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styles.xml" ContentType="application/vnd.openxmlformats-officedocument.spreadsheetml.styles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38.xml" ContentType="application/vnd.openxmlformats-officedocument.spreadsheetml.worksheet+xml"/>
  <Override PartName="/xl/worksheets/sheet3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37.xml" ContentType="application/vnd.openxmlformats-officedocument.spreadsheetml.worksheet+xml"/>
  <Override PartName="/xl/worksheets/sheet19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2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8.xml" ContentType="application/vnd.openxmlformats-officedocument.spreadsheetml.workshee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4.xml" ContentType="application/vnd.openxmlformats-officedocument.spreadsheetml.worksheet+xml"/>
  <Override PartName="/xl/comments29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30.xml" ContentType="application/vnd.openxmlformats-officedocument.spreadsheetml.comment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6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9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comments5.xml" ContentType="application/vnd.openxmlformats-officedocument.spreadsheetml.comments+xml"/>
  <Override PartName="/xl/comments2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12.xml" ContentType="application/vnd.openxmlformats-officedocument.spreadsheetml.comments+xml"/>
  <Override PartName="/xl/comments22.xml" ContentType="application/vnd.openxmlformats-officedocument.spreadsheetml.comments+xml"/>
  <Override PartName="/xl/comments21.xml" ContentType="application/vnd.openxmlformats-officedocument.spreadsheetml.comments+xml"/>
  <Override PartName="/xl/comments20.xml" ContentType="application/vnd.openxmlformats-officedocument.spreadsheetml.comments+xml"/>
  <Override PartName="/xl/comments23.xml" ContentType="application/vnd.openxmlformats-officedocument.spreadsheetml.comments+xml"/>
  <Override PartName="/xl/comments25.xml" ContentType="application/vnd.openxmlformats-officedocument.spreadsheetml.comments+xml"/>
  <Override PartName="/xl/comments24.xml" ContentType="application/vnd.openxmlformats-officedocument.spreadsheetml.comments+xml"/>
  <Override PartName="/xl/comments1.xml" ContentType="application/vnd.openxmlformats-officedocument.spreadsheetml.comments+xml"/>
  <Override PartName="/xl/comments19.xml" ContentType="application/vnd.openxmlformats-officedocument.spreadsheetml.comments+xml"/>
  <Override PartName="/xl/comments15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6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estdpt1\SOPSCCI\2-Budget &amp; Administration\Reporting\WUTC\2021 Reporting\Exhibits\Exhibit 2\"/>
    </mc:Choice>
  </mc:AlternateContent>
  <bookViews>
    <workbookView xWindow="0" yWindow="0" windowWidth="25200" windowHeight="11850"/>
  </bookViews>
  <sheets>
    <sheet name="Summary" sheetId="2" r:id="rId1"/>
    <sheet name="Electric CE" sheetId="68" r:id="rId2"/>
    <sheet name="Gas CE" sheetId="67" r:id="rId3"/>
    <sheet name="Program Costs" sheetId="1" r:id="rId4"/>
    <sheet name="E201 LIW {E}" sheetId="65" r:id="rId5"/>
    <sheet name="Residential Lighting {E}" sheetId="3" r:id="rId6"/>
    <sheet name="SF Existing Space Heat {E}" sheetId="5" r:id="rId7"/>
    <sheet name="SF Existing Water Heat {E}" sheetId="6" r:id="rId8"/>
    <sheet name="Home Appliances {E}" sheetId="12" r:id="rId9"/>
    <sheet name="Web-Enabled Thermostats {E}" sheetId="13" r:id="rId10"/>
    <sheet name="Residential Showerheads {E}" sheetId="14" r:id="rId11"/>
    <sheet name="SF Existing Weatherization {E}" sheetId="15" r:id="rId12"/>
    <sheet name="Home Energy Reports {E}" sheetId="16" r:id="rId13"/>
    <sheet name="Efficiency Boost {E}" sheetId="74" r:id="rId14"/>
    <sheet name="SF New Construction {E}" sheetId="18" r:id="rId15"/>
    <sheet name="MH New Construction {E}" sheetId="19" r:id="rId16"/>
    <sheet name="Multi Family Retrofit {E}" sheetId="20" r:id="rId17"/>
    <sheet name="MF New Construction {E}" sheetId="21" r:id="rId18"/>
    <sheet name="CI Retrofit {E}" sheetId="22" r:id="rId19"/>
    <sheet name="Bus Lighting Grants {E}" sheetId="69" r:id="rId20"/>
    <sheet name="Industrial EM {E}" sheetId="70" r:id="rId21"/>
    <sheet name="CBA {E}" sheetId="72" r:id="rId22"/>
    <sheet name="CI New Construction {E}" sheetId="23" r:id="rId23"/>
    <sheet name="Com SEM {E}" sheetId="24" r:id="rId24"/>
    <sheet name="P4P {E}" sheetId="25" r:id="rId25"/>
    <sheet name="LPU 449 {E}" sheetId="26" r:id="rId26"/>
    <sheet name="LPU Non-449 {E}" sheetId="27" r:id="rId27"/>
    <sheet name="Lighting to Go {E}" sheetId="28" r:id="rId28"/>
    <sheet name="Commercial Kitchen Laundry {E}" sheetId="29" r:id="rId29"/>
    <sheet name="Commercial HVAC {E}" sheetId="30" r:id="rId30"/>
    <sheet name="Commercial Midstream {E}" sheetId="31" r:id="rId31"/>
    <sheet name="SBDI {E}" sheetId="32" r:id="rId32"/>
    <sheet name="Lodging Rebates {E}" sheetId="33" r:id="rId33"/>
    <sheet name="Residential Pilots {E}" sheetId="34" r:id="rId34"/>
    <sheet name="Commercial Pilots {E}" sheetId="35" r:id="rId35"/>
    <sheet name="TDSM {E}" sheetId="36" r:id="rId36"/>
    <sheet name="NEEA {E}" sheetId="37" r:id="rId37"/>
    <sheet name="T&amp;D {E}" sheetId="38" r:id="rId38"/>
    <sheet name="G201 LIW {G}" sheetId="66" r:id="rId39"/>
    <sheet name="SF Existing Space Heat {G}" sheetId="39" r:id="rId40"/>
    <sheet name="SF Existing Water Heat {G}" sheetId="40" r:id="rId41"/>
    <sheet name="Home Energy Assessments {G}" sheetId="41" r:id="rId42"/>
    <sheet name="Single Family Rental Pilot {G}" sheetId="42" r:id="rId43"/>
    <sheet name="Home Appliances {G}" sheetId="43" r:id="rId44"/>
    <sheet name="Web Enabled Thermostats {G}" sheetId="44" r:id="rId45"/>
    <sheet name="Residential Showerheads {G}" sheetId="45" r:id="rId46"/>
    <sheet name="SF Existing Weatherization {G}" sheetId="46" r:id="rId47"/>
    <sheet name="Home Energy Reports {G}" sheetId="47" r:id="rId48"/>
    <sheet name="Efficiency Boost {G}" sheetId="75" r:id="rId49"/>
    <sheet name="SF New Construction {G}" sheetId="49" r:id="rId50"/>
    <sheet name="MH New Construction {G}" sheetId="50" r:id="rId51"/>
    <sheet name="Multi Family Retrofit {G}" sheetId="51" r:id="rId52"/>
    <sheet name="MF New Construction {G}" sheetId="52" r:id="rId53"/>
    <sheet name="CI Retrofit {G}" sheetId="53" r:id="rId54"/>
    <sheet name="CBA {G}" sheetId="71" r:id="rId55"/>
    <sheet name="Industrial EM {G}" sheetId="73" r:id="rId56"/>
    <sheet name="CI New Construction {G}" sheetId="54" r:id="rId57"/>
    <sheet name="Com SEM {G}" sheetId="55" r:id="rId58"/>
    <sheet name="P4P {G}" sheetId="56" r:id="rId59"/>
    <sheet name="Commercial Kitchen Laundry {G}" sheetId="57" r:id="rId60"/>
    <sheet name="Commercial HVAC {G}" sheetId="58" r:id="rId61"/>
    <sheet name="Commercial Midstream {G}" sheetId="59" r:id="rId62"/>
    <sheet name="SBDI {G}" sheetId="60" r:id="rId63"/>
    <sheet name="G245 NEEA GAS" sheetId="61" r:id="rId64"/>
    <sheet name="G249 Res Gas Pilot" sheetId="62" r:id="rId65"/>
    <sheet name="G249 Com Gas Pilot" sheetId="63" r:id="rId66"/>
    <sheet name="TDSM {G}" sheetId="64" r:id="rId67"/>
    <sheet name="ElecAvoidedCostsWOCC" sheetId="9" r:id="rId68"/>
    <sheet name="GasAvoidedCostsWOCC" sheetId="10" r:id="rId69"/>
  </sheets>
  <externalReferences>
    <externalReference r:id="rId70"/>
  </externalReferences>
  <definedNames>
    <definedName name="_xlnm._FilterDatabase" localSheetId="3" hidden="1">'Program Costs'!$A$1:$P$117</definedName>
    <definedName name="ElecDiscountRate">0.0697</definedName>
    <definedName name="GasDiscountRate">0.0697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35" i="67" l="1"/>
  <c r="S35" i="67"/>
  <c r="R35" i="67"/>
  <c r="H35" i="67"/>
  <c r="I35" i="67"/>
  <c r="J35" i="67"/>
  <c r="K35" i="67"/>
  <c r="L35" i="67"/>
  <c r="O35" i="67"/>
  <c r="N35" i="67"/>
  <c r="I58" i="68"/>
  <c r="A6" i="27" l="1"/>
  <c r="AN24" i="64" l="1"/>
  <c r="AM24" i="64"/>
  <c r="AL24" i="64"/>
  <c r="AK24" i="64"/>
  <c r="AJ24" i="64"/>
  <c r="AI24" i="64"/>
  <c r="AH24" i="64"/>
  <c r="AG24" i="64"/>
  <c r="AF24" i="64"/>
  <c r="AE24" i="64"/>
  <c r="AD24" i="64"/>
  <c r="Y24" i="64"/>
  <c r="W24" i="64"/>
  <c r="V24" i="64"/>
  <c r="U24" i="64"/>
  <c r="T24" i="64"/>
  <c r="AN23" i="64"/>
  <c r="AM23" i="64"/>
  <c r="AL23" i="64"/>
  <c r="AK23" i="64"/>
  <c r="AJ23" i="64"/>
  <c r="AI23" i="64"/>
  <c r="AH23" i="64"/>
  <c r="AG23" i="64"/>
  <c r="AF23" i="64"/>
  <c r="AE23" i="64"/>
  <c r="AD23" i="64"/>
  <c r="Y23" i="64"/>
  <c r="W23" i="64"/>
  <c r="V23" i="64"/>
  <c r="U23" i="64"/>
  <c r="T23" i="64"/>
  <c r="AN22" i="64"/>
  <c r="AM22" i="64"/>
  <c r="AL22" i="64"/>
  <c r="AK22" i="64"/>
  <c r="AJ22" i="64"/>
  <c r="AI22" i="64"/>
  <c r="AH22" i="64"/>
  <c r="AG22" i="64"/>
  <c r="AF22" i="64"/>
  <c r="AE22" i="64"/>
  <c r="AD22" i="64"/>
  <c r="Y22" i="64"/>
  <c r="W22" i="64"/>
  <c r="V22" i="64"/>
  <c r="U22" i="64"/>
  <c r="T22" i="64"/>
  <c r="AN21" i="64"/>
  <c r="AM21" i="64"/>
  <c r="AL21" i="64"/>
  <c r="AK21" i="64"/>
  <c r="AJ21" i="64"/>
  <c r="AI21" i="64"/>
  <c r="AH21" i="64"/>
  <c r="AG21" i="64"/>
  <c r="AF21" i="64"/>
  <c r="AE21" i="64"/>
  <c r="AD21" i="64"/>
  <c r="Y21" i="64"/>
  <c r="W21" i="64"/>
  <c r="V21" i="64"/>
  <c r="U21" i="64"/>
  <c r="T21" i="64"/>
  <c r="AN20" i="64"/>
  <c r="AM20" i="64"/>
  <c r="AL20" i="64"/>
  <c r="AK20" i="64"/>
  <c r="AJ20" i="64"/>
  <c r="AI20" i="64"/>
  <c r="AH20" i="64"/>
  <c r="AG20" i="64"/>
  <c r="AF20" i="64"/>
  <c r="AE20" i="64"/>
  <c r="AD20" i="64"/>
  <c r="Y20" i="64"/>
  <c r="W20" i="64"/>
  <c r="V20" i="64"/>
  <c r="U20" i="64"/>
  <c r="T20" i="64"/>
  <c r="AN19" i="64"/>
  <c r="AM19" i="64"/>
  <c r="AL19" i="64"/>
  <c r="AK19" i="64"/>
  <c r="AJ19" i="64"/>
  <c r="AI19" i="64"/>
  <c r="AH19" i="64"/>
  <c r="AG19" i="64"/>
  <c r="AF19" i="64"/>
  <c r="AE19" i="64"/>
  <c r="AD19" i="64"/>
  <c r="Y19" i="64"/>
  <c r="W19" i="64"/>
  <c r="V19" i="64"/>
  <c r="U19" i="64"/>
  <c r="T19" i="64"/>
  <c r="AN18" i="64"/>
  <c r="AM18" i="64"/>
  <c r="AL18" i="64"/>
  <c r="AK18" i="64"/>
  <c r="AJ18" i="64"/>
  <c r="AI18" i="64"/>
  <c r="AH18" i="64"/>
  <c r="AG18" i="64"/>
  <c r="AF18" i="64"/>
  <c r="AE18" i="64"/>
  <c r="AD18" i="64"/>
  <c r="Y18" i="64"/>
  <c r="W18" i="64"/>
  <c r="V18" i="64"/>
  <c r="U18" i="64"/>
  <c r="T18" i="64"/>
  <c r="AN17" i="64"/>
  <c r="AM17" i="64"/>
  <c r="AL17" i="64"/>
  <c r="AK17" i="64"/>
  <c r="AJ17" i="64"/>
  <c r="AI17" i="64"/>
  <c r="AH17" i="64"/>
  <c r="AG17" i="64"/>
  <c r="AF17" i="64"/>
  <c r="AE17" i="64"/>
  <c r="AD17" i="64"/>
  <c r="Y17" i="64"/>
  <c r="W17" i="64"/>
  <c r="V17" i="64"/>
  <c r="U17" i="64"/>
  <c r="T17" i="64"/>
  <c r="AN16" i="64"/>
  <c r="AM16" i="64"/>
  <c r="AL16" i="64"/>
  <c r="AK16" i="64"/>
  <c r="AJ16" i="64"/>
  <c r="AI16" i="64"/>
  <c r="AH16" i="64"/>
  <c r="AG16" i="64"/>
  <c r="AF16" i="64"/>
  <c r="AE16" i="64"/>
  <c r="AD16" i="64"/>
  <c r="Y16" i="64"/>
  <c r="W16" i="64"/>
  <c r="V16" i="64"/>
  <c r="U16" i="64"/>
  <c r="T16" i="64"/>
  <c r="A16" i="64"/>
  <c r="AN15" i="64"/>
  <c r="AM15" i="64"/>
  <c r="AL15" i="64"/>
  <c r="AK15" i="64"/>
  <c r="AJ15" i="64"/>
  <c r="AI15" i="64"/>
  <c r="AH15" i="64"/>
  <c r="AG15" i="64"/>
  <c r="AF15" i="64"/>
  <c r="AE15" i="64"/>
  <c r="AD15" i="64"/>
  <c r="Y15" i="64"/>
  <c r="W15" i="64"/>
  <c r="V15" i="64"/>
  <c r="U15" i="64"/>
  <c r="T15" i="64"/>
  <c r="AN14" i="64"/>
  <c r="AM14" i="64"/>
  <c r="AL14" i="64"/>
  <c r="AK14" i="64"/>
  <c r="AJ14" i="64"/>
  <c r="AI14" i="64"/>
  <c r="AH14" i="64"/>
  <c r="AG14" i="64"/>
  <c r="AF14" i="64"/>
  <c r="AE14" i="64"/>
  <c r="AD14" i="64"/>
  <c r="Y14" i="64"/>
  <c r="W14" i="64"/>
  <c r="V14" i="64"/>
  <c r="U14" i="64"/>
  <c r="T14" i="64"/>
  <c r="A14" i="64"/>
  <c r="AN13" i="64"/>
  <c r="AM13" i="64"/>
  <c r="AL13" i="64"/>
  <c r="AK13" i="64"/>
  <c r="AJ13" i="64"/>
  <c r="AI13" i="64"/>
  <c r="AH13" i="64"/>
  <c r="AG13" i="64"/>
  <c r="AF13" i="64"/>
  <c r="AE13" i="64"/>
  <c r="AD13" i="64"/>
  <c r="Y13" i="64"/>
  <c r="W13" i="64"/>
  <c r="V13" i="64"/>
  <c r="U13" i="64"/>
  <c r="T13" i="64"/>
  <c r="AN12" i="64"/>
  <c r="AM12" i="64"/>
  <c r="AL12" i="64"/>
  <c r="AK12" i="64"/>
  <c r="AJ12" i="64"/>
  <c r="AI12" i="64"/>
  <c r="AH12" i="64"/>
  <c r="AG12" i="64"/>
  <c r="AF12" i="64"/>
  <c r="AE12" i="64"/>
  <c r="AD12" i="64"/>
  <c r="Y12" i="64"/>
  <c r="W12" i="64"/>
  <c r="V12" i="64"/>
  <c r="U12" i="64"/>
  <c r="T12" i="64"/>
  <c r="A12" i="64"/>
  <c r="AN11" i="64"/>
  <c r="AM11" i="64"/>
  <c r="AL11" i="64"/>
  <c r="AK11" i="64"/>
  <c r="AJ11" i="64"/>
  <c r="AI11" i="64"/>
  <c r="AH11" i="64"/>
  <c r="AG11" i="64"/>
  <c r="AF11" i="64"/>
  <c r="AE11" i="64"/>
  <c r="AD11" i="64"/>
  <c r="Y11" i="64"/>
  <c r="W11" i="64"/>
  <c r="V11" i="64"/>
  <c r="U11" i="64"/>
  <c r="T11" i="64"/>
  <c r="AN10" i="64"/>
  <c r="AM10" i="64"/>
  <c r="AL10" i="64"/>
  <c r="AK10" i="64"/>
  <c r="AJ10" i="64"/>
  <c r="AI10" i="64"/>
  <c r="AH10" i="64"/>
  <c r="AG10" i="64"/>
  <c r="AF10" i="64"/>
  <c r="AE10" i="64"/>
  <c r="AD10" i="64"/>
  <c r="Y10" i="64"/>
  <c r="W10" i="64"/>
  <c r="V10" i="64"/>
  <c r="U10" i="64"/>
  <c r="T10" i="64"/>
  <c r="A10" i="64"/>
  <c r="AN9" i="64"/>
  <c r="AM9" i="64"/>
  <c r="AL9" i="64"/>
  <c r="AK9" i="64"/>
  <c r="AJ9" i="64"/>
  <c r="AI9" i="64"/>
  <c r="AH9" i="64"/>
  <c r="AG9" i="64"/>
  <c r="AF9" i="64"/>
  <c r="AE9" i="64"/>
  <c r="AD9" i="64"/>
  <c r="Y9" i="64"/>
  <c r="W9" i="64"/>
  <c r="V9" i="64"/>
  <c r="U9" i="64"/>
  <c r="T9" i="64"/>
  <c r="AN8" i="64"/>
  <c r="AM8" i="64"/>
  <c r="AL8" i="64"/>
  <c r="AK8" i="64"/>
  <c r="AJ8" i="64"/>
  <c r="AI8" i="64"/>
  <c r="AH8" i="64"/>
  <c r="AG8" i="64"/>
  <c r="AF8" i="64"/>
  <c r="AD8" i="64"/>
  <c r="Y8" i="64"/>
  <c r="W8" i="64"/>
  <c r="V8" i="64"/>
  <c r="U8" i="64"/>
  <c r="T8" i="64"/>
  <c r="AN7" i="64"/>
  <c r="AM7" i="64"/>
  <c r="AL7" i="64"/>
  <c r="AK7" i="64"/>
  <c r="AJ7" i="64"/>
  <c r="AI7" i="64"/>
  <c r="AH7" i="64"/>
  <c r="AG7" i="64"/>
  <c r="AF7" i="64"/>
  <c r="AD7" i="64"/>
  <c r="Y7" i="64"/>
  <c r="W7" i="64"/>
  <c r="V7" i="64"/>
  <c r="U7" i="64"/>
  <c r="T7" i="64"/>
  <c r="AN6" i="64"/>
  <c r="AM6" i="64"/>
  <c r="AL6" i="64"/>
  <c r="AK6" i="64"/>
  <c r="AJ6" i="64"/>
  <c r="AI6" i="64"/>
  <c r="AH6" i="64"/>
  <c r="AG6" i="64"/>
  <c r="AF6" i="64"/>
  <c r="AD6" i="64"/>
  <c r="Y6" i="64"/>
  <c r="W6" i="64"/>
  <c r="V6" i="64"/>
  <c r="U6" i="64"/>
  <c r="T6" i="64"/>
  <c r="A6" i="64"/>
  <c r="AN5" i="64"/>
  <c r="AM5" i="64"/>
  <c r="AL5" i="64"/>
  <c r="AK5" i="64"/>
  <c r="AJ5" i="64"/>
  <c r="AI5" i="64"/>
  <c r="AH5" i="64"/>
  <c r="AG5" i="64"/>
  <c r="AF5" i="64"/>
  <c r="AD5" i="64"/>
  <c r="Y5" i="64"/>
  <c r="W5" i="64"/>
  <c r="V5" i="64"/>
  <c r="U5" i="64"/>
  <c r="T5" i="64"/>
  <c r="F1" i="64"/>
  <c r="AN24" i="63"/>
  <c r="AM24" i="63"/>
  <c r="AL24" i="63"/>
  <c r="AK24" i="63"/>
  <c r="AJ24" i="63"/>
  <c r="AI24" i="63"/>
  <c r="AH24" i="63"/>
  <c r="AG24" i="63"/>
  <c r="AF24" i="63"/>
  <c r="AE24" i="63"/>
  <c r="AD24" i="63"/>
  <c r="Y24" i="63"/>
  <c r="W24" i="63"/>
  <c r="V24" i="63"/>
  <c r="U24" i="63"/>
  <c r="T24" i="63"/>
  <c r="AN23" i="63"/>
  <c r="AM23" i="63"/>
  <c r="AL23" i="63"/>
  <c r="AK23" i="63"/>
  <c r="AJ23" i="63"/>
  <c r="AI23" i="63"/>
  <c r="AH23" i="63"/>
  <c r="AG23" i="63"/>
  <c r="AF23" i="63"/>
  <c r="AE23" i="63"/>
  <c r="AD23" i="63"/>
  <c r="Y23" i="63"/>
  <c r="W23" i="63"/>
  <c r="V23" i="63"/>
  <c r="U23" i="63"/>
  <c r="T23" i="63"/>
  <c r="AN22" i="63"/>
  <c r="AM22" i="63"/>
  <c r="AL22" i="63"/>
  <c r="AK22" i="63"/>
  <c r="AJ22" i="63"/>
  <c r="AI22" i="63"/>
  <c r="AH22" i="63"/>
  <c r="AG22" i="63"/>
  <c r="AF22" i="63"/>
  <c r="AE22" i="63"/>
  <c r="AD22" i="63"/>
  <c r="Y22" i="63"/>
  <c r="W22" i="63"/>
  <c r="V22" i="63"/>
  <c r="U22" i="63"/>
  <c r="T22" i="63"/>
  <c r="AN21" i="63"/>
  <c r="AM21" i="63"/>
  <c r="AL21" i="63"/>
  <c r="AK21" i="63"/>
  <c r="AJ21" i="63"/>
  <c r="AI21" i="63"/>
  <c r="AH21" i="63"/>
  <c r="AG21" i="63"/>
  <c r="AF21" i="63"/>
  <c r="AE21" i="63"/>
  <c r="AD21" i="63"/>
  <c r="Y21" i="63"/>
  <c r="W21" i="63"/>
  <c r="V21" i="63"/>
  <c r="U21" i="63"/>
  <c r="T21" i="63"/>
  <c r="AN20" i="63"/>
  <c r="AM20" i="63"/>
  <c r="AL20" i="63"/>
  <c r="AK20" i="63"/>
  <c r="AJ20" i="63"/>
  <c r="AI20" i="63"/>
  <c r="AH20" i="63"/>
  <c r="AG20" i="63"/>
  <c r="AF20" i="63"/>
  <c r="AE20" i="63"/>
  <c r="AD20" i="63"/>
  <c r="Y20" i="63"/>
  <c r="W20" i="63"/>
  <c r="V20" i="63"/>
  <c r="U20" i="63"/>
  <c r="T20" i="63"/>
  <c r="AN19" i="63"/>
  <c r="AM19" i="63"/>
  <c r="AL19" i="63"/>
  <c r="AK19" i="63"/>
  <c r="AJ19" i="63"/>
  <c r="AI19" i="63"/>
  <c r="AH19" i="63"/>
  <c r="AG19" i="63"/>
  <c r="AF19" i="63"/>
  <c r="AE19" i="63"/>
  <c r="AD19" i="63"/>
  <c r="Y19" i="63"/>
  <c r="W19" i="63"/>
  <c r="V19" i="63"/>
  <c r="U19" i="63"/>
  <c r="T19" i="63"/>
  <c r="AN18" i="63"/>
  <c r="AM18" i="63"/>
  <c r="AL18" i="63"/>
  <c r="AK18" i="63"/>
  <c r="AJ18" i="63"/>
  <c r="AI18" i="63"/>
  <c r="AH18" i="63"/>
  <c r="AG18" i="63"/>
  <c r="AF18" i="63"/>
  <c r="AE18" i="63"/>
  <c r="AD18" i="63"/>
  <c r="Y18" i="63"/>
  <c r="W18" i="63"/>
  <c r="V18" i="63"/>
  <c r="U18" i="63"/>
  <c r="T18" i="63"/>
  <c r="AN17" i="63"/>
  <c r="AM17" i="63"/>
  <c r="AL17" i="63"/>
  <c r="AK17" i="63"/>
  <c r="AJ17" i="63"/>
  <c r="AI17" i="63"/>
  <c r="AH17" i="63"/>
  <c r="AG17" i="63"/>
  <c r="AF17" i="63"/>
  <c r="AE17" i="63"/>
  <c r="AD17" i="63"/>
  <c r="Y17" i="63"/>
  <c r="W17" i="63"/>
  <c r="V17" i="63"/>
  <c r="U17" i="63"/>
  <c r="T17" i="63"/>
  <c r="AN16" i="63"/>
  <c r="AM16" i="63"/>
  <c r="AL16" i="63"/>
  <c r="AK16" i="63"/>
  <c r="AJ16" i="63"/>
  <c r="AI16" i="63"/>
  <c r="AH16" i="63"/>
  <c r="AG16" i="63"/>
  <c r="AF16" i="63"/>
  <c r="AE16" i="63"/>
  <c r="AD16" i="63"/>
  <c r="Y16" i="63"/>
  <c r="W16" i="63"/>
  <c r="V16" i="63"/>
  <c r="U16" i="63"/>
  <c r="T16" i="63"/>
  <c r="A16" i="63"/>
  <c r="AN15" i="63"/>
  <c r="AM15" i="63"/>
  <c r="AL15" i="63"/>
  <c r="AK15" i="63"/>
  <c r="AJ15" i="63"/>
  <c r="AI15" i="63"/>
  <c r="AH15" i="63"/>
  <c r="AG15" i="63"/>
  <c r="AF15" i="63"/>
  <c r="AE15" i="63"/>
  <c r="AD15" i="63"/>
  <c r="Y15" i="63"/>
  <c r="W15" i="63"/>
  <c r="V15" i="63"/>
  <c r="U15" i="63"/>
  <c r="T15" i="63"/>
  <c r="AN14" i="63"/>
  <c r="AM14" i="63"/>
  <c r="AL14" i="63"/>
  <c r="AK14" i="63"/>
  <c r="AJ14" i="63"/>
  <c r="AI14" i="63"/>
  <c r="AH14" i="63"/>
  <c r="AG14" i="63"/>
  <c r="AF14" i="63"/>
  <c r="AE14" i="63"/>
  <c r="AD14" i="63"/>
  <c r="Y14" i="63"/>
  <c r="W14" i="63"/>
  <c r="V14" i="63"/>
  <c r="U14" i="63"/>
  <c r="T14" i="63"/>
  <c r="A14" i="63"/>
  <c r="AN13" i="63"/>
  <c r="AM13" i="63"/>
  <c r="AL13" i="63"/>
  <c r="AK13" i="63"/>
  <c r="AJ13" i="63"/>
  <c r="AI13" i="63"/>
  <c r="AH13" i="63"/>
  <c r="AG13" i="63"/>
  <c r="AF13" i="63"/>
  <c r="AE13" i="63"/>
  <c r="AD13" i="63"/>
  <c r="Y13" i="63"/>
  <c r="W13" i="63"/>
  <c r="V13" i="63"/>
  <c r="U13" i="63"/>
  <c r="T13" i="63"/>
  <c r="AN12" i="63"/>
  <c r="AM12" i="63"/>
  <c r="AL12" i="63"/>
  <c r="AK12" i="63"/>
  <c r="AJ12" i="63"/>
  <c r="AI12" i="63"/>
  <c r="AH12" i="63"/>
  <c r="AG12" i="63"/>
  <c r="AF12" i="63"/>
  <c r="AE12" i="63"/>
  <c r="AD12" i="63"/>
  <c r="Y12" i="63"/>
  <c r="W12" i="63"/>
  <c r="V12" i="63"/>
  <c r="U12" i="63"/>
  <c r="T12" i="63"/>
  <c r="A12" i="63"/>
  <c r="AN11" i="63"/>
  <c r="AM11" i="63"/>
  <c r="AL11" i="63"/>
  <c r="AK11" i="63"/>
  <c r="AJ11" i="63"/>
  <c r="AI11" i="63"/>
  <c r="AH11" i="63"/>
  <c r="AG11" i="63"/>
  <c r="AF11" i="63"/>
  <c r="AE11" i="63"/>
  <c r="AD11" i="63"/>
  <c r="Y11" i="63"/>
  <c r="W11" i="63"/>
  <c r="V11" i="63"/>
  <c r="U11" i="63"/>
  <c r="T11" i="63"/>
  <c r="AN10" i="63"/>
  <c r="AM10" i="63"/>
  <c r="AL10" i="63"/>
  <c r="AK10" i="63"/>
  <c r="AJ10" i="63"/>
  <c r="AI10" i="63"/>
  <c r="AH10" i="63"/>
  <c r="AG10" i="63"/>
  <c r="AF10" i="63"/>
  <c r="AE10" i="63"/>
  <c r="AD10" i="63"/>
  <c r="Y10" i="63"/>
  <c r="W10" i="63"/>
  <c r="V10" i="63"/>
  <c r="U10" i="63"/>
  <c r="T10" i="63"/>
  <c r="A10" i="63"/>
  <c r="AN9" i="63"/>
  <c r="AM9" i="63"/>
  <c r="AL9" i="63"/>
  <c r="AK9" i="63"/>
  <c r="AJ9" i="63"/>
  <c r="AI9" i="63"/>
  <c r="AH9" i="63"/>
  <c r="AG9" i="63"/>
  <c r="AF9" i="63"/>
  <c r="AE9" i="63"/>
  <c r="AD9" i="63"/>
  <c r="Y9" i="63"/>
  <c r="W9" i="63"/>
  <c r="V9" i="63"/>
  <c r="U9" i="63"/>
  <c r="T9" i="63"/>
  <c r="AN8" i="63"/>
  <c r="AM8" i="63"/>
  <c r="AL8" i="63"/>
  <c r="AK8" i="63"/>
  <c r="AJ8" i="63"/>
  <c r="AI8" i="63"/>
  <c r="AH8" i="63"/>
  <c r="AG8" i="63"/>
  <c r="AF8" i="63"/>
  <c r="AD8" i="63"/>
  <c r="Y8" i="63"/>
  <c r="W8" i="63"/>
  <c r="V8" i="63"/>
  <c r="U8" i="63"/>
  <c r="T8" i="63"/>
  <c r="AN7" i="63"/>
  <c r="AM7" i="63"/>
  <c r="AL7" i="63"/>
  <c r="AK7" i="63"/>
  <c r="AJ7" i="63"/>
  <c r="AI7" i="63"/>
  <c r="AH7" i="63"/>
  <c r="AG7" i="63"/>
  <c r="AF7" i="63"/>
  <c r="AD7" i="63"/>
  <c r="Y7" i="63"/>
  <c r="W7" i="63"/>
  <c r="V7" i="63"/>
  <c r="U7" i="63"/>
  <c r="T7" i="63"/>
  <c r="AN6" i="63"/>
  <c r="AM6" i="63"/>
  <c r="AL6" i="63"/>
  <c r="AK6" i="63"/>
  <c r="AJ6" i="63"/>
  <c r="AI6" i="63"/>
  <c r="AH6" i="63"/>
  <c r="AG6" i="63"/>
  <c r="AF6" i="63"/>
  <c r="AD6" i="63"/>
  <c r="Y6" i="63"/>
  <c r="W6" i="63"/>
  <c r="V6" i="63"/>
  <c r="U6" i="63"/>
  <c r="T6" i="63"/>
  <c r="A6" i="63"/>
  <c r="AN5" i="63"/>
  <c r="AM5" i="63"/>
  <c r="AL5" i="63"/>
  <c r="AK5" i="63"/>
  <c r="AJ5" i="63"/>
  <c r="AI5" i="63"/>
  <c r="AH5" i="63"/>
  <c r="AG5" i="63"/>
  <c r="AF5" i="63"/>
  <c r="AD5" i="63"/>
  <c r="Y5" i="63"/>
  <c r="W5" i="63"/>
  <c r="V5" i="63"/>
  <c r="U5" i="63"/>
  <c r="T5" i="63"/>
  <c r="F1" i="63"/>
  <c r="AN24" i="62"/>
  <c r="AM24" i="62"/>
  <c r="AL24" i="62"/>
  <c r="AK24" i="62"/>
  <c r="AJ24" i="62"/>
  <c r="AI24" i="62"/>
  <c r="AH24" i="62"/>
  <c r="AG24" i="62"/>
  <c r="AF24" i="62"/>
  <c r="AE24" i="62"/>
  <c r="AD24" i="62"/>
  <c r="Y24" i="62"/>
  <c r="W24" i="62"/>
  <c r="V24" i="62"/>
  <c r="U24" i="62"/>
  <c r="T24" i="62"/>
  <c r="AN23" i="62"/>
  <c r="AM23" i="62"/>
  <c r="AL23" i="62"/>
  <c r="AK23" i="62"/>
  <c r="AJ23" i="62"/>
  <c r="AI23" i="62"/>
  <c r="AH23" i="62"/>
  <c r="AG23" i="62"/>
  <c r="AF23" i="62"/>
  <c r="AE23" i="62"/>
  <c r="AD23" i="62"/>
  <c r="Y23" i="62"/>
  <c r="W23" i="62"/>
  <c r="V23" i="62"/>
  <c r="U23" i="62"/>
  <c r="T23" i="62"/>
  <c r="AN22" i="62"/>
  <c r="AM22" i="62"/>
  <c r="AL22" i="62"/>
  <c r="AK22" i="62"/>
  <c r="AJ22" i="62"/>
  <c r="AI22" i="62"/>
  <c r="AH22" i="62"/>
  <c r="AG22" i="62"/>
  <c r="AF22" i="62"/>
  <c r="AE22" i="62"/>
  <c r="AD22" i="62"/>
  <c r="Y22" i="62"/>
  <c r="W22" i="62"/>
  <c r="V22" i="62"/>
  <c r="U22" i="62"/>
  <c r="T22" i="62"/>
  <c r="AN21" i="62"/>
  <c r="AM21" i="62"/>
  <c r="AL21" i="62"/>
  <c r="AK21" i="62"/>
  <c r="AJ21" i="62"/>
  <c r="AI21" i="62"/>
  <c r="AH21" i="62"/>
  <c r="AG21" i="62"/>
  <c r="AF21" i="62"/>
  <c r="AE21" i="62"/>
  <c r="AD21" i="62"/>
  <c r="Y21" i="62"/>
  <c r="W21" i="62"/>
  <c r="V21" i="62"/>
  <c r="U21" i="62"/>
  <c r="T21" i="62"/>
  <c r="AN20" i="62"/>
  <c r="AM20" i="62"/>
  <c r="AL20" i="62"/>
  <c r="AK20" i="62"/>
  <c r="AJ20" i="62"/>
  <c r="AI20" i="62"/>
  <c r="AH20" i="62"/>
  <c r="AG20" i="62"/>
  <c r="AF20" i="62"/>
  <c r="AE20" i="62"/>
  <c r="AD20" i="62"/>
  <c r="Y20" i="62"/>
  <c r="W20" i="62"/>
  <c r="V20" i="62"/>
  <c r="U20" i="62"/>
  <c r="T20" i="62"/>
  <c r="AN19" i="62"/>
  <c r="AM19" i="62"/>
  <c r="AL19" i="62"/>
  <c r="AK19" i="62"/>
  <c r="AJ19" i="62"/>
  <c r="AI19" i="62"/>
  <c r="AH19" i="62"/>
  <c r="AG19" i="62"/>
  <c r="AF19" i="62"/>
  <c r="AE19" i="62"/>
  <c r="AD19" i="62"/>
  <c r="Y19" i="62"/>
  <c r="W19" i="62"/>
  <c r="V19" i="62"/>
  <c r="U19" i="62"/>
  <c r="T19" i="62"/>
  <c r="AN18" i="62"/>
  <c r="AM18" i="62"/>
  <c r="AL18" i="62"/>
  <c r="AK18" i="62"/>
  <c r="AJ18" i="62"/>
  <c r="AI18" i="62"/>
  <c r="AH18" i="62"/>
  <c r="AG18" i="62"/>
  <c r="AF18" i="62"/>
  <c r="AE18" i="62"/>
  <c r="AD18" i="62"/>
  <c r="Y18" i="62"/>
  <c r="W18" i="62"/>
  <c r="V18" i="62"/>
  <c r="U18" i="62"/>
  <c r="T18" i="62"/>
  <c r="AN17" i="62"/>
  <c r="AM17" i="62"/>
  <c r="AL17" i="62"/>
  <c r="AK17" i="62"/>
  <c r="AJ17" i="62"/>
  <c r="AI17" i="62"/>
  <c r="AH17" i="62"/>
  <c r="AG17" i="62"/>
  <c r="AF17" i="62"/>
  <c r="AE17" i="62"/>
  <c r="AD17" i="62"/>
  <c r="Y17" i="62"/>
  <c r="W17" i="62"/>
  <c r="V17" i="62"/>
  <c r="U17" i="62"/>
  <c r="T17" i="62"/>
  <c r="AN16" i="62"/>
  <c r="AM16" i="62"/>
  <c r="AL16" i="62"/>
  <c r="AK16" i="62"/>
  <c r="AJ16" i="62"/>
  <c r="AI16" i="62"/>
  <c r="AH16" i="62"/>
  <c r="AG16" i="62"/>
  <c r="AF16" i="62"/>
  <c r="AE16" i="62"/>
  <c r="AD16" i="62"/>
  <c r="Y16" i="62"/>
  <c r="W16" i="62"/>
  <c r="V16" i="62"/>
  <c r="U16" i="62"/>
  <c r="T16" i="62"/>
  <c r="A16" i="62"/>
  <c r="AN15" i="62"/>
  <c r="AM15" i="62"/>
  <c r="AL15" i="62"/>
  <c r="AK15" i="62"/>
  <c r="AJ15" i="62"/>
  <c r="AI15" i="62"/>
  <c r="AH15" i="62"/>
  <c r="AG15" i="62"/>
  <c r="AF15" i="62"/>
  <c r="AE15" i="62"/>
  <c r="AD15" i="62"/>
  <c r="Y15" i="62"/>
  <c r="W15" i="62"/>
  <c r="V15" i="62"/>
  <c r="U15" i="62"/>
  <c r="T15" i="62"/>
  <c r="AN14" i="62"/>
  <c r="AM14" i="62"/>
  <c r="AL14" i="62"/>
  <c r="AK14" i="62"/>
  <c r="AJ14" i="62"/>
  <c r="AI14" i="62"/>
  <c r="AH14" i="62"/>
  <c r="AG14" i="62"/>
  <c r="AF14" i="62"/>
  <c r="AE14" i="62"/>
  <c r="AD14" i="62"/>
  <c r="Y14" i="62"/>
  <c r="X14" i="62"/>
  <c r="AA14" i="62" s="1"/>
  <c r="AC14" i="62" s="1"/>
  <c r="AP14" i="62" s="1"/>
  <c r="W14" i="62"/>
  <c r="V14" i="62"/>
  <c r="U14" i="62"/>
  <c r="T14" i="62"/>
  <c r="A14" i="62"/>
  <c r="AN13" i="62"/>
  <c r="AM13" i="62"/>
  <c r="AL13" i="62"/>
  <c r="AK13" i="62"/>
  <c r="AJ13" i="62"/>
  <c r="AI13" i="62"/>
  <c r="AH13" i="62"/>
  <c r="AG13" i="62"/>
  <c r="AF13" i="62"/>
  <c r="AE13" i="62"/>
  <c r="AD13" i="62"/>
  <c r="Y13" i="62"/>
  <c r="W13" i="62"/>
  <c r="V13" i="62"/>
  <c r="U13" i="62"/>
  <c r="T13" i="62"/>
  <c r="AN12" i="62"/>
  <c r="AM12" i="62"/>
  <c r="AL12" i="62"/>
  <c r="AK12" i="62"/>
  <c r="AJ12" i="62"/>
  <c r="AI12" i="62"/>
  <c r="AH12" i="62"/>
  <c r="AG12" i="62"/>
  <c r="AF12" i="62"/>
  <c r="AE12" i="62"/>
  <c r="AD12" i="62"/>
  <c r="Y12" i="62"/>
  <c r="W12" i="62"/>
  <c r="V12" i="62"/>
  <c r="U12" i="62"/>
  <c r="T12" i="62"/>
  <c r="A12" i="62"/>
  <c r="AN11" i="62"/>
  <c r="AM11" i="62"/>
  <c r="AL11" i="62"/>
  <c r="AK11" i="62"/>
  <c r="AJ11" i="62"/>
  <c r="AI11" i="62"/>
  <c r="AH11" i="62"/>
  <c r="AG11" i="62"/>
  <c r="AF11" i="62"/>
  <c r="AE11" i="62"/>
  <c r="AD11" i="62"/>
  <c r="Y11" i="62"/>
  <c r="W11" i="62"/>
  <c r="V11" i="62"/>
  <c r="U11" i="62"/>
  <c r="T11" i="62"/>
  <c r="AN10" i="62"/>
  <c r="AM10" i="62"/>
  <c r="AL10" i="62"/>
  <c r="AK10" i="62"/>
  <c r="AJ10" i="62"/>
  <c r="AI10" i="62"/>
  <c r="AH10" i="62"/>
  <c r="AG10" i="62"/>
  <c r="AF10" i="62"/>
  <c r="AE10" i="62"/>
  <c r="AD10" i="62"/>
  <c r="Y10" i="62"/>
  <c r="W10" i="62"/>
  <c r="V10" i="62"/>
  <c r="U10" i="62"/>
  <c r="T10" i="62"/>
  <c r="A10" i="62"/>
  <c r="AN9" i="62"/>
  <c r="AM9" i="62"/>
  <c r="AL9" i="62"/>
  <c r="AK9" i="62"/>
  <c r="AJ9" i="62"/>
  <c r="AI9" i="62"/>
  <c r="AH9" i="62"/>
  <c r="AG9" i="62"/>
  <c r="AF9" i="62"/>
  <c r="AE9" i="62"/>
  <c r="AD9" i="62"/>
  <c r="Y9" i="62"/>
  <c r="W9" i="62"/>
  <c r="V9" i="62"/>
  <c r="U9" i="62"/>
  <c r="T9" i="62"/>
  <c r="AN8" i="62"/>
  <c r="AM8" i="62"/>
  <c r="AL8" i="62"/>
  <c r="AK8" i="62"/>
  <c r="AJ8" i="62"/>
  <c r="AI8" i="62"/>
  <c r="AH8" i="62"/>
  <c r="AG8" i="62"/>
  <c r="AF8" i="62"/>
  <c r="AD8" i="62"/>
  <c r="Y8" i="62"/>
  <c r="W8" i="62"/>
  <c r="V8" i="62"/>
  <c r="U8" i="62"/>
  <c r="T8" i="62"/>
  <c r="A8" i="62"/>
  <c r="A20" i="62" s="1"/>
  <c r="AN7" i="62"/>
  <c r="AM7" i="62"/>
  <c r="AL7" i="62"/>
  <c r="AK7" i="62"/>
  <c r="AJ7" i="62"/>
  <c r="AI7" i="62"/>
  <c r="AH7" i="62"/>
  <c r="AG7" i="62"/>
  <c r="AF7" i="62"/>
  <c r="AD7" i="62"/>
  <c r="Y7" i="62"/>
  <c r="W7" i="62"/>
  <c r="V7" i="62"/>
  <c r="U7" i="62"/>
  <c r="T7" i="62"/>
  <c r="AN6" i="62"/>
  <c r="AM6" i="62"/>
  <c r="AL6" i="62"/>
  <c r="AK6" i="62"/>
  <c r="AJ6" i="62"/>
  <c r="AI6" i="62"/>
  <c r="AH6" i="62"/>
  <c r="AG6" i="62"/>
  <c r="AF6" i="62"/>
  <c r="AD6" i="62"/>
  <c r="Y6" i="62"/>
  <c r="X6" i="62"/>
  <c r="AA6" i="62" s="1"/>
  <c r="AC6" i="62" s="1"/>
  <c r="AP6" i="62" s="1"/>
  <c r="W6" i="62"/>
  <c r="V6" i="62"/>
  <c r="U6" i="62"/>
  <c r="T6" i="62"/>
  <c r="A6" i="62"/>
  <c r="A18" i="62" s="1"/>
  <c r="AN5" i="62"/>
  <c r="AM5" i="62"/>
  <c r="AL5" i="62"/>
  <c r="AK5" i="62"/>
  <c r="AJ5" i="62"/>
  <c r="AI5" i="62"/>
  <c r="AH5" i="62"/>
  <c r="AG5" i="62"/>
  <c r="AF5" i="62"/>
  <c r="AD5" i="62"/>
  <c r="Y5" i="62"/>
  <c r="X5" i="62"/>
  <c r="W5" i="62"/>
  <c r="V5" i="62"/>
  <c r="U5" i="62"/>
  <c r="T5" i="62"/>
  <c r="F1" i="62"/>
  <c r="AN24" i="61"/>
  <c r="AM24" i="61"/>
  <c r="AL24" i="61"/>
  <c r="AK24" i="61"/>
  <c r="AJ24" i="61"/>
  <c r="AI24" i="61"/>
  <c r="AH24" i="61"/>
  <c r="AG24" i="61"/>
  <c r="AF24" i="61"/>
  <c r="AE24" i="61"/>
  <c r="AD24" i="61"/>
  <c r="Y24" i="61"/>
  <c r="W24" i="61"/>
  <c r="V24" i="61"/>
  <c r="U24" i="61"/>
  <c r="T24" i="61"/>
  <c r="AN23" i="61"/>
  <c r="AM23" i="61"/>
  <c r="AL23" i="61"/>
  <c r="AK23" i="61"/>
  <c r="AJ23" i="61"/>
  <c r="AI23" i="61"/>
  <c r="AH23" i="61"/>
  <c r="AG23" i="61"/>
  <c r="AF23" i="61"/>
  <c r="AE23" i="61"/>
  <c r="AD23" i="61"/>
  <c r="Y23" i="61"/>
  <c r="W23" i="61"/>
  <c r="V23" i="61"/>
  <c r="U23" i="61"/>
  <c r="T23" i="61"/>
  <c r="AN22" i="61"/>
  <c r="AM22" i="61"/>
  <c r="AL22" i="61"/>
  <c r="AK22" i="61"/>
  <c r="AJ22" i="61"/>
  <c r="AI22" i="61"/>
  <c r="AH22" i="61"/>
  <c r="AG22" i="61"/>
  <c r="AF22" i="61"/>
  <c r="AE22" i="61"/>
  <c r="AD22" i="61"/>
  <c r="Y22" i="61"/>
  <c r="W22" i="61"/>
  <c r="V22" i="61"/>
  <c r="U22" i="61"/>
  <c r="T22" i="61"/>
  <c r="AN21" i="61"/>
  <c r="AM21" i="61"/>
  <c r="AL21" i="61"/>
  <c r="AK21" i="61"/>
  <c r="AJ21" i="61"/>
  <c r="AI21" i="61"/>
  <c r="AH21" i="61"/>
  <c r="AG21" i="61"/>
  <c r="AF21" i="61"/>
  <c r="AE21" i="61"/>
  <c r="AD21" i="61"/>
  <c r="Y21" i="61"/>
  <c r="W21" i="61"/>
  <c r="V21" i="61"/>
  <c r="U21" i="61"/>
  <c r="T21" i="61"/>
  <c r="AN20" i="61"/>
  <c r="AM20" i="61"/>
  <c r="AL20" i="61"/>
  <c r="AK20" i="61"/>
  <c r="AJ20" i="61"/>
  <c r="AI20" i="61"/>
  <c r="AH20" i="61"/>
  <c r="AG20" i="61"/>
  <c r="AF20" i="61"/>
  <c r="AE20" i="61"/>
  <c r="AD20" i="61"/>
  <c r="Y20" i="61"/>
  <c r="W20" i="61"/>
  <c r="V20" i="61"/>
  <c r="U20" i="61"/>
  <c r="T20" i="61"/>
  <c r="AN19" i="61"/>
  <c r="AM19" i="61"/>
  <c r="AL19" i="61"/>
  <c r="AK19" i="61"/>
  <c r="AJ19" i="61"/>
  <c r="AI19" i="61"/>
  <c r="AH19" i="61"/>
  <c r="AG19" i="61"/>
  <c r="AF19" i="61"/>
  <c r="AE19" i="61"/>
  <c r="AD19" i="61"/>
  <c r="Y19" i="61"/>
  <c r="W19" i="61"/>
  <c r="V19" i="61"/>
  <c r="U19" i="61"/>
  <c r="T19" i="61"/>
  <c r="AN18" i="61"/>
  <c r="AM18" i="61"/>
  <c r="AL18" i="61"/>
  <c r="AK18" i="61"/>
  <c r="AJ18" i="61"/>
  <c r="AI18" i="61"/>
  <c r="AH18" i="61"/>
  <c r="AG18" i="61"/>
  <c r="AF18" i="61"/>
  <c r="AE18" i="61"/>
  <c r="AD18" i="61"/>
  <c r="Y18" i="61"/>
  <c r="W18" i="61"/>
  <c r="V18" i="61"/>
  <c r="U18" i="61"/>
  <c r="T18" i="61"/>
  <c r="AN17" i="61"/>
  <c r="AM17" i="61"/>
  <c r="AL17" i="61"/>
  <c r="AK17" i="61"/>
  <c r="AJ17" i="61"/>
  <c r="AI17" i="61"/>
  <c r="AH17" i="61"/>
  <c r="AG17" i="61"/>
  <c r="AF17" i="61"/>
  <c r="AE17" i="61"/>
  <c r="AD17" i="61"/>
  <c r="Y17" i="61"/>
  <c r="W17" i="61"/>
  <c r="V17" i="61"/>
  <c r="U17" i="61"/>
  <c r="T17" i="61"/>
  <c r="AN16" i="61"/>
  <c r="AM16" i="61"/>
  <c r="AL16" i="61"/>
  <c r="AK16" i="61"/>
  <c r="AJ16" i="61"/>
  <c r="AI16" i="61"/>
  <c r="AH16" i="61"/>
  <c r="AG16" i="61"/>
  <c r="AF16" i="61"/>
  <c r="AE16" i="61"/>
  <c r="AD16" i="61"/>
  <c r="Y16" i="61"/>
  <c r="W16" i="61"/>
  <c r="V16" i="61"/>
  <c r="U16" i="61"/>
  <c r="T16" i="61"/>
  <c r="A16" i="61"/>
  <c r="AN15" i="61"/>
  <c r="AM15" i="61"/>
  <c r="AL15" i="61"/>
  <c r="AK15" i="61"/>
  <c r="AJ15" i="61"/>
  <c r="AI15" i="61"/>
  <c r="AH15" i="61"/>
  <c r="AG15" i="61"/>
  <c r="AF15" i="61"/>
  <c r="AE15" i="61"/>
  <c r="AD15" i="61"/>
  <c r="Y15" i="61"/>
  <c r="W15" i="61"/>
  <c r="V15" i="61"/>
  <c r="U15" i="61"/>
  <c r="T15" i="61"/>
  <c r="AN14" i="61"/>
  <c r="AM14" i="61"/>
  <c r="AL14" i="61"/>
  <c r="AK14" i="61"/>
  <c r="AJ14" i="61"/>
  <c r="AI14" i="61"/>
  <c r="AH14" i="61"/>
  <c r="AG14" i="61"/>
  <c r="AF14" i="61"/>
  <c r="AE14" i="61"/>
  <c r="AD14" i="61"/>
  <c r="Y14" i="61"/>
  <c r="W14" i="61"/>
  <c r="V14" i="61"/>
  <c r="U14" i="61"/>
  <c r="T14" i="61"/>
  <c r="A14" i="61"/>
  <c r="AN13" i="61"/>
  <c r="AM13" i="61"/>
  <c r="AL13" i="61"/>
  <c r="AK13" i="61"/>
  <c r="AJ13" i="61"/>
  <c r="AI13" i="61"/>
  <c r="AH13" i="61"/>
  <c r="AG13" i="61"/>
  <c r="AF13" i="61"/>
  <c r="AE13" i="61"/>
  <c r="AD13" i="61"/>
  <c r="Y13" i="61"/>
  <c r="W13" i="61"/>
  <c r="V13" i="61"/>
  <c r="U13" i="61"/>
  <c r="T13" i="61"/>
  <c r="AN12" i="61"/>
  <c r="AM12" i="61"/>
  <c r="AL12" i="61"/>
  <c r="AK12" i="61"/>
  <c r="AJ12" i="61"/>
  <c r="AI12" i="61"/>
  <c r="AH12" i="61"/>
  <c r="AG12" i="61"/>
  <c r="AF12" i="61"/>
  <c r="AE12" i="61"/>
  <c r="AD12" i="61"/>
  <c r="Y12" i="61"/>
  <c r="W12" i="61"/>
  <c r="V12" i="61"/>
  <c r="U12" i="61"/>
  <c r="T12" i="61"/>
  <c r="A12" i="61"/>
  <c r="AN11" i="61"/>
  <c r="AM11" i="61"/>
  <c r="AL11" i="61"/>
  <c r="AK11" i="61"/>
  <c r="AJ11" i="61"/>
  <c r="AI11" i="61"/>
  <c r="AH11" i="61"/>
  <c r="AG11" i="61"/>
  <c r="AF11" i="61"/>
  <c r="AE11" i="61"/>
  <c r="AD11" i="61"/>
  <c r="Y11" i="61"/>
  <c r="W11" i="61"/>
  <c r="V11" i="61"/>
  <c r="U11" i="61"/>
  <c r="T11" i="61"/>
  <c r="AN10" i="61"/>
  <c r="AM10" i="61"/>
  <c r="AL10" i="61"/>
  <c r="AK10" i="61"/>
  <c r="AJ10" i="61"/>
  <c r="AI10" i="61"/>
  <c r="AH10" i="61"/>
  <c r="AG10" i="61"/>
  <c r="AF10" i="61"/>
  <c r="AE10" i="61"/>
  <c r="AD10" i="61"/>
  <c r="Y10" i="61"/>
  <c r="W10" i="61"/>
  <c r="V10" i="61"/>
  <c r="U10" i="61"/>
  <c r="T10" i="61"/>
  <c r="A10" i="61"/>
  <c r="AN9" i="61"/>
  <c r="AM9" i="61"/>
  <c r="AL9" i="61"/>
  <c r="AK9" i="61"/>
  <c r="AJ9" i="61"/>
  <c r="AI9" i="61"/>
  <c r="AH9" i="61"/>
  <c r="AG9" i="61"/>
  <c r="AF9" i="61"/>
  <c r="AE9" i="61"/>
  <c r="AD9" i="61"/>
  <c r="Y9" i="61"/>
  <c r="W9" i="61"/>
  <c r="V9" i="61"/>
  <c r="U9" i="61"/>
  <c r="T9" i="61"/>
  <c r="AN8" i="61"/>
  <c r="AM8" i="61"/>
  <c r="AL8" i="61"/>
  <c r="AK8" i="61"/>
  <c r="AJ8" i="61"/>
  <c r="AI8" i="61"/>
  <c r="AH8" i="61"/>
  <c r="AG8" i="61"/>
  <c r="AF8" i="61"/>
  <c r="AD8" i="61"/>
  <c r="Y8" i="61"/>
  <c r="W8" i="61"/>
  <c r="V8" i="61"/>
  <c r="U8" i="61"/>
  <c r="T8" i="61"/>
  <c r="AN7" i="61"/>
  <c r="AM7" i="61"/>
  <c r="AL7" i="61"/>
  <c r="AK7" i="61"/>
  <c r="AJ7" i="61"/>
  <c r="AI7" i="61"/>
  <c r="AH7" i="61"/>
  <c r="AG7" i="61"/>
  <c r="AF7" i="61"/>
  <c r="AD7" i="61"/>
  <c r="Y7" i="61"/>
  <c r="W7" i="61"/>
  <c r="V7" i="61"/>
  <c r="U7" i="61"/>
  <c r="T7" i="61"/>
  <c r="AN6" i="61"/>
  <c r="AM6" i="61"/>
  <c r="AL6" i="61"/>
  <c r="AK6" i="61"/>
  <c r="AJ6" i="61"/>
  <c r="AI6" i="61"/>
  <c r="AH6" i="61"/>
  <c r="AG6" i="61"/>
  <c r="AF6" i="61"/>
  <c r="AD6" i="61"/>
  <c r="Y6" i="61"/>
  <c r="W6" i="61"/>
  <c r="V6" i="61"/>
  <c r="U6" i="61"/>
  <c r="T6" i="61"/>
  <c r="A6" i="61"/>
  <c r="AN5" i="61"/>
  <c r="AM5" i="61"/>
  <c r="AL5" i="61"/>
  <c r="AK5" i="61"/>
  <c r="AJ5" i="61"/>
  <c r="AI5" i="61"/>
  <c r="AH5" i="61"/>
  <c r="AG5" i="61"/>
  <c r="AF5" i="61"/>
  <c r="AD5" i="61"/>
  <c r="Y5" i="61"/>
  <c r="W5" i="61"/>
  <c r="V5" i="61"/>
  <c r="U5" i="61"/>
  <c r="T5" i="61"/>
  <c r="F1" i="61"/>
  <c r="AN24" i="60"/>
  <c r="AM24" i="60"/>
  <c r="AL24" i="60"/>
  <c r="AK24" i="60"/>
  <c r="AJ24" i="60"/>
  <c r="AI24" i="60"/>
  <c r="AH24" i="60"/>
  <c r="AG24" i="60"/>
  <c r="AF24" i="60"/>
  <c r="AE24" i="60"/>
  <c r="AD24" i="60"/>
  <c r="Y24" i="60"/>
  <c r="W24" i="60"/>
  <c r="V24" i="60"/>
  <c r="U24" i="60"/>
  <c r="T24" i="60"/>
  <c r="AN23" i="60"/>
  <c r="AM23" i="60"/>
  <c r="AL23" i="60"/>
  <c r="AK23" i="60"/>
  <c r="AJ23" i="60"/>
  <c r="AI23" i="60"/>
  <c r="AH23" i="60"/>
  <c r="AG23" i="60"/>
  <c r="AF23" i="60"/>
  <c r="AE23" i="60"/>
  <c r="AD23" i="60"/>
  <c r="Y23" i="60"/>
  <c r="W23" i="60"/>
  <c r="V23" i="60"/>
  <c r="U23" i="60"/>
  <c r="T23" i="60"/>
  <c r="AN22" i="60"/>
  <c r="AM22" i="60"/>
  <c r="AL22" i="60"/>
  <c r="AK22" i="60"/>
  <c r="AJ22" i="60"/>
  <c r="AI22" i="60"/>
  <c r="AH22" i="60"/>
  <c r="AG22" i="60"/>
  <c r="AF22" i="60"/>
  <c r="AE22" i="60"/>
  <c r="AD22" i="60"/>
  <c r="Y22" i="60"/>
  <c r="W22" i="60"/>
  <c r="V22" i="60"/>
  <c r="U22" i="60"/>
  <c r="T22" i="60"/>
  <c r="AN21" i="60"/>
  <c r="AM21" i="60"/>
  <c r="AL21" i="60"/>
  <c r="AK21" i="60"/>
  <c r="AJ21" i="60"/>
  <c r="AI21" i="60"/>
  <c r="AH21" i="60"/>
  <c r="AG21" i="60"/>
  <c r="AF21" i="60"/>
  <c r="AE21" i="60"/>
  <c r="AD21" i="60"/>
  <c r="Y21" i="60"/>
  <c r="W21" i="60"/>
  <c r="V21" i="60"/>
  <c r="U21" i="60"/>
  <c r="T21" i="60"/>
  <c r="AN20" i="60"/>
  <c r="AM20" i="60"/>
  <c r="AL20" i="60"/>
  <c r="AK20" i="60"/>
  <c r="AJ20" i="60"/>
  <c r="AI20" i="60"/>
  <c r="AH20" i="60"/>
  <c r="AG20" i="60"/>
  <c r="AF20" i="60"/>
  <c r="AE20" i="60"/>
  <c r="AD20" i="60"/>
  <c r="Y20" i="60"/>
  <c r="W20" i="60"/>
  <c r="V20" i="60"/>
  <c r="U20" i="60"/>
  <c r="T20" i="60"/>
  <c r="AN19" i="60"/>
  <c r="AM19" i="60"/>
  <c r="AL19" i="60"/>
  <c r="AK19" i="60"/>
  <c r="AJ19" i="60"/>
  <c r="AI19" i="60"/>
  <c r="AH19" i="60"/>
  <c r="AG19" i="60"/>
  <c r="AF19" i="60"/>
  <c r="AE19" i="60"/>
  <c r="AD19" i="60"/>
  <c r="Y19" i="60"/>
  <c r="W19" i="60"/>
  <c r="V19" i="60"/>
  <c r="U19" i="60"/>
  <c r="T19" i="60"/>
  <c r="AN18" i="60"/>
  <c r="AM18" i="60"/>
  <c r="AL18" i="60"/>
  <c r="AK18" i="60"/>
  <c r="AJ18" i="60"/>
  <c r="AI18" i="60"/>
  <c r="AH18" i="60"/>
  <c r="AG18" i="60"/>
  <c r="AF18" i="60"/>
  <c r="AE18" i="60"/>
  <c r="AD18" i="60"/>
  <c r="Y18" i="60"/>
  <c r="W18" i="60"/>
  <c r="V18" i="60"/>
  <c r="U18" i="60"/>
  <c r="T18" i="60"/>
  <c r="AN17" i="60"/>
  <c r="AM17" i="60"/>
  <c r="AL17" i="60"/>
  <c r="AK17" i="60"/>
  <c r="AJ17" i="60"/>
  <c r="AI17" i="60"/>
  <c r="AH17" i="60"/>
  <c r="AG17" i="60"/>
  <c r="AF17" i="60"/>
  <c r="AE17" i="60"/>
  <c r="AD17" i="60"/>
  <c r="Y17" i="60"/>
  <c r="W17" i="60"/>
  <c r="V17" i="60"/>
  <c r="U17" i="60"/>
  <c r="T17" i="60"/>
  <c r="AN16" i="60"/>
  <c r="AM16" i="60"/>
  <c r="AL16" i="60"/>
  <c r="AK16" i="60"/>
  <c r="AJ16" i="60"/>
  <c r="AI16" i="60"/>
  <c r="AH16" i="60"/>
  <c r="AG16" i="60"/>
  <c r="AF16" i="60"/>
  <c r="AE16" i="60"/>
  <c r="AD16" i="60"/>
  <c r="Y16" i="60"/>
  <c r="W16" i="60"/>
  <c r="V16" i="60"/>
  <c r="U16" i="60"/>
  <c r="T16" i="60"/>
  <c r="A16" i="60"/>
  <c r="AN15" i="60"/>
  <c r="AM15" i="60"/>
  <c r="AL15" i="60"/>
  <c r="AK15" i="60"/>
  <c r="AJ15" i="60"/>
  <c r="AI15" i="60"/>
  <c r="AH15" i="60"/>
  <c r="AG15" i="60"/>
  <c r="AF15" i="60"/>
  <c r="AE15" i="60"/>
  <c r="AD15" i="60"/>
  <c r="Y15" i="60"/>
  <c r="W15" i="60"/>
  <c r="V15" i="60"/>
  <c r="U15" i="60"/>
  <c r="T15" i="60"/>
  <c r="AN14" i="60"/>
  <c r="AM14" i="60"/>
  <c r="AL14" i="60"/>
  <c r="AK14" i="60"/>
  <c r="AJ14" i="60"/>
  <c r="AI14" i="60"/>
  <c r="AH14" i="60"/>
  <c r="AG14" i="60"/>
  <c r="AF14" i="60"/>
  <c r="AE14" i="60"/>
  <c r="AD14" i="60"/>
  <c r="Y14" i="60"/>
  <c r="W14" i="60"/>
  <c r="V14" i="60"/>
  <c r="U14" i="60"/>
  <c r="T14" i="60"/>
  <c r="A14" i="60"/>
  <c r="AN13" i="60"/>
  <c r="AM13" i="60"/>
  <c r="AL13" i="60"/>
  <c r="AK13" i="60"/>
  <c r="AJ13" i="60"/>
  <c r="AI13" i="60"/>
  <c r="AH13" i="60"/>
  <c r="AG13" i="60"/>
  <c r="AF13" i="60"/>
  <c r="AE13" i="60"/>
  <c r="AD13" i="60"/>
  <c r="Y13" i="60"/>
  <c r="W13" i="60"/>
  <c r="V13" i="60"/>
  <c r="U13" i="60"/>
  <c r="T13" i="60"/>
  <c r="AN12" i="60"/>
  <c r="AM12" i="60"/>
  <c r="AL12" i="60"/>
  <c r="AK12" i="60"/>
  <c r="AJ12" i="60"/>
  <c r="AI12" i="60"/>
  <c r="AH12" i="60"/>
  <c r="AG12" i="60"/>
  <c r="AF12" i="60"/>
  <c r="AE12" i="60"/>
  <c r="AD12" i="60"/>
  <c r="Y12" i="60"/>
  <c r="W12" i="60"/>
  <c r="V12" i="60"/>
  <c r="U12" i="60"/>
  <c r="T12" i="60"/>
  <c r="A12" i="60"/>
  <c r="AN11" i="60"/>
  <c r="AM11" i="60"/>
  <c r="AL11" i="60"/>
  <c r="AK11" i="60"/>
  <c r="AJ11" i="60"/>
  <c r="AI11" i="60"/>
  <c r="AH11" i="60"/>
  <c r="AG11" i="60"/>
  <c r="AF11" i="60"/>
  <c r="AE11" i="60"/>
  <c r="AD11" i="60"/>
  <c r="Y11" i="60"/>
  <c r="W11" i="60"/>
  <c r="V11" i="60"/>
  <c r="U11" i="60"/>
  <c r="T11" i="60"/>
  <c r="AN10" i="60"/>
  <c r="AM10" i="60"/>
  <c r="AL10" i="60"/>
  <c r="AK10" i="60"/>
  <c r="AJ10" i="60"/>
  <c r="AI10" i="60"/>
  <c r="AH10" i="60"/>
  <c r="AG10" i="60"/>
  <c r="AF10" i="60"/>
  <c r="AE10" i="60"/>
  <c r="AD10" i="60"/>
  <c r="Y10" i="60"/>
  <c r="W10" i="60"/>
  <c r="V10" i="60"/>
  <c r="U10" i="60"/>
  <c r="T10" i="60"/>
  <c r="A10" i="60"/>
  <c r="AN9" i="60"/>
  <c r="AM9" i="60"/>
  <c r="AL9" i="60"/>
  <c r="AK9" i="60"/>
  <c r="AJ9" i="60"/>
  <c r="AI9" i="60"/>
  <c r="AH9" i="60"/>
  <c r="AG9" i="60"/>
  <c r="AF9" i="60"/>
  <c r="AE9" i="60"/>
  <c r="AD9" i="60"/>
  <c r="Y9" i="60"/>
  <c r="W9" i="60"/>
  <c r="V9" i="60"/>
  <c r="U9" i="60"/>
  <c r="T9" i="60"/>
  <c r="AN8" i="60"/>
  <c r="AM8" i="60"/>
  <c r="AL8" i="60"/>
  <c r="AK8" i="60"/>
  <c r="AJ8" i="60"/>
  <c r="AI8" i="60"/>
  <c r="AH8" i="60"/>
  <c r="AG8" i="60"/>
  <c r="AF8" i="60"/>
  <c r="AD8" i="60"/>
  <c r="Y8" i="60"/>
  <c r="W8" i="60"/>
  <c r="V8" i="60"/>
  <c r="U8" i="60"/>
  <c r="T8" i="60"/>
  <c r="AN7" i="60"/>
  <c r="AM7" i="60"/>
  <c r="AL7" i="60"/>
  <c r="AK7" i="60"/>
  <c r="AJ7" i="60"/>
  <c r="AI7" i="60"/>
  <c r="AH7" i="60"/>
  <c r="AG7" i="60"/>
  <c r="AF7" i="60"/>
  <c r="AD7" i="60"/>
  <c r="Y7" i="60"/>
  <c r="W7" i="60"/>
  <c r="V7" i="60"/>
  <c r="U7" i="60"/>
  <c r="T7" i="60"/>
  <c r="AN6" i="60"/>
  <c r="AM6" i="60"/>
  <c r="AL6" i="60"/>
  <c r="AK6" i="60"/>
  <c r="AJ6" i="60"/>
  <c r="AI6" i="60"/>
  <c r="AH6" i="60"/>
  <c r="AG6" i="60"/>
  <c r="AF6" i="60"/>
  <c r="AD6" i="60"/>
  <c r="Y6" i="60"/>
  <c r="W6" i="60"/>
  <c r="V6" i="60"/>
  <c r="U6" i="60"/>
  <c r="T6" i="60"/>
  <c r="A6" i="60"/>
  <c r="AN5" i="60"/>
  <c r="AM5" i="60"/>
  <c r="AL5" i="60"/>
  <c r="AK5" i="60"/>
  <c r="AJ5" i="60"/>
  <c r="AI5" i="60"/>
  <c r="AH5" i="60"/>
  <c r="AG5" i="60"/>
  <c r="AF5" i="60"/>
  <c r="AD5" i="60"/>
  <c r="Y5" i="60"/>
  <c r="W5" i="60"/>
  <c r="V5" i="60"/>
  <c r="U5" i="60"/>
  <c r="T5" i="60"/>
  <c r="F1" i="60"/>
  <c r="AN24" i="59"/>
  <c r="AM24" i="59"/>
  <c r="AL24" i="59"/>
  <c r="AK24" i="59"/>
  <c r="AJ24" i="59"/>
  <c r="AI24" i="59"/>
  <c r="AH24" i="59"/>
  <c r="AG24" i="59"/>
  <c r="AF24" i="59"/>
  <c r="AE24" i="59"/>
  <c r="AD24" i="59"/>
  <c r="Y24" i="59"/>
  <c r="W24" i="59"/>
  <c r="V24" i="59"/>
  <c r="U24" i="59"/>
  <c r="T24" i="59"/>
  <c r="AN23" i="59"/>
  <c r="AM23" i="59"/>
  <c r="AL23" i="59"/>
  <c r="AK23" i="59"/>
  <c r="AJ23" i="59"/>
  <c r="AI23" i="59"/>
  <c r="AH23" i="59"/>
  <c r="AG23" i="59"/>
  <c r="AF23" i="59"/>
  <c r="AE23" i="59"/>
  <c r="AD23" i="59"/>
  <c r="Y23" i="59"/>
  <c r="W23" i="59"/>
  <c r="V23" i="59"/>
  <c r="U23" i="59"/>
  <c r="T23" i="59"/>
  <c r="AN22" i="59"/>
  <c r="AM22" i="59"/>
  <c r="AL22" i="59"/>
  <c r="AK22" i="59"/>
  <c r="AJ22" i="59"/>
  <c r="AI22" i="59"/>
  <c r="AH22" i="59"/>
  <c r="AG22" i="59"/>
  <c r="AF22" i="59"/>
  <c r="AE22" i="59"/>
  <c r="AD22" i="59"/>
  <c r="Y22" i="59"/>
  <c r="W22" i="59"/>
  <c r="V22" i="59"/>
  <c r="U22" i="59"/>
  <c r="T22" i="59"/>
  <c r="AN21" i="59"/>
  <c r="AM21" i="59"/>
  <c r="AL21" i="59"/>
  <c r="AK21" i="59"/>
  <c r="AJ21" i="59"/>
  <c r="AI21" i="59"/>
  <c r="AH21" i="59"/>
  <c r="AG21" i="59"/>
  <c r="AF21" i="59"/>
  <c r="AE21" i="59"/>
  <c r="AD21" i="59"/>
  <c r="Y21" i="59"/>
  <c r="W21" i="59"/>
  <c r="V21" i="59"/>
  <c r="U21" i="59"/>
  <c r="T21" i="59"/>
  <c r="AN20" i="59"/>
  <c r="AM20" i="59"/>
  <c r="AL20" i="59"/>
  <c r="AK20" i="59"/>
  <c r="AJ20" i="59"/>
  <c r="AI20" i="59"/>
  <c r="AH20" i="59"/>
  <c r="AG20" i="59"/>
  <c r="AF20" i="59"/>
  <c r="AE20" i="59"/>
  <c r="AD20" i="59"/>
  <c r="Y20" i="59"/>
  <c r="W20" i="59"/>
  <c r="V20" i="59"/>
  <c r="U20" i="59"/>
  <c r="T20" i="59"/>
  <c r="AN19" i="59"/>
  <c r="AM19" i="59"/>
  <c r="AL19" i="59"/>
  <c r="AK19" i="59"/>
  <c r="AJ19" i="59"/>
  <c r="AI19" i="59"/>
  <c r="AH19" i="59"/>
  <c r="AG19" i="59"/>
  <c r="AF19" i="59"/>
  <c r="AE19" i="59"/>
  <c r="AD19" i="59"/>
  <c r="Y19" i="59"/>
  <c r="W19" i="59"/>
  <c r="V19" i="59"/>
  <c r="U19" i="59"/>
  <c r="T19" i="59"/>
  <c r="AN18" i="59"/>
  <c r="AM18" i="59"/>
  <c r="AL18" i="59"/>
  <c r="AK18" i="59"/>
  <c r="AJ18" i="59"/>
  <c r="AI18" i="59"/>
  <c r="AH18" i="59"/>
  <c r="AG18" i="59"/>
  <c r="AF18" i="59"/>
  <c r="AE18" i="59"/>
  <c r="AD18" i="59"/>
  <c r="Y18" i="59"/>
  <c r="W18" i="59"/>
  <c r="V18" i="59"/>
  <c r="U18" i="59"/>
  <c r="T18" i="59"/>
  <c r="AN17" i="59"/>
  <c r="AM17" i="59"/>
  <c r="AL17" i="59"/>
  <c r="AK17" i="59"/>
  <c r="AJ17" i="59"/>
  <c r="AI17" i="59"/>
  <c r="AH17" i="59"/>
  <c r="AG17" i="59"/>
  <c r="AF17" i="59"/>
  <c r="AE17" i="59"/>
  <c r="AD17" i="59"/>
  <c r="Y17" i="59"/>
  <c r="W17" i="59"/>
  <c r="V17" i="59"/>
  <c r="U17" i="59"/>
  <c r="T17" i="59"/>
  <c r="AN16" i="59"/>
  <c r="AM16" i="59"/>
  <c r="AL16" i="59"/>
  <c r="AK16" i="59"/>
  <c r="AJ16" i="59"/>
  <c r="AI16" i="59"/>
  <c r="AH16" i="59"/>
  <c r="AG16" i="59"/>
  <c r="AF16" i="59"/>
  <c r="AE16" i="59"/>
  <c r="AD16" i="59"/>
  <c r="Y16" i="59"/>
  <c r="W16" i="59"/>
  <c r="V16" i="59"/>
  <c r="U16" i="59"/>
  <c r="T16" i="59"/>
  <c r="A16" i="59"/>
  <c r="AN15" i="59"/>
  <c r="AM15" i="59"/>
  <c r="AL15" i="59"/>
  <c r="AK15" i="59"/>
  <c r="AJ15" i="59"/>
  <c r="AI15" i="59"/>
  <c r="AH15" i="59"/>
  <c r="AG15" i="59"/>
  <c r="AF15" i="59"/>
  <c r="AE15" i="59"/>
  <c r="AD15" i="59"/>
  <c r="Y15" i="59"/>
  <c r="W15" i="59"/>
  <c r="V15" i="59"/>
  <c r="U15" i="59"/>
  <c r="T15" i="59"/>
  <c r="AN14" i="59"/>
  <c r="AM14" i="59"/>
  <c r="AL14" i="59"/>
  <c r="AK14" i="59"/>
  <c r="AJ14" i="59"/>
  <c r="AI14" i="59"/>
  <c r="AH14" i="59"/>
  <c r="AG14" i="59"/>
  <c r="AF14" i="59"/>
  <c r="AE14" i="59"/>
  <c r="AD14" i="59"/>
  <c r="Y14" i="59"/>
  <c r="W14" i="59"/>
  <c r="V14" i="59"/>
  <c r="U14" i="59"/>
  <c r="T14" i="59"/>
  <c r="A14" i="59"/>
  <c r="AN13" i="59"/>
  <c r="AM13" i="59"/>
  <c r="AL13" i="59"/>
  <c r="AK13" i="59"/>
  <c r="AJ13" i="59"/>
  <c r="AI13" i="59"/>
  <c r="AH13" i="59"/>
  <c r="AG13" i="59"/>
  <c r="AF13" i="59"/>
  <c r="AE13" i="59"/>
  <c r="AD13" i="59"/>
  <c r="Y13" i="59"/>
  <c r="W13" i="59"/>
  <c r="V13" i="59"/>
  <c r="U13" i="59"/>
  <c r="T13" i="59"/>
  <c r="AN12" i="59"/>
  <c r="AM12" i="59"/>
  <c r="AL12" i="59"/>
  <c r="AK12" i="59"/>
  <c r="AJ12" i="59"/>
  <c r="AI12" i="59"/>
  <c r="AH12" i="59"/>
  <c r="AG12" i="59"/>
  <c r="AF12" i="59"/>
  <c r="AE12" i="59"/>
  <c r="AD12" i="59"/>
  <c r="Y12" i="59"/>
  <c r="W12" i="59"/>
  <c r="V12" i="59"/>
  <c r="U12" i="59"/>
  <c r="T12" i="59"/>
  <c r="A12" i="59"/>
  <c r="AN11" i="59"/>
  <c r="AM11" i="59"/>
  <c r="AL11" i="59"/>
  <c r="AK11" i="59"/>
  <c r="AJ11" i="59"/>
  <c r="AI11" i="59"/>
  <c r="AH11" i="59"/>
  <c r="AG11" i="59"/>
  <c r="AF11" i="59"/>
  <c r="AE11" i="59"/>
  <c r="AD11" i="59"/>
  <c r="Y11" i="59"/>
  <c r="W11" i="59"/>
  <c r="V11" i="59"/>
  <c r="U11" i="59"/>
  <c r="T11" i="59"/>
  <c r="AN10" i="59"/>
  <c r="AM10" i="59"/>
  <c r="AL10" i="59"/>
  <c r="AK10" i="59"/>
  <c r="AJ10" i="59"/>
  <c r="AI10" i="59"/>
  <c r="AH10" i="59"/>
  <c r="AG10" i="59"/>
  <c r="AF10" i="59"/>
  <c r="AE10" i="59"/>
  <c r="AD10" i="59"/>
  <c r="Y10" i="59"/>
  <c r="W10" i="59"/>
  <c r="V10" i="59"/>
  <c r="U10" i="59"/>
  <c r="T10" i="59"/>
  <c r="A10" i="59"/>
  <c r="AN9" i="59"/>
  <c r="AM9" i="59"/>
  <c r="AL9" i="59"/>
  <c r="AK9" i="59"/>
  <c r="AJ9" i="59"/>
  <c r="AI9" i="59"/>
  <c r="AH9" i="59"/>
  <c r="AG9" i="59"/>
  <c r="AF9" i="59"/>
  <c r="AE9" i="59"/>
  <c r="AD9" i="59"/>
  <c r="Y9" i="59"/>
  <c r="W9" i="59"/>
  <c r="V9" i="59"/>
  <c r="U9" i="59"/>
  <c r="T9" i="59"/>
  <c r="AN8" i="59"/>
  <c r="AM8" i="59"/>
  <c r="AL8" i="59"/>
  <c r="AK8" i="59"/>
  <c r="AJ8" i="59"/>
  <c r="AI8" i="59"/>
  <c r="AH8" i="59"/>
  <c r="AG8" i="59"/>
  <c r="AF8" i="59"/>
  <c r="AD8" i="59"/>
  <c r="Y8" i="59"/>
  <c r="W8" i="59"/>
  <c r="V8" i="59"/>
  <c r="U8" i="59"/>
  <c r="T8" i="59"/>
  <c r="AN7" i="59"/>
  <c r="AM7" i="59"/>
  <c r="AL7" i="59"/>
  <c r="AK7" i="59"/>
  <c r="AJ7" i="59"/>
  <c r="AI7" i="59"/>
  <c r="AH7" i="59"/>
  <c r="AG7" i="59"/>
  <c r="AF7" i="59"/>
  <c r="AD7" i="59"/>
  <c r="Y7" i="59"/>
  <c r="W7" i="59"/>
  <c r="V7" i="59"/>
  <c r="U7" i="59"/>
  <c r="T7" i="59"/>
  <c r="AN6" i="59"/>
  <c r="AM6" i="59"/>
  <c r="AL6" i="59"/>
  <c r="AK6" i="59"/>
  <c r="AJ6" i="59"/>
  <c r="AI6" i="59"/>
  <c r="AH6" i="59"/>
  <c r="AG6" i="59"/>
  <c r="AF6" i="59"/>
  <c r="AD6" i="59"/>
  <c r="Y6" i="59"/>
  <c r="W6" i="59"/>
  <c r="V6" i="59"/>
  <c r="U6" i="59"/>
  <c r="T6" i="59"/>
  <c r="A6" i="59"/>
  <c r="AN5" i="59"/>
  <c r="AM5" i="59"/>
  <c r="AL5" i="59"/>
  <c r="AK5" i="59"/>
  <c r="AJ5" i="59"/>
  <c r="AI5" i="59"/>
  <c r="AH5" i="59"/>
  <c r="AG5" i="59"/>
  <c r="AF5" i="59"/>
  <c r="AD5" i="59"/>
  <c r="Y5" i="59"/>
  <c r="W5" i="59"/>
  <c r="V5" i="59"/>
  <c r="U5" i="59"/>
  <c r="T5" i="59"/>
  <c r="F1" i="59"/>
  <c r="AN24" i="58"/>
  <c r="AM24" i="58"/>
  <c r="AL24" i="58"/>
  <c r="AK24" i="58"/>
  <c r="AJ24" i="58"/>
  <c r="AI24" i="58"/>
  <c r="AH24" i="58"/>
  <c r="AG24" i="58"/>
  <c r="AF24" i="58"/>
  <c r="AE24" i="58"/>
  <c r="AD24" i="58"/>
  <c r="Y24" i="58"/>
  <c r="W24" i="58"/>
  <c r="V24" i="58"/>
  <c r="U24" i="58"/>
  <c r="T24" i="58"/>
  <c r="AN23" i="58"/>
  <c r="AM23" i="58"/>
  <c r="AL23" i="58"/>
  <c r="AK23" i="58"/>
  <c r="AJ23" i="58"/>
  <c r="AI23" i="58"/>
  <c r="AH23" i="58"/>
  <c r="AG23" i="58"/>
  <c r="AF23" i="58"/>
  <c r="AE23" i="58"/>
  <c r="AD23" i="58"/>
  <c r="Y23" i="58"/>
  <c r="W23" i="58"/>
  <c r="V23" i="58"/>
  <c r="U23" i="58"/>
  <c r="T23" i="58"/>
  <c r="AN22" i="58"/>
  <c r="AM22" i="58"/>
  <c r="AL22" i="58"/>
  <c r="AK22" i="58"/>
  <c r="AJ22" i="58"/>
  <c r="AI22" i="58"/>
  <c r="AH22" i="58"/>
  <c r="AG22" i="58"/>
  <c r="AF22" i="58"/>
  <c r="AE22" i="58"/>
  <c r="AD22" i="58"/>
  <c r="Y22" i="58"/>
  <c r="W22" i="58"/>
  <c r="V22" i="58"/>
  <c r="U22" i="58"/>
  <c r="T22" i="58"/>
  <c r="AN21" i="58"/>
  <c r="AM21" i="58"/>
  <c r="AL21" i="58"/>
  <c r="AK21" i="58"/>
  <c r="AJ21" i="58"/>
  <c r="AI21" i="58"/>
  <c r="AH21" i="58"/>
  <c r="AG21" i="58"/>
  <c r="AF21" i="58"/>
  <c r="AE21" i="58"/>
  <c r="AD21" i="58"/>
  <c r="Y21" i="58"/>
  <c r="W21" i="58"/>
  <c r="V21" i="58"/>
  <c r="U21" i="58"/>
  <c r="T21" i="58"/>
  <c r="AN20" i="58"/>
  <c r="AM20" i="58"/>
  <c r="AL20" i="58"/>
  <c r="AK20" i="58"/>
  <c r="AJ20" i="58"/>
  <c r="AI20" i="58"/>
  <c r="AH20" i="58"/>
  <c r="AG20" i="58"/>
  <c r="AF20" i="58"/>
  <c r="AE20" i="58"/>
  <c r="AD20" i="58"/>
  <c r="Y20" i="58"/>
  <c r="W20" i="58"/>
  <c r="V20" i="58"/>
  <c r="U20" i="58"/>
  <c r="T20" i="58"/>
  <c r="AN19" i="58"/>
  <c r="AM19" i="58"/>
  <c r="AL19" i="58"/>
  <c r="AK19" i="58"/>
  <c r="AJ19" i="58"/>
  <c r="AI19" i="58"/>
  <c r="AH19" i="58"/>
  <c r="AG19" i="58"/>
  <c r="AF19" i="58"/>
  <c r="AE19" i="58"/>
  <c r="AD19" i="58"/>
  <c r="Y19" i="58"/>
  <c r="W19" i="58"/>
  <c r="V19" i="58"/>
  <c r="U19" i="58"/>
  <c r="T19" i="58"/>
  <c r="AN18" i="58"/>
  <c r="AM18" i="58"/>
  <c r="AL18" i="58"/>
  <c r="AK18" i="58"/>
  <c r="AJ18" i="58"/>
  <c r="AI18" i="58"/>
  <c r="AH18" i="58"/>
  <c r="AG18" i="58"/>
  <c r="AF18" i="58"/>
  <c r="AE18" i="58"/>
  <c r="AD18" i="58"/>
  <c r="Y18" i="58"/>
  <c r="W18" i="58"/>
  <c r="V18" i="58"/>
  <c r="U18" i="58"/>
  <c r="T18" i="58"/>
  <c r="AN17" i="58"/>
  <c r="AM17" i="58"/>
  <c r="AL17" i="58"/>
  <c r="AK17" i="58"/>
  <c r="AJ17" i="58"/>
  <c r="AI17" i="58"/>
  <c r="AH17" i="58"/>
  <c r="AG17" i="58"/>
  <c r="AF17" i="58"/>
  <c r="AE17" i="58"/>
  <c r="AD17" i="58"/>
  <c r="Y17" i="58"/>
  <c r="W17" i="58"/>
  <c r="V17" i="58"/>
  <c r="U17" i="58"/>
  <c r="T17" i="58"/>
  <c r="AN16" i="58"/>
  <c r="AM16" i="58"/>
  <c r="AL16" i="58"/>
  <c r="AK16" i="58"/>
  <c r="AJ16" i="58"/>
  <c r="AI16" i="58"/>
  <c r="AH16" i="58"/>
  <c r="AG16" i="58"/>
  <c r="AF16" i="58"/>
  <c r="AE16" i="58"/>
  <c r="AD16" i="58"/>
  <c r="Y16" i="58"/>
  <c r="W16" i="58"/>
  <c r="V16" i="58"/>
  <c r="U16" i="58"/>
  <c r="T16" i="58"/>
  <c r="A16" i="58"/>
  <c r="AN15" i="58"/>
  <c r="AM15" i="58"/>
  <c r="AL15" i="58"/>
  <c r="AK15" i="58"/>
  <c r="AJ15" i="58"/>
  <c r="AI15" i="58"/>
  <c r="AH15" i="58"/>
  <c r="AG15" i="58"/>
  <c r="AF15" i="58"/>
  <c r="AE15" i="58"/>
  <c r="AD15" i="58"/>
  <c r="Y15" i="58"/>
  <c r="W15" i="58"/>
  <c r="V15" i="58"/>
  <c r="U15" i="58"/>
  <c r="T15" i="58"/>
  <c r="AN14" i="58"/>
  <c r="AM14" i="58"/>
  <c r="AL14" i="58"/>
  <c r="AK14" i="58"/>
  <c r="AJ14" i="58"/>
  <c r="AI14" i="58"/>
  <c r="AH14" i="58"/>
  <c r="AG14" i="58"/>
  <c r="AF14" i="58"/>
  <c r="AE14" i="58"/>
  <c r="AD14" i="58"/>
  <c r="Y14" i="58"/>
  <c r="W14" i="58"/>
  <c r="V14" i="58"/>
  <c r="U14" i="58"/>
  <c r="T14" i="58"/>
  <c r="A14" i="58"/>
  <c r="AN13" i="58"/>
  <c r="AM13" i="58"/>
  <c r="AL13" i="58"/>
  <c r="AK13" i="58"/>
  <c r="AJ13" i="58"/>
  <c r="AI13" i="58"/>
  <c r="AH13" i="58"/>
  <c r="AG13" i="58"/>
  <c r="AF13" i="58"/>
  <c r="AE13" i="58"/>
  <c r="AD13" i="58"/>
  <c r="Y13" i="58"/>
  <c r="W13" i="58"/>
  <c r="V13" i="58"/>
  <c r="U13" i="58"/>
  <c r="T13" i="58"/>
  <c r="AN12" i="58"/>
  <c r="AM12" i="58"/>
  <c r="AL12" i="58"/>
  <c r="AK12" i="58"/>
  <c r="AJ12" i="58"/>
  <c r="AI12" i="58"/>
  <c r="AH12" i="58"/>
  <c r="AG12" i="58"/>
  <c r="AF12" i="58"/>
  <c r="AE12" i="58"/>
  <c r="AD12" i="58"/>
  <c r="Y12" i="58"/>
  <c r="W12" i="58"/>
  <c r="V12" i="58"/>
  <c r="U12" i="58"/>
  <c r="T12" i="58"/>
  <c r="A12" i="58"/>
  <c r="AN11" i="58"/>
  <c r="AM11" i="58"/>
  <c r="AL11" i="58"/>
  <c r="AK11" i="58"/>
  <c r="AJ11" i="58"/>
  <c r="AI11" i="58"/>
  <c r="AH11" i="58"/>
  <c r="AG11" i="58"/>
  <c r="AF11" i="58"/>
  <c r="AE11" i="58"/>
  <c r="AD11" i="58"/>
  <c r="Y11" i="58"/>
  <c r="W11" i="58"/>
  <c r="V11" i="58"/>
  <c r="U11" i="58"/>
  <c r="T11" i="58"/>
  <c r="AN10" i="58"/>
  <c r="AM10" i="58"/>
  <c r="AL10" i="58"/>
  <c r="AK10" i="58"/>
  <c r="AJ10" i="58"/>
  <c r="AI10" i="58"/>
  <c r="AH10" i="58"/>
  <c r="AG10" i="58"/>
  <c r="AF10" i="58"/>
  <c r="AE10" i="58"/>
  <c r="AD10" i="58"/>
  <c r="Y10" i="58"/>
  <c r="W10" i="58"/>
  <c r="V10" i="58"/>
  <c r="U10" i="58"/>
  <c r="T10" i="58"/>
  <c r="A10" i="58"/>
  <c r="AN9" i="58"/>
  <c r="AM9" i="58"/>
  <c r="AL9" i="58"/>
  <c r="AK9" i="58"/>
  <c r="AJ9" i="58"/>
  <c r="AI9" i="58"/>
  <c r="AH9" i="58"/>
  <c r="AG9" i="58"/>
  <c r="AF9" i="58"/>
  <c r="AE9" i="58"/>
  <c r="AD9" i="58"/>
  <c r="Y9" i="58"/>
  <c r="W9" i="58"/>
  <c r="V9" i="58"/>
  <c r="U9" i="58"/>
  <c r="T9" i="58"/>
  <c r="AN8" i="58"/>
  <c r="AM8" i="58"/>
  <c r="AL8" i="58"/>
  <c r="AK8" i="58"/>
  <c r="AJ8" i="58"/>
  <c r="AI8" i="58"/>
  <c r="AH8" i="58"/>
  <c r="AG8" i="58"/>
  <c r="AF8" i="58"/>
  <c r="AD8" i="58"/>
  <c r="Y8" i="58"/>
  <c r="W8" i="58"/>
  <c r="V8" i="58"/>
  <c r="U8" i="58"/>
  <c r="T8" i="58"/>
  <c r="AN7" i="58"/>
  <c r="AM7" i="58"/>
  <c r="AL7" i="58"/>
  <c r="AK7" i="58"/>
  <c r="AJ7" i="58"/>
  <c r="AI7" i="58"/>
  <c r="AH7" i="58"/>
  <c r="AG7" i="58"/>
  <c r="AF7" i="58"/>
  <c r="AD7" i="58"/>
  <c r="Y7" i="58"/>
  <c r="W7" i="58"/>
  <c r="V7" i="58"/>
  <c r="U7" i="58"/>
  <c r="T7" i="58"/>
  <c r="AN6" i="58"/>
  <c r="AM6" i="58"/>
  <c r="AL6" i="58"/>
  <c r="AK6" i="58"/>
  <c r="AJ6" i="58"/>
  <c r="AI6" i="58"/>
  <c r="AH6" i="58"/>
  <c r="AG6" i="58"/>
  <c r="AF6" i="58"/>
  <c r="AD6" i="58"/>
  <c r="Y6" i="58"/>
  <c r="W6" i="58"/>
  <c r="V6" i="58"/>
  <c r="U6" i="58"/>
  <c r="T6" i="58"/>
  <c r="A6" i="58"/>
  <c r="AN5" i="58"/>
  <c r="AM5" i="58"/>
  <c r="AL5" i="58"/>
  <c r="AK5" i="58"/>
  <c r="AJ5" i="58"/>
  <c r="AI5" i="58"/>
  <c r="AH5" i="58"/>
  <c r="AG5" i="58"/>
  <c r="AF5" i="58"/>
  <c r="AD5" i="58"/>
  <c r="Y5" i="58"/>
  <c r="W5" i="58"/>
  <c r="V5" i="58"/>
  <c r="U5" i="58"/>
  <c r="T5" i="58"/>
  <c r="F1" i="58"/>
  <c r="AN48" i="57"/>
  <c r="AM48" i="57"/>
  <c r="AL48" i="57"/>
  <c r="AK48" i="57"/>
  <c r="AJ48" i="57"/>
  <c r="AI48" i="57"/>
  <c r="AH48" i="57"/>
  <c r="AG48" i="57"/>
  <c r="AF48" i="57"/>
  <c r="AE48" i="57"/>
  <c r="AD48" i="57"/>
  <c r="Y48" i="57"/>
  <c r="W48" i="57"/>
  <c r="V48" i="57"/>
  <c r="U48" i="57"/>
  <c r="T48" i="57"/>
  <c r="AN47" i="57"/>
  <c r="AM47" i="57"/>
  <c r="AL47" i="57"/>
  <c r="AK47" i="57"/>
  <c r="AJ47" i="57"/>
  <c r="AI47" i="57"/>
  <c r="AH47" i="57"/>
  <c r="AG47" i="57"/>
  <c r="AF47" i="57"/>
  <c r="AE47" i="57"/>
  <c r="AD47" i="57"/>
  <c r="Y47" i="57"/>
  <c r="W47" i="57"/>
  <c r="V47" i="57"/>
  <c r="U47" i="57"/>
  <c r="T47" i="57"/>
  <c r="AN46" i="57"/>
  <c r="AM46" i="57"/>
  <c r="AL46" i="57"/>
  <c r="AK46" i="57"/>
  <c r="AJ46" i="57"/>
  <c r="AI46" i="57"/>
  <c r="AH46" i="57"/>
  <c r="AG46" i="57"/>
  <c r="AF46" i="57"/>
  <c r="AE46" i="57"/>
  <c r="AD46" i="57"/>
  <c r="Y46" i="57"/>
  <c r="W46" i="57"/>
  <c r="V46" i="57"/>
  <c r="U46" i="57"/>
  <c r="T46" i="57"/>
  <c r="AN45" i="57"/>
  <c r="AM45" i="57"/>
  <c r="AL45" i="57"/>
  <c r="AK45" i="57"/>
  <c r="AJ45" i="57"/>
  <c r="AI45" i="57"/>
  <c r="AH45" i="57"/>
  <c r="AG45" i="57"/>
  <c r="AF45" i="57"/>
  <c r="AE45" i="57"/>
  <c r="AD45" i="57"/>
  <c r="Y45" i="57"/>
  <c r="W45" i="57"/>
  <c r="V45" i="57"/>
  <c r="U45" i="57"/>
  <c r="T45" i="57"/>
  <c r="AN44" i="57"/>
  <c r="AM44" i="57"/>
  <c r="AL44" i="57"/>
  <c r="AK44" i="57"/>
  <c r="AJ44" i="57"/>
  <c r="AI44" i="57"/>
  <c r="AH44" i="57"/>
  <c r="AG44" i="57"/>
  <c r="AF44" i="57"/>
  <c r="AE44" i="57"/>
  <c r="AD44" i="57"/>
  <c r="Y44" i="57"/>
  <c r="W44" i="57"/>
  <c r="V44" i="57"/>
  <c r="U44" i="57"/>
  <c r="T44" i="57"/>
  <c r="AN43" i="57"/>
  <c r="AM43" i="57"/>
  <c r="AL43" i="57"/>
  <c r="AK43" i="57"/>
  <c r="AJ43" i="57"/>
  <c r="AI43" i="57"/>
  <c r="AH43" i="57"/>
  <c r="AG43" i="57"/>
  <c r="AF43" i="57"/>
  <c r="AE43" i="57"/>
  <c r="AD43" i="57"/>
  <c r="Y43" i="57"/>
  <c r="W43" i="57"/>
  <c r="V43" i="57"/>
  <c r="U43" i="57"/>
  <c r="T43" i="57"/>
  <c r="AN42" i="57"/>
  <c r="AM42" i="57"/>
  <c r="AL42" i="57"/>
  <c r="AK42" i="57"/>
  <c r="AJ42" i="57"/>
  <c r="AI42" i="57"/>
  <c r="AH42" i="57"/>
  <c r="AG42" i="57"/>
  <c r="AF42" i="57"/>
  <c r="AE42" i="57"/>
  <c r="AD42" i="57"/>
  <c r="Y42" i="57"/>
  <c r="W42" i="57"/>
  <c r="V42" i="57"/>
  <c r="U42" i="57"/>
  <c r="T42" i="57"/>
  <c r="AN41" i="57"/>
  <c r="AM41" i="57"/>
  <c r="AL41" i="57"/>
  <c r="AK41" i="57"/>
  <c r="AJ41" i="57"/>
  <c r="AI41" i="57"/>
  <c r="AH41" i="57"/>
  <c r="AG41" i="57"/>
  <c r="AF41" i="57"/>
  <c r="AE41" i="57"/>
  <c r="AD41" i="57"/>
  <c r="Y41" i="57"/>
  <c r="W41" i="57"/>
  <c r="V41" i="57"/>
  <c r="U41" i="57"/>
  <c r="T41" i="57"/>
  <c r="AN40" i="57"/>
  <c r="AM40" i="57"/>
  <c r="AL40" i="57"/>
  <c r="AK40" i="57"/>
  <c r="AJ40" i="57"/>
  <c r="AI40" i="57"/>
  <c r="AH40" i="57"/>
  <c r="AG40" i="57"/>
  <c r="AF40" i="57"/>
  <c r="AE40" i="57"/>
  <c r="AD40" i="57"/>
  <c r="Y40" i="57"/>
  <c r="W40" i="57"/>
  <c r="V40" i="57"/>
  <c r="U40" i="57"/>
  <c r="T40" i="57"/>
  <c r="AN39" i="57"/>
  <c r="AM39" i="57"/>
  <c r="AL39" i="57"/>
  <c r="AK39" i="57"/>
  <c r="AJ39" i="57"/>
  <c r="AI39" i="57"/>
  <c r="AH39" i="57"/>
  <c r="AG39" i="57"/>
  <c r="AF39" i="57"/>
  <c r="AE39" i="57"/>
  <c r="AD39" i="57"/>
  <c r="Y39" i="57"/>
  <c r="W39" i="57"/>
  <c r="V39" i="57"/>
  <c r="U39" i="57"/>
  <c r="T39" i="57"/>
  <c r="AN38" i="57"/>
  <c r="AM38" i="57"/>
  <c r="AL38" i="57"/>
  <c r="AK38" i="57"/>
  <c r="AJ38" i="57"/>
  <c r="AI38" i="57"/>
  <c r="AH38" i="57"/>
  <c r="AG38" i="57"/>
  <c r="AF38" i="57"/>
  <c r="AE38" i="57"/>
  <c r="AD38" i="57"/>
  <c r="Y38" i="57"/>
  <c r="W38" i="57"/>
  <c r="V38" i="57"/>
  <c r="U38" i="57"/>
  <c r="T38" i="57"/>
  <c r="AN37" i="57"/>
  <c r="AM37" i="57"/>
  <c r="AL37" i="57"/>
  <c r="AK37" i="57"/>
  <c r="AJ37" i="57"/>
  <c r="AI37" i="57"/>
  <c r="AH37" i="57"/>
  <c r="AG37" i="57"/>
  <c r="AF37" i="57"/>
  <c r="AE37" i="57"/>
  <c r="AD37" i="57"/>
  <c r="Y37" i="57"/>
  <c r="W37" i="57"/>
  <c r="V37" i="57"/>
  <c r="U37" i="57"/>
  <c r="T37" i="57"/>
  <c r="AN36" i="57"/>
  <c r="AM36" i="57"/>
  <c r="AL36" i="57"/>
  <c r="AK36" i="57"/>
  <c r="AJ36" i="57"/>
  <c r="AI36" i="57"/>
  <c r="AH36" i="57"/>
  <c r="AG36" i="57"/>
  <c r="AF36" i="57"/>
  <c r="AE36" i="57"/>
  <c r="AD36" i="57"/>
  <c r="Y36" i="57"/>
  <c r="W36" i="57"/>
  <c r="V36" i="57"/>
  <c r="U36" i="57"/>
  <c r="T36" i="57"/>
  <c r="AN35" i="57"/>
  <c r="AM35" i="57"/>
  <c r="AL35" i="57"/>
  <c r="AK35" i="57"/>
  <c r="AJ35" i="57"/>
  <c r="AI35" i="57"/>
  <c r="AH35" i="57"/>
  <c r="AG35" i="57"/>
  <c r="AF35" i="57"/>
  <c r="AE35" i="57"/>
  <c r="AD35" i="57"/>
  <c r="Y35" i="57"/>
  <c r="W35" i="57"/>
  <c r="V35" i="57"/>
  <c r="U35" i="57"/>
  <c r="T35" i="57"/>
  <c r="AN34" i="57"/>
  <c r="AM34" i="57"/>
  <c r="AL34" i="57"/>
  <c r="AK34" i="57"/>
  <c r="AJ34" i="57"/>
  <c r="AI34" i="57"/>
  <c r="AH34" i="57"/>
  <c r="AG34" i="57"/>
  <c r="AF34" i="57"/>
  <c r="AE34" i="57"/>
  <c r="AD34" i="57"/>
  <c r="Y34" i="57"/>
  <c r="W34" i="57"/>
  <c r="V34" i="57"/>
  <c r="U34" i="57"/>
  <c r="T34" i="57"/>
  <c r="AN33" i="57"/>
  <c r="AM33" i="57"/>
  <c r="AL33" i="57"/>
  <c r="AK33" i="57"/>
  <c r="AJ33" i="57"/>
  <c r="AI33" i="57"/>
  <c r="AH33" i="57"/>
  <c r="AG33" i="57"/>
  <c r="AF33" i="57"/>
  <c r="AE33" i="57"/>
  <c r="AD33" i="57"/>
  <c r="Y33" i="57"/>
  <c r="W33" i="57"/>
  <c r="V33" i="57"/>
  <c r="U33" i="57"/>
  <c r="T33" i="57"/>
  <c r="AN32" i="57"/>
  <c r="AM32" i="57"/>
  <c r="AL32" i="57"/>
  <c r="AK32" i="57"/>
  <c r="AJ32" i="57"/>
  <c r="AI32" i="57"/>
  <c r="AH32" i="57"/>
  <c r="AG32" i="57"/>
  <c r="AF32" i="57"/>
  <c r="AE32" i="57"/>
  <c r="AD32" i="57"/>
  <c r="Y32" i="57"/>
  <c r="W32" i="57"/>
  <c r="V32" i="57"/>
  <c r="U32" i="57"/>
  <c r="T32" i="57"/>
  <c r="AN31" i="57"/>
  <c r="AM31" i="57"/>
  <c r="AL31" i="57"/>
  <c r="AK31" i="57"/>
  <c r="AJ31" i="57"/>
  <c r="AI31" i="57"/>
  <c r="AH31" i="57"/>
  <c r="AG31" i="57"/>
  <c r="AF31" i="57"/>
  <c r="AE31" i="57"/>
  <c r="AD31" i="57"/>
  <c r="Y31" i="57"/>
  <c r="W31" i="57"/>
  <c r="V31" i="57"/>
  <c r="U31" i="57"/>
  <c r="T31" i="57"/>
  <c r="AN30" i="57"/>
  <c r="AM30" i="57"/>
  <c r="AL30" i="57"/>
  <c r="AK30" i="57"/>
  <c r="AJ30" i="57"/>
  <c r="AI30" i="57"/>
  <c r="AH30" i="57"/>
  <c r="AG30" i="57"/>
  <c r="AF30" i="57"/>
  <c r="AE30" i="57"/>
  <c r="AD30" i="57"/>
  <c r="Y30" i="57"/>
  <c r="W30" i="57"/>
  <c r="V30" i="57"/>
  <c r="U30" i="57"/>
  <c r="T30" i="57"/>
  <c r="AN29" i="57"/>
  <c r="AM29" i="57"/>
  <c r="AL29" i="57"/>
  <c r="AK29" i="57"/>
  <c r="AJ29" i="57"/>
  <c r="AI29" i="57"/>
  <c r="AH29" i="57"/>
  <c r="AG29" i="57"/>
  <c r="AF29" i="57"/>
  <c r="AE29" i="57"/>
  <c r="AD29" i="57"/>
  <c r="Y29" i="57"/>
  <c r="W29" i="57"/>
  <c r="V29" i="57"/>
  <c r="U29" i="57"/>
  <c r="T29" i="57"/>
  <c r="AN28" i="57"/>
  <c r="AM28" i="57"/>
  <c r="AL28" i="57"/>
  <c r="AK28" i="57"/>
  <c r="AJ28" i="57"/>
  <c r="AI28" i="57"/>
  <c r="AH28" i="57"/>
  <c r="AG28" i="57"/>
  <c r="AF28" i="57"/>
  <c r="AE28" i="57"/>
  <c r="AD28" i="57"/>
  <c r="Y28" i="57"/>
  <c r="W28" i="57"/>
  <c r="V28" i="57"/>
  <c r="U28" i="57"/>
  <c r="T28" i="57"/>
  <c r="AN27" i="57"/>
  <c r="AM27" i="57"/>
  <c r="AL27" i="57"/>
  <c r="AK27" i="57"/>
  <c r="AJ27" i="57"/>
  <c r="AI27" i="57"/>
  <c r="AH27" i="57"/>
  <c r="AG27" i="57"/>
  <c r="AF27" i="57"/>
  <c r="AE27" i="57"/>
  <c r="AD27" i="57"/>
  <c r="Y27" i="57"/>
  <c r="W27" i="57"/>
  <c r="V27" i="57"/>
  <c r="U27" i="57"/>
  <c r="T27" i="57"/>
  <c r="AN26" i="57"/>
  <c r="AM26" i="57"/>
  <c r="AL26" i="57"/>
  <c r="AK26" i="57"/>
  <c r="AJ26" i="57"/>
  <c r="AI26" i="57"/>
  <c r="AH26" i="57"/>
  <c r="AG26" i="57"/>
  <c r="AF26" i="57"/>
  <c r="AE26" i="57"/>
  <c r="AD26" i="57"/>
  <c r="Y26" i="57"/>
  <c r="W26" i="57"/>
  <c r="V26" i="57"/>
  <c r="U26" i="57"/>
  <c r="T26" i="57"/>
  <c r="AN25" i="57"/>
  <c r="AM25" i="57"/>
  <c r="AL25" i="57"/>
  <c r="AK25" i="57"/>
  <c r="AJ25" i="57"/>
  <c r="AI25" i="57"/>
  <c r="AH25" i="57"/>
  <c r="AG25" i="57"/>
  <c r="AF25" i="57"/>
  <c r="AE25" i="57"/>
  <c r="AD25" i="57"/>
  <c r="Y25" i="57"/>
  <c r="W25" i="57"/>
  <c r="V25" i="57"/>
  <c r="U25" i="57"/>
  <c r="T25" i="57"/>
  <c r="AN24" i="57"/>
  <c r="AM24" i="57"/>
  <c r="AL24" i="57"/>
  <c r="AK24" i="57"/>
  <c r="AJ24" i="57"/>
  <c r="AI24" i="57"/>
  <c r="AH24" i="57"/>
  <c r="AG24" i="57"/>
  <c r="AF24" i="57"/>
  <c r="AE24" i="57"/>
  <c r="AD24" i="57"/>
  <c r="Y24" i="57"/>
  <c r="W24" i="57"/>
  <c r="V24" i="57"/>
  <c r="U24" i="57"/>
  <c r="T24" i="57"/>
  <c r="AN23" i="57"/>
  <c r="AM23" i="57"/>
  <c r="AL23" i="57"/>
  <c r="AK23" i="57"/>
  <c r="AJ23" i="57"/>
  <c r="AI23" i="57"/>
  <c r="AH23" i="57"/>
  <c r="AG23" i="57"/>
  <c r="AF23" i="57"/>
  <c r="AE23" i="57"/>
  <c r="AD23" i="57"/>
  <c r="Y23" i="57"/>
  <c r="W23" i="57"/>
  <c r="V23" i="57"/>
  <c r="U23" i="57"/>
  <c r="T23" i="57"/>
  <c r="AN22" i="57"/>
  <c r="AM22" i="57"/>
  <c r="AL22" i="57"/>
  <c r="AK22" i="57"/>
  <c r="AJ22" i="57"/>
  <c r="AI22" i="57"/>
  <c r="AH22" i="57"/>
  <c r="AG22" i="57"/>
  <c r="AF22" i="57"/>
  <c r="AE22" i="57"/>
  <c r="AD22" i="57"/>
  <c r="Y22" i="57"/>
  <c r="W22" i="57"/>
  <c r="V22" i="57"/>
  <c r="U22" i="57"/>
  <c r="T22" i="57"/>
  <c r="AN21" i="57"/>
  <c r="AM21" i="57"/>
  <c r="AL21" i="57"/>
  <c r="AK21" i="57"/>
  <c r="AJ21" i="57"/>
  <c r="AI21" i="57"/>
  <c r="AH21" i="57"/>
  <c r="AG21" i="57"/>
  <c r="AF21" i="57"/>
  <c r="AE21" i="57"/>
  <c r="AD21" i="57"/>
  <c r="Y21" i="57"/>
  <c r="W21" i="57"/>
  <c r="V21" i="57"/>
  <c r="U21" i="57"/>
  <c r="T21" i="57"/>
  <c r="AN20" i="57"/>
  <c r="AM20" i="57"/>
  <c r="AL20" i="57"/>
  <c r="AK20" i="57"/>
  <c r="AJ20" i="57"/>
  <c r="AI20" i="57"/>
  <c r="AH20" i="57"/>
  <c r="AG20" i="57"/>
  <c r="AF20" i="57"/>
  <c r="AE20" i="57"/>
  <c r="AD20" i="57"/>
  <c r="Y20" i="57"/>
  <c r="W20" i="57"/>
  <c r="V20" i="57"/>
  <c r="U20" i="57"/>
  <c r="T20" i="57"/>
  <c r="AN19" i="57"/>
  <c r="AM19" i="57"/>
  <c r="AL19" i="57"/>
  <c r="AK19" i="57"/>
  <c r="AJ19" i="57"/>
  <c r="AI19" i="57"/>
  <c r="AH19" i="57"/>
  <c r="AG19" i="57"/>
  <c r="AF19" i="57"/>
  <c r="AE19" i="57"/>
  <c r="AD19" i="57"/>
  <c r="Y19" i="57"/>
  <c r="W19" i="57"/>
  <c r="V19" i="57"/>
  <c r="U19" i="57"/>
  <c r="T19" i="57"/>
  <c r="AN18" i="57"/>
  <c r="AM18" i="57"/>
  <c r="AL18" i="57"/>
  <c r="AK18" i="57"/>
  <c r="AJ18" i="57"/>
  <c r="AI18" i="57"/>
  <c r="AH18" i="57"/>
  <c r="AG18" i="57"/>
  <c r="AF18" i="57"/>
  <c r="AE18" i="57"/>
  <c r="AD18" i="57"/>
  <c r="Y18" i="57"/>
  <c r="W18" i="57"/>
  <c r="V18" i="57"/>
  <c r="U18" i="57"/>
  <c r="T18" i="57"/>
  <c r="AN17" i="57"/>
  <c r="AM17" i="57"/>
  <c r="AL17" i="57"/>
  <c r="AK17" i="57"/>
  <c r="AJ17" i="57"/>
  <c r="AI17" i="57"/>
  <c r="AH17" i="57"/>
  <c r="AG17" i="57"/>
  <c r="AF17" i="57"/>
  <c r="AE17" i="57"/>
  <c r="AD17" i="57"/>
  <c r="Y17" i="57"/>
  <c r="W17" i="57"/>
  <c r="V17" i="57"/>
  <c r="U17" i="57"/>
  <c r="T17" i="57"/>
  <c r="AN16" i="57"/>
  <c r="AM16" i="57"/>
  <c r="AL16" i="57"/>
  <c r="AK16" i="57"/>
  <c r="AJ16" i="57"/>
  <c r="AI16" i="57"/>
  <c r="AH16" i="57"/>
  <c r="AG16" i="57"/>
  <c r="AF16" i="57"/>
  <c r="AE16" i="57"/>
  <c r="AD16" i="57"/>
  <c r="Y16" i="57"/>
  <c r="W16" i="57"/>
  <c r="V16" i="57"/>
  <c r="U16" i="57"/>
  <c r="T16" i="57"/>
  <c r="A16" i="57"/>
  <c r="AN15" i="57"/>
  <c r="AM15" i="57"/>
  <c r="AL15" i="57"/>
  <c r="AK15" i="57"/>
  <c r="AJ15" i="57"/>
  <c r="AI15" i="57"/>
  <c r="AH15" i="57"/>
  <c r="AG15" i="57"/>
  <c r="AF15" i="57"/>
  <c r="AE15" i="57"/>
  <c r="AD15" i="57"/>
  <c r="Y15" i="57"/>
  <c r="W15" i="57"/>
  <c r="V15" i="57"/>
  <c r="U15" i="57"/>
  <c r="T15" i="57"/>
  <c r="AN14" i="57"/>
  <c r="AM14" i="57"/>
  <c r="AL14" i="57"/>
  <c r="AK14" i="57"/>
  <c r="AJ14" i="57"/>
  <c r="AI14" i="57"/>
  <c r="AH14" i="57"/>
  <c r="AG14" i="57"/>
  <c r="AF14" i="57"/>
  <c r="AE14" i="57"/>
  <c r="AD14" i="57"/>
  <c r="Y14" i="57"/>
  <c r="W14" i="57"/>
  <c r="V14" i="57"/>
  <c r="U14" i="57"/>
  <c r="T14" i="57"/>
  <c r="A14" i="57"/>
  <c r="AN13" i="57"/>
  <c r="AM13" i="57"/>
  <c r="AL13" i="57"/>
  <c r="AK13" i="57"/>
  <c r="AJ13" i="57"/>
  <c r="AI13" i="57"/>
  <c r="AH13" i="57"/>
  <c r="AG13" i="57"/>
  <c r="AF13" i="57"/>
  <c r="AE13" i="57"/>
  <c r="AD13" i="57"/>
  <c r="Y13" i="57"/>
  <c r="W13" i="57"/>
  <c r="V13" i="57"/>
  <c r="U13" i="57"/>
  <c r="T13" i="57"/>
  <c r="AN12" i="57"/>
  <c r="AM12" i="57"/>
  <c r="AL12" i="57"/>
  <c r="AK12" i="57"/>
  <c r="AJ12" i="57"/>
  <c r="AI12" i="57"/>
  <c r="AH12" i="57"/>
  <c r="AG12" i="57"/>
  <c r="AF12" i="57"/>
  <c r="AE12" i="57"/>
  <c r="AD12" i="57"/>
  <c r="Y12" i="57"/>
  <c r="W12" i="57"/>
  <c r="V12" i="57"/>
  <c r="U12" i="57"/>
  <c r="T12" i="57"/>
  <c r="A12" i="57"/>
  <c r="AN11" i="57"/>
  <c r="AM11" i="57"/>
  <c r="AL11" i="57"/>
  <c r="AK11" i="57"/>
  <c r="AJ11" i="57"/>
  <c r="AI11" i="57"/>
  <c r="AH11" i="57"/>
  <c r="AG11" i="57"/>
  <c r="AF11" i="57"/>
  <c r="AE11" i="57"/>
  <c r="AD11" i="57"/>
  <c r="Y11" i="57"/>
  <c r="W11" i="57"/>
  <c r="V11" i="57"/>
  <c r="U11" i="57"/>
  <c r="T11" i="57"/>
  <c r="AN10" i="57"/>
  <c r="AM10" i="57"/>
  <c r="AL10" i="57"/>
  <c r="AK10" i="57"/>
  <c r="AJ10" i="57"/>
  <c r="AI10" i="57"/>
  <c r="AH10" i="57"/>
  <c r="AG10" i="57"/>
  <c r="AF10" i="57"/>
  <c r="AE10" i="57"/>
  <c r="AD10" i="57"/>
  <c r="Y10" i="57"/>
  <c r="W10" i="57"/>
  <c r="V10" i="57"/>
  <c r="U10" i="57"/>
  <c r="T10" i="57"/>
  <c r="A10" i="57"/>
  <c r="AN9" i="57"/>
  <c r="AM9" i="57"/>
  <c r="AL9" i="57"/>
  <c r="AK9" i="57"/>
  <c r="AJ9" i="57"/>
  <c r="AI9" i="57"/>
  <c r="AH9" i="57"/>
  <c r="AG9" i="57"/>
  <c r="AF9" i="57"/>
  <c r="AE9" i="57"/>
  <c r="AD9" i="57"/>
  <c r="Y9" i="57"/>
  <c r="W9" i="57"/>
  <c r="V9" i="57"/>
  <c r="U9" i="57"/>
  <c r="T9" i="57"/>
  <c r="AN8" i="57"/>
  <c r="AM8" i="57"/>
  <c r="AL8" i="57"/>
  <c r="AK8" i="57"/>
  <c r="AJ8" i="57"/>
  <c r="AI8" i="57"/>
  <c r="AH8" i="57"/>
  <c r="AG8" i="57"/>
  <c r="AF8" i="57"/>
  <c r="AD8" i="57"/>
  <c r="Y8" i="57"/>
  <c r="W8" i="57"/>
  <c r="V8" i="57"/>
  <c r="U8" i="57"/>
  <c r="T8" i="57"/>
  <c r="AN7" i="57"/>
  <c r="AM7" i="57"/>
  <c r="AL7" i="57"/>
  <c r="AK7" i="57"/>
  <c r="AJ7" i="57"/>
  <c r="AI7" i="57"/>
  <c r="AH7" i="57"/>
  <c r="AG7" i="57"/>
  <c r="AF7" i="57"/>
  <c r="AD7" i="57"/>
  <c r="Y7" i="57"/>
  <c r="W7" i="57"/>
  <c r="V7" i="57"/>
  <c r="U7" i="57"/>
  <c r="T7" i="57"/>
  <c r="AN6" i="57"/>
  <c r="AM6" i="57"/>
  <c r="AL6" i="57"/>
  <c r="AK6" i="57"/>
  <c r="AJ6" i="57"/>
  <c r="AI6" i="57"/>
  <c r="AH6" i="57"/>
  <c r="AG6" i="57"/>
  <c r="AF6" i="57"/>
  <c r="AD6" i="57"/>
  <c r="Y6" i="57"/>
  <c r="W6" i="57"/>
  <c r="V6" i="57"/>
  <c r="U6" i="57"/>
  <c r="T6" i="57"/>
  <c r="A6" i="57"/>
  <c r="AN5" i="57"/>
  <c r="AM5" i="57"/>
  <c r="AL5" i="57"/>
  <c r="AK5" i="57"/>
  <c r="AJ5" i="57"/>
  <c r="AI5" i="57"/>
  <c r="AH5" i="57"/>
  <c r="AG5" i="57"/>
  <c r="AF5" i="57"/>
  <c r="AD5" i="57"/>
  <c r="Y5" i="57"/>
  <c r="W5" i="57"/>
  <c r="V5" i="57"/>
  <c r="U5" i="57"/>
  <c r="T5" i="57"/>
  <c r="F1" i="57"/>
  <c r="AN24" i="56"/>
  <c r="AM24" i="56"/>
  <c r="AL24" i="56"/>
  <c r="AK24" i="56"/>
  <c r="AJ24" i="56"/>
  <c r="AI24" i="56"/>
  <c r="AH24" i="56"/>
  <c r="AG24" i="56"/>
  <c r="AF24" i="56"/>
  <c r="AE24" i="56"/>
  <c r="AD24" i="56"/>
  <c r="Y24" i="56"/>
  <c r="W24" i="56"/>
  <c r="V24" i="56"/>
  <c r="U24" i="56"/>
  <c r="T24" i="56"/>
  <c r="AN23" i="56"/>
  <c r="AM23" i="56"/>
  <c r="AL23" i="56"/>
  <c r="AK23" i="56"/>
  <c r="AJ23" i="56"/>
  <c r="AI23" i="56"/>
  <c r="AH23" i="56"/>
  <c r="AG23" i="56"/>
  <c r="AF23" i="56"/>
  <c r="AE23" i="56"/>
  <c r="AD23" i="56"/>
  <c r="Y23" i="56"/>
  <c r="W23" i="56"/>
  <c r="V23" i="56"/>
  <c r="U23" i="56"/>
  <c r="T23" i="56"/>
  <c r="AN22" i="56"/>
  <c r="AM22" i="56"/>
  <c r="AL22" i="56"/>
  <c r="AK22" i="56"/>
  <c r="AJ22" i="56"/>
  <c r="AI22" i="56"/>
  <c r="AH22" i="56"/>
  <c r="AG22" i="56"/>
  <c r="AF22" i="56"/>
  <c r="AE22" i="56"/>
  <c r="AD22" i="56"/>
  <c r="Y22" i="56"/>
  <c r="W22" i="56"/>
  <c r="V22" i="56"/>
  <c r="U22" i="56"/>
  <c r="T22" i="56"/>
  <c r="AN21" i="56"/>
  <c r="AM21" i="56"/>
  <c r="AL21" i="56"/>
  <c r="AK21" i="56"/>
  <c r="AJ21" i="56"/>
  <c r="AI21" i="56"/>
  <c r="AH21" i="56"/>
  <c r="AG21" i="56"/>
  <c r="AF21" i="56"/>
  <c r="AE21" i="56"/>
  <c r="AD21" i="56"/>
  <c r="Y21" i="56"/>
  <c r="W21" i="56"/>
  <c r="V21" i="56"/>
  <c r="U21" i="56"/>
  <c r="T21" i="56"/>
  <c r="AN20" i="56"/>
  <c r="AM20" i="56"/>
  <c r="AL20" i="56"/>
  <c r="AK20" i="56"/>
  <c r="AJ20" i="56"/>
  <c r="AI20" i="56"/>
  <c r="AH20" i="56"/>
  <c r="AG20" i="56"/>
  <c r="AF20" i="56"/>
  <c r="AE20" i="56"/>
  <c r="AD20" i="56"/>
  <c r="Y20" i="56"/>
  <c r="W20" i="56"/>
  <c r="V20" i="56"/>
  <c r="U20" i="56"/>
  <c r="T20" i="56"/>
  <c r="AN19" i="56"/>
  <c r="AM19" i="56"/>
  <c r="AL19" i="56"/>
  <c r="AK19" i="56"/>
  <c r="AJ19" i="56"/>
  <c r="AI19" i="56"/>
  <c r="AH19" i="56"/>
  <c r="AG19" i="56"/>
  <c r="AF19" i="56"/>
  <c r="AE19" i="56"/>
  <c r="AD19" i="56"/>
  <c r="Y19" i="56"/>
  <c r="W19" i="56"/>
  <c r="V19" i="56"/>
  <c r="U19" i="56"/>
  <c r="T19" i="56"/>
  <c r="AN18" i="56"/>
  <c r="AM18" i="56"/>
  <c r="AL18" i="56"/>
  <c r="AK18" i="56"/>
  <c r="AJ18" i="56"/>
  <c r="AI18" i="56"/>
  <c r="AH18" i="56"/>
  <c r="AG18" i="56"/>
  <c r="AF18" i="56"/>
  <c r="AE18" i="56"/>
  <c r="AD18" i="56"/>
  <c r="Y18" i="56"/>
  <c r="W18" i="56"/>
  <c r="V18" i="56"/>
  <c r="U18" i="56"/>
  <c r="T18" i="56"/>
  <c r="AN17" i="56"/>
  <c r="AM17" i="56"/>
  <c r="AL17" i="56"/>
  <c r="AK17" i="56"/>
  <c r="AJ17" i="56"/>
  <c r="AI17" i="56"/>
  <c r="AH17" i="56"/>
  <c r="AG17" i="56"/>
  <c r="AF17" i="56"/>
  <c r="AE17" i="56"/>
  <c r="AD17" i="56"/>
  <c r="Y17" i="56"/>
  <c r="W17" i="56"/>
  <c r="V17" i="56"/>
  <c r="U17" i="56"/>
  <c r="T17" i="56"/>
  <c r="AN16" i="56"/>
  <c r="AM16" i="56"/>
  <c r="AL16" i="56"/>
  <c r="AK16" i="56"/>
  <c r="AJ16" i="56"/>
  <c r="AI16" i="56"/>
  <c r="AH16" i="56"/>
  <c r="AG16" i="56"/>
  <c r="AF16" i="56"/>
  <c r="AE16" i="56"/>
  <c r="AD16" i="56"/>
  <c r="Y16" i="56"/>
  <c r="W16" i="56"/>
  <c r="V16" i="56"/>
  <c r="U16" i="56"/>
  <c r="T16" i="56"/>
  <c r="A16" i="56"/>
  <c r="AN15" i="56"/>
  <c r="AM15" i="56"/>
  <c r="AL15" i="56"/>
  <c r="AK15" i="56"/>
  <c r="AJ15" i="56"/>
  <c r="AI15" i="56"/>
  <c r="AH15" i="56"/>
  <c r="AG15" i="56"/>
  <c r="AF15" i="56"/>
  <c r="AE15" i="56"/>
  <c r="AD15" i="56"/>
  <c r="Y15" i="56"/>
  <c r="W15" i="56"/>
  <c r="V15" i="56"/>
  <c r="U15" i="56"/>
  <c r="T15" i="56"/>
  <c r="AN14" i="56"/>
  <c r="AM14" i="56"/>
  <c r="AL14" i="56"/>
  <c r="AK14" i="56"/>
  <c r="AJ14" i="56"/>
  <c r="AI14" i="56"/>
  <c r="AH14" i="56"/>
  <c r="AG14" i="56"/>
  <c r="AF14" i="56"/>
  <c r="AE14" i="56"/>
  <c r="AD14" i="56"/>
  <c r="Y14" i="56"/>
  <c r="W14" i="56"/>
  <c r="V14" i="56"/>
  <c r="U14" i="56"/>
  <c r="T14" i="56"/>
  <c r="A14" i="56"/>
  <c r="AN13" i="56"/>
  <c r="AM13" i="56"/>
  <c r="AL13" i="56"/>
  <c r="AK13" i="56"/>
  <c r="AJ13" i="56"/>
  <c r="AI13" i="56"/>
  <c r="AH13" i="56"/>
  <c r="AG13" i="56"/>
  <c r="AF13" i="56"/>
  <c r="AE13" i="56"/>
  <c r="AD13" i="56"/>
  <c r="Y13" i="56"/>
  <c r="W13" i="56"/>
  <c r="V13" i="56"/>
  <c r="U13" i="56"/>
  <c r="T13" i="56"/>
  <c r="AN12" i="56"/>
  <c r="AM12" i="56"/>
  <c r="AL12" i="56"/>
  <c r="AK12" i="56"/>
  <c r="AJ12" i="56"/>
  <c r="AI12" i="56"/>
  <c r="AH12" i="56"/>
  <c r="AG12" i="56"/>
  <c r="AF12" i="56"/>
  <c r="AE12" i="56"/>
  <c r="AD12" i="56"/>
  <c r="Y12" i="56"/>
  <c r="W12" i="56"/>
  <c r="V12" i="56"/>
  <c r="U12" i="56"/>
  <c r="T12" i="56"/>
  <c r="A12" i="56"/>
  <c r="AN11" i="56"/>
  <c r="AM11" i="56"/>
  <c r="AL11" i="56"/>
  <c r="AK11" i="56"/>
  <c r="AJ11" i="56"/>
  <c r="AI11" i="56"/>
  <c r="AH11" i="56"/>
  <c r="AG11" i="56"/>
  <c r="AF11" i="56"/>
  <c r="AE11" i="56"/>
  <c r="AD11" i="56"/>
  <c r="Y11" i="56"/>
  <c r="W11" i="56"/>
  <c r="V11" i="56"/>
  <c r="U11" i="56"/>
  <c r="T11" i="56"/>
  <c r="AN10" i="56"/>
  <c r="AM10" i="56"/>
  <c r="AL10" i="56"/>
  <c r="AK10" i="56"/>
  <c r="AJ10" i="56"/>
  <c r="AI10" i="56"/>
  <c r="AH10" i="56"/>
  <c r="AG10" i="56"/>
  <c r="AF10" i="56"/>
  <c r="AE10" i="56"/>
  <c r="AD10" i="56"/>
  <c r="Y10" i="56"/>
  <c r="W10" i="56"/>
  <c r="V10" i="56"/>
  <c r="U10" i="56"/>
  <c r="T10" i="56"/>
  <c r="A10" i="56"/>
  <c r="AN9" i="56"/>
  <c r="AM9" i="56"/>
  <c r="AL9" i="56"/>
  <c r="AK9" i="56"/>
  <c r="AJ9" i="56"/>
  <c r="AI9" i="56"/>
  <c r="AH9" i="56"/>
  <c r="AG9" i="56"/>
  <c r="AF9" i="56"/>
  <c r="AE9" i="56"/>
  <c r="AD9" i="56"/>
  <c r="Y9" i="56"/>
  <c r="W9" i="56"/>
  <c r="V9" i="56"/>
  <c r="U9" i="56"/>
  <c r="T9" i="56"/>
  <c r="AN8" i="56"/>
  <c r="AM8" i="56"/>
  <c r="AL8" i="56"/>
  <c r="AK8" i="56"/>
  <c r="AJ8" i="56"/>
  <c r="AI8" i="56"/>
  <c r="AH8" i="56"/>
  <c r="AG8" i="56"/>
  <c r="AF8" i="56"/>
  <c r="AD8" i="56"/>
  <c r="Y8" i="56"/>
  <c r="W8" i="56"/>
  <c r="V8" i="56"/>
  <c r="U8" i="56"/>
  <c r="T8" i="56"/>
  <c r="AN7" i="56"/>
  <c r="AM7" i="56"/>
  <c r="AL7" i="56"/>
  <c r="AK7" i="56"/>
  <c r="AJ7" i="56"/>
  <c r="AI7" i="56"/>
  <c r="AH7" i="56"/>
  <c r="AG7" i="56"/>
  <c r="AF7" i="56"/>
  <c r="AD7" i="56"/>
  <c r="Y7" i="56"/>
  <c r="W7" i="56"/>
  <c r="V7" i="56"/>
  <c r="U7" i="56"/>
  <c r="T7" i="56"/>
  <c r="AN6" i="56"/>
  <c r="AM6" i="56"/>
  <c r="AL6" i="56"/>
  <c r="AK6" i="56"/>
  <c r="AJ6" i="56"/>
  <c r="AI6" i="56"/>
  <c r="AH6" i="56"/>
  <c r="AG6" i="56"/>
  <c r="AF6" i="56"/>
  <c r="AD6" i="56"/>
  <c r="Y6" i="56"/>
  <c r="W6" i="56"/>
  <c r="V6" i="56"/>
  <c r="U6" i="56"/>
  <c r="T6" i="56"/>
  <c r="A6" i="56"/>
  <c r="AN5" i="56"/>
  <c r="AM5" i="56"/>
  <c r="AL5" i="56"/>
  <c r="AK5" i="56"/>
  <c r="AJ5" i="56"/>
  <c r="AI5" i="56"/>
  <c r="AH5" i="56"/>
  <c r="AG5" i="56"/>
  <c r="AF5" i="56"/>
  <c r="AD5" i="56"/>
  <c r="Y5" i="56"/>
  <c r="W5" i="56"/>
  <c r="V5" i="56"/>
  <c r="U5" i="56"/>
  <c r="T5" i="56"/>
  <c r="F1" i="56"/>
  <c r="AN24" i="55"/>
  <c r="AM24" i="55"/>
  <c r="AL24" i="55"/>
  <c r="AK24" i="55"/>
  <c r="AJ24" i="55"/>
  <c r="AI24" i="55"/>
  <c r="AH24" i="55"/>
  <c r="AG24" i="55"/>
  <c r="AF24" i="55"/>
  <c r="AE24" i="55"/>
  <c r="AD24" i="55"/>
  <c r="Y24" i="55"/>
  <c r="W24" i="55"/>
  <c r="V24" i="55"/>
  <c r="U24" i="55"/>
  <c r="T24" i="55"/>
  <c r="AN23" i="55"/>
  <c r="AM23" i="55"/>
  <c r="AL23" i="55"/>
  <c r="AK23" i="55"/>
  <c r="AJ23" i="55"/>
  <c r="AI23" i="55"/>
  <c r="AH23" i="55"/>
  <c r="AG23" i="55"/>
  <c r="AF23" i="55"/>
  <c r="AE23" i="55"/>
  <c r="AD23" i="55"/>
  <c r="Y23" i="55"/>
  <c r="W23" i="55"/>
  <c r="V23" i="55"/>
  <c r="U23" i="55"/>
  <c r="T23" i="55"/>
  <c r="AN22" i="55"/>
  <c r="AM22" i="55"/>
  <c r="AL22" i="55"/>
  <c r="AK22" i="55"/>
  <c r="AJ22" i="55"/>
  <c r="AI22" i="55"/>
  <c r="AH22" i="55"/>
  <c r="AG22" i="55"/>
  <c r="AF22" i="55"/>
  <c r="AE22" i="55"/>
  <c r="AD22" i="55"/>
  <c r="Y22" i="55"/>
  <c r="W22" i="55"/>
  <c r="V22" i="55"/>
  <c r="U22" i="55"/>
  <c r="T22" i="55"/>
  <c r="AN21" i="55"/>
  <c r="AM21" i="55"/>
  <c r="AL21" i="55"/>
  <c r="AK21" i="55"/>
  <c r="AJ21" i="55"/>
  <c r="AI21" i="55"/>
  <c r="AH21" i="55"/>
  <c r="AG21" i="55"/>
  <c r="AF21" i="55"/>
  <c r="AE21" i="55"/>
  <c r="AD21" i="55"/>
  <c r="Y21" i="55"/>
  <c r="W21" i="55"/>
  <c r="V21" i="55"/>
  <c r="U21" i="55"/>
  <c r="T21" i="55"/>
  <c r="AN20" i="55"/>
  <c r="AM20" i="55"/>
  <c r="AL20" i="55"/>
  <c r="AK20" i="55"/>
  <c r="AJ20" i="55"/>
  <c r="AI20" i="55"/>
  <c r="AH20" i="55"/>
  <c r="AG20" i="55"/>
  <c r="AF20" i="55"/>
  <c r="AE20" i="55"/>
  <c r="AD20" i="55"/>
  <c r="Y20" i="55"/>
  <c r="W20" i="55"/>
  <c r="V20" i="55"/>
  <c r="U20" i="55"/>
  <c r="T20" i="55"/>
  <c r="AN19" i="55"/>
  <c r="AM19" i="55"/>
  <c r="AL19" i="55"/>
  <c r="AK19" i="55"/>
  <c r="AJ19" i="55"/>
  <c r="AI19" i="55"/>
  <c r="AH19" i="55"/>
  <c r="AG19" i="55"/>
  <c r="AF19" i="55"/>
  <c r="AE19" i="55"/>
  <c r="AD19" i="55"/>
  <c r="Y19" i="55"/>
  <c r="W19" i="55"/>
  <c r="V19" i="55"/>
  <c r="U19" i="55"/>
  <c r="T19" i="55"/>
  <c r="AN18" i="55"/>
  <c r="AM18" i="55"/>
  <c r="AL18" i="55"/>
  <c r="AK18" i="55"/>
  <c r="AJ18" i="55"/>
  <c r="AI18" i="55"/>
  <c r="AH18" i="55"/>
  <c r="AG18" i="55"/>
  <c r="AF18" i="55"/>
  <c r="AE18" i="55"/>
  <c r="AD18" i="55"/>
  <c r="Y18" i="55"/>
  <c r="W18" i="55"/>
  <c r="V18" i="55"/>
  <c r="U18" i="55"/>
  <c r="T18" i="55"/>
  <c r="AN17" i="55"/>
  <c r="AM17" i="55"/>
  <c r="AL17" i="55"/>
  <c r="AK17" i="55"/>
  <c r="AJ17" i="55"/>
  <c r="AI17" i="55"/>
  <c r="AH17" i="55"/>
  <c r="AG17" i="55"/>
  <c r="AF17" i="55"/>
  <c r="AE17" i="55"/>
  <c r="AD17" i="55"/>
  <c r="Y17" i="55"/>
  <c r="W17" i="55"/>
  <c r="V17" i="55"/>
  <c r="U17" i="55"/>
  <c r="T17" i="55"/>
  <c r="AN16" i="55"/>
  <c r="AM16" i="55"/>
  <c r="AL16" i="55"/>
  <c r="AK16" i="55"/>
  <c r="AJ16" i="55"/>
  <c r="AI16" i="55"/>
  <c r="AH16" i="55"/>
  <c r="AG16" i="55"/>
  <c r="AF16" i="55"/>
  <c r="AE16" i="55"/>
  <c r="AD16" i="55"/>
  <c r="Y16" i="55"/>
  <c r="W16" i="55"/>
  <c r="V16" i="55"/>
  <c r="U16" i="55"/>
  <c r="T16" i="55"/>
  <c r="A16" i="55"/>
  <c r="AN15" i="55"/>
  <c r="AM15" i="55"/>
  <c r="AL15" i="55"/>
  <c r="AK15" i="55"/>
  <c r="AJ15" i="55"/>
  <c r="AI15" i="55"/>
  <c r="AH15" i="55"/>
  <c r="AG15" i="55"/>
  <c r="AF15" i="55"/>
  <c r="AE15" i="55"/>
  <c r="AD15" i="55"/>
  <c r="Y15" i="55"/>
  <c r="W15" i="55"/>
  <c r="V15" i="55"/>
  <c r="U15" i="55"/>
  <c r="T15" i="55"/>
  <c r="AN14" i="55"/>
  <c r="AM14" i="55"/>
  <c r="AL14" i="55"/>
  <c r="AK14" i="55"/>
  <c r="AJ14" i="55"/>
  <c r="AI14" i="55"/>
  <c r="AH14" i="55"/>
  <c r="AG14" i="55"/>
  <c r="AF14" i="55"/>
  <c r="AE14" i="55"/>
  <c r="AD14" i="55"/>
  <c r="Y14" i="55"/>
  <c r="W14" i="55"/>
  <c r="V14" i="55"/>
  <c r="U14" i="55"/>
  <c r="T14" i="55"/>
  <c r="A14" i="55"/>
  <c r="AN13" i="55"/>
  <c r="AM13" i="55"/>
  <c r="AL13" i="55"/>
  <c r="AK13" i="55"/>
  <c r="AJ13" i="55"/>
  <c r="AI13" i="55"/>
  <c r="AH13" i="55"/>
  <c r="AG13" i="55"/>
  <c r="AF13" i="55"/>
  <c r="AE13" i="55"/>
  <c r="AD13" i="55"/>
  <c r="Y13" i="55"/>
  <c r="W13" i="55"/>
  <c r="V13" i="55"/>
  <c r="U13" i="55"/>
  <c r="T13" i="55"/>
  <c r="AN12" i="55"/>
  <c r="AM12" i="55"/>
  <c r="AL12" i="55"/>
  <c r="AK12" i="55"/>
  <c r="AJ12" i="55"/>
  <c r="AI12" i="55"/>
  <c r="AH12" i="55"/>
  <c r="AG12" i="55"/>
  <c r="AF12" i="55"/>
  <c r="AE12" i="55"/>
  <c r="AD12" i="55"/>
  <c r="Y12" i="55"/>
  <c r="W12" i="55"/>
  <c r="V12" i="55"/>
  <c r="U12" i="55"/>
  <c r="T12" i="55"/>
  <c r="A12" i="55"/>
  <c r="AN11" i="55"/>
  <c r="AM11" i="55"/>
  <c r="AL11" i="55"/>
  <c r="AK11" i="55"/>
  <c r="AJ11" i="55"/>
  <c r="AI11" i="55"/>
  <c r="AH11" i="55"/>
  <c r="AG11" i="55"/>
  <c r="AF11" i="55"/>
  <c r="AE11" i="55"/>
  <c r="AD11" i="55"/>
  <c r="Y11" i="55"/>
  <c r="W11" i="55"/>
  <c r="V11" i="55"/>
  <c r="U11" i="55"/>
  <c r="T11" i="55"/>
  <c r="AN10" i="55"/>
  <c r="AM10" i="55"/>
  <c r="AL10" i="55"/>
  <c r="AK10" i="55"/>
  <c r="AJ10" i="55"/>
  <c r="AI10" i="55"/>
  <c r="AH10" i="55"/>
  <c r="AG10" i="55"/>
  <c r="AF10" i="55"/>
  <c r="AE10" i="55"/>
  <c r="AD10" i="55"/>
  <c r="Y10" i="55"/>
  <c r="W10" i="55"/>
  <c r="V10" i="55"/>
  <c r="U10" i="55"/>
  <c r="T10" i="55"/>
  <c r="A10" i="55"/>
  <c r="AN9" i="55"/>
  <c r="AM9" i="55"/>
  <c r="AL9" i="55"/>
  <c r="AK9" i="55"/>
  <c r="AJ9" i="55"/>
  <c r="AI9" i="55"/>
  <c r="AH9" i="55"/>
  <c r="AG9" i="55"/>
  <c r="AF9" i="55"/>
  <c r="AE9" i="55"/>
  <c r="AD9" i="55"/>
  <c r="Y9" i="55"/>
  <c r="W9" i="55"/>
  <c r="V9" i="55"/>
  <c r="U9" i="55"/>
  <c r="T9" i="55"/>
  <c r="AN8" i="55"/>
  <c r="AM8" i="55"/>
  <c r="AL8" i="55"/>
  <c r="AK8" i="55"/>
  <c r="AJ8" i="55"/>
  <c r="AI8" i="55"/>
  <c r="AH8" i="55"/>
  <c r="AG8" i="55"/>
  <c r="AF8" i="55"/>
  <c r="AD8" i="55"/>
  <c r="Y8" i="55"/>
  <c r="W8" i="55"/>
  <c r="V8" i="55"/>
  <c r="U8" i="55"/>
  <c r="T8" i="55"/>
  <c r="AN7" i="55"/>
  <c r="AM7" i="55"/>
  <c r="AL7" i="55"/>
  <c r="AK7" i="55"/>
  <c r="AJ7" i="55"/>
  <c r="AI7" i="55"/>
  <c r="AH7" i="55"/>
  <c r="AG7" i="55"/>
  <c r="AF7" i="55"/>
  <c r="AD7" i="55"/>
  <c r="Y7" i="55"/>
  <c r="W7" i="55"/>
  <c r="V7" i="55"/>
  <c r="U7" i="55"/>
  <c r="T7" i="55"/>
  <c r="AN6" i="55"/>
  <c r="AM6" i="55"/>
  <c r="AL6" i="55"/>
  <c r="AK6" i="55"/>
  <c r="AJ6" i="55"/>
  <c r="AI6" i="55"/>
  <c r="AH6" i="55"/>
  <c r="AG6" i="55"/>
  <c r="AF6" i="55"/>
  <c r="AD6" i="55"/>
  <c r="Y6" i="55"/>
  <c r="W6" i="55"/>
  <c r="V6" i="55"/>
  <c r="U6" i="55"/>
  <c r="T6" i="55"/>
  <c r="A6" i="55"/>
  <c r="AN5" i="55"/>
  <c r="AM5" i="55"/>
  <c r="AL5" i="55"/>
  <c r="AK5" i="55"/>
  <c r="AJ5" i="55"/>
  <c r="AI5" i="55"/>
  <c r="AH5" i="55"/>
  <c r="AG5" i="55"/>
  <c r="AF5" i="55"/>
  <c r="AD5" i="55"/>
  <c r="Y5" i="55"/>
  <c r="W5" i="55"/>
  <c r="V5" i="55"/>
  <c r="U5" i="55"/>
  <c r="T5" i="55"/>
  <c r="F1" i="55"/>
  <c r="AN24" i="54"/>
  <c r="AM24" i="54"/>
  <c r="AL24" i="54"/>
  <c r="AK24" i="54"/>
  <c r="AJ24" i="54"/>
  <c r="AI24" i="54"/>
  <c r="AH24" i="54"/>
  <c r="AG24" i="54"/>
  <c r="AF24" i="54"/>
  <c r="AE24" i="54"/>
  <c r="AD24" i="54"/>
  <c r="Y24" i="54"/>
  <c r="W24" i="54"/>
  <c r="V24" i="54"/>
  <c r="U24" i="54"/>
  <c r="T24" i="54"/>
  <c r="AN23" i="54"/>
  <c r="AM23" i="54"/>
  <c r="AL23" i="54"/>
  <c r="AK23" i="54"/>
  <c r="AJ23" i="54"/>
  <c r="AI23" i="54"/>
  <c r="AH23" i="54"/>
  <c r="AG23" i="54"/>
  <c r="AF23" i="54"/>
  <c r="AE23" i="54"/>
  <c r="AD23" i="54"/>
  <c r="Y23" i="54"/>
  <c r="W23" i="54"/>
  <c r="V23" i="54"/>
  <c r="U23" i="54"/>
  <c r="T23" i="54"/>
  <c r="AN22" i="54"/>
  <c r="AM22" i="54"/>
  <c r="AL22" i="54"/>
  <c r="AK22" i="54"/>
  <c r="AJ22" i="54"/>
  <c r="AI22" i="54"/>
  <c r="AH22" i="54"/>
  <c r="AG22" i="54"/>
  <c r="AF22" i="54"/>
  <c r="AE22" i="54"/>
  <c r="AD22" i="54"/>
  <c r="Y22" i="54"/>
  <c r="W22" i="54"/>
  <c r="V22" i="54"/>
  <c r="U22" i="54"/>
  <c r="T22" i="54"/>
  <c r="AN21" i="54"/>
  <c r="AM21" i="54"/>
  <c r="AL21" i="54"/>
  <c r="AK21" i="54"/>
  <c r="AJ21" i="54"/>
  <c r="AI21" i="54"/>
  <c r="AH21" i="54"/>
  <c r="AG21" i="54"/>
  <c r="AF21" i="54"/>
  <c r="AE21" i="54"/>
  <c r="AD21" i="54"/>
  <c r="Y21" i="54"/>
  <c r="W21" i="54"/>
  <c r="V21" i="54"/>
  <c r="U21" i="54"/>
  <c r="T21" i="54"/>
  <c r="AN20" i="54"/>
  <c r="AM20" i="54"/>
  <c r="AL20" i="54"/>
  <c r="AK20" i="54"/>
  <c r="AJ20" i="54"/>
  <c r="AI20" i="54"/>
  <c r="AH20" i="54"/>
  <c r="AG20" i="54"/>
  <c r="AF20" i="54"/>
  <c r="AE20" i="54"/>
  <c r="AD20" i="54"/>
  <c r="Y20" i="54"/>
  <c r="W20" i="54"/>
  <c r="V20" i="54"/>
  <c r="U20" i="54"/>
  <c r="T20" i="54"/>
  <c r="AN19" i="54"/>
  <c r="AM19" i="54"/>
  <c r="AL19" i="54"/>
  <c r="AK19" i="54"/>
  <c r="AJ19" i="54"/>
  <c r="AI19" i="54"/>
  <c r="AH19" i="54"/>
  <c r="AG19" i="54"/>
  <c r="AF19" i="54"/>
  <c r="AE19" i="54"/>
  <c r="AD19" i="54"/>
  <c r="Y19" i="54"/>
  <c r="W19" i="54"/>
  <c r="V19" i="54"/>
  <c r="U19" i="54"/>
  <c r="T19" i="54"/>
  <c r="AN18" i="54"/>
  <c r="AM18" i="54"/>
  <c r="AL18" i="54"/>
  <c r="AK18" i="54"/>
  <c r="AJ18" i="54"/>
  <c r="AI18" i="54"/>
  <c r="AH18" i="54"/>
  <c r="AG18" i="54"/>
  <c r="AF18" i="54"/>
  <c r="AE18" i="54"/>
  <c r="AD18" i="54"/>
  <c r="Y18" i="54"/>
  <c r="W18" i="54"/>
  <c r="V18" i="54"/>
  <c r="U18" i="54"/>
  <c r="T18" i="54"/>
  <c r="AN17" i="54"/>
  <c r="AM17" i="54"/>
  <c r="AL17" i="54"/>
  <c r="AK17" i="54"/>
  <c r="AJ17" i="54"/>
  <c r="AI17" i="54"/>
  <c r="AH17" i="54"/>
  <c r="AG17" i="54"/>
  <c r="AF17" i="54"/>
  <c r="AE17" i="54"/>
  <c r="AD17" i="54"/>
  <c r="Y17" i="54"/>
  <c r="W17" i="54"/>
  <c r="V17" i="54"/>
  <c r="U17" i="54"/>
  <c r="T17" i="54"/>
  <c r="AN16" i="54"/>
  <c r="AM16" i="54"/>
  <c r="AL16" i="54"/>
  <c r="AK16" i="54"/>
  <c r="AJ16" i="54"/>
  <c r="AI16" i="54"/>
  <c r="AH16" i="54"/>
  <c r="AG16" i="54"/>
  <c r="AF16" i="54"/>
  <c r="AE16" i="54"/>
  <c r="AD16" i="54"/>
  <c r="Y16" i="54"/>
  <c r="W16" i="54"/>
  <c r="V16" i="54"/>
  <c r="U16" i="54"/>
  <c r="T16" i="54"/>
  <c r="A16" i="54"/>
  <c r="AN15" i="54"/>
  <c r="AM15" i="54"/>
  <c r="AL15" i="54"/>
  <c r="AK15" i="54"/>
  <c r="AJ15" i="54"/>
  <c r="AI15" i="54"/>
  <c r="AH15" i="54"/>
  <c r="AG15" i="54"/>
  <c r="AF15" i="54"/>
  <c r="AE15" i="54"/>
  <c r="AD15" i="54"/>
  <c r="Y15" i="54"/>
  <c r="W15" i="54"/>
  <c r="V15" i="54"/>
  <c r="U15" i="54"/>
  <c r="T15" i="54"/>
  <c r="AN14" i="54"/>
  <c r="AM14" i="54"/>
  <c r="AL14" i="54"/>
  <c r="AK14" i="54"/>
  <c r="AJ14" i="54"/>
  <c r="AI14" i="54"/>
  <c r="AH14" i="54"/>
  <c r="AG14" i="54"/>
  <c r="AF14" i="54"/>
  <c r="AE14" i="54"/>
  <c r="AD14" i="54"/>
  <c r="Y14" i="54"/>
  <c r="W14" i="54"/>
  <c r="V14" i="54"/>
  <c r="U14" i="54"/>
  <c r="T14" i="54"/>
  <c r="A14" i="54"/>
  <c r="AN13" i="54"/>
  <c r="AM13" i="54"/>
  <c r="AL13" i="54"/>
  <c r="AK13" i="54"/>
  <c r="AJ13" i="54"/>
  <c r="AI13" i="54"/>
  <c r="AH13" i="54"/>
  <c r="AG13" i="54"/>
  <c r="AF13" i="54"/>
  <c r="AE13" i="54"/>
  <c r="AD13" i="54"/>
  <c r="Y13" i="54"/>
  <c r="W13" i="54"/>
  <c r="V13" i="54"/>
  <c r="U13" i="54"/>
  <c r="T13" i="54"/>
  <c r="AN12" i="54"/>
  <c r="AM12" i="54"/>
  <c r="AL12" i="54"/>
  <c r="AK12" i="54"/>
  <c r="AJ12" i="54"/>
  <c r="AI12" i="54"/>
  <c r="AH12" i="54"/>
  <c r="AG12" i="54"/>
  <c r="AF12" i="54"/>
  <c r="AE12" i="54"/>
  <c r="AD12" i="54"/>
  <c r="Y12" i="54"/>
  <c r="W12" i="54"/>
  <c r="V12" i="54"/>
  <c r="U12" i="54"/>
  <c r="T12" i="54"/>
  <c r="A12" i="54"/>
  <c r="AN11" i="54"/>
  <c r="AM11" i="54"/>
  <c r="AL11" i="54"/>
  <c r="AK11" i="54"/>
  <c r="AJ11" i="54"/>
  <c r="AI11" i="54"/>
  <c r="AH11" i="54"/>
  <c r="AG11" i="54"/>
  <c r="AF11" i="54"/>
  <c r="AE11" i="54"/>
  <c r="AD11" i="54"/>
  <c r="Y11" i="54"/>
  <c r="W11" i="54"/>
  <c r="V11" i="54"/>
  <c r="U11" i="54"/>
  <c r="T11" i="54"/>
  <c r="AN10" i="54"/>
  <c r="AM10" i="54"/>
  <c r="AL10" i="54"/>
  <c r="AK10" i="54"/>
  <c r="AJ10" i="54"/>
  <c r="AI10" i="54"/>
  <c r="AH10" i="54"/>
  <c r="AG10" i="54"/>
  <c r="AF10" i="54"/>
  <c r="AE10" i="54"/>
  <c r="AD10" i="54"/>
  <c r="Y10" i="54"/>
  <c r="W10" i="54"/>
  <c r="V10" i="54"/>
  <c r="U10" i="54"/>
  <c r="T10" i="54"/>
  <c r="A10" i="54"/>
  <c r="AN9" i="54"/>
  <c r="AM9" i="54"/>
  <c r="AL9" i="54"/>
  <c r="AK9" i="54"/>
  <c r="AJ9" i="54"/>
  <c r="AI9" i="54"/>
  <c r="AH9" i="54"/>
  <c r="AG9" i="54"/>
  <c r="AF9" i="54"/>
  <c r="AE9" i="54"/>
  <c r="AD9" i="54"/>
  <c r="Y9" i="54"/>
  <c r="W9" i="54"/>
  <c r="V9" i="54"/>
  <c r="U9" i="54"/>
  <c r="T9" i="54"/>
  <c r="AN8" i="54"/>
  <c r="AM8" i="54"/>
  <c r="AL8" i="54"/>
  <c r="AK8" i="54"/>
  <c r="AJ8" i="54"/>
  <c r="AI8" i="54"/>
  <c r="AH8" i="54"/>
  <c r="AG8" i="54"/>
  <c r="AF8" i="54"/>
  <c r="AD8" i="54"/>
  <c r="Y8" i="54"/>
  <c r="W8" i="54"/>
  <c r="V8" i="54"/>
  <c r="U8" i="54"/>
  <c r="T8" i="54"/>
  <c r="AN7" i="54"/>
  <c r="AM7" i="54"/>
  <c r="AL7" i="54"/>
  <c r="AK7" i="54"/>
  <c r="AJ7" i="54"/>
  <c r="AI7" i="54"/>
  <c r="AH7" i="54"/>
  <c r="AG7" i="54"/>
  <c r="AF7" i="54"/>
  <c r="AD7" i="54"/>
  <c r="Y7" i="54"/>
  <c r="W7" i="54"/>
  <c r="V7" i="54"/>
  <c r="U7" i="54"/>
  <c r="T7" i="54"/>
  <c r="AN6" i="54"/>
  <c r="AM6" i="54"/>
  <c r="AL6" i="54"/>
  <c r="AK6" i="54"/>
  <c r="AJ6" i="54"/>
  <c r="AI6" i="54"/>
  <c r="AH6" i="54"/>
  <c r="AG6" i="54"/>
  <c r="AF6" i="54"/>
  <c r="AD6" i="54"/>
  <c r="Y6" i="54"/>
  <c r="W6" i="54"/>
  <c r="V6" i="54"/>
  <c r="U6" i="54"/>
  <c r="T6" i="54"/>
  <c r="A6" i="54"/>
  <c r="AN5" i="54"/>
  <c r="AM5" i="54"/>
  <c r="AL5" i="54"/>
  <c r="AK5" i="54"/>
  <c r="AJ5" i="54"/>
  <c r="AI5" i="54"/>
  <c r="AH5" i="54"/>
  <c r="AG5" i="54"/>
  <c r="AF5" i="54"/>
  <c r="AD5" i="54"/>
  <c r="Y5" i="54"/>
  <c r="W5" i="54"/>
  <c r="V5" i="54"/>
  <c r="U5" i="54"/>
  <c r="T5" i="54"/>
  <c r="F1" i="54"/>
  <c r="AN24" i="73"/>
  <c r="AM24" i="73"/>
  <c r="AL24" i="73"/>
  <c r="AK24" i="73"/>
  <c r="AJ24" i="73"/>
  <c r="AI24" i="73"/>
  <c r="AH24" i="73"/>
  <c r="AG24" i="73"/>
  <c r="AF24" i="73"/>
  <c r="AE24" i="73"/>
  <c r="AD24" i="73"/>
  <c r="Y24" i="73"/>
  <c r="W24" i="73"/>
  <c r="V24" i="73"/>
  <c r="U24" i="73"/>
  <c r="T24" i="73"/>
  <c r="AN23" i="73"/>
  <c r="AM23" i="73"/>
  <c r="AL23" i="73"/>
  <c r="AK23" i="73"/>
  <c r="AJ23" i="73"/>
  <c r="AI23" i="73"/>
  <c r="AH23" i="73"/>
  <c r="AG23" i="73"/>
  <c r="AF23" i="73"/>
  <c r="AE23" i="73"/>
  <c r="AD23" i="73"/>
  <c r="Y23" i="73"/>
  <c r="W23" i="73"/>
  <c r="V23" i="73"/>
  <c r="U23" i="73"/>
  <c r="T23" i="73"/>
  <c r="AN22" i="73"/>
  <c r="AM22" i="73"/>
  <c r="AL22" i="73"/>
  <c r="AK22" i="73"/>
  <c r="AJ22" i="73"/>
  <c r="AI22" i="73"/>
  <c r="AH22" i="73"/>
  <c r="AG22" i="73"/>
  <c r="AF22" i="73"/>
  <c r="AE22" i="73"/>
  <c r="AD22" i="73"/>
  <c r="Y22" i="73"/>
  <c r="W22" i="73"/>
  <c r="V22" i="73"/>
  <c r="U22" i="73"/>
  <c r="T22" i="73"/>
  <c r="AN21" i="73"/>
  <c r="AM21" i="73"/>
  <c r="AL21" i="73"/>
  <c r="AK21" i="73"/>
  <c r="AJ21" i="73"/>
  <c r="AI21" i="73"/>
  <c r="AH21" i="73"/>
  <c r="AG21" i="73"/>
  <c r="AF21" i="73"/>
  <c r="AE21" i="73"/>
  <c r="AD21" i="73"/>
  <c r="Y21" i="73"/>
  <c r="W21" i="73"/>
  <c r="V21" i="73"/>
  <c r="U21" i="73"/>
  <c r="T21" i="73"/>
  <c r="AN20" i="73"/>
  <c r="AM20" i="73"/>
  <c r="AL20" i="73"/>
  <c r="AK20" i="73"/>
  <c r="AJ20" i="73"/>
  <c r="AI20" i="73"/>
  <c r="AH20" i="73"/>
  <c r="AG20" i="73"/>
  <c r="AF20" i="73"/>
  <c r="AE20" i="73"/>
  <c r="AD20" i="73"/>
  <c r="Y20" i="73"/>
  <c r="W20" i="73"/>
  <c r="V20" i="73"/>
  <c r="U20" i="73"/>
  <c r="T20" i="73"/>
  <c r="AN19" i="73"/>
  <c r="AM19" i="73"/>
  <c r="AL19" i="73"/>
  <c r="AK19" i="73"/>
  <c r="AJ19" i="73"/>
  <c r="AI19" i="73"/>
  <c r="AH19" i="73"/>
  <c r="AG19" i="73"/>
  <c r="AF19" i="73"/>
  <c r="AE19" i="73"/>
  <c r="AD19" i="73"/>
  <c r="Y19" i="73"/>
  <c r="W19" i="73"/>
  <c r="V19" i="73"/>
  <c r="U19" i="73"/>
  <c r="T19" i="73"/>
  <c r="AN18" i="73"/>
  <c r="AM18" i="73"/>
  <c r="AL18" i="73"/>
  <c r="AK18" i="73"/>
  <c r="AJ18" i="73"/>
  <c r="AI18" i="73"/>
  <c r="AH18" i="73"/>
  <c r="AG18" i="73"/>
  <c r="AF18" i="73"/>
  <c r="AE18" i="73"/>
  <c r="AD18" i="73"/>
  <c r="Y18" i="73"/>
  <c r="W18" i="73"/>
  <c r="V18" i="73"/>
  <c r="U18" i="73"/>
  <c r="T18" i="73"/>
  <c r="AN17" i="73"/>
  <c r="AM17" i="73"/>
  <c r="AL17" i="73"/>
  <c r="AK17" i="73"/>
  <c r="AJ17" i="73"/>
  <c r="AI17" i="73"/>
  <c r="AH17" i="73"/>
  <c r="AG17" i="73"/>
  <c r="AF17" i="73"/>
  <c r="AE17" i="73"/>
  <c r="AD17" i="73"/>
  <c r="Y17" i="73"/>
  <c r="W17" i="73"/>
  <c r="V17" i="73"/>
  <c r="U17" i="73"/>
  <c r="T17" i="73"/>
  <c r="AN16" i="73"/>
  <c r="AM16" i="73"/>
  <c r="AL16" i="73"/>
  <c r="AK16" i="73"/>
  <c r="AJ16" i="73"/>
  <c r="AI16" i="73"/>
  <c r="AH16" i="73"/>
  <c r="AG16" i="73"/>
  <c r="AF16" i="73"/>
  <c r="AE16" i="73"/>
  <c r="AD16" i="73"/>
  <c r="Y16" i="73"/>
  <c r="W16" i="73"/>
  <c r="V16" i="73"/>
  <c r="U16" i="73"/>
  <c r="T16" i="73"/>
  <c r="A16" i="73"/>
  <c r="AN15" i="73"/>
  <c r="AM15" i="73"/>
  <c r="AL15" i="73"/>
  <c r="AK15" i="73"/>
  <c r="AJ15" i="73"/>
  <c r="AI15" i="73"/>
  <c r="AH15" i="73"/>
  <c r="AG15" i="73"/>
  <c r="AF15" i="73"/>
  <c r="AE15" i="73"/>
  <c r="AD15" i="73"/>
  <c r="Y15" i="73"/>
  <c r="W15" i="73"/>
  <c r="V15" i="73"/>
  <c r="U15" i="73"/>
  <c r="T15" i="73"/>
  <c r="AN14" i="73"/>
  <c r="AM14" i="73"/>
  <c r="AL14" i="73"/>
  <c r="AK14" i="73"/>
  <c r="AJ14" i="73"/>
  <c r="AI14" i="73"/>
  <c r="AH14" i="73"/>
  <c r="AG14" i="73"/>
  <c r="AF14" i="73"/>
  <c r="AE14" i="73"/>
  <c r="AD14" i="73"/>
  <c r="Y14" i="73"/>
  <c r="W14" i="73"/>
  <c r="V14" i="73"/>
  <c r="U14" i="73"/>
  <c r="T14" i="73"/>
  <c r="A14" i="73"/>
  <c r="AN13" i="73"/>
  <c r="AM13" i="73"/>
  <c r="AL13" i="73"/>
  <c r="AK13" i="73"/>
  <c r="AJ13" i="73"/>
  <c r="AI13" i="73"/>
  <c r="AH13" i="73"/>
  <c r="AG13" i="73"/>
  <c r="AF13" i="73"/>
  <c r="AE13" i="73"/>
  <c r="AD13" i="73"/>
  <c r="Y13" i="73"/>
  <c r="W13" i="73"/>
  <c r="V13" i="73"/>
  <c r="U13" i="73"/>
  <c r="T13" i="73"/>
  <c r="AN12" i="73"/>
  <c r="AM12" i="73"/>
  <c r="AL12" i="73"/>
  <c r="AK12" i="73"/>
  <c r="AJ12" i="73"/>
  <c r="AI12" i="73"/>
  <c r="AH12" i="73"/>
  <c r="AG12" i="73"/>
  <c r="AF12" i="73"/>
  <c r="AE12" i="73"/>
  <c r="AD12" i="73"/>
  <c r="Y12" i="73"/>
  <c r="W12" i="73"/>
  <c r="V12" i="73"/>
  <c r="U12" i="73"/>
  <c r="T12" i="73"/>
  <c r="A12" i="73"/>
  <c r="AN11" i="73"/>
  <c r="AM11" i="73"/>
  <c r="AL11" i="73"/>
  <c r="AK11" i="73"/>
  <c r="AJ11" i="73"/>
  <c r="AI11" i="73"/>
  <c r="AH11" i="73"/>
  <c r="AG11" i="73"/>
  <c r="AF11" i="73"/>
  <c r="AE11" i="73"/>
  <c r="AD11" i="73"/>
  <c r="Y11" i="73"/>
  <c r="W11" i="73"/>
  <c r="V11" i="73"/>
  <c r="U11" i="73"/>
  <c r="T11" i="73"/>
  <c r="AN10" i="73"/>
  <c r="AM10" i="73"/>
  <c r="AL10" i="73"/>
  <c r="AK10" i="73"/>
  <c r="AJ10" i="73"/>
  <c r="AI10" i="73"/>
  <c r="AH10" i="73"/>
  <c r="AG10" i="73"/>
  <c r="AF10" i="73"/>
  <c r="AE10" i="73"/>
  <c r="AD10" i="73"/>
  <c r="Y10" i="73"/>
  <c r="W10" i="73"/>
  <c r="V10" i="73"/>
  <c r="U10" i="73"/>
  <c r="T10" i="73"/>
  <c r="A10" i="73"/>
  <c r="AN9" i="73"/>
  <c r="AM9" i="73"/>
  <c r="AL9" i="73"/>
  <c r="AK9" i="73"/>
  <c r="AJ9" i="73"/>
  <c r="AI9" i="73"/>
  <c r="AH9" i="73"/>
  <c r="AG9" i="73"/>
  <c r="AF9" i="73"/>
  <c r="AE9" i="73"/>
  <c r="AD9" i="73"/>
  <c r="Y9" i="73"/>
  <c r="W9" i="73"/>
  <c r="V9" i="73"/>
  <c r="U9" i="73"/>
  <c r="T9" i="73"/>
  <c r="AN8" i="73"/>
  <c r="AM8" i="73"/>
  <c r="AL8" i="73"/>
  <c r="AK8" i="73"/>
  <c r="AJ8" i="73"/>
  <c r="AI8" i="73"/>
  <c r="AH8" i="73"/>
  <c r="AG8" i="73"/>
  <c r="AF8" i="73"/>
  <c r="AD8" i="73"/>
  <c r="Y8" i="73"/>
  <c r="W8" i="73"/>
  <c r="V8" i="73"/>
  <c r="U8" i="73"/>
  <c r="T8" i="73"/>
  <c r="AN7" i="73"/>
  <c r="AM7" i="73"/>
  <c r="AL7" i="73"/>
  <c r="AK7" i="73"/>
  <c r="AJ7" i="73"/>
  <c r="AI7" i="73"/>
  <c r="AH7" i="73"/>
  <c r="AG7" i="73"/>
  <c r="AF7" i="73"/>
  <c r="AD7" i="73"/>
  <c r="Y7" i="73"/>
  <c r="W7" i="73"/>
  <c r="V7" i="73"/>
  <c r="U7" i="73"/>
  <c r="T7" i="73"/>
  <c r="AN6" i="73"/>
  <c r="AM6" i="73"/>
  <c r="AL6" i="73"/>
  <c r="AK6" i="73"/>
  <c r="AJ6" i="73"/>
  <c r="AI6" i="73"/>
  <c r="AH6" i="73"/>
  <c r="AG6" i="73"/>
  <c r="AF6" i="73"/>
  <c r="AD6" i="73"/>
  <c r="Y6" i="73"/>
  <c r="W6" i="73"/>
  <c r="V6" i="73"/>
  <c r="U6" i="73"/>
  <c r="T6" i="73"/>
  <c r="A6" i="73"/>
  <c r="AN5" i="73"/>
  <c r="AM5" i="73"/>
  <c r="AL5" i="73"/>
  <c r="AK5" i="73"/>
  <c r="AJ5" i="73"/>
  <c r="AI5" i="73"/>
  <c r="AH5" i="73"/>
  <c r="AG5" i="73"/>
  <c r="AF5" i="73"/>
  <c r="AD5" i="73"/>
  <c r="Y5" i="73"/>
  <c r="W5" i="73"/>
  <c r="V5" i="73"/>
  <c r="U5" i="73"/>
  <c r="T5" i="73"/>
  <c r="F1" i="73"/>
  <c r="AN24" i="71"/>
  <c r="AM24" i="71"/>
  <c r="AL24" i="71"/>
  <c r="AK24" i="71"/>
  <c r="AJ24" i="71"/>
  <c r="AI24" i="71"/>
  <c r="AH24" i="71"/>
  <c r="AG24" i="71"/>
  <c r="AF24" i="71"/>
  <c r="AE24" i="71"/>
  <c r="AD24" i="71"/>
  <c r="Y24" i="71"/>
  <c r="W24" i="71"/>
  <c r="V24" i="71"/>
  <c r="U24" i="71"/>
  <c r="T24" i="71"/>
  <c r="AN23" i="71"/>
  <c r="AM23" i="71"/>
  <c r="AL23" i="71"/>
  <c r="AK23" i="71"/>
  <c r="AJ23" i="71"/>
  <c r="AI23" i="71"/>
  <c r="AH23" i="71"/>
  <c r="AG23" i="71"/>
  <c r="AF23" i="71"/>
  <c r="AE23" i="71"/>
  <c r="AD23" i="71"/>
  <c r="Y23" i="71"/>
  <c r="W23" i="71"/>
  <c r="V23" i="71"/>
  <c r="U23" i="71"/>
  <c r="T23" i="71"/>
  <c r="AN22" i="71"/>
  <c r="AM22" i="71"/>
  <c r="AL22" i="71"/>
  <c r="AK22" i="71"/>
  <c r="AJ22" i="71"/>
  <c r="AI22" i="71"/>
  <c r="AH22" i="71"/>
  <c r="AG22" i="71"/>
  <c r="AF22" i="71"/>
  <c r="AE22" i="71"/>
  <c r="AD22" i="71"/>
  <c r="Y22" i="71"/>
  <c r="W22" i="71"/>
  <c r="V22" i="71"/>
  <c r="U22" i="71"/>
  <c r="T22" i="71"/>
  <c r="AN21" i="71"/>
  <c r="AM21" i="71"/>
  <c r="AL21" i="71"/>
  <c r="AK21" i="71"/>
  <c r="AJ21" i="71"/>
  <c r="AI21" i="71"/>
  <c r="AH21" i="71"/>
  <c r="AG21" i="71"/>
  <c r="AF21" i="71"/>
  <c r="AE21" i="71"/>
  <c r="AD21" i="71"/>
  <c r="Y21" i="71"/>
  <c r="W21" i="71"/>
  <c r="V21" i="71"/>
  <c r="U21" i="71"/>
  <c r="T21" i="71"/>
  <c r="AN20" i="71"/>
  <c r="AM20" i="71"/>
  <c r="AL20" i="71"/>
  <c r="AK20" i="71"/>
  <c r="AJ20" i="71"/>
  <c r="AI20" i="71"/>
  <c r="AH20" i="71"/>
  <c r="AG20" i="71"/>
  <c r="AF20" i="71"/>
  <c r="AE20" i="71"/>
  <c r="AD20" i="71"/>
  <c r="Y20" i="71"/>
  <c r="W20" i="71"/>
  <c r="V20" i="71"/>
  <c r="U20" i="71"/>
  <c r="T20" i="71"/>
  <c r="AN19" i="71"/>
  <c r="AM19" i="71"/>
  <c r="AL19" i="71"/>
  <c r="AK19" i="71"/>
  <c r="AJ19" i="71"/>
  <c r="AI19" i="71"/>
  <c r="AH19" i="71"/>
  <c r="AG19" i="71"/>
  <c r="AF19" i="71"/>
  <c r="AE19" i="71"/>
  <c r="AD19" i="71"/>
  <c r="Y19" i="71"/>
  <c r="W19" i="71"/>
  <c r="V19" i="71"/>
  <c r="U19" i="71"/>
  <c r="T19" i="71"/>
  <c r="AN18" i="71"/>
  <c r="AM18" i="71"/>
  <c r="AL18" i="71"/>
  <c r="AK18" i="71"/>
  <c r="AJ18" i="71"/>
  <c r="AI18" i="71"/>
  <c r="AH18" i="71"/>
  <c r="AG18" i="71"/>
  <c r="AF18" i="71"/>
  <c r="AE18" i="71"/>
  <c r="AD18" i="71"/>
  <c r="Y18" i="71"/>
  <c r="W18" i="71"/>
  <c r="V18" i="71"/>
  <c r="U18" i="71"/>
  <c r="T18" i="71"/>
  <c r="AN17" i="71"/>
  <c r="AM17" i="71"/>
  <c r="AL17" i="71"/>
  <c r="AK17" i="71"/>
  <c r="AJ17" i="71"/>
  <c r="AI17" i="71"/>
  <c r="AH17" i="71"/>
  <c r="AG17" i="71"/>
  <c r="AF17" i="71"/>
  <c r="AE17" i="71"/>
  <c r="AD17" i="71"/>
  <c r="Y17" i="71"/>
  <c r="W17" i="71"/>
  <c r="V17" i="71"/>
  <c r="U17" i="71"/>
  <c r="T17" i="71"/>
  <c r="AN16" i="71"/>
  <c r="AM16" i="71"/>
  <c r="AL16" i="71"/>
  <c r="AK16" i="71"/>
  <c r="AJ16" i="71"/>
  <c r="AI16" i="71"/>
  <c r="AH16" i="71"/>
  <c r="AG16" i="71"/>
  <c r="AF16" i="71"/>
  <c r="AE16" i="71"/>
  <c r="AD16" i="71"/>
  <c r="Y16" i="71"/>
  <c r="W16" i="71"/>
  <c r="V16" i="71"/>
  <c r="U16" i="71"/>
  <c r="T16" i="71"/>
  <c r="A16" i="71"/>
  <c r="AN15" i="71"/>
  <c r="AM15" i="71"/>
  <c r="AL15" i="71"/>
  <c r="AK15" i="71"/>
  <c r="AJ15" i="71"/>
  <c r="AI15" i="71"/>
  <c r="AH15" i="71"/>
  <c r="AG15" i="71"/>
  <c r="AF15" i="71"/>
  <c r="AE15" i="71"/>
  <c r="AD15" i="71"/>
  <c r="Y15" i="71"/>
  <c r="W15" i="71"/>
  <c r="V15" i="71"/>
  <c r="U15" i="71"/>
  <c r="T15" i="71"/>
  <c r="AN14" i="71"/>
  <c r="AM14" i="71"/>
  <c r="AL14" i="71"/>
  <c r="AK14" i="71"/>
  <c r="AJ14" i="71"/>
  <c r="AI14" i="71"/>
  <c r="AH14" i="71"/>
  <c r="AG14" i="71"/>
  <c r="AF14" i="71"/>
  <c r="AE14" i="71"/>
  <c r="AD14" i="71"/>
  <c r="Y14" i="71"/>
  <c r="W14" i="71"/>
  <c r="V14" i="71"/>
  <c r="U14" i="71"/>
  <c r="T14" i="71"/>
  <c r="A14" i="71"/>
  <c r="AN13" i="71"/>
  <c r="AM13" i="71"/>
  <c r="AL13" i="71"/>
  <c r="AK13" i="71"/>
  <c r="AJ13" i="71"/>
  <c r="AI13" i="71"/>
  <c r="AH13" i="71"/>
  <c r="AG13" i="71"/>
  <c r="AF13" i="71"/>
  <c r="AE13" i="71"/>
  <c r="AD13" i="71"/>
  <c r="Y13" i="71"/>
  <c r="W13" i="71"/>
  <c r="V13" i="71"/>
  <c r="U13" i="71"/>
  <c r="T13" i="71"/>
  <c r="AN12" i="71"/>
  <c r="AM12" i="71"/>
  <c r="AL12" i="71"/>
  <c r="AK12" i="71"/>
  <c r="AJ12" i="71"/>
  <c r="AI12" i="71"/>
  <c r="AH12" i="71"/>
  <c r="AG12" i="71"/>
  <c r="AF12" i="71"/>
  <c r="AE12" i="71"/>
  <c r="AD12" i="71"/>
  <c r="Y12" i="71"/>
  <c r="W12" i="71"/>
  <c r="V12" i="71"/>
  <c r="U12" i="71"/>
  <c r="T12" i="71"/>
  <c r="A12" i="71"/>
  <c r="AN11" i="71"/>
  <c r="AM11" i="71"/>
  <c r="AL11" i="71"/>
  <c r="AK11" i="71"/>
  <c r="AJ11" i="71"/>
  <c r="AI11" i="71"/>
  <c r="AH11" i="71"/>
  <c r="AG11" i="71"/>
  <c r="AF11" i="71"/>
  <c r="AE11" i="71"/>
  <c r="AD11" i="71"/>
  <c r="Y11" i="71"/>
  <c r="W11" i="71"/>
  <c r="V11" i="71"/>
  <c r="U11" i="71"/>
  <c r="T11" i="71"/>
  <c r="AN10" i="71"/>
  <c r="AM10" i="71"/>
  <c r="AL10" i="71"/>
  <c r="AK10" i="71"/>
  <c r="AJ10" i="71"/>
  <c r="AI10" i="71"/>
  <c r="AH10" i="71"/>
  <c r="AG10" i="71"/>
  <c r="AF10" i="71"/>
  <c r="AE10" i="71"/>
  <c r="AD10" i="71"/>
  <c r="Y10" i="71"/>
  <c r="W10" i="71"/>
  <c r="V10" i="71"/>
  <c r="U10" i="71"/>
  <c r="T10" i="71"/>
  <c r="A10" i="71"/>
  <c r="AN9" i="71"/>
  <c r="AM9" i="71"/>
  <c r="AL9" i="71"/>
  <c r="AK9" i="71"/>
  <c r="AJ9" i="71"/>
  <c r="AI9" i="71"/>
  <c r="AH9" i="71"/>
  <c r="AG9" i="71"/>
  <c r="AF9" i="71"/>
  <c r="AE9" i="71"/>
  <c r="AD9" i="71"/>
  <c r="Y9" i="71"/>
  <c r="W9" i="71"/>
  <c r="V9" i="71"/>
  <c r="U9" i="71"/>
  <c r="T9" i="71"/>
  <c r="AN8" i="71"/>
  <c r="AM8" i="71"/>
  <c r="AL8" i="71"/>
  <c r="AK8" i="71"/>
  <c r="AJ8" i="71"/>
  <c r="AI8" i="71"/>
  <c r="AH8" i="71"/>
  <c r="AG8" i="71"/>
  <c r="AF8" i="71"/>
  <c r="AD8" i="71"/>
  <c r="Y8" i="71"/>
  <c r="W8" i="71"/>
  <c r="V8" i="71"/>
  <c r="U8" i="71"/>
  <c r="T8" i="71"/>
  <c r="AN7" i="71"/>
  <c r="AM7" i="71"/>
  <c r="AL7" i="71"/>
  <c r="AK7" i="71"/>
  <c r="AJ7" i="71"/>
  <c r="AI7" i="71"/>
  <c r="AH7" i="71"/>
  <c r="AG7" i="71"/>
  <c r="AF7" i="71"/>
  <c r="AD7" i="71"/>
  <c r="Y7" i="71"/>
  <c r="W7" i="71"/>
  <c r="V7" i="71"/>
  <c r="U7" i="71"/>
  <c r="T7" i="71"/>
  <c r="AN6" i="71"/>
  <c r="AM6" i="71"/>
  <c r="AL6" i="71"/>
  <c r="AK6" i="71"/>
  <c r="AJ6" i="71"/>
  <c r="AI6" i="71"/>
  <c r="AH6" i="71"/>
  <c r="AG6" i="71"/>
  <c r="AF6" i="71"/>
  <c r="AD6" i="71"/>
  <c r="Y6" i="71"/>
  <c r="W6" i="71"/>
  <c r="V6" i="71"/>
  <c r="U6" i="71"/>
  <c r="T6" i="71"/>
  <c r="A6" i="71"/>
  <c r="AN5" i="71"/>
  <c r="AM5" i="71"/>
  <c r="AL5" i="71"/>
  <c r="AK5" i="71"/>
  <c r="AJ5" i="71"/>
  <c r="AI5" i="71"/>
  <c r="AH5" i="71"/>
  <c r="AG5" i="71"/>
  <c r="AF5" i="71"/>
  <c r="AD5" i="71"/>
  <c r="Y5" i="71"/>
  <c r="W5" i="71"/>
  <c r="V5" i="71"/>
  <c r="U5" i="71"/>
  <c r="T5" i="71"/>
  <c r="F1" i="71"/>
  <c r="AN55" i="53"/>
  <c r="AM55" i="53"/>
  <c r="AL55" i="53"/>
  <c r="AK55" i="53"/>
  <c r="AJ55" i="53"/>
  <c r="AI55" i="53"/>
  <c r="AH55" i="53"/>
  <c r="AG55" i="53"/>
  <c r="AF55" i="53"/>
  <c r="AE55" i="53"/>
  <c r="AD55" i="53"/>
  <c r="Y55" i="53"/>
  <c r="W55" i="53"/>
  <c r="V55" i="53"/>
  <c r="U55" i="53"/>
  <c r="T55" i="53"/>
  <c r="AN54" i="53"/>
  <c r="AM54" i="53"/>
  <c r="AL54" i="53"/>
  <c r="AK54" i="53"/>
  <c r="AJ54" i="53"/>
  <c r="AI54" i="53"/>
  <c r="AH54" i="53"/>
  <c r="AG54" i="53"/>
  <c r="AF54" i="53"/>
  <c r="AE54" i="53"/>
  <c r="AD54" i="53"/>
  <c r="Y54" i="53"/>
  <c r="W54" i="53"/>
  <c r="V54" i="53"/>
  <c r="U54" i="53"/>
  <c r="T54" i="53"/>
  <c r="AN53" i="53"/>
  <c r="AM53" i="53"/>
  <c r="AL53" i="53"/>
  <c r="AK53" i="53"/>
  <c r="AJ53" i="53"/>
  <c r="AI53" i="53"/>
  <c r="AH53" i="53"/>
  <c r="AG53" i="53"/>
  <c r="AF53" i="53"/>
  <c r="AE53" i="53"/>
  <c r="AD53" i="53"/>
  <c r="Y53" i="53"/>
  <c r="W53" i="53"/>
  <c r="V53" i="53"/>
  <c r="U53" i="53"/>
  <c r="T53" i="53"/>
  <c r="AN52" i="53"/>
  <c r="AM52" i="53"/>
  <c r="AL52" i="53"/>
  <c r="AK52" i="53"/>
  <c r="AJ52" i="53"/>
  <c r="AI52" i="53"/>
  <c r="AH52" i="53"/>
  <c r="AG52" i="53"/>
  <c r="AF52" i="53"/>
  <c r="AE52" i="53"/>
  <c r="AD52" i="53"/>
  <c r="Y52" i="53"/>
  <c r="W52" i="53"/>
  <c r="V52" i="53"/>
  <c r="U52" i="53"/>
  <c r="T52" i="53"/>
  <c r="AN51" i="53"/>
  <c r="AM51" i="53"/>
  <c r="AL51" i="53"/>
  <c r="AK51" i="53"/>
  <c r="AJ51" i="53"/>
  <c r="AI51" i="53"/>
  <c r="AH51" i="53"/>
  <c r="AG51" i="53"/>
  <c r="AF51" i="53"/>
  <c r="AE51" i="53"/>
  <c r="AD51" i="53"/>
  <c r="Y51" i="53"/>
  <c r="W51" i="53"/>
  <c r="V51" i="53"/>
  <c r="U51" i="53"/>
  <c r="T51" i="53"/>
  <c r="AN50" i="53"/>
  <c r="AM50" i="53"/>
  <c r="AL50" i="53"/>
  <c r="AK50" i="53"/>
  <c r="AJ50" i="53"/>
  <c r="AI50" i="53"/>
  <c r="AH50" i="53"/>
  <c r="AG50" i="53"/>
  <c r="AF50" i="53"/>
  <c r="AE50" i="53"/>
  <c r="AD50" i="53"/>
  <c r="Y50" i="53"/>
  <c r="W50" i="53"/>
  <c r="V50" i="53"/>
  <c r="U50" i="53"/>
  <c r="T50" i="53"/>
  <c r="AN49" i="53"/>
  <c r="AM49" i="53"/>
  <c r="AL49" i="53"/>
  <c r="AK49" i="53"/>
  <c r="AJ49" i="53"/>
  <c r="AI49" i="53"/>
  <c r="AH49" i="53"/>
  <c r="AG49" i="53"/>
  <c r="AF49" i="53"/>
  <c r="AE49" i="53"/>
  <c r="AD49" i="53"/>
  <c r="Y49" i="53"/>
  <c r="W49" i="53"/>
  <c r="V49" i="53"/>
  <c r="U49" i="53"/>
  <c r="T49" i="53"/>
  <c r="AN48" i="53"/>
  <c r="AM48" i="53"/>
  <c r="AL48" i="53"/>
  <c r="AK48" i="53"/>
  <c r="AJ48" i="53"/>
  <c r="AI48" i="53"/>
  <c r="AH48" i="53"/>
  <c r="AG48" i="53"/>
  <c r="AF48" i="53"/>
  <c r="AE48" i="53"/>
  <c r="AD48" i="53"/>
  <c r="Y48" i="53"/>
  <c r="W48" i="53"/>
  <c r="V48" i="53"/>
  <c r="U48" i="53"/>
  <c r="T48" i="53"/>
  <c r="AN47" i="53"/>
  <c r="AM47" i="53"/>
  <c r="AL47" i="53"/>
  <c r="AK47" i="53"/>
  <c r="AJ47" i="53"/>
  <c r="AI47" i="53"/>
  <c r="AH47" i="53"/>
  <c r="AG47" i="53"/>
  <c r="AF47" i="53"/>
  <c r="AE47" i="53"/>
  <c r="AD47" i="53"/>
  <c r="Y47" i="53"/>
  <c r="W47" i="53"/>
  <c r="V47" i="53"/>
  <c r="U47" i="53"/>
  <c r="T47" i="53"/>
  <c r="AN46" i="53"/>
  <c r="AM46" i="53"/>
  <c r="AL46" i="53"/>
  <c r="AK46" i="53"/>
  <c r="AJ46" i="53"/>
  <c r="AI46" i="53"/>
  <c r="AH46" i="53"/>
  <c r="AG46" i="53"/>
  <c r="AF46" i="53"/>
  <c r="AE46" i="53"/>
  <c r="AD46" i="53"/>
  <c r="Y46" i="53"/>
  <c r="W46" i="53"/>
  <c r="V46" i="53"/>
  <c r="U46" i="53"/>
  <c r="T46" i="53"/>
  <c r="AN45" i="53"/>
  <c r="AM45" i="53"/>
  <c r="AL45" i="53"/>
  <c r="AK45" i="53"/>
  <c r="AJ45" i="53"/>
  <c r="AI45" i="53"/>
  <c r="AH45" i="53"/>
  <c r="AG45" i="53"/>
  <c r="AF45" i="53"/>
  <c r="AE45" i="53"/>
  <c r="AD45" i="53"/>
  <c r="Y45" i="53"/>
  <c r="W45" i="53"/>
  <c r="V45" i="53"/>
  <c r="U45" i="53"/>
  <c r="T45" i="53"/>
  <c r="AN44" i="53"/>
  <c r="AM44" i="53"/>
  <c r="AL44" i="53"/>
  <c r="AK44" i="53"/>
  <c r="AJ44" i="53"/>
  <c r="AI44" i="53"/>
  <c r="AH44" i="53"/>
  <c r="AG44" i="53"/>
  <c r="AF44" i="53"/>
  <c r="AE44" i="53"/>
  <c r="AD44" i="53"/>
  <c r="Y44" i="53"/>
  <c r="W44" i="53"/>
  <c r="V44" i="53"/>
  <c r="U44" i="53"/>
  <c r="T44" i="53"/>
  <c r="AN43" i="53"/>
  <c r="AM43" i="53"/>
  <c r="AL43" i="53"/>
  <c r="AK43" i="53"/>
  <c r="AJ43" i="53"/>
  <c r="AI43" i="53"/>
  <c r="AH43" i="53"/>
  <c r="AG43" i="53"/>
  <c r="AF43" i="53"/>
  <c r="AE43" i="53"/>
  <c r="AD43" i="53"/>
  <c r="Y43" i="53"/>
  <c r="W43" i="53"/>
  <c r="V43" i="53"/>
  <c r="U43" i="53"/>
  <c r="T43" i="53"/>
  <c r="AN42" i="53"/>
  <c r="AM42" i="53"/>
  <c r="AL42" i="53"/>
  <c r="AK42" i="53"/>
  <c r="AJ42" i="53"/>
  <c r="AI42" i="53"/>
  <c r="AH42" i="53"/>
  <c r="AG42" i="53"/>
  <c r="AF42" i="53"/>
  <c r="AE42" i="53"/>
  <c r="AD42" i="53"/>
  <c r="Y42" i="53"/>
  <c r="W42" i="53"/>
  <c r="V42" i="53"/>
  <c r="U42" i="53"/>
  <c r="T42" i="53"/>
  <c r="AN41" i="53"/>
  <c r="AM41" i="53"/>
  <c r="AL41" i="53"/>
  <c r="AK41" i="53"/>
  <c r="AJ41" i="53"/>
  <c r="AI41" i="53"/>
  <c r="AH41" i="53"/>
  <c r="AG41" i="53"/>
  <c r="AF41" i="53"/>
  <c r="AE41" i="53"/>
  <c r="AD41" i="53"/>
  <c r="Y41" i="53"/>
  <c r="W41" i="53"/>
  <c r="V41" i="53"/>
  <c r="U41" i="53"/>
  <c r="T41" i="53"/>
  <c r="AN40" i="53"/>
  <c r="AM40" i="53"/>
  <c r="AL40" i="53"/>
  <c r="AK40" i="53"/>
  <c r="AJ40" i="53"/>
  <c r="AI40" i="53"/>
  <c r="AH40" i="53"/>
  <c r="AG40" i="53"/>
  <c r="AF40" i="53"/>
  <c r="AE40" i="53"/>
  <c r="AD40" i="53"/>
  <c r="Y40" i="53"/>
  <c r="W40" i="53"/>
  <c r="V40" i="53"/>
  <c r="U40" i="53"/>
  <c r="T40" i="53"/>
  <c r="AN39" i="53"/>
  <c r="AM39" i="53"/>
  <c r="AL39" i="53"/>
  <c r="AK39" i="53"/>
  <c r="AJ39" i="53"/>
  <c r="AI39" i="53"/>
  <c r="AH39" i="53"/>
  <c r="AG39" i="53"/>
  <c r="AF39" i="53"/>
  <c r="AE39" i="53"/>
  <c r="AD39" i="53"/>
  <c r="Y39" i="53"/>
  <c r="W39" i="53"/>
  <c r="V39" i="53"/>
  <c r="U39" i="53"/>
  <c r="T39" i="53"/>
  <c r="AN38" i="53"/>
  <c r="AM38" i="53"/>
  <c r="AL38" i="53"/>
  <c r="AK38" i="53"/>
  <c r="AJ38" i="53"/>
  <c r="AI38" i="53"/>
  <c r="AH38" i="53"/>
  <c r="AG38" i="53"/>
  <c r="AF38" i="53"/>
  <c r="AE38" i="53"/>
  <c r="AD38" i="53"/>
  <c r="Y38" i="53"/>
  <c r="W38" i="53"/>
  <c r="V38" i="53"/>
  <c r="U38" i="53"/>
  <c r="T38" i="53"/>
  <c r="AN37" i="53"/>
  <c r="AM37" i="53"/>
  <c r="AL37" i="53"/>
  <c r="AK37" i="53"/>
  <c r="AJ37" i="53"/>
  <c r="AI37" i="53"/>
  <c r="AH37" i="53"/>
  <c r="AG37" i="53"/>
  <c r="AF37" i="53"/>
  <c r="AE37" i="53"/>
  <c r="AD37" i="53"/>
  <c r="Y37" i="53"/>
  <c r="W37" i="53"/>
  <c r="V37" i="53"/>
  <c r="U37" i="53"/>
  <c r="T37" i="53"/>
  <c r="AN36" i="53"/>
  <c r="AM36" i="53"/>
  <c r="AL36" i="53"/>
  <c r="AK36" i="53"/>
  <c r="AJ36" i="53"/>
  <c r="AI36" i="53"/>
  <c r="AH36" i="53"/>
  <c r="AG36" i="53"/>
  <c r="AF36" i="53"/>
  <c r="AE36" i="53"/>
  <c r="AD36" i="53"/>
  <c r="Y36" i="53"/>
  <c r="W36" i="53"/>
  <c r="V36" i="53"/>
  <c r="U36" i="53"/>
  <c r="T36" i="53"/>
  <c r="AN35" i="53"/>
  <c r="AM35" i="53"/>
  <c r="AL35" i="53"/>
  <c r="AK35" i="53"/>
  <c r="AJ35" i="53"/>
  <c r="AI35" i="53"/>
  <c r="AH35" i="53"/>
  <c r="AG35" i="53"/>
  <c r="AF35" i="53"/>
  <c r="AE35" i="53"/>
  <c r="AD35" i="53"/>
  <c r="Y35" i="53"/>
  <c r="W35" i="53"/>
  <c r="V35" i="53"/>
  <c r="U35" i="53"/>
  <c r="T35" i="53"/>
  <c r="AN34" i="53"/>
  <c r="AM34" i="53"/>
  <c r="AL34" i="53"/>
  <c r="AK34" i="53"/>
  <c r="AJ34" i="53"/>
  <c r="AI34" i="53"/>
  <c r="AH34" i="53"/>
  <c r="AG34" i="53"/>
  <c r="AF34" i="53"/>
  <c r="AE34" i="53"/>
  <c r="AD34" i="53"/>
  <c r="Y34" i="53"/>
  <c r="W34" i="53"/>
  <c r="V34" i="53"/>
  <c r="U34" i="53"/>
  <c r="T34" i="53"/>
  <c r="AN33" i="53"/>
  <c r="AM33" i="53"/>
  <c r="AL33" i="53"/>
  <c r="AK33" i="53"/>
  <c r="AJ33" i="53"/>
  <c r="AI33" i="53"/>
  <c r="AH33" i="53"/>
  <c r="AG33" i="53"/>
  <c r="AF33" i="53"/>
  <c r="AE33" i="53"/>
  <c r="AD33" i="53"/>
  <c r="Y33" i="53"/>
  <c r="W33" i="53"/>
  <c r="V33" i="53"/>
  <c r="U33" i="53"/>
  <c r="T33" i="53"/>
  <c r="AN32" i="53"/>
  <c r="AM32" i="53"/>
  <c r="AL32" i="53"/>
  <c r="AK32" i="53"/>
  <c r="AJ32" i="53"/>
  <c r="AI32" i="53"/>
  <c r="AH32" i="53"/>
  <c r="AG32" i="53"/>
  <c r="AF32" i="53"/>
  <c r="AE32" i="53"/>
  <c r="AD32" i="53"/>
  <c r="Y32" i="53"/>
  <c r="W32" i="53"/>
  <c r="V32" i="53"/>
  <c r="U32" i="53"/>
  <c r="T32" i="53"/>
  <c r="AN31" i="53"/>
  <c r="AM31" i="53"/>
  <c r="AL31" i="53"/>
  <c r="AK31" i="53"/>
  <c r="AJ31" i="53"/>
  <c r="AI31" i="53"/>
  <c r="AH31" i="53"/>
  <c r="AG31" i="53"/>
  <c r="AF31" i="53"/>
  <c r="AE31" i="53"/>
  <c r="AD31" i="53"/>
  <c r="Y31" i="53"/>
  <c r="W31" i="53"/>
  <c r="V31" i="53"/>
  <c r="U31" i="53"/>
  <c r="T31" i="53"/>
  <c r="AN30" i="53"/>
  <c r="AM30" i="53"/>
  <c r="AL30" i="53"/>
  <c r="AK30" i="53"/>
  <c r="AJ30" i="53"/>
  <c r="AI30" i="53"/>
  <c r="AH30" i="53"/>
  <c r="AG30" i="53"/>
  <c r="AF30" i="53"/>
  <c r="AE30" i="53"/>
  <c r="AD30" i="53"/>
  <c r="Y30" i="53"/>
  <c r="W30" i="53"/>
  <c r="V30" i="53"/>
  <c r="U30" i="53"/>
  <c r="T30" i="53"/>
  <c r="AN29" i="53"/>
  <c r="AM29" i="53"/>
  <c r="AL29" i="53"/>
  <c r="AK29" i="53"/>
  <c r="AJ29" i="53"/>
  <c r="AI29" i="53"/>
  <c r="AH29" i="53"/>
  <c r="AG29" i="53"/>
  <c r="AF29" i="53"/>
  <c r="AE29" i="53"/>
  <c r="AD29" i="53"/>
  <c r="Y29" i="53"/>
  <c r="W29" i="53"/>
  <c r="V29" i="53"/>
  <c r="U29" i="53"/>
  <c r="T29" i="53"/>
  <c r="AN28" i="53"/>
  <c r="AM28" i="53"/>
  <c r="AL28" i="53"/>
  <c r="AK28" i="53"/>
  <c r="AJ28" i="53"/>
  <c r="AI28" i="53"/>
  <c r="AH28" i="53"/>
  <c r="AG28" i="53"/>
  <c r="AF28" i="53"/>
  <c r="AE28" i="53"/>
  <c r="AD28" i="53"/>
  <c r="Y28" i="53"/>
  <c r="W28" i="53"/>
  <c r="V28" i="53"/>
  <c r="U28" i="53"/>
  <c r="T28" i="53"/>
  <c r="AN27" i="53"/>
  <c r="AM27" i="53"/>
  <c r="AL27" i="53"/>
  <c r="AK27" i="53"/>
  <c r="AJ27" i="53"/>
  <c r="AI27" i="53"/>
  <c r="AH27" i="53"/>
  <c r="AG27" i="53"/>
  <c r="AF27" i="53"/>
  <c r="AE27" i="53"/>
  <c r="AD27" i="53"/>
  <c r="Y27" i="53"/>
  <c r="W27" i="53"/>
  <c r="V27" i="53"/>
  <c r="U27" i="53"/>
  <c r="T27" i="53"/>
  <c r="AN26" i="53"/>
  <c r="AM26" i="53"/>
  <c r="AL26" i="53"/>
  <c r="AK26" i="53"/>
  <c r="AJ26" i="53"/>
  <c r="AI26" i="53"/>
  <c r="AH26" i="53"/>
  <c r="AG26" i="53"/>
  <c r="AF26" i="53"/>
  <c r="AE26" i="53"/>
  <c r="AD26" i="53"/>
  <c r="Y26" i="53"/>
  <c r="W26" i="53"/>
  <c r="V26" i="53"/>
  <c r="U26" i="53"/>
  <c r="T26" i="53"/>
  <c r="AN25" i="53"/>
  <c r="AM25" i="53"/>
  <c r="AL25" i="53"/>
  <c r="AK25" i="53"/>
  <c r="AJ25" i="53"/>
  <c r="AI25" i="53"/>
  <c r="AH25" i="53"/>
  <c r="AG25" i="53"/>
  <c r="AF25" i="53"/>
  <c r="AE25" i="53"/>
  <c r="AD25" i="53"/>
  <c r="Y25" i="53"/>
  <c r="W25" i="53"/>
  <c r="V25" i="53"/>
  <c r="U25" i="53"/>
  <c r="T25" i="53"/>
  <c r="AN24" i="53"/>
  <c r="AM24" i="53"/>
  <c r="AL24" i="53"/>
  <c r="AK24" i="53"/>
  <c r="AJ24" i="53"/>
  <c r="AI24" i="53"/>
  <c r="AH24" i="53"/>
  <c r="AG24" i="53"/>
  <c r="AF24" i="53"/>
  <c r="AE24" i="53"/>
  <c r="AD24" i="53"/>
  <c r="Y24" i="53"/>
  <c r="W24" i="53"/>
  <c r="V24" i="53"/>
  <c r="U24" i="53"/>
  <c r="T24" i="53"/>
  <c r="AN23" i="53"/>
  <c r="AM23" i="53"/>
  <c r="AL23" i="53"/>
  <c r="AK23" i="53"/>
  <c r="AJ23" i="53"/>
  <c r="AI23" i="53"/>
  <c r="AH23" i="53"/>
  <c r="AG23" i="53"/>
  <c r="AF23" i="53"/>
  <c r="AE23" i="53"/>
  <c r="AD23" i="53"/>
  <c r="Y23" i="53"/>
  <c r="W23" i="53"/>
  <c r="V23" i="53"/>
  <c r="U23" i="53"/>
  <c r="T23" i="53"/>
  <c r="AN22" i="53"/>
  <c r="AM22" i="53"/>
  <c r="AL22" i="53"/>
  <c r="AK22" i="53"/>
  <c r="AJ22" i="53"/>
  <c r="AI22" i="53"/>
  <c r="AH22" i="53"/>
  <c r="AG22" i="53"/>
  <c r="AF22" i="53"/>
  <c r="AE22" i="53"/>
  <c r="AD22" i="53"/>
  <c r="Y22" i="53"/>
  <c r="W22" i="53"/>
  <c r="V22" i="53"/>
  <c r="U22" i="53"/>
  <c r="T22" i="53"/>
  <c r="AN21" i="53"/>
  <c r="AM21" i="53"/>
  <c r="AL21" i="53"/>
  <c r="AK21" i="53"/>
  <c r="AJ21" i="53"/>
  <c r="AI21" i="53"/>
  <c r="AH21" i="53"/>
  <c r="AG21" i="53"/>
  <c r="AF21" i="53"/>
  <c r="AE21" i="53"/>
  <c r="AD21" i="53"/>
  <c r="Y21" i="53"/>
  <c r="W21" i="53"/>
  <c r="V21" i="53"/>
  <c r="U21" i="53"/>
  <c r="T21" i="53"/>
  <c r="AN20" i="53"/>
  <c r="AM20" i="53"/>
  <c r="AL20" i="53"/>
  <c r="AK20" i="53"/>
  <c r="AJ20" i="53"/>
  <c r="AI20" i="53"/>
  <c r="AH20" i="53"/>
  <c r="AG20" i="53"/>
  <c r="AF20" i="53"/>
  <c r="AE20" i="53"/>
  <c r="AD20" i="53"/>
  <c r="Y20" i="53"/>
  <c r="W20" i="53"/>
  <c r="V20" i="53"/>
  <c r="U20" i="53"/>
  <c r="T20" i="53"/>
  <c r="AN19" i="53"/>
  <c r="AM19" i="53"/>
  <c r="AL19" i="53"/>
  <c r="AK19" i="53"/>
  <c r="AJ19" i="53"/>
  <c r="AI19" i="53"/>
  <c r="AH19" i="53"/>
  <c r="AG19" i="53"/>
  <c r="AF19" i="53"/>
  <c r="AE19" i="53"/>
  <c r="AD19" i="53"/>
  <c r="Y19" i="53"/>
  <c r="W19" i="53"/>
  <c r="V19" i="53"/>
  <c r="U19" i="53"/>
  <c r="T19" i="53"/>
  <c r="AN18" i="53"/>
  <c r="AM18" i="53"/>
  <c r="AL18" i="53"/>
  <c r="AK18" i="53"/>
  <c r="AJ18" i="53"/>
  <c r="AI18" i="53"/>
  <c r="AH18" i="53"/>
  <c r="AG18" i="53"/>
  <c r="AF18" i="53"/>
  <c r="AE18" i="53"/>
  <c r="AD18" i="53"/>
  <c r="Y18" i="53"/>
  <c r="W18" i="53"/>
  <c r="V18" i="53"/>
  <c r="U18" i="53"/>
  <c r="T18" i="53"/>
  <c r="AN17" i="53"/>
  <c r="AM17" i="53"/>
  <c r="AL17" i="53"/>
  <c r="AK17" i="53"/>
  <c r="AJ17" i="53"/>
  <c r="AI17" i="53"/>
  <c r="AH17" i="53"/>
  <c r="AG17" i="53"/>
  <c r="AF17" i="53"/>
  <c r="AE17" i="53"/>
  <c r="AD17" i="53"/>
  <c r="Y17" i="53"/>
  <c r="W17" i="53"/>
  <c r="V17" i="53"/>
  <c r="U17" i="53"/>
  <c r="T17" i="53"/>
  <c r="AN16" i="53"/>
  <c r="AM16" i="53"/>
  <c r="AL16" i="53"/>
  <c r="AK16" i="53"/>
  <c r="AJ16" i="53"/>
  <c r="AI16" i="53"/>
  <c r="AH16" i="53"/>
  <c r="AG16" i="53"/>
  <c r="AF16" i="53"/>
  <c r="AE16" i="53"/>
  <c r="AD16" i="53"/>
  <c r="Y16" i="53"/>
  <c r="W16" i="53"/>
  <c r="V16" i="53"/>
  <c r="U16" i="53"/>
  <c r="T16" i="53"/>
  <c r="A16" i="53"/>
  <c r="AN15" i="53"/>
  <c r="AM15" i="53"/>
  <c r="AL15" i="53"/>
  <c r="AK15" i="53"/>
  <c r="AJ15" i="53"/>
  <c r="AI15" i="53"/>
  <c r="AH15" i="53"/>
  <c r="AG15" i="53"/>
  <c r="AF15" i="53"/>
  <c r="AE15" i="53"/>
  <c r="AD15" i="53"/>
  <c r="Y15" i="53"/>
  <c r="W15" i="53"/>
  <c r="V15" i="53"/>
  <c r="U15" i="53"/>
  <c r="T15" i="53"/>
  <c r="AN14" i="53"/>
  <c r="AM14" i="53"/>
  <c r="AL14" i="53"/>
  <c r="AK14" i="53"/>
  <c r="AJ14" i="53"/>
  <c r="AI14" i="53"/>
  <c r="AH14" i="53"/>
  <c r="AG14" i="53"/>
  <c r="AF14" i="53"/>
  <c r="AE14" i="53"/>
  <c r="AD14" i="53"/>
  <c r="Y14" i="53"/>
  <c r="W14" i="53"/>
  <c r="V14" i="53"/>
  <c r="U14" i="53"/>
  <c r="T14" i="53"/>
  <c r="A14" i="53"/>
  <c r="AN13" i="53"/>
  <c r="AM13" i="53"/>
  <c r="AL13" i="53"/>
  <c r="AK13" i="53"/>
  <c r="AJ13" i="53"/>
  <c r="AI13" i="53"/>
  <c r="AH13" i="53"/>
  <c r="AG13" i="53"/>
  <c r="AF13" i="53"/>
  <c r="AE13" i="53"/>
  <c r="AD13" i="53"/>
  <c r="Y13" i="53"/>
  <c r="W13" i="53"/>
  <c r="V13" i="53"/>
  <c r="U13" i="53"/>
  <c r="T13" i="53"/>
  <c r="AN12" i="53"/>
  <c r="AM12" i="53"/>
  <c r="AL12" i="53"/>
  <c r="AK12" i="53"/>
  <c r="AJ12" i="53"/>
  <c r="AI12" i="53"/>
  <c r="AH12" i="53"/>
  <c r="AG12" i="53"/>
  <c r="AF12" i="53"/>
  <c r="AE12" i="53"/>
  <c r="AD12" i="53"/>
  <c r="Y12" i="53"/>
  <c r="W12" i="53"/>
  <c r="V12" i="53"/>
  <c r="U12" i="53"/>
  <c r="T12" i="53"/>
  <c r="A12" i="53"/>
  <c r="AN11" i="53"/>
  <c r="AM11" i="53"/>
  <c r="AL11" i="53"/>
  <c r="AK11" i="53"/>
  <c r="AJ11" i="53"/>
  <c r="AI11" i="53"/>
  <c r="AH11" i="53"/>
  <c r="AG11" i="53"/>
  <c r="AF11" i="53"/>
  <c r="AE11" i="53"/>
  <c r="AD11" i="53"/>
  <c r="Y11" i="53"/>
  <c r="W11" i="53"/>
  <c r="V11" i="53"/>
  <c r="U11" i="53"/>
  <c r="T11" i="53"/>
  <c r="AN10" i="53"/>
  <c r="AM10" i="53"/>
  <c r="AL10" i="53"/>
  <c r="AK10" i="53"/>
  <c r="AJ10" i="53"/>
  <c r="AI10" i="53"/>
  <c r="AH10" i="53"/>
  <c r="AG10" i="53"/>
  <c r="AF10" i="53"/>
  <c r="AE10" i="53"/>
  <c r="AD10" i="53"/>
  <c r="Y10" i="53"/>
  <c r="W10" i="53"/>
  <c r="V10" i="53"/>
  <c r="U10" i="53"/>
  <c r="T10" i="53"/>
  <c r="A10" i="53"/>
  <c r="AN9" i="53"/>
  <c r="AM9" i="53"/>
  <c r="AL9" i="53"/>
  <c r="AK9" i="53"/>
  <c r="AJ9" i="53"/>
  <c r="AI9" i="53"/>
  <c r="AH9" i="53"/>
  <c r="AG9" i="53"/>
  <c r="AF9" i="53"/>
  <c r="AE9" i="53"/>
  <c r="AD9" i="53"/>
  <c r="Y9" i="53"/>
  <c r="W9" i="53"/>
  <c r="V9" i="53"/>
  <c r="U9" i="53"/>
  <c r="T9" i="53"/>
  <c r="AN8" i="53"/>
  <c r="AM8" i="53"/>
  <c r="AL8" i="53"/>
  <c r="AK8" i="53"/>
  <c r="AJ8" i="53"/>
  <c r="AI8" i="53"/>
  <c r="AH8" i="53"/>
  <c r="AG8" i="53"/>
  <c r="AF8" i="53"/>
  <c r="AD8" i="53"/>
  <c r="Y8" i="53"/>
  <c r="W8" i="53"/>
  <c r="V8" i="53"/>
  <c r="U8" i="53"/>
  <c r="T8" i="53"/>
  <c r="AN7" i="53"/>
  <c r="AM7" i="53"/>
  <c r="AL7" i="53"/>
  <c r="AK7" i="53"/>
  <c r="AJ7" i="53"/>
  <c r="AI7" i="53"/>
  <c r="AH7" i="53"/>
  <c r="AG7" i="53"/>
  <c r="AF7" i="53"/>
  <c r="AD7" i="53"/>
  <c r="Y7" i="53"/>
  <c r="W7" i="53"/>
  <c r="V7" i="53"/>
  <c r="U7" i="53"/>
  <c r="T7" i="53"/>
  <c r="AN6" i="53"/>
  <c r="AM6" i="53"/>
  <c r="AL6" i="53"/>
  <c r="AK6" i="53"/>
  <c r="AJ6" i="53"/>
  <c r="AI6" i="53"/>
  <c r="AH6" i="53"/>
  <c r="AG6" i="53"/>
  <c r="AF6" i="53"/>
  <c r="AD6" i="53"/>
  <c r="Y6" i="53"/>
  <c r="W6" i="53"/>
  <c r="V6" i="53"/>
  <c r="U6" i="53"/>
  <c r="T6" i="53"/>
  <c r="A6" i="53"/>
  <c r="AN5" i="53"/>
  <c r="AM5" i="53"/>
  <c r="AL5" i="53"/>
  <c r="AK5" i="53"/>
  <c r="AJ5" i="53"/>
  <c r="AI5" i="53"/>
  <c r="AH5" i="53"/>
  <c r="AG5" i="53"/>
  <c r="AF5" i="53"/>
  <c r="AD5" i="53"/>
  <c r="Y5" i="53"/>
  <c r="W5" i="53"/>
  <c r="V5" i="53"/>
  <c r="U5" i="53"/>
  <c r="T5" i="53"/>
  <c r="F1" i="53"/>
  <c r="AN24" i="52"/>
  <c r="AM24" i="52"/>
  <c r="AL24" i="52"/>
  <c r="AK24" i="52"/>
  <c r="AJ24" i="52"/>
  <c r="AI24" i="52"/>
  <c r="AH24" i="52"/>
  <c r="AG24" i="52"/>
  <c r="AF24" i="52"/>
  <c r="AE24" i="52"/>
  <c r="AD24" i="52"/>
  <c r="Y24" i="52"/>
  <c r="W24" i="52"/>
  <c r="V24" i="52"/>
  <c r="U24" i="52"/>
  <c r="T24" i="52"/>
  <c r="AN23" i="52"/>
  <c r="AM23" i="52"/>
  <c r="AL23" i="52"/>
  <c r="AK23" i="52"/>
  <c r="AJ23" i="52"/>
  <c r="AI23" i="52"/>
  <c r="AH23" i="52"/>
  <c r="AG23" i="52"/>
  <c r="AF23" i="52"/>
  <c r="AE23" i="52"/>
  <c r="AD23" i="52"/>
  <c r="Y23" i="52"/>
  <c r="W23" i="52"/>
  <c r="V23" i="52"/>
  <c r="U23" i="52"/>
  <c r="T23" i="52"/>
  <c r="AN22" i="52"/>
  <c r="AM22" i="52"/>
  <c r="AL22" i="52"/>
  <c r="AK22" i="52"/>
  <c r="AJ22" i="52"/>
  <c r="AI22" i="52"/>
  <c r="AH22" i="52"/>
  <c r="AG22" i="52"/>
  <c r="AF22" i="52"/>
  <c r="AE22" i="52"/>
  <c r="AD22" i="52"/>
  <c r="Y22" i="52"/>
  <c r="W22" i="52"/>
  <c r="V22" i="52"/>
  <c r="U22" i="52"/>
  <c r="T22" i="52"/>
  <c r="AN21" i="52"/>
  <c r="AM21" i="52"/>
  <c r="AL21" i="52"/>
  <c r="AK21" i="52"/>
  <c r="AJ21" i="52"/>
  <c r="AI21" i="52"/>
  <c r="AH21" i="52"/>
  <c r="AG21" i="52"/>
  <c r="AF21" i="52"/>
  <c r="AE21" i="52"/>
  <c r="AD21" i="52"/>
  <c r="Y21" i="52"/>
  <c r="W21" i="52"/>
  <c r="V21" i="52"/>
  <c r="U21" i="52"/>
  <c r="T21" i="52"/>
  <c r="AN20" i="52"/>
  <c r="AM20" i="52"/>
  <c r="AL20" i="52"/>
  <c r="AK20" i="52"/>
  <c r="AJ20" i="52"/>
  <c r="AI20" i="52"/>
  <c r="AH20" i="52"/>
  <c r="AG20" i="52"/>
  <c r="AF20" i="52"/>
  <c r="AE20" i="52"/>
  <c r="AD20" i="52"/>
  <c r="Y20" i="52"/>
  <c r="W20" i="52"/>
  <c r="V20" i="52"/>
  <c r="U20" i="52"/>
  <c r="T20" i="52"/>
  <c r="AN19" i="52"/>
  <c r="AM19" i="52"/>
  <c r="AL19" i="52"/>
  <c r="AK19" i="52"/>
  <c r="AJ19" i="52"/>
  <c r="AI19" i="52"/>
  <c r="AH19" i="52"/>
  <c r="AG19" i="52"/>
  <c r="AF19" i="52"/>
  <c r="AE19" i="52"/>
  <c r="AD19" i="52"/>
  <c r="Y19" i="52"/>
  <c r="W19" i="52"/>
  <c r="V19" i="52"/>
  <c r="U19" i="52"/>
  <c r="T19" i="52"/>
  <c r="AN18" i="52"/>
  <c r="AM18" i="52"/>
  <c r="AL18" i="52"/>
  <c r="AK18" i="52"/>
  <c r="AJ18" i="52"/>
  <c r="AI18" i="52"/>
  <c r="AH18" i="52"/>
  <c r="AG18" i="52"/>
  <c r="AF18" i="52"/>
  <c r="AE18" i="52"/>
  <c r="AD18" i="52"/>
  <c r="Y18" i="52"/>
  <c r="W18" i="52"/>
  <c r="V18" i="52"/>
  <c r="U18" i="52"/>
  <c r="T18" i="52"/>
  <c r="AN17" i="52"/>
  <c r="AM17" i="52"/>
  <c r="AL17" i="52"/>
  <c r="AK17" i="52"/>
  <c r="AJ17" i="52"/>
  <c r="AI17" i="52"/>
  <c r="AH17" i="52"/>
  <c r="AG17" i="52"/>
  <c r="AF17" i="52"/>
  <c r="AE17" i="52"/>
  <c r="AD17" i="52"/>
  <c r="Y17" i="52"/>
  <c r="W17" i="52"/>
  <c r="V17" i="52"/>
  <c r="U17" i="52"/>
  <c r="T17" i="52"/>
  <c r="AN16" i="52"/>
  <c r="AM16" i="52"/>
  <c r="AL16" i="52"/>
  <c r="AK16" i="52"/>
  <c r="AJ16" i="52"/>
  <c r="AI16" i="52"/>
  <c r="AH16" i="52"/>
  <c r="AG16" i="52"/>
  <c r="AF16" i="52"/>
  <c r="AE16" i="52"/>
  <c r="AD16" i="52"/>
  <c r="Y16" i="52"/>
  <c r="W16" i="52"/>
  <c r="V16" i="52"/>
  <c r="U16" i="52"/>
  <c r="T16" i="52"/>
  <c r="A16" i="52"/>
  <c r="AN15" i="52"/>
  <c r="AM15" i="52"/>
  <c r="AL15" i="52"/>
  <c r="AK15" i="52"/>
  <c r="AJ15" i="52"/>
  <c r="AI15" i="52"/>
  <c r="AH15" i="52"/>
  <c r="AG15" i="52"/>
  <c r="AF15" i="52"/>
  <c r="AE15" i="52"/>
  <c r="AD15" i="52"/>
  <c r="Y15" i="52"/>
  <c r="W15" i="52"/>
  <c r="V15" i="52"/>
  <c r="U15" i="52"/>
  <c r="T15" i="52"/>
  <c r="AN14" i="52"/>
  <c r="AM14" i="52"/>
  <c r="AL14" i="52"/>
  <c r="AK14" i="52"/>
  <c r="AJ14" i="52"/>
  <c r="AI14" i="52"/>
  <c r="AH14" i="52"/>
  <c r="AG14" i="52"/>
  <c r="AF14" i="52"/>
  <c r="AE14" i="52"/>
  <c r="AD14" i="52"/>
  <c r="Y14" i="52"/>
  <c r="W14" i="52"/>
  <c r="V14" i="52"/>
  <c r="U14" i="52"/>
  <c r="T14" i="52"/>
  <c r="A14" i="52"/>
  <c r="AN13" i="52"/>
  <c r="AM13" i="52"/>
  <c r="AL13" i="52"/>
  <c r="AK13" i="52"/>
  <c r="AJ13" i="52"/>
  <c r="AI13" i="52"/>
  <c r="AH13" i="52"/>
  <c r="AG13" i="52"/>
  <c r="AF13" i="52"/>
  <c r="AE13" i="52"/>
  <c r="AD13" i="52"/>
  <c r="Y13" i="52"/>
  <c r="W13" i="52"/>
  <c r="V13" i="52"/>
  <c r="U13" i="52"/>
  <c r="T13" i="52"/>
  <c r="AN12" i="52"/>
  <c r="AM12" i="52"/>
  <c r="AL12" i="52"/>
  <c r="AK12" i="52"/>
  <c r="AJ12" i="52"/>
  <c r="AI12" i="52"/>
  <c r="AH12" i="52"/>
  <c r="AG12" i="52"/>
  <c r="AF12" i="52"/>
  <c r="AE12" i="52"/>
  <c r="AD12" i="52"/>
  <c r="Y12" i="52"/>
  <c r="W12" i="52"/>
  <c r="V12" i="52"/>
  <c r="U12" i="52"/>
  <c r="T12" i="52"/>
  <c r="A12" i="52"/>
  <c r="AN11" i="52"/>
  <c r="AM11" i="52"/>
  <c r="AL11" i="52"/>
  <c r="AK11" i="52"/>
  <c r="AJ11" i="52"/>
  <c r="AI11" i="52"/>
  <c r="AH11" i="52"/>
  <c r="AG11" i="52"/>
  <c r="AF11" i="52"/>
  <c r="AE11" i="52"/>
  <c r="AD11" i="52"/>
  <c r="Y11" i="52"/>
  <c r="W11" i="52"/>
  <c r="V11" i="52"/>
  <c r="U11" i="52"/>
  <c r="T11" i="52"/>
  <c r="AN10" i="52"/>
  <c r="AM10" i="52"/>
  <c r="AL10" i="52"/>
  <c r="AK10" i="52"/>
  <c r="AJ10" i="52"/>
  <c r="AI10" i="52"/>
  <c r="AH10" i="52"/>
  <c r="AG10" i="52"/>
  <c r="AF10" i="52"/>
  <c r="AE10" i="52"/>
  <c r="AD10" i="52"/>
  <c r="Y10" i="52"/>
  <c r="W10" i="52"/>
  <c r="V10" i="52"/>
  <c r="U10" i="52"/>
  <c r="T10" i="52"/>
  <c r="A10" i="52"/>
  <c r="AN9" i="52"/>
  <c r="AM9" i="52"/>
  <c r="AL9" i="52"/>
  <c r="AK9" i="52"/>
  <c r="AJ9" i="52"/>
  <c r="AI9" i="52"/>
  <c r="AH9" i="52"/>
  <c r="AG9" i="52"/>
  <c r="AF9" i="52"/>
  <c r="AE9" i="52"/>
  <c r="AD9" i="52"/>
  <c r="Y9" i="52"/>
  <c r="W9" i="52"/>
  <c r="V9" i="52"/>
  <c r="U9" i="52"/>
  <c r="T9" i="52"/>
  <c r="AN8" i="52"/>
  <c r="AM8" i="52"/>
  <c r="AL8" i="52"/>
  <c r="AK8" i="52"/>
  <c r="AJ8" i="52"/>
  <c r="AI8" i="52"/>
  <c r="AH8" i="52"/>
  <c r="AG8" i="52"/>
  <c r="AF8" i="52"/>
  <c r="AD8" i="52"/>
  <c r="Y8" i="52"/>
  <c r="W8" i="52"/>
  <c r="V8" i="52"/>
  <c r="U8" i="52"/>
  <c r="T8" i="52"/>
  <c r="AN7" i="52"/>
  <c r="AM7" i="52"/>
  <c r="AL7" i="52"/>
  <c r="AK7" i="52"/>
  <c r="AJ7" i="52"/>
  <c r="AI7" i="52"/>
  <c r="AH7" i="52"/>
  <c r="AG7" i="52"/>
  <c r="AF7" i="52"/>
  <c r="AD7" i="52"/>
  <c r="Y7" i="52"/>
  <c r="W7" i="52"/>
  <c r="V7" i="52"/>
  <c r="U7" i="52"/>
  <c r="T7" i="52"/>
  <c r="AN6" i="52"/>
  <c r="AM6" i="52"/>
  <c r="AL6" i="52"/>
  <c r="AK6" i="52"/>
  <c r="AJ6" i="52"/>
  <c r="AI6" i="52"/>
  <c r="AH6" i="52"/>
  <c r="AG6" i="52"/>
  <c r="AF6" i="52"/>
  <c r="AD6" i="52"/>
  <c r="Y6" i="52"/>
  <c r="W6" i="52"/>
  <c r="V6" i="52"/>
  <c r="U6" i="52"/>
  <c r="T6" i="52"/>
  <c r="A6" i="52"/>
  <c r="AN5" i="52"/>
  <c r="AM5" i="52"/>
  <c r="AL5" i="52"/>
  <c r="AK5" i="52"/>
  <c r="AJ5" i="52"/>
  <c r="AI5" i="52"/>
  <c r="AH5" i="52"/>
  <c r="AG5" i="52"/>
  <c r="AF5" i="52"/>
  <c r="AD5" i="52"/>
  <c r="Y5" i="52"/>
  <c r="W5" i="52"/>
  <c r="V5" i="52"/>
  <c r="U5" i="52"/>
  <c r="T5" i="52"/>
  <c r="F1" i="52"/>
  <c r="AN24" i="51"/>
  <c r="AM24" i="51"/>
  <c r="AL24" i="51"/>
  <c r="AK24" i="51"/>
  <c r="AJ24" i="51"/>
  <c r="AI24" i="51"/>
  <c r="AH24" i="51"/>
  <c r="AG24" i="51"/>
  <c r="AF24" i="51"/>
  <c r="AE24" i="51"/>
  <c r="AD24" i="51"/>
  <c r="Y24" i="51"/>
  <c r="W24" i="51"/>
  <c r="V24" i="51"/>
  <c r="U24" i="51"/>
  <c r="T24" i="51"/>
  <c r="AN23" i="51"/>
  <c r="AM23" i="51"/>
  <c r="AL23" i="51"/>
  <c r="AK23" i="51"/>
  <c r="AJ23" i="51"/>
  <c r="AI23" i="51"/>
  <c r="AH23" i="51"/>
  <c r="AG23" i="51"/>
  <c r="AF23" i="51"/>
  <c r="AE23" i="51"/>
  <c r="AD23" i="51"/>
  <c r="Y23" i="51"/>
  <c r="W23" i="51"/>
  <c r="V23" i="51"/>
  <c r="U23" i="51"/>
  <c r="T23" i="51"/>
  <c r="AN22" i="51"/>
  <c r="AM22" i="51"/>
  <c r="AL22" i="51"/>
  <c r="AK22" i="51"/>
  <c r="AJ22" i="51"/>
  <c r="AI22" i="51"/>
  <c r="AH22" i="51"/>
  <c r="AG22" i="51"/>
  <c r="AF22" i="51"/>
  <c r="AE22" i="51"/>
  <c r="AD22" i="51"/>
  <c r="Y22" i="51"/>
  <c r="W22" i="51"/>
  <c r="V22" i="51"/>
  <c r="U22" i="51"/>
  <c r="T22" i="51"/>
  <c r="AN21" i="51"/>
  <c r="AM21" i="51"/>
  <c r="AL21" i="51"/>
  <c r="AK21" i="51"/>
  <c r="AJ21" i="51"/>
  <c r="AI21" i="51"/>
  <c r="AH21" i="51"/>
  <c r="AG21" i="51"/>
  <c r="AF21" i="51"/>
  <c r="AE21" i="51"/>
  <c r="AD21" i="51"/>
  <c r="Y21" i="51"/>
  <c r="W21" i="51"/>
  <c r="V21" i="51"/>
  <c r="U21" i="51"/>
  <c r="T21" i="51"/>
  <c r="AN20" i="51"/>
  <c r="AM20" i="51"/>
  <c r="AL20" i="51"/>
  <c r="AK20" i="51"/>
  <c r="AJ20" i="51"/>
  <c r="AI20" i="51"/>
  <c r="AH20" i="51"/>
  <c r="AG20" i="51"/>
  <c r="AF20" i="51"/>
  <c r="AE20" i="51"/>
  <c r="AD20" i="51"/>
  <c r="Y20" i="51"/>
  <c r="W20" i="51"/>
  <c r="V20" i="51"/>
  <c r="U20" i="51"/>
  <c r="T20" i="51"/>
  <c r="AN19" i="51"/>
  <c r="AM19" i="51"/>
  <c r="AL19" i="51"/>
  <c r="AK19" i="51"/>
  <c r="AJ19" i="51"/>
  <c r="AI19" i="51"/>
  <c r="AH19" i="51"/>
  <c r="AG19" i="51"/>
  <c r="AF19" i="51"/>
  <c r="AE19" i="51"/>
  <c r="AD19" i="51"/>
  <c r="Y19" i="51"/>
  <c r="W19" i="51"/>
  <c r="V19" i="51"/>
  <c r="U19" i="51"/>
  <c r="T19" i="51"/>
  <c r="AN18" i="51"/>
  <c r="AM18" i="51"/>
  <c r="AL18" i="51"/>
  <c r="AK18" i="51"/>
  <c r="AJ18" i="51"/>
  <c r="AI18" i="51"/>
  <c r="AH18" i="51"/>
  <c r="AG18" i="51"/>
  <c r="AF18" i="51"/>
  <c r="AE18" i="51"/>
  <c r="AD18" i="51"/>
  <c r="Y18" i="51"/>
  <c r="W18" i="51"/>
  <c r="V18" i="51"/>
  <c r="U18" i="51"/>
  <c r="T18" i="51"/>
  <c r="AN17" i="51"/>
  <c r="AM17" i="51"/>
  <c r="AL17" i="51"/>
  <c r="AK17" i="51"/>
  <c r="AJ17" i="51"/>
  <c r="AI17" i="51"/>
  <c r="AH17" i="51"/>
  <c r="AG17" i="51"/>
  <c r="AF17" i="51"/>
  <c r="AE17" i="51"/>
  <c r="AD17" i="51"/>
  <c r="Y17" i="51"/>
  <c r="W17" i="51"/>
  <c r="V17" i="51"/>
  <c r="U17" i="51"/>
  <c r="T17" i="51"/>
  <c r="AN16" i="51"/>
  <c r="AM16" i="51"/>
  <c r="AL16" i="51"/>
  <c r="AK16" i="51"/>
  <c r="AJ16" i="51"/>
  <c r="AI16" i="51"/>
  <c r="AH16" i="51"/>
  <c r="AG16" i="51"/>
  <c r="AF16" i="51"/>
  <c r="AE16" i="51"/>
  <c r="AD16" i="51"/>
  <c r="Y16" i="51"/>
  <c r="W16" i="51"/>
  <c r="V16" i="51"/>
  <c r="U16" i="51"/>
  <c r="T16" i="51"/>
  <c r="A16" i="51"/>
  <c r="AN15" i="51"/>
  <c r="AM15" i="51"/>
  <c r="AL15" i="51"/>
  <c r="AK15" i="51"/>
  <c r="AJ15" i="51"/>
  <c r="AI15" i="51"/>
  <c r="AH15" i="51"/>
  <c r="AG15" i="51"/>
  <c r="AF15" i="51"/>
  <c r="AE15" i="51"/>
  <c r="AD15" i="51"/>
  <c r="Y15" i="51"/>
  <c r="W15" i="51"/>
  <c r="V15" i="51"/>
  <c r="U15" i="51"/>
  <c r="T15" i="51"/>
  <c r="AN14" i="51"/>
  <c r="AM14" i="51"/>
  <c r="AL14" i="51"/>
  <c r="AK14" i="51"/>
  <c r="AJ14" i="51"/>
  <c r="AI14" i="51"/>
  <c r="AH14" i="51"/>
  <c r="AG14" i="51"/>
  <c r="AF14" i="51"/>
  <c r="AE14" i="51"/>
  <c r="AD14" i="51"/>
  <c r="Y14" i="51"/>
  <c r="W14" i="51"/>
  <c r="V14" i="51"/>
  <c r="U14" i="51"/>
  <c r="T14" i="51"/>
  <c r="A14" i="51"/>
  <c r="AN13" i="51"/>
  <c r="AM13" i="51"/>
  <c r="AL13" i="51"/>
  <c r="AK13" i="51"/>
  <c r="AJ13" i="51"/>
  <c r="AI13" i="51"/>
  <c r="AH13" i="51"/>
  <c r="AG13" i="51"/>
  <c r="AF13" i="51"/>
  <c r="AE13" i="51"/>
  <c r="AD13" i="51"/>
  <c r="Y13" i="51"/>
  <c r="W13" i="51"/>
  <c r="V13" i="51"/>
  <c r="U13" i="51"/>
  <c r="T13" i="51"/>
  <c r="AN12" i="51"/>
  <c r="AM12" i="51"/>
  <c r="AL12" i="51"/>
  <c r="AK12" i="51"/>
  <c r="AJ12" i="51"/>
  <c r="AI12" i="51"/>
  <c r="AH12" i="51"/>
  <c r="AG12" i="51"/>
  <c r="AF12" i="51"/>
  <c r="AE12" i="51"/>
  <c r="AD12" i="51"/>
  <c r="Y12" i="51"/>
  <c r="W12" i="51"/>
  <c r="V12" i="51"/>
  <c r="U12" i="51"/>
  <c r="T12" i="51"/>
  <c r="A12" i="51"/>
  <c r="AN11" i="51"/>
  <c r="AM11" i="51"/>
  <c r="AL11" i="51"/>
  <c r="AK11" i="51"/>
  <c r="AJ11" i="51"/>
  <c r="AI11" i="51"/>
  <c r="AH11" i="51"/>
  <c r="AG11" i="51"/>
  <c r="AF11" i="51"/>
  <c r="AE11" i="51"/>
  <c r="AD11" i="51"/>
  <c r="Y11" i="51"/>
  <c r="W11" i="51"/>
  <c r="V11" i="51"/>
  <c r="U11" i="51"/>
  <c r="T11" i="51"/>
  <c r="AN10" i="51"/>
  <c r="AM10" i="51"/>
  <c r="AL10" i="51"/>
  <c r="AK10" i="51"/>
  <c r="AJ10" i="51"/>
  <c r="AI10" i="51"/>
  <c r="AH10" i="51"/>
  <c r="AG10" i="51"/>
  <c r="AF10" i="51"/>
  <c r="AE10" i="51"/>
  <c r="AD10" i="51"/>
  <c r="Y10" i="51"/>
  <c r="W10" i="51"/>
  <c r="V10" i="51"/>
  <c r="U10" i="51"/>
  <c r="T10" i="51"/>
  <c r="A10" i="51"/>
  <c r="AN9" i="51"/>
  <c r="AM9" i="51"/>
  <c r="AL9" i="51"/>
  <c r="AK9" i="51"/>
  <c r="AJ9" i="51"/>
  <c r="AI9" i="51"/>
  <c r="AH9" i="51"/>
  <c r="AG9" i="51"/>
  <c r="AF9" i="51"/>
  <c r="AE9" i="51"/>
  <c r="AD9" i="51"/>
  <c r="Y9" i="51"/>
  <c r="W9" i="51"/>
  <c r="V9" i="51"/>
  <c r="U9" i="51"/>
  <c r="T9" i="51"/>
  <c r="AN8" i="51"/>
  <c r="AM8" i="51"/>
  <c r="AL8" i="51"/>
  <c r="AK8" i="51"/>
  <c r="AJ8" i="51"/>
  <c r="AI8" i="51"/>
  <c r="AH8" i="51"/>
  <c r="AG8" i="51"/>
  <c r="AF8" i="51"/>
  <c r="AD8" i="51"/>
  <c r="Y8" i="51"/>
  <c r="W8" i="51"/>
  <c r="V8" i="51"/>
  <c r="U8" i="51"/>
  <c r="T8" i="51"/>
  <c r="AN7" i="51"/>
  <c r="AM7" i="51"/>
  <c r="AL7" i="51"/>
  <c r="AK7" i="51"/>
  <c r="AJ7" i="51"/>
  <c r="AI7" i="51"/>
  <c r="AH7" i="51"/>
  <c r="AG7" i="51"/>
  <c r="AF7" i="51"/>
  <c r="AD7" i="51"/>
  <c r="Y7" i="51"/>
  <c r="W7" i="51"/>
  <c r="V7" i="51"/>
  <c r="U7" i="51"/>
  <c r="T7" i="51"/>
  <c r="AN6" i="51"/>
  <c r="AM6" i="51"/>
  <c r="AL6" i="51"/>
  <c r="AK6" i="51"/>
  <c r="AJ6" i="51"/>
  <c r="AI6" i="51"/>
  <c r="AH6" i="51"/>
  <c r="AG6" i="51"/>
  <c r="AF6" i="51"/>
  <c r="AD6" i="51"/>
  <c r="Y6" i="51"/>
  <c r="W6" i="51"/>
  <c r="V6" i="51"/>
  <c r="U6" i="51"/>
  <c r="T6" i="51"/>
  <c r="A6" i="51"/>
  <c r="AN5" i="51"/>
  <c r="AM5" i="51"/>
  <c r="AL5" i="51"/>
  <c r="AK5" i="51"/>
  <c r="AJ5" i="51"/>
  <c r="AI5" i="51"/>
  <c r="AH5" i="51"/>
  <c r="AG5" i="51"/>
  <c r="AF5" i="51"/>
  <c r="AD5" i="51"/>
  <c r="Y5" i="51"/>
  <c r="W5" i="51"/>
  <c r="V5" i="51"/>
  <c r="U5" i="51"/>
  <c r="T5" i="51"/>
  <c r="F1" i="51"/>
  <c r="AN24" i="50"/>
  <c r="AM24" i="50"/>
  <c r="AL24" i="50"/>
  <c r="AK24" i="50"/>
  <c r="AJ24" i="50"/>
  <c r="AI24" i="50"/>
  <c r="AH24" i="50"/>
  <c r="AG24" i="50"/>
  <c r="AF24" i="50"/>
  <c r="AE24" i="50"/>
  <c r="AD24" i="50"/>
  <c r="Y24" i="50"/>
  <c r="W24" i="50"/>
  <c r="V24" i="50"/>
  <c r="U24" i="50"/>
  <c r="T24" i="50"/>
  <c r="AN23" i="50"/>
  <c r="AM23" i="50"/>
  <c r="AL23" i="50"/>
  <c r="AK23" i="50"/>
  <c r="AJ23" i="50"/>
  <c r="AI23" i="50"/>
  <c r="AH23" i="50"/>
  <c r="AG23" i="50"/>
  <c r="AF23" i="50"/>
  <c r="AE23" i="50"/>
  <c r="AD23" i="50"/>
  <c r="Y23" i="50"/>
  <c r="W23" i="50"/>
  <c r="V23" i="50"/>
  <c r="U23" i="50"/>
  <c r="T23" i="50"/>
  <c r="AN22" i="50"/>
  <c r="AM22" i="50"/>
  <c r="AL22" i="50"/>
  <c r="AK22" i="50"/>
  <c r="AJ22" i="50"/>
  <c r="AI22" i="50"/>
  <c r="AH22" i="50"/>
  <c r="AG22" i="50"/>
  <c r="AF22" i="50"/>
  <c r="AE22" i="50"/>
  <c r="AD22" i="50"/>
  <c r="Y22" i="50"/>
  <c r="W22" i="50"/>
  <c r="V22" i="50"/>
  <c r="U22" i="50"/>
  <c r="T22" i="50"/>
  <c r="AN21" i="50"/>
  <c r="AM21" i="50"/>
  <c r="AL21" i="50"/>
  <c r="AK21" i="50"/>
  <c r="AJ21" i="50"/>
  <c r="AI21" i="50"/>
  <c r="AH21" i="50"/>
  <c r="AG21" i="50"/>
  <c r="AF21" i="50"/>
  <c r="AE21" i="50"/>
  <c r="AD21" i="50"/>
  <c r="Y21" i="50"/>
  <c r="W21" i="50"/>
  <c r="V21" i="50"/>
  <c r="U21" i="50"/>
  <c r="T21" i="50"/>
  <c r="AN20" i="50"/>
  <c r="AM20" i="50"/>
  <c r="AL20" i="50"/>
  <c r="AK20" i="50"/>
  <c r="AJ20" i="50"/>
  <c r="AI20" i="50"/>
  <c r="AH20" i="50"/>
  <c r="AG20" i="50"/>
  <c r="AF20" i="50"/>
  <c r="AE20" i="50"/>
  <c r="AD20" i="50"/>
  <c r="Y20" i="50"/>
  <c r="W20" i="50"/>
  <c r="V20" i="50"/>
  <c r="U20" i="50"/>
  <c r="T20" i="50"/>
  <c r="AN19" i="50"/>
  <c r="AM19" i="50"/>
  <c r="AL19" i="50"/>
  <c r="AK19" i="50"/>
  <c r="AJ19" i="50"/>
  <c r="AI19" i="50"/>
  <c r="AH19" i="50"/>
  <c r="AG19" i="50"/>
  <c r="AF19" i="50"/>
  <c r="AE19" i="50"/>
  <c r="AD19" i="50"/>
  <c r="Y19" i="50"/>
  <c r="W19" i="50"/>
  <c r="V19" i="50"/>
  <c r="U19" i="50"/>
  <c r="T19" i="50"/>
  <c r="AN18" i="50"/>
  <c r="AM18" i="50"/>
  <c r="AL18" i="50"/>
  <c r="AK18" i="50"/>
  <c r="AJ18" i="50"/>
  <c r="AI18" i="50"/>
  <c r="AH18" i="50"/>
  <c r="AG18" i="50"/>
  <c r="AF18" i="50"/>
  <c r="AE18" i="50"/>
  <c r="AD18" i="50"/>
  <c r="Y18" i="50"/>
  <c r="W18" i="50"/>
  <c r="V18" i="50"/>
  <c r="U18" i="50"/>
  <c r="T18" i="50"/>
  <c r="AN17" i="50"/>
  <c r="AM17" i="50"/>
  <c r="AL17" i="50"/>
  <c r="AK17" i="50"/>
  <c r="AJ17" i="50"/>
  <c r="AI17" i="50"/>
  <c r="AH17" i="50"/>
  <c r="AG17" i="50"/>
  <c r="AF17" i="50"/>
  <c r="AE17" i="50"/>
  <c r="AD17" i="50"/>
  <c r="Y17" i="50"/>
  <c r="W17" i="50"/>
  <c r="V17" i="50"/>
  <c r="U17" i="50"/>
  <c r="T17" i="50"/>
  <c r="AN16" i="50"/>
  <c r="AM16" i="50"/>
  <c r="AL16" i="50"/>
  <c r="AK16" i="50"/>
  <c r="AJ16" i="50"/>
  <c r="AI16" i="50"/>
  <c r="AH16" i="50"/>
  <c r="AG16" i="50"/>
  <c r="AF16" i="50"/>
  <c r="AE16" i="50"/>
  <c r="AD16" i="50"/>
  <c r="Y16" i="50"/>
  <c r="W16" i="50"/>
  <c r="V16" i="50"/>
  <c r="U16" i="50"/>
  <c r="T16" i="50"/>
  <c r="A16" i="50"/>
  <c r="AN15" i="50"/>
  <c r="AM15" i="50"/>
  <c r="AL15" i="50"/>
  <c r="AK15" i="50"/>
  <c r="AJ15" i="50"/>
  <c r="AI15" i="50"/>
  <c r="AH15" i="50"/>
  <c r="AG15" i="50"/>
  <c r="AF15" i="50"/>
  <c r="AE15" i="50"/>
  <c r="AD15" i="50"/>
  <c r="Y15" i="50"/>
  <c r="W15" i="50"/>
  <c r="V15" i="50"/>
  <c r="U15" i="50"/>
  <c r="T15" i="50"/>
  <c r="AN14" i="50"/>
  <c r="AM14" i="50"/>
  <c r="AL14" i="50"/>
  <c r="AK14" i="50"/>
  <c r="AJ14" i="50"/>
  <c r="AI14" i="50"/>
  <c r="AH14" i="50"/>
  <c r="AG14" i="50"/>
  <c r="AF14" i="50"/>
  <c r="AE14" i="50"/>
  <c r="AD14" i="50"/>
  <c r="Y14" i="50"/>
  <c r="W14" i="50"/>
  <c r="V14" i="50"/>
  <c r="U14" i="50"/>
  <c r="T14" i="50"/>
  <c r="A14" i="50"/>
  <c r="AN13" i="50"/>
  <c r="AM13" i="50"/>
  <c r="AL13" i="50"/>
  <c r="AK13" i="50"/>
  <c r="AJ13" i="50"/>
  <c r="AI13" i="50"/>
  <c r="AH13" i="50"/>
  <c r="AG13" i="50"/>
  <c r="AF13" i="50"/>
  <c r="AE13" i="50"/>
  <c r="AD13" i="50"/>
  <c r="Y13" i="50"/>
  <c r="X13" i="50"/>
  <c r="AA13" i="50" s="1"/>
  <c r="AC13" i="50" s="1"/>
  <c r="AP13" i="50" s="1"/>
  <c r="W13" i="50"/>
  <c r="V13" i="50"/>
  <c r="U13" i="50"/>
  <c r="T13" i="50"/>
  <c r="AN12" i="50"/>
  <c r="AM12" i="50"/>
  <c r="AL12" i="50"/>
  <c r="AK12" i="50"/>
  <c r="AJ12" i="50"/>
  <c r="AI12" i="50"/>
  <c r="AH12" i="50"/>
  <c r="AG12" i="50"/>
  <c r="AF12" i="50"/>
  <c r="AE12" i="50"/>
  <c r="AD12" i="50"/>
  <c r="Y12" i="50"/>
  <c r="W12" i="50"/>
  <c r="V12" i="50"/>
  <c r="U12" i="50"/>
  <c r="T12" i="50"/>
  <c r="A12" i="50"/>
  <c r="AN11" i="50"/>
  <c r="AM11" i="50"/>
  <c r="AL11" i="50"/>
  <c r="AK11" i="50"/>
  <c r="AJ11" i="50"/>
  <c r="AI11" i="50"/>
  <c r="AH11" i="50"/>
  <c r="AG11" i="50"/>
  <c r="AF11" i="50"/>
  <c r="AE11" i="50"/>
  <c r="AD11" i="50"/>
  <c r="Y11" i="50"/>
  <c r="W11" i="50"/>
  <c r="V11" i="50"/>
  <c r="U11" i="50"/>
  <c r="T11" i="50"/>
  <c r="AN10" i="50"/>
  <c r="AM10" i="50"/>
  <c r="AL10" i="50"/>
  <c r="AK10" i="50"/>
  <c r="AJ10" i="50"/>
  <c r="AI10" i="50"/>
  <c r="AH10" i="50"/>
  <c r="AG10" i="50"/>
  <c r="AF10" i="50"/>
  <c r="AE10" i="50"/>
  <c r="AD10" i="50"/>
  <c r="Y10" i="50"/>
  <c r="W10" i="50"/>
  <c r="V10" i="50"/>
  <c r="U10" i="50"/>
  <c r="T10" i="50"/>
  <c r="A10" i="50"/>
  <c r="AN9" i="50"/>
  <c r="AM9" i="50"/>
  <c r="AL9" i="50"/>
  <c r="AK9" i="50"/>
  <c r="AJ9" i="50"/>
  <c r="AI9" i="50"/>
  <c r="AH9" i="50"/>
  <c r="AG9" i="50"/>
  <c r="AF9" i="50"/>
  <c r="AE9" i="50"/>
  <c r="AD9" i="50"/>
  <c r="Y9" i="50"/>
  <c r="W9" i="50"/>
  <c r="V9" i="50"/>
  <c r="U9" i="50"/>
  <c r="T9" i="50"/>
  <c r="AN8" i="50"/>
  <c r="AM8" i="50"/>
  <c r="AL8" i="50"/>
  <c r="AK8" i="50"/>
  <c r="AJ8" i="50"/>
  <c r="AI8" i="50"/>
  <c r="AH8" i="50"/>
  <c r="AG8" i="50"/>
  <c r="AF8" i="50"/>
  <c r="AD8" i="50"/>
  <c r="Y8" i="50"/>
  <c r="W8" i="50"/>
  <c r="V8" i="50"/>
  <c r="U8" i="50"/>
  <c r="T8" i="50"/>
  <c r="A8" i="50"/>
  <c r="X22" i="50" s="1"/>
  <c r="AA22" i="50" s="1"/>
  <c r="AC22" i="50" s="1"/>
  <c r="AP22" i="50" s="1"/>
  <c r="AN7" i="50"/>
  <c r="AM7" i="50"/>
  <c r="AL7" i="50"/>
  <c r="AK7" i="50"/>
  <c r="AJ7" i="50"/>
  <c r="AI7" i="50"/>
  <c r="AH7" i="50"/>
  <c r="AG7" i="50"/>
  <c r="AF7" i="50"/>
  <c r="AD7" i="50"/>
  <c r="Y7" i="50"/>
  <c r="X7" i="50"/>
  <c r="W7" i="50"/>
  <c r="V7" i="50"/>
  <c r="U7" i="50"/>
  <c r="T7" i="50"/>
  <c r="AN6" i="50"/>
  <c r="AM6" i="50"/>
  <c r="AL6" i="50"/>
  <c r="AK6" i="50"/>
  <c r="AJ6" i="50"/>
  <c r="AI6" i="50"/>
  <c r="AH6" i="50"/>
  <c r="AG6" i="50"/>
  <c r="AF6" i="50"/>
  <c r="AD6" i="50"/>
  <c r="Y6" i="50"/>
  <c r="X6" i="50"/>
  <c r="W6" i="50"/>
  <c r="V6" i="50"/>
  <c r="U6" i="50"/>
  <c r="T6" i="50"/>
  <c r="A6" i="50"/>
  <c r="Z22" i="50" s="1"/>
  <c r="AB22" i="50" s="1"/>
  <c r="AO22" i="50" s="1"/>
  <c r="AN5" i="50"/>
  <c r="AM5" i="50"/>
  <c r="AL5" i="50"/>
  <c r="AK5" i="50"/>
  <c r="AJ5" i="50"/>
  <c r="AI5" i="50"/>
  <c r="AH5" i="50"/>
  <c r="AG5" i="50"/>
  <c r="AF5" i="50"/>
  <c r="AD5" i="50"/>
  <c r="Y5" i="50"/>
  <c r="X5" i="50"/>
  <c r="AA5" i="50" s="1"/>
  <c r="AC5" i="50" s="1"/>
  <c r="W5" i="50"/>
  <c r="V5" i="50"/>
  <c r="U5" i="50"/>
  <c r="T5" i="50"/>
  <c r="F1" i="50"/>
  <c r="AN24" i="49"/>
  <c r="AM24" i="49"/>
  <c r="AL24" i="49"/>
  <c r="AK24" i="49"/>
  <c r="AJ24" i="49"/>
  <c r="AI24" i="49"/>
  <c r="AH24" i="49"/>
  <c r="AG24" i="49"/>
  <c r="AF24" i="49"/>
  <c r="AE24" i="49"/>
  <c r="AD24" i="49"/>
  <c r="Y24" i="49"/>
  <c r="W24" i="49"/>
  <c r="V24" i="49"/>
  <c r="U24" i="49"/>
  <c r="T24" i="49"/>
  <c r="AN23" i="49"/>
  <c r="AM23" i="49"/>
  <c r="AL23" i="49"/>
  <c r="AK23" i="49"/>
  <c r="AJ23" i="49"/>
  <c r="AI23" i="49"/>
  <c r="AH23" i="49"/>
  <c r="AG23" i="49"/>
  <c r="AF23" i="49"/>
  <c r="AE23" i="49"/>
  <c r="AD23" i="49"/>
  <c r="Y23" i="49"/>
  <c r="W23" i="49"/>
  <c r="V23" i="49"/>
  <c r="U23" i="49"/>
  <c r="T23" i="49"/>
  <c r="AN22" i="49"/>
  <c r="AM22" i="49"/>
  <c r="AL22" i="49"/>
  <c r="AK22" i="49"/>
  <c r="AJ22" i="49"/>
  <c r="AI22" i="49"/>
  <c r="AH22" i="49"/>
  <c r="AG22" i="49"/>
  <c r="AF22" i="49"/>
  <c r="AE22" i="49"/>
  <c r="AD22" i="49"/>
  <c r="Y22" i="49"/>
  <c r="W22" i="49"/>
  <c r="V22" i="49"/>
  <c r="U22" i="49"/>
  <c r="T22" i="49"/>
  <c r="AN21" i="49"/>
  <c r="AM21" i="49"/>
  <c r="AL21" i="49"/>
  <c r="AK21" i="49"/>
  <c r="AJ21" i="49"/>
  <c r="AI21" i="49"/>
  <c r="AH21" i="49"/>
  <c r="AG21" i="49"/>
  <c r="AF21" i="49"/>
  <c r="AE21" i="49"/>
  <c r="AD21" i="49"/>
  <c r="Y21" i="49"/>
  <c r="W21" i="49"/>
  <c r="V21" i="49"/>
  <c r="U21" i="49"/>
  <c r="T21" i="49"/>
  <c r="AN20" i="49"/>
  <c r="AM20" i="49"/>
  <c r="AL20" i="49"/>
  <c r="AK20" i="49"/>
  <c r="AJ20" i="49"/>
  <c r="AI20" i="49"/>
  <c r="AH20" i="49"/>
  <c r="AG20" i="49"/>
  <c r="AF20" i="49"/>
  <c r="AE20" i="49"/>
  <c r="AD20" i="49"/>
  <c r="Y20" i="49"/>
  <c r="W20" i="49"/>
  <c r="V20" i="49"/>
  <c r="U20" i="49"/>
  <c r="T20" i="49"/>
  <c r="AN19" i="49"/>
  <c r="AM19" i="49"/>
  <c r="AL19" i="49"/>
  <c r="AK19" i="49"/>
  <c r="AJ19" i="49"/>
  <c r="AI19" i="49"/>
  <c r="AH19" i="49"/>
  <c r="AG19" i="49"/>
  <c r="AF19" i="49"/>
  <c r="AE19" i="49"/>
  <c r="AD19" i="49"/>
  <c r="Y19" i="49"/>
  <c r="W19" i="49"/>
  <c r="V19" i="49"/>
  <c r="U19" i="49"/>
  <c r="T19" i="49"/>
  <c r="AN18" i="49"/>
  <c r="AM18" i="49"/>
  <c r="AL18" i="49"/>
  <c r="AK18" i="49"/>
  <c r="AJ18" i="49"/>
  <c r="AI18" i="49"/>
  <c r="AH18" i="49"/>
  <c r="AG18" i="49"/>
  <c r="AF18" i="49"/>
  <c r="AE18" i="49"/>
  <c r="AD18" i="49"/>
  <c r="Y18" i="49"/>
  <c r="W18" i="49"/>
  <c r="V18" i="49"/>
  <c r="U18" i="49"/>
  <c r="T18" i="49"/>
  <c r="AN17" i="49"/>
  <c r="AM17" i="49"/>
  <c r="AL17" i="49"/>
  <c r="AK17" i="49"/>
  <c r="AJ17" i="49"/>
  <c r="AI17" i="49"/>
  <c r="AH17" i="49"/>
  <c r="AG17" i="49"/>
  <c r="AF17" i="49"/>
  <c r="AE17" i="49"/>
  <c r="AD17" i="49"/>
  <c r="Y17" i="49"/>
  <c r="W17" i="49"/>
  <c r="V17" i="49"/>
  <c r="U17" i="49"/>
  <c r="T17" i="49"/>
  <c r="AN16" i="49"/>
  <c r="AM16" i="49"/>
  <c r="AL16" i="49"/>
  <c r="AK16" i="49"/>
  <c r="AJ16" i="49"/>
  <c r="AI16" i="49"/>
  <c r="AH16" i="49"/>
  <c r="AG16" i="49"/>
  <c r="AF16" i="49"/>
  <c r="AE16" i="49"/>
  <c r="AD16" i="49"/>
  <c r="Y16" i="49"/>
  <c r="W16" i="49"/>
  <c r="V16" i="49"/>
  <c r="U16" i="49"/>
  <c r="T16" i="49"/>
  <c r="A16" i="49"/>
  <c r="AN15" i="49"/>
  <c r="AM15" i="49"/>
  <c r="AL15" i="49"/>
  <c r="AK15" i="49"/>
  <c r="AJ15" i="49"/>
  <c r="AI15" i="49"/>
  <c r="AH15" i="49"/>
  <c r="AG15" i="49"/>
  <c r="AF15" i="49"/>
  <c r="AE15" i="49"/>
  <c r="AD15" i="49"/>
  <c r="Y15" i="49"/>
  <c r="W15" i="49"/>
  <c r="V15" i="49"/>
  <c r="U15" i="49"/>
  <c r="T15" i="49"/>
  <c r="AN14" i="49"/>
  <c r="AM14" i="49"/>
  <c r="AL14" i="49"/>
  <c r="AK14" i="49"/>
  <c r="AJ14" i="49"/>
  <c r="AI14" i="49"/>
  <c r="AH14" i="49"/>
  <c r="AG14" i="49"/>
  <c r="AF14" i="49"/>
  <c r="AE14" i="49"/>
  <c r="AD14" i="49"/>
  <c r="Y14" i="49"/>
  <c r="W14" i="49"/>
  <c r="V14" i="49"/>
  <c r="U14" i="49"/>
  <c r="T14" i="49"/>
  <c r="A14" i="49"/>
  <c r="AN13" i="49"/>
  <c r="AM13" i="49"/>
  <c r="AL13" i="49"/>
  <c r="AK13" i="49"/>
  <c r="AJ13" i="49"/>
  <c r="AI13" i="49"/>
  <c r="AH13" i="49"/>
  <c r="AG13" i="49"/>
  <c r="AF13" i="49"/>
  <c r="AE13" i="49"/>
  <c r="AD13" i="49"/>
  <c r="Y13" i="49"/>
  <c r="W13" i="49"/>
  <c r="V13" i="49"/>
  <c r="U13" i="49"/>
  <c r="T13" i="49"/>
  <c r="AN12" i="49"/>
  <c r="AM12" i="49"/>
  <c r="AL12" i="49"/>
  <c r="AK12" i="49"/>
  <c r="AJ12" i="49"/>
  <c r="AI12" i="49"/>
  <c r="AH12" i="49"/>
  <c r="AG12" i="49"/>
  <c r="AF12" i="49"/>
  <c r="AE12" i="49"/>
  <c r="AD12" i="49"/>
  <c r="Y12" i="49"/>
  <c r="W12" i="49"/>
  <c r="V12" i="49"/>
  <c r="U12" i="49"/>
  <c r="T12" i="49"/>
  <c r="A12" i="49"/>
  <c r="AN11" i="49"/>
  <c r="AM11" i="49"/>
  <c r="AL11" i="49"/>
  <c r="AK11" i="49"/>
  <c r="AJ11" i="49"/>
  <c r="AI11" i="49"/>
  <c r="AH11" i="49"/>
  <c r="AG11" i="49"/>
  <c r="AF11" i="49"/>
  <c r="AE11" i="49"/>
  <c r="AD11" i="49"/>
  <c r="Y11" i="49"/>
  <c r="W11" i="49"/>
  <c r="V11" i="49"/>
  <c r="U11" i="49"/>
  <c r="T11" i="49"/>
  <c r="AN10" i="49"/>
  <c r="AM10" i="49"/>
  <c r="AL10" i="49"/>
  <c r="AK10" i="49"/>
  <c r="AJ10" i="49"/>
  <c r="AI10" i="49"/>
  <c r="AH10" i="49"/>
  <c r="AG10" i="49"/>
  <c r="AF10" i="49"/>
  <c r="AE10" i="49"/>
  <c r="AD10" i="49"/>
  <c r="Y10" i="49"/>
  <c r="W10" i="49"/>
  <c r="V10" i="49"/>
  <c r="U10" i="49"/>
  <c r="T10" i="49"/>
  <c r="A10" i="49"/>
  <c r="AN9" i="49"/>
  <c r="AM9" i="49"/>
  <c r="AL9" i="49"/>
  <c r="AK9" i="49"/>
  <c r="AJ9" i="49"/>
  <c r="AI9" i="49"/>
  <c r="AH9" i="49"/>
  <c r="AG9" i="49"/>
  <c r="AF9" i="49"/>
  <c r="AE9" i="49"/>
  <c r="AD9" i="49"/>
  <c r="Y9" i="49"/>
  <c r="W9" i="49"/>
  <c r="V9" i="49"/>
  <c r="U9" i="49"/>
  <c r="T9" i="49"/>
  <c r="AN8" i="49"/>
  <c r="AM8" i="49"/>
  <c r="AL8" i="49"/>
  <c r="AK8" i="49"/>
  <c r="AJ8" i="49"/>
  <c r="AI8" i="49"/>
  <c r="AH8" i="49"/>
  <c r="AG8" i="49"/>
  <c r="AF8" i="49"/>
  <c r="AD8" i="49"/>
  <c r="Y8" i="49"/>
  <c r="W8" i="49"/>
  <c r="V8" i="49"/>
  <c r="U8" i="49"/>
  <c r="T8" i="49"/>
  <c r="AN7" i="49"/>
  <c r="AM7" i="49"/>
  <c r="AL7" i="49"/>
  <c r="AK7" i="49"/>
  <c r="AJ7" i="49"/>
  <c r="AI7" i="49"/>
  <c r="AH7" i="49"/>
  <c r="AG7" i="49"/>
  <c r="AF7" i="49"/>
  <c r="AD7" i="49"/>
  <c r="Y7" i="49"/>
  <c r="W7" i="49"/>
  <c r="V7" i="49"/>
  <c r="U7" i="49"/>
  <c r="T7" i="49"/>
  <c r="AN6" i="49"/>
  <c r="AM6" i="49"/>
  <c r="AL6" i="49"/>
  <c r="AK6" i="49"/>
  <c r="AJ6" i="49"/>
  <c r="AI6" i="49"/>
  <c r="AH6" i="49"/>
  <c r="AG6" i="49"/>
  <c r="AF6" i="49"/>
  <c r="AD6" i="49"/>
  <c r="Y6" i="49"/>
  <c r="W6" i="49"/>
  <c r="V6" i="49"/>
  <c r="U6" i="49"/>
  <c r="T6" i="49"/>
  <c r="A6" i="49"/>
  <c r="AN5" i="49"/>
  <c r="AM5" i="49"/>
  <c r="AL5" i="49"/>
  <c r="AK5" i="49"/>
  <c r="AJ5" i="49"/>
  <c r="AI5" i="49"/>
  <c r="AH5" i="49"/>
  <c r="AG5" i="49"/>
  <c r="AF5" i="49"/>
  <c r="AD5" i="49"/>
  <c r="Y5" i="49"/>
  <c r="W5" i="49"/>
  <c r="V5" i="49"/>
  <c r="U5" i="49"/>
  <c r="T5" i="49"/>
  <c r="F1" i="49"/>
  <c r="AN67" i="75"/>
  <c r="AM67" i="75"/>
  <c r="AL67" i="75"/>
  <c r="AK67" i="75"/>
  <c r="AJ67" i="75"/>
  <c r="AI67" i="75"/>
  <c r="AH67" i="75"/>
  <c r="AG67" i="75"/>
  <c r="AF67" i="75"/>
  <c r="AE67" i="75"/>
  <c r="AD67" i="75"/>
  <c r="Y67" i="75"/>
  <c r="W67" i="75"/>
  <c r="V67" i="75"/>
  <c r="U67" i="75"/>
  <c r="T67" i="75"/>
  <c r="AN66" i="75"/>
  <c r="AM66" i="75"/>
  <c r="AL66" i="75"/>
  <c r="AK66" i="75"/>
  <c r="AJ66" i="75"/>
  <c r="AI66" i="75"/>
  <c r="AH66" i="75"/>
  <c r="AG66" i="75"/>
  <c r="AF66" i="75"/>
  <c r="AE66" i="75"/>
  <c r="AD66" i="75"/>
  <c r="Y66" i="75"/>
  <c r="W66" i="75"/>
  <c r="V66" i="75"/>
  <c r="U66" i="75"/>
  <c r="T66" i="75"/>
  <c r="AN65" i="75"/>
  <c r="AM65" i="75"/>
  <c r="AL65" i="75"/>
  <c r="AK65" i="75"/>
  <c r="AJ65" i="75"/>
  <c r="AI65" i="75"/>
  <c r="AH65" i="75"/>
  <c r="AG65" i="75"/>
  <c r="AF65" i="75"/>
  <c r="AE65" i="75"/>
  <c r="AD65" i="75"/>
  <c r="Y65" i="75"/>
  <c r="W65" i="75"/>
  <c r="V65" i="75"/>
  <c r="U65" i="75"/>
  <c r="T65" i="75"/>
  <c r="AN64" i="75"/>
  <c r="AM64" i="75"/>
  <c r="AL64" i="75"/>
  <c r="AK64" i="75"/>
  <c r="AJ64" i="75"/>
  <c r="AI64" i="75"/>
  <c r="AH64" i="75"/>
  <c r="AG64" i="75"/>
  <c r="AF64" i="75"/>
  <c r="AE64" i="75"/>
  <c r="AD64" i="75"/>
  <c r="Y64" i="75"/>
  <c r="W64" i="75"/>
  <c r="V64" i="75"/>
  <c r="U64" i="75"/>
  <c r="T64" i="75"/>
  <c r="AN63" i="75"/>
  <c r="AM63" i="75"/>
  <c r="AL63" i="75"/>
  <c r="AK63" i="75"/>
  <c r="AJ63" i="75"/>
  <c r="AI63" i="75"/>
  <c r="AH63" i="75"/>
  <c r="AG63" i="75"/>
  <c r="AF63" i="75"/>
  <c r="AE63" i="75"/>
  <c r="AD63" i="75"/>
  <c r="Y63" i="75"/>
  <c r="W63" i="75"/>
  <c r="V63" i="75"/>
  <c r="U63" i="75"/>
  <c r="T63" i="75"/>
  <c r="AN62" i="75"/>
  <c r="AM62" i="75"/>
  <c r="AL62" i="75"/>
  <c r="AK62" i="75"/>
  <c r="AJ62" i="75"/>
  <c r="AI62" i="75"/>
  <c r="AH62" i="75"/>
  <c r="AG62" i="75"/>
  <c r="AF62" i="75"/>
  <c r="AE62" i="75"/>
  <c r="AD62" i="75"/>
  <c r="Y62" i="75"/>
  <c r="W62" i="75"/>
  <c r="V62" i="75"/>
  <c r="U62" i="75"/>
  <c r="T62" i="75"/>
  <c r="AN61" i="75"/>
  <c r="AM61" i="75"/>
  <c r="AL61" i="75"/>
  <c r="AK61" i="75"/>
  <c r="AJ61" i="75"/>
  <c r="AI61" i="75"/>
  <c r="AH61" i="75"/>
  <c r="AG61" i="75"/>
  <c r="AF61" i="75"/>
  <c r="AE61" i="75"/>
  <c r="AD61" i="75"/>
  <c r="Y61" i="75"/>
  <c r="W61" i="75"/>
  <c r="V61" i="75"/>
  <c r="U61" i="75"/>
  <c r="T61" i="75"/>
  <c r="AN60" i="75"/>
  <c r="AM60" i="75"/>
  <c r="AL60" i="75"/>
  <c r="AK60" i="75"/>
  <c r="AJ60" i="75"/>
  <c r="AI60" i="75"/>
  <c r="AH60" i="75"/>
  <c r="AG60" i="75"/>
  <c r="AF60" i="75"/>
  <c r="AE60" i="75"/>
  <c r="AD60" i="75"/>
  <c r="Y60" i="75"/>
  <c r="W60" i="75"/>
  <c r="V60" i="75"/>
  <c r="U60" i="75"/>
  <c r="T60" i="75"/>
  <c r="AN59" i="75"/>
  <c r="AM59" i="75"/>
  <c r="AL59" i="75"/>
  <c r="AK59" i="75"/>
  <c r="AJ59" i="75"/>
  <c r="AI59" i="75"/>
  <c r="AH59" i="75"/>
  <c r="AG59" i="75"/>
  <c r="AF59" i="75"/>
  <c r="AE59" i="75"/>
  <c r="AD59" i="75"/>
  <c r="Y59" i="75"/>
  <c r="W59" i="75"/>
  <c r="V59" i="75"/>
  <c r="U59" i="75"/>
  <c r="T59" i="75"/>
  <c r="AN58" i="75"/>
  <c r="AM58" i="75"/>
  <c r="AL58" i="75"/>
  <c r="AK58" i="75"/>
  <c r="AJ58" i="75"/>
  <c r="AI58" i="75"/>
  <c r="AH58" i="75"/>
  <c r="AG58" i="75"/>
  <c r="AF58" i="75"/>
  <c r="AE58" i="75"/>
  <c r="AD58" i="75"/>
  <c r="Y58" i="75"/>
  <c r="W58" i="75"/>
  <c r="V58" i="75"/>
  <c r="U58" i="75"/>
  <c r="T58" i="75"/>
  <c r="AN57" i="75"/>
  <c r="AM57" i="75"/>
  <c r="AL57" i="75"/>
  <c r="AK57" i="75"/>
  <c r="AJ57" i="75"/>
  <c r="AI57" i="75"/>
  <c r="AH57" i="75"/>
  <c r="AG57" i="75"/>
  <c r="AF57" i="75"/>
  <c r="AE57" i="75"/>
  <c r="AD57" i="75"/>
  <c r="Y57" i="75"/>
  <c r="W57" i="75"/>
  <c r="V57" i="75"/>
  <c r="U57" i="75"/>
  <c r="T57" i="75"/>
  <c r="AN56" i="75"/>
  <c r="AM56" i="75"/>
  <c r="AL56" i="75"/>
  <c r="AK56" i="75"/>
  <c r="AJ56" i="75"/>
  <c r="AI56" i="75"/>
  <c r="AH56" i="75"/>
  <c r="AG56" i="75"/>
  <c r="AF56" i="75"/>
  <c r="AE56" i="75"/>
  <c r="AD56" i="75"/>
  <c r="Y56" i="75"/>
  <c r="W56" i="75"/>
  <c r="V56" i="75"/>
  <c r="U56" i="75"/>
  <c r="T56" i="75"/>
  <c r="AN55" i="75"/>
  <c r="AM55" i="75"/>
  <c r="AL55" i="75"/>
  <c r="AK55" i="75"/>
  <c r="AJ55" i="75"/>
  <c r="AI55" i="75"/>
  <c r="AH55" i="75"/>
  <c r="AG55" i="75"/>
  <c r="AF55" i="75"/>
  <c r="AE55" i="75"/>
  <c r="AD55" i="75"/>
  <c r="Y55" i="75"/>
  <c r="W55" i="75"/>
  <c r="V55" i="75"/>
  <c r="U55" i="75"/>
  <c r="T55" i="75"/>
  <c r="AN54" i="75"/>
  <c r="AM54" i="75"/>
  <c r="AL54" i="75"/>
  <c r="AK54" i="75"/>
  <c r="AJ54" i="75"/>
  <c r="AI54" i="75"/>
  <c r="AH54" i="75"/>
  <c r="AG54" i="75"/>
  <c r="AF54" i="75"/>
  <c r="AE54" i="75"/>
  <c r="AD54" i="75"/>
  <c r="Y54" i="75"/>
  <c r="W54" i="75"/>
  <c r="V54" i="75"/>
  <c r="U54" i="75"/>
  <c r="T54" i="75"/>
  <c r="AN53" i="75"/>
  <c r="AM53" i="75"/>
  <c r="AL53" i="75"/>
  <c r="AK53" i="75"/>
  <c r="AJ53" i="75"/>
  <c r="AI53" i="75"/>
  <c r="AH53" i="75"/>
  <c r="AG53" i="75"/>
  <c r="AF53" i="75"/>
  <c r="AE53" i="75"/>
  <c r="AD53" i="75"/>
  <c r="Y53" i="75"/>
  <c r="W53" i="75"/>
  <c r="V53" i="75"/>
  <c r="U53" i="75"/>
  <c r="T53" i="75"/>
  <c r="AN52" i="75"/>
  <c r="AM52" i="75"/>
  <c r="AL52" i="75"/>
  <c r="AK52" i="75"/>
  <c r="AJ52" i="75"/>
  <c r="AI52" i="75"/>
  <c r="AH52" i="75"/>
  <c r="AG52" i="75"/>
  <c r="AF52" i="75"/>
  <c r="AE52" i="75"/>
  <c r="AD52" i="75"/>
  <c r="Y52" i="75"/>
  <c r="W52" i="75"/>
  <c r="V52" i="75"/>
  <c r="U52" i="75"/>
  <c r="T52" i="75"/>
  <c r="AN51" i="75"/>
  <c r="AM51" i="75"/>
  <c r="AL51" i="75"/>
  <c r="AK51" i="75"/>
  <c r="AJ51" i="75"/>
  <c r="AI51" i="75"/>
  <c r="AH51" i="75"/>
  <c r="AG51" i="75"/>
  <c r="AF51" i="75"/>
  <c r="AE51" i="75"/>
  <c r="AD51" i="75"/>
  <c r="Y51" i="75"/>
  <c r="W51" i="75"/>
  <c r="V51" i="75"/>
  <c r="U51" i="75"/>
  <c r="T51" i="75"/>
  <c r="AN50" i="75"/>
  <c r="AM50" i="75"/>
  <c r="AL50" i="75"/>
  <c r="AK50" i="75"/>
  <c r="AJ50" i="75"/>
  <c r="AI50" i="75"/>
  <c r="AH50" i="75"/>
  <c r="AG50" i="75"/>
  <c r="AF50" i="75"/>
  <c r="AE50" i="75"/>
  <c r="AD50" i="75"/>
  <c r="Y50" i="75"/>
  <c r="W50" i="75"/>
  <c r="V50" i="75"/>
  <c r="U50" i="75"/>
  <c r="T50" i="75"/>
  <c r="AN49" i="75"/>
  <c r="AM49" i="75"/>
  <c r="AL49" i="75"/>
  <c r="AK49" i="75"/>
  <c r="AJ49" i="75"/>
  <c r="AI49" i="75"/>
  <c r="AH49" i="75"/>
  <c r="AG49" i="75"/>
  <c r="AF49" i="75"/>
  <c r="AE49" i="75"/>
  <c r="AD49" i="75"/>
  <c r="Y49" i="75"/>
  <c r="W49" i="75"/>
  <c r="V49" i="75"/>
  <c r="U49" i="75"/>
  <c r="T49" i="75"/>
  <c r="AN48" i="75"/>
  <c r="AM48" i="75"/>
  <c r="AL48" i="75"/>
  <c r="AK48" i="75"/>
  <c r="AJ48" i="75"/>
  <c r="AI48" i="75"/>
  <c r="AH48" i="75"/>
  <c r="AG48" i="75"/>
  <c r="AF48" i="75"/>
  <c r="AE48" i="75"/>
  <c r="AD48" i="75"/>
  <c r="Y48" i="75"/>
  <c r="W48" i="75"/>
  <c r="V48" i="75"/>
  <c r="U48" i="75"/>
  <c r="T48" i="75"/>
  <c r="AN47" i="75"/>
  <c r="AM47" i="75"/>
  <c r="AL47" i="75"/>
  <c r="AK47" i="75"/>
  <c r="AJ47" i="75"/>
  <c r="AI47" i="75"/>
  <c r="AH47" i="75"/>
  <c r="AG47" i="75"/>
  <c r="AF47" i="75"/>
  <c r="AE47" i="75"/>
  <c r="AD47" i="75"/>
  <c r="Y47" i="75"/>
  <c r="W47" i="75"/>
  <c r="V47" i="75"/>
  <c r="U47" i="75"/>
  <c r="T47" i="75"/>
  <c r="AN46" i="75"/>
  <c r="AM46" i="75"/>
  <c r="AL46" i="75"/>
  <c r="AK46" i="75"/>
  <c r="AJ46" i="75"/>
  <c r="AI46" i="75"/>
  <c r="AH46" i="75"/>
  <c r="AG46" i="75"/>
  <c r="AF46" i="75"/>
  <c r="AE46" i="75"/>
  <c r="AD46" i="75"/>
  <c r="Y46" i="75"/>
  <c r="W46" i="75"/>
  <c r="V46" i="75"/>
  <c r="U46" i="75"/>
  <c r="T46" i="75"/>
  <c r="AN45" i="75"/>
  <c r="AM45" i="75"/>
  <c r="AL45" i="75"/>
  <c r="AK45" i="75"/>
  <c r="AJ45" i="75"/>
  <c r="AI45" i="75"/>
  <c r="AH45" i="75"/>
  <c r="AG45" i="75"/>
  <c r="AF45" i="75"/>
  <c r="AE45" i="75"/>
  <c r="AD45" i="75"/>
  <c r="Y45" i="75"/>
  <c r="W45" i="75"/>
  <c r="V45" i="75"/>
  <c r="U45" i="75"/>
  <c r="T45" i="75"/>
  <c r="AN44" i="75"/>
  <c r="AM44" i="75"/>
  <c r="AL44" i="75"/>
  <c r="AK44" i="75"/>
  <c r="AJ44" i="75"/>
  <c r="AI44" i="75"/>
  <c r="AH44" i="75"/>
  <c r="AG44" i="75"/>
  <c r="AF44" i="75"/>
  <c r="AE44" i="75"/>
  <c r="AD44" i="75"/>
  <c r="Y44" i="75"/>
  <c r="W44" i="75"/>
  <c r="V44" i="75"/>
  <c r="U44" i="75"/>
  <c r="T44" i="75"/>
  <c r="AN43" i="75"/>
  <c r="AM43" i="75"/>
  <c r="AL43" i="75"/>
  <c r="AK43" i="75"/>
  <c r="AJ43" i="75"/>
  <c r="AI43" i="75"/>
  <c r="AH43" i="75"/>
  <c r="AG43" i="75"/>
  <c r="AF43" i="75"/>
  <c r="AE43" i="75"/>
  <c r="AD43" i="75"/>
  <c r="Y43" i="75"/>
  <c r="W43" i="75"/>
  <c r="V43" i="75"/>
  <c r="U43" i="75"/>
  <c r="T43" i="75"/>
  <c r="AN42" i="75"/>
  <c r="AM42" i="75"/>
  <c r="AL42" i="75"/>
  <c r="AK42" i="75"/>
  <c r="AJ42" i="75"/>
  <c r="AI42" i="75"/>
  <c r="AH42" i="75"/>
  <c r="AG42" i="75"/>
  <c r="AF42" i="75"/>
  <c r="AE42" i="75"/>
  <c r="AD42" i="75"/>
  <c r="Y42" i="75"/>
  <c r="W42" i="75"/>
  <c r="V42" i="75"/>
  <c r="U42" i="75"/>
  <c r="T42" i="75"/>
  <c r="AN41" i="75"/>
  <c r="AM41" i="75"/>
  <c r="AL41" i="75"/>
  <c r="AK41" i="75"/>
  <c r="AJ41" i="75"/>
  <c r="AI41" i="75"/>
  <c r="AH41" i="75"/>
  <c r="AG41" i="75"/>
  <c r="AF41" i="75"/>
  <c r="AE41" i="75"/>
  <c r="AD41" i="75"/>
  <c r="Y41" i="75"/>
  <c r="W41" i="75"/>
  <c r="V41" i="75"/>
  <c r="U41" i="75"/>
  <c r="T41" i="75"/>
  <c r="AN40" i="75"/>
  <c r="AM40" i="75"/>
  <c r="AL40" i="75"/>
  <c r="AK40" i="75"/>
  <c r="AJ40" i="75"/>
  <c r="AI40" i="75"/>
  <c r="AH40" i="75"/>
  <c r="AG40" i="75"/>
  <c r="AF40" i="75"/>
  <c r="AE40" i="75"/>
  <c r="AD40" i="75"/>
  <c r="Y40" i="75"/>
  <c r="W40" i="75"/>
  <c r="V40" i="75"/>
  <c r="U40" i="75"/>
  <c r="T40" i="75"/>
  <c r="AN39" i="75"/>
  <c r="AM39" i="75"/>
  <c r="AL39" i="75"/>
  <c r="AK39" i="75"/>
  <c r="AJ39" i="75"/>
  <c r="AI39" i="75"/>
  <c r="AH39" i="75"/>
  <c r="AG39" i="75"/>
  <c r="AF39" i="75"/>
  <c r="AE39" i="75"/>
  <c r="AD39" i="75"/>
  <c r="Y39" i="75"/>
  <c r="W39" i="75"/>
  <c r="V39" i="75"/>
  <c r="U39" i="75"/>
  <c r="T39" i="75"/>
  <c r="AN38" i="75"/>
  <c r="AM38" i="75"/>
  <c r="AL38" i="75"/>
  <c r="AK38" i="75"/>
  <c r="AJ38" i="75"/>
  <c r="AI38" i="75"/>
  <c r="AH38" i="75"/>
  <c r="AG38" i="75"/>
  <c r="AF38" i="75"/>
  <c r="AE38" i="75"/>
  <c r="AD38" i="75"/>
  <c r="Y38" i="75"/>
  <c r="W38" i="75"/>
  <c r="V38" i="75"/>
  <c r="U38" i="75"/>
  <c r="T38" i="75"/>
  <c r="AN37" i="75"/>
  <c r="AM37" i="75"/>
  <c r="AL37" i="75"/>
  <c r="AK37" i="75"/>
  <c r="AJ37" i="75"/>
  <c r="AI37" i="75"/>
  <c r="AH37" i="75"/>
  <c r="AG37" i="75"/>
  <c r="AF37" i="75"/>
  <c r="AE37" i="75"/>
  <c r="AD37" i="75"/>
  <c r="Y37" i="75"/>
  <c r="W37" i="75"/>
  <c r="V37" i="75"/>
  <c r="U37" i="75"/>
  <c r="T37" i="75"/>
  <c r="AN36" i="75"/>
  <c r="AM36" i="75"/>
  <c r="AL36" i="75"/>
  <c r="AK36" i="75"/>
  <c r="AJ36" i="75"/>
  <c r="AI36" i="75"/>
  <c r="AH36" i="75"/>
  <c r="AG36" i="75"/>
  <c r="AF36" i="75"/>
  <c r="AE36" i="75"/>
  <c r="AD36" i="75"/>
  <c r="Y36" i="75"/>
  <c r="W36" i="75"/>
  <c r="V36" i="75"/>
  <c r="U36" i="75"/>
  <c r="T36" i="75"/>
  <c r="AN35" i="75"/>
  <c r="AM35" i="75"/>
  <c r="AL35" i="75"/>
  <c r="AK35" i="75"/>
  <c r="AJ35" i="75"/>
  <c r="AI35" i="75"/>
  <c r="AH35" i="75"/>
  <c r="AG35" i="75"/>
  <c r="AF35" i="75"/>
  <c r="AE35" i="75"/>
  <c r="AD35" i="75"/>
  <c r="Y35" i="75"/>
  <c r="W35" i="75"/>
  <c r="V35" i="75"/>
  <c r="U35" i="75"/>
  <c r="T35" i="75"/>
  <c r="AN34" i="75"/>
  <c r="AM34" i="75"/>
  <c r="AL34" i="75"/>
  <c r="AK34" i="75"/>
  <c r="AJ34" i="75"/>
  <c r="AI34" i="75"/>
  <c r="AH34" i="75"/>
  <c r="AG34" i="75"/>
  <c r="AF34" i="75"/>
  <c r="AE34" i="75"/>
  <c r="AD34" i="75"/>
  <c r="Y34" i="75"/>
  <c r="W34" i="75"/>
  <c r="V34" i="75"/>
  <c r="U34" i="75"/>
  <c r="T34" i="75"/>
  <c r="AN33" i="75"/>
  <c r="AM33" i="75"/>
  <c r="AL33" i="75"/>
  <c r="AK33" i="75"/>
  <c r="AJ33" i="75"/>
  <c r="AI33" i="75"/>
  <c r="AH33" i="75"/>
  <c r="AG33" i="75"/>
  <c r="AF33" i="75"/>
  <c r="AE33" i="75"/>
  <c r="AD33" i="75"/>
  <c r="Y33" i="75"/>
  <c r="W33" i="75"/>
  <c r="V33" i="75"/>
  <c r="U33" i="75"/>
  <c r="T33" i="75"/>
  <c r="AN32" i="75"/>
  <c r="AM32" i="75"/>
  <c r="AL32" i="75"/>
  <c r="AK32" i="75"/>
  <c r="AJ32" i="75"/>
  <c r="AI32" i="75"/>
  <c r="AH32" i="75"/>
  <c r="AG32" i="75"/>
  <c r="AF32" i="75"/>
  <c r="AE32" i="75"/>
  <c r="AD32" i="75"/>
  <c r="Y32" i="75"/>
  <c r="W32" i="75"/>
  <c r="V32" i="75"/>
  <c r="U32" i="75"/>
  <c r="T32" i="75"/>
  <c r="AN31" i="75"/>
  <c r="AM31" i="75"/>
  <c r="AL31" i="75"/>
  <c r="AK31" i="75"/>
  <c r="AJ31" i="75"/>
  <c r="AI31" i="75"/>
  <c r="AH31" i="75"/>
  <c r="AG31" i="75"/>
  <c r="AF31" i="75"/>
  <c r="AE31" i="75"/>
  <c r="AD31" i="75"/>
  <c r="Y31" i="75"/>
  <c r="W31" i="75"/>
  <c r="V31" i="75"/>
  <c r="U31" i="75"/>
  <c r="T31" i="75"/>
  <c r="AN30" i="75"/>
  <c r="AM30" i="75"/>
  <c r="AL30" i="75"/>
  <c r="AK30" i="75"/>
  <c r="AJ30" i="75"/>
  <c r="AI30" i="75"/>
  <c r="AH30" i="75"/>
  <c r="AG30" i="75"/>
  <c r="AF30" i="75"/>
  <c r="AE30" i="75"/>
  <c r="AD30" i="75"/>
  <c r="Y30" i="75"/>
  <c r="W30" i="75"/>
  <c r="V30" i="75"/>
  <c r="U30" i="75"/>
  <c r="T30" i="75"/>
  <c r="AN29" i="75"/>
  <c r="AM29" i="75"/>
  <c r="AL29" i="75"/>
  <c r="AK29" i="75"/>
  <c r="AJ29" i="75"/>
  <c r="AI29" i="75"/>
  <c r="AH29" i="75"/>
  <c r="AG29" i="75"/>
  <c r="AF29" i="75"/>
  <c r="AE29" i="75"/>
  <c r="AD29" i="75"/>
  <c r="Y29" i="75"/>
  <c r="W29" i="75"/>
  <c r="V29" i="75"/>
  <c r="U29" i="75"/>
  <c r="T29" i="75"/>
  <c r="AN28" i="75"/>
  <c r="AM28" i="75"/>
  <c r="AL28" i="75"/>
  <c r="AK28" i="75"/>
  <c r="AJ28" i="75"/>
  <c r="AI28" i="75"/>
  <c r="AH28" i="75"/>
  <c r="AG28" i="75"/>
  <c r="AF28" i="75"/>
  <c r="AE28" i="75"/>
  <c r="AD28" i="75"/>
  <c r="Y28" i="75"/>
  <c r="W28" i="75"/>
  <c r="V28" i="75"/>
  <c r="U28" i="75"/>
  <c r="T28" i="75"/>
  <c r="AN27" i="75"/>
  <c r="AM27" i="75"/>
  <c r="AL27" i="75"/>
  <c r="AK27" i="75"/>
  <c r="AJ27" i="75"/>
  <c r="AI27" i="75"/>
  <c r="AH27" i="75"/>
  <c r="AG27" i="75"/>
  <c r="AF27" i="75"/>
  <c r="AE27" i="75"/>
  <c r="AD27" i="75"/>
  <c r="Y27" i="75"/>
  <c r="W27" i="75"/>
  <c r="V27" i="75"/>
  <c r="U27" i="75"/>
  <c r="T27" i="75"/>
  <c r="AN26" i="75"/>
  <c r="AM26" i="75"/>
  <c r="AL26" i="75"/>
  <c r="AK26" i="75"/>
  <c r="AJ26" i="75"/>
  <c r="AI26" i="75"/>
  <c r="AH26" i="75"/>
  <c r="AG26" i="75"/>
  <c r="AF26" i="75"/>
  <c r="AE26" i="75"/>
  <c r="AD26" i="75"/>
  <c r="Y26" i="75"/>
  <c r="W26" i="75"/>
  <c r="V26" i="75"/>
  <c r="U26" i="75"/>
  <c r="T26" i="75"/>
  <c r="AN25" i="75"/>
  <c r="AM25" i="75"/>
  <c r="AL25" i="75"/>
  <c r="AK25" i="75"/>
  <c r="AJ25" i="75"/>
  <c r="AI25" i="75"/>
  <c r="AH25" i="75"/>
  <c r="AG25" i="75"/>
  <c r="AF25" i="75"/>
  <c r="AE25" i="75"/>
  <c r="AD25" i="75"/>
  <c r="Y25" i="75"/>
  <c r="W25" i="75"/>
  <c r="V25" i="75"/>
  <c r="U25" i="75"/>
  <c r="T25" i="75"/>
  <c r="AN24" i="75"/>
  <c r="AM24" i="75"/>
  <c r="AL24" i="75"/>
  <c r="AK24" i="75"/>
  <c r="AJ24" i="75"/>
  <c r="AI24" i="75"/>
  <c r="AH24" i="75"/>
  <c r="AG24" i="75"/>
  <c r="AF24" i="75"/>
  <c r="AE24" i="75"/>
  <c r="AD24" i="75"/>
  <c r="Y24" i="75"/>
  <c r="W24" i="75"/>
  <c r="V24" i="75"/>
  <c r="U24" i="75"/>
  <c r="T24" i="75"/>
  <c r="AN23" i="75"/>
  <c r="AM23" i="75"/>
  <c r="AL23" i="75"/>
  <c r="AK23" i="75"/>
  <c r="AJ23" i="75"/>
  <c r="AI23" i="75"/>
  <c r="AH23" i="75"/>
  <c r="AG23" i="75"/>
  <c r="AF23" i="75"/>
  <c r="AE23" i="75"/>
  <c r="AD23" i="75"/>
  <c r="Y23" i="75"/>
  <c r="W23" i="75"/>
  <c r="V23" i="75"/>
  <c r="U23" i="75"/>
  <c r="T23" i="75"/>
  <c r="AN22" i="75"/>
  <c r="AM22" i="75"/>
  <c r="AL22" i="75"/>
  <c r="AK22" i="75"/>
  <c r="AJ22" i="75"/>
  <c r="AI22" i="75"/>
  <c r="AH22" i="75"/>
  <c r="AG22" i="75"/>
  <c r="AF22" i="75"/>
  <c r="AE22" i="75"/>
  <c r="AD22" i="75"/>
  <c r="Y22" i="75"/>
  <c r="W22" i="75"/>
  <c r="V22" i="75"/>
  <c r="U22" i="75"/>
  <c r="T22" i="75"/>
  <c r="AN21" i="75"/>
  <c r="AM21" i="75"/>
  <c r="AL21" i="75"/>
  <c r="AK21" i="75"/>
  <c r="AJ21" i="75"/>
  <c r="AI21" i="75"/>
  <c r="AH21" i="75"/>
  <c r="AG21" i="75"/>
  <c r="AF21" i="75"/>
  <c r="AE21" i="75"/>
  <c r="AD21" i="75"/>
  <c r="Y21" i="75"/>
  <c r="W21" i="75"/>
  <c r="V21" i="75"/>
  <c r="U21" i="75"/>
  <c r="T21" i="75"/>
  <c r="AN20" i="75"/>
  <c r="AM20" i="75"/>
  <c r="AL20" i="75"/>
  <c r="AK20" i="75"/>
  <c r="AJ20" i="75"/>
  <c r="AI20" i="75"/>
  <c r="AH20" i="75"/>
  <c r="AG20" i="75"/>
  <c r="AF20" i="75"/>
  <c r="AE20" i="75"/>
  <c r="AD20" i="75"/>
  <c r="Y20" i="75"/>
  <c r="W20" i="75"/>
  <c r="V20" i="75"/>
  <c r="U20" i="75"/>
  <c r="T20" i="75"/>
  <c r="AN19" i="75"/>
  <c r="AM19" i="75"/>
  <c r="AL19" i="75"/>
  <c r="AK19" i="75"/>
  <c r="AJ19" i="75"/>
  <c r="AI19" i="75"/>
  <c r="AH19" i="75"/>
  <c r="AG19" i="75"/>
  <c r="AF19" i="75"/>
  <c r="AE19" i="75"/>
  <c r="AD19" i="75"/>
  <c r="Y19" i="75"/>
  <c r="W19" i="75"/>
  <c r="V19" i="75"/>
  <c r="U19" i="75"/>
  <c r="T19" i="75"/>
  <c r="AN18" i="75"/>
  <c r="AM18" i="75"/>
  <c r="AL18" i="75"/>
  <c r="AK18" i="75"/>
  <c r="AJ18" i="75"/>
  <c r="AI18" i="75"/>
  <c r="AH18" i="75"/>
  <c r="AG18" i="75"/>
  <c r="AF18" i="75"/>
  <c r="AE18" i="75"/>
  <c r="AD18" i="75"/>
  <c r="Y18" i="75"/>
  <c r="W18" i="75"/>
  <c r="V18" i="75"/>
  <c r="U18" i="75"/>
  <c r="T18" i="75"/>
  <c r="AN17" i="75"/>
  <c r="AM17" i="75"/>
  <c r="AL17" i="75"/>
  <c r="AK17" i="75"/>
  <c r="AJ17" i="75"/>
  <c r="AI17" i="75"/>
  <c r="AH17" i="75"/>
  <c r="AG17" i="75"/>
  <c r="AF17" i="75"/>
  <c r="AE17" i="75"/>
  <c r="AD17" i="75"/>
  <c r="Y17" i="75"/>
  <c r="W17" i="75"/>
  <c r="V17" i="75"/>
  <c r="U17" i="75"/>
  <c r="T17" i="75"/>
  <c r="AN16" i="75"/>
  <c r="AM16" i="75"/>
  <c r="AL16" i="75"/>
  <c r="AK16" i="75"/>
  <c r="AJ16" i="75"/>
  <c r="AI16" i="75"/>
  <c r="AH16" i="75"/>
  <c r="AG16" i="75"/>
  <c r="AF16" i="75"/>
  <c r="AE16" i="75"/>
  <c r="AD16" i="75"/>
  <c r="Y16" i="75"/>
  <c r="W16" i="75"/>
  <c r="V16" i="75"/>
  <c r="U16" i="75"/>
  <c r="T16" i="75"/>
  <c r="A16" i="75"/>
  <c r="AN15" i="75"/>
  <c r="AM15" i="75"/>
  <c r="AL15" i="75"/>
  <c r="AK15" i="75"/>
  <c r="AJ15" i="75"/>
  <c r="AI15" i="75"/>
  <c r="AH15" i="75"/>
  <c r="AG15" i="75"/>
  <c r="AF15" i="75"/>
  <c r="AE15" i="75"/>
  <c r="AD15" i="75"/>
  <c r="Y15" i="75"/>
  <c r="W15" i="75"/>
  <c r="V15" i="75"/>
  <c r="U15" i="75"/>
  <c r="T15" i="75"/>
  <c r="AN14" i="75"/>
  <c r="AM14" i="75"/>
  <c r="AL14" i="75"/>
  <c r="AK14" i="75"/>
  <c r="AJ14" i="75"/>
  <c r="AI14" i="75"/>
  <c r="AH14" i="75"/>
  <c r="AG14" i="75"/>
  <c r="AF14" i="75"/>
  <c r="AE14" i="75"/>
  <c r="AD14" i="75"/>
  <c r="Y14" i="75"/>
  <c r="W14" i="75"/>
  <c r="V14" i="75"/>
  <c r="U14" i="75"/>
  <c r="T14" i="75"/>
  <c r="A14" i="75"/>
  <c r="AN13" i="75"/>
  <c r="AM13" i="75"/>
  <c r="AL13" i="75"/>
  <c r="AK13" i="75"/>
  <c r="AJ13" i="75"/>
  <c r="AI13" i="75"/>
  <c r="AH13" i="75"/>
  <c r="AG13" i="75"/>
  <c r="AF13" i="75"/>
  <c r="AE13" i="75"/>
  <c r="AD13" i="75"/>
  <c r="Y13" i="75"/>
  <c r="W13" i="75"/>
  <c r="V13" i="75"/>
  <c r="U13" i="75"/>
  <c r="T13" i="75"/>
  <c r="AN12" i="75"/>
  <c r="AM12" i="75"/>
  <c r="AL12" i="75"/>
  <c r="AK12" i="75"/>
  <c r="AJ12" i="75"/>
  <c r="AI12" i="75"/>
  <c r="AH12" i="75"/>
  <c r="AG12" i="75"/>
  <c r="AF12" i="75"/>
  <c r="AE12" i="75"/>
  <c r="AD12" i="75"/>
  <c r="Y12" i="75"/>
  <c r="W12" i="75"/>
  <c r="V12" i="75"/>
  <c r="U12" i="75"/>
  <c r="T12" i="75"/>
  <c r="A12" i="75"/>
  <c r="AN11" i="75"/>
  <c r="AM11" i="75"/>
  <c r="AL11" i="75"/>
  <c r="AK11" i="75"/>
  <c r="AJ11" i="75"/>
  <c r="AI11" i="75"/>
  <c r="AH11" i="75"/>
  <c r="AG11" i="75"/>
  <c r="AF11" i="75"/>
  <c r="AE11" i="75"/>
  <c r="AD11" i="75"/>
  <c r="Y11" i="75"/>
  <c r="W11" i="75"/>
  <c r="V11" i="75"/>
  <c r="U11" i="75"/>
  <c r="T11" i="75"/>
  <c r="AN10" i="75"/>
  <c r="AM10" i="75"/>
  <c r="AL10" i="75"/>
  <c r="AK10" i="75"/>
  <c r="AJ10" i="75"/>
  <c r="AI10" i="75"/>
  <c r="AH10" i="75"/>
  <c r="AG10" i="75"/>
  <c r="AF10" i="75"/>
  <c r="AE10" i="75"/>
  <c r="AD10" i="75"/>
  <c r="Y10" i="75"/>
  <c r="W10" i="75"/>
  <c r="V10" i="75"/>
  <c r="U10" i="75"/>
  <c r="T10" i="75"/>
  <c r="A10" i="75"/>
  <c r="AN9" i="75"/>
  <c r="AM9" i="75"/>
  <c r="AL9" i="75"/>
  <c r="AK9" i="75"/>
  <c r="AJ9" i="75"/>
  <c r="AI9" i="75"/>
  <c r="AH9" i="75"/>
  <c r="AG9" i="75"/>
  <c r="AF9" i="75"/>
  <c r="AE9" i="75"/>
  <c r="AD9" i="75"/>
  <c r="Y9" i="75"/>
  <c r="W9" i="75"/>
  <c r="V9" i="75"/>
  <c r="U9" i="75"/>
  <c r="T9" i="75"/>
  <c r="AN8" i="75"/>
  <c r="AM8" i="75"/>
  <c r="AL8" i="75"/>
  <c r="AK8" i="75"/>
  <c r="AJ8" i="75"/>
  <c r="AI8" i="75"/>
  <c r="AH8" i="75"/>
  <c r="AG8" i="75"/>
  <c r="AF8" i="75"/>
  <c r="AD8" i="75"/>
  <c r="Y8" i="75"/>
  <c r="W8" i="75"/>
  <c r="V8" i="75"/>
  <c r="U8" i="75"/>
  <c r="T8" i="75"/>
  <c r="AN7" i="75"/>
  <c r="AM7" i="75"/>
  <c r="AL7" i="75"/>
  <c r="AK7" i="75"/>
  <c r="AJ7" i="75"/>
  <c r="AI7" i="75"/>
  <c r="AH7" i="75"/>
  <c r="AG7" i="75"/>
  <c r="AF7" i="75"/>
  <c r="AD7" i="75"/>
  <c r="Y7" i="75"/>
  <c r="W7" i="75"/>
  <c r="V7" i="75"/>
  <c r="U7" i="75"/>
  <c r="T7" i="75"/>
  <c r="AN6" i="75"/>
  <c r="AM6" i="75"/>
  <c r="AL6" i="75"/>
  <c r="AK6" i="75"/>
  <c r="AJ6" i="75"/>
  <c r="AI6" i="75"/>
  <c r="AH6" i="75"/>
  <c r="AG6" i="75"/>
  <c r="AF6" i="75"/>
  <c r="AD6" i="75"/>
  <c r="Y6" i="75"/>
  <c r="W6" i="75"/>
  <c r="V6" i="75"/>
  <c r="U6" i="75"/>
  <c r="T6" i="75"/>
  <c r="A6" i="75"/>
  <c r="AN5" i="75"/>
  <c r="AM5" i="75"/>
  <c r="AL5" i="75"/>
  <c r="AK5" i="75"/>
  <c r="AJ5" i="75"/>
  <c r="AI5" i="75"/>
  <c r="AH5" i="75"/>
  <c r="AG5" i="75"/>
  <c r="AF5" i="75"/>
  <c r="AD5" i="75"/>
  <c r="Y5" i="75"/>
  <c r="W5" i="75"/>
  <c r="V5" i="75"/>
  <c r="U5" i="75"/>
  <c r="T5" i="75"/>
  <c r="F1" i="75"/>
  <c r="AN67" i="47"/>
  <c r="AM67" i="47"/>
  <c r="AL67" i="47"/>
  <c r="AK67" i="47"/>
  <c r="AJ67" i="47"/>
  <c r="AI67" i="47"/>
  <c r="AH67" i="47"/>
  <c r="AG67" i="47"/>
  <c r="AF67" i="47"/>
  <c r="AE67" i="47"/>
  <c r="AD67" i="47"/>
  <c r="Y67" i="47"/>
  <c r="W67" i="47"/>
  <c r="V67" i="47"/>
  <c r="U67" i="47"/>
  <c r="T67" i="47"/>
  <c r="AN66" i="47"/>
  <c r="AM66" i="47"/>
  <c r="AL66" i="47"/>
  <c r="AK66" i="47"/>
  <c r="AJ66" i="47"/>
  <c r="AI66" i="47"/>
  <c r="AH66" i="47"/>
  <c r="AG66" i="47"/>
  <c r="AF66" i="47"/>
  <c r="AE66" i="47"/>
  <c r="AD66" i="47"/>
  <c r="Y66" i="47"/>
  <c r="W66" i="47"/>
  <c r="V66" i="47"/>
  <c r="U66" i="47"/>
  <c r="T66" i="47"/>
  <c r="AN65" i="47"/>
  <c r="AM65" i="47"/>
  <c r="AL65" i="47"/>
  <c r="AK65" i="47"/>
  <c r="AJ65" i="47"/>
  <c r="AI65" i="47"/>
  <c r="AH65" i="47"/>
  <c r="AG65" i="47"/>
  <c r="AF65" i="47"/>
  <c r="AE65" i="47"/>
  <c r="AD65" i="47"/>
  <c r="Y65" i="47"/>
  <c r="W65" i="47"/>
  <c r="V65" i="47"/>
  <c r="U65" i="47"/>
  <c r="T65" i="47"/>
  <c r="AN64" i="47"/>
  <c r="AM64" i="47"/>
  <c r="AL64" i="47"/>
  <c r="AK64" i="47"/>
  <c r="AJ64" i="47"/>
  <c r="AI64" i="47"/>
  <c r="AH64" i="47"/>
  <c r="AG64" i="47"/>
  <c r="AF64" i="47"/>
  <c r="AE64" i="47"/>
  <c r="AD64" i="47"/>
  <c r="Y64" i="47"/>
  <c r="W64" i="47"/>
  <c r="V64" i="47"/>
  <c r="U64" i="47"/>
  <c r="T64" i="47"/>
  <c r="AN63" i="47"/>
  <c r="AM63" i="47"/>
  <c r="AL63" i="47"/>
  <c r="AK63" i="47"/>
  <c r="AJ63" i="47"/>
  <c r="AI63" i="47"/>
  <c r="AH63" i="47"/>
  <c r="AG63" i="47"/>
  <c r="AF63" i="47"/>
  <c r="AE63" i="47"/>
  <c r="AD63" i="47"/>
  <c r="Y63" i="47"/>
  <c r="W63" i="47"/>
  <c r="V63" i="47"/>
  <c r="U63" i="47"/>
  <c r="T63" i="47"/>
  <c r="AN62" i="47"/>
  <c r="AM62" i="47"/>
  <c r="AL62" i="47"/>
  <c r="AK62" i="47"/>
  <c r="AJ62" i="47"/>
  <c r="AI62" i="47"/>
  <c r="AH62" i="47"/>
  <c r="AG62" i="47"/>
  <c r="AF62" i="47"/>
  <c r="AE62" i="47"/>
  <c r="AD62" i="47"/>
  <c r="Y62" i="47"/>
  <c r="W62" i="47"/>
  <c r="V62" i="47"/>
  <c r="U62" i="47"/>
  <c r="T62" i="47"/>
  <c r="AN61" i="47"/>
  <c r="AM61" i="47"/>
  <c r="AL61" i="47"/>
  <c r="AK61" i="47"/>
  <c r="AJ61" i="47"/>
  <c r="AI61" i="47"/>
  <c r="AH61" i="47"/>
  <c r="AG61" i="47"/>
  <c r="AF61" i="47"/>
  <c r="AE61" i="47"/>
  <c r="AD61" i="47"/>
  <c r="Y61" i="47"/>
  <c r="W61" i="47"/>
  <c r="V61" i="47"/>
  <c r="U61" i="47"/>
  <c r="T61" i="47"/>
  <c r="AN60" i="47"/>
  <c r="AM60" i="47"/>
  <c r="AL60" i="47"/>
  <c r="AK60" i="47"/>
  <c r="AJ60" i="47"/>
  <c r="AI60" i="47"/>
  <c r="AH60" i="47"/>
  <c r="AG60" i="47"/>
  <c r="AF60" i="47"/>
  <c r="AE60" i="47"/>
  <c r="AD60" i="47"/>
  <c r="Y60" i="47"/>
  <c r="W60" i="47"/>
  <c r="V60" i="47"/>
  <c r="U60" i="47"/>
  <c r="T60" i="47"/>
  <c r="AN59" i="47"/>
  <c r="AM59" i="47"/>
  <c r="AL59" i="47"/>
  <c r="AK59" i="47"/>
  <c r="AJ59" i="47"/>
  <c r="AI59" i="47"/>
  <c r="AH59" i="47"/>
  <c r="AG59" i="47"/>
  <c r="AF59" i="47"/>
  <c r="AE59" i="47"/>
  <c r="AD59" i="47"/>
  <c r="Y59" i="47"/>
  <c r="W59" i="47"/>
  <c r="V59" i="47"/>
  <c r="U59" i="47"/>
  <c r="T59" i="47"/>
  <c r="AN58" i="47"/>
  <c r="AM58" i="47"/>
  <c r="AL58" i="47"/>
  <c r="AK58" i="47"/>
  <c r="AJ58" i="47"/>
  <c r="AI58" i="47"/>
  <c r="AH58" i="47"/>
  <c r="AG58" i="47"/>
  <c r="AF58" i="47"/>
  <c r="AE58" i="47"/>
  <c r="AD58" i="47"/>
  <c r="Y58" i="47"/>
  <c r="W58" i="47"/>
  <c r="V58" i="47"/>
  <c r="U58" i="47"/>
  <c r="T58" i="47"/>
  <c r="AN57" i="47"/>
  <c r="AM57" i="47"/>
  <c r="AL57" i="47"/>
  <c r="AK57" i="47"/>
  <c r="AJ57" i="47"/>
  <c r="AI57" i="47"/>
  <c r="AH57" i="47"/>
  <c r="AG57" i="47"/>
  <c r="AF57" i="47"/>
  <c r="AE57" i="47"/>
  <c r="AD57" i="47"/>
  <c r="Y57" i="47"/>
  <c r="W57" i="47"/>
  <c r="V57" i="47"/>
  <c r="U57" i="47"/>
  <c r="T57" i="47"/>
  <c r="AN56" i="47"/>
  <c r="AM56" i="47"/>
  <c r="AL56" i="47"/>
  <c r="AK56" i="47"/>
  <c r="AJ56" i="47"/>
  <c r="AI56" i="47"/>
  <c r="AH56" i="47"/>
  <c r="AG56" i="47"/>
  <c r="AF56" i="47"/>
  <c r="AE56" i="47"/>
  <c r="AD56" i="47"/>
  <c r="Y56" i="47"/>
  <c r="W56" i="47"/>
  <c r="V56" i="47"/>
  <c r="U56" i="47"/>
  <c r="T56" i="47"/>
  <c r="AN55" i="47"/>
  <c r="AM55" i="47"/>
  <c r="AL55" i="47"/>
  <c r="AK55" i="47"/>
  <c r="AJ55" i="47"/>
  <c r="AI55" i="47"/>
  <c r="AH55" i="47"/>
  <c r="AG55" i="47"/>
  <c r="AF55" i="47"/>
  <c r="AE55" i="47"/>
  <c r="AD55" i="47"/>
  <c r="Y55" i="47"/>
  <c r="W55" i="47"/>
  <c r="V55" i="47"/>
  <c r="U55" i="47"/>
  <c r="T55" i="47"/>
  <c r="AN54" i="47"/>
  <c r="AM54" i="47"/>
  <c r="AL54" i="47"/>
  <c r="AK54" i="47"/>
  <c r="AJ54" i="47"/>
  <c r="AI54" i="47"/>
  <c r="AH54" i="47"/>
  <c r="AG54" i="47"/>
  <c r="AF54" i="47"/>
  <c r="AE54" i="47"/>
  <c r="AD54" i="47"/>
  <c r="Y54" i="47"/>
  <c r="W54" i="47"/>
  <c r="V54" i="47"/>
  <c r="U54" i="47"/>
  <c r="T54" i="47"/>
  <c r="AN53" i="47"/>
  <c r="AM53" i="47"/>
  <c r="AL53" i="47"/>
  <c r="AK53" i="47"/>
  <c r="AJ53" i="47"/>
  <c r="AI53" i="47"/>
  <c r="AH53" i="47"/>
  <c r="AG53" i="47"/>
  <c r="AF53" i="47"/>
  <c r="AE53" i="47"/>
  <c r="AD53" i="47"/>
  <c r="Y53" i="47"/>
  <c r="W53" i="47"/>
  <c r="V53" i="47"/>
  <c r="U53" i="47"/>
  <c r="T53" i="47"/>
  <c r="AN52" i="47"/>
  <c r="AM52" i="47"/>
  <c r="AL52" i="47"/>
  <c r="AK52" i="47"/>
  <c r="AJ52" i="47"/>
  <c r="AI52" i="47"/>
  <c r="AH52" i="47"/>
  <c r="AG52" i="47"/>
  <c r="AF52" i="47"/>
  <c r="AE52" i="47"/>
  <c r="AD52" i="47"/>
  <c r="Y52" i="47"/>
  <c r="W52" i="47"/>
  <c r="V52" i="47"/>
  <c r="U52" i="47"/>
  <c r="T52" i="47"/>
  <c r="AN51" i="47"/>
  <c r="AM51" i="47"/>
  <c r="AL51" i="47"/>
  <c r="AK51" i="47"/>
  <c r="AJ51" i="47"/>
  <c r="AI51" i="47"/>
  <c r="AH51" i="47"/>
  <c r="AG51" i="47"/>
  <c r="AF51" i="47"/>
  <c r="AE51" i="47"/>
  <c r="AD51" i="47"/>
  <c r="Y51" i="47"/>
  <c r="W51" i="47"/>
  <c r="V51" i="47"/>
  <c r="U51" i="47"/>
  <c r="T51" i="47"/>
  <c r="AN50" i="47"/>
  <c r="AM50" i="47"/>
  <c r="AL50" i="47"/>
  <c r="AK50" i="47"/>
  <c r="AJ50" i="47"/>
  <c r="AI50" i="47"/>
  <c r="AH50" i="47"/>
  <c r="AG50" i="47"/>
  <c r="AF50" i="47"/>
  <c r="AE50" i="47"/>
  <c r="AD50" i="47"/>
  <c r="Y50" i="47"/>
  <c r="W50" i="47"/>
  <c r="V50" i="47"/>
  <c r="U50" i="47"/>
  <c r="T50" i="47"/>
  <c r="AN49" i="47"/>
  <c r="AM49" i="47"/>
  <c r="AL49" i="47"/>
  <c r="AK49" i="47"/>
  <c r="AJ49" i="47"/>
  <c r="AI49" i="47"/>
  <c r="AH49" i="47"/>
  <c r="AG49" i="47"/>
  <c r="AF49" i="47"/>
  <c r="AE49" i="47"/>
  <c r="AD49" i="47"/>
  <c r="Y49" i="47"/>
  <c r="W49" i="47"/>
  <c r="V49" i="47"/>
  <c r="U49" i="47"/>
  <c r="T49" i="47"/>
  <c r="AN48" i="47"/>
  <c r="AM48" i="47"/>
  <c r="AL48" i="47"/>
  <c r="AK48" i="47"/>
  <c r="AJ48" i="47"/>
  <c r="AI48" i="47"/>
  <c r="AH48" i="47"/>
  <c r="AG48" i="47"/>
  <c r="AF48" i="47"/>
  <c r="AE48" i="47"/>
  <c r="AD48" i="47"/>
  <c r="Y48" i="47"/>
  <c r="W48" i="47"/>
  <c r="V48" i="47"/>
  <c r="U48" i="47"/>
  <c r="T48" i="47"/>
  <c r="AN47" i="47"/>
  <c r="AM47" i="47"/>
  <c r="AL47" i="47"/>
  <c r="AK47" i="47"/>
  <c r="AJ47" i="47"/>
  <c r="AI47" i="47"/>
  <c r="AH47" i="47"/>
  <c r="AG47" i="47"/>
  <c r="AF47" i="47"/>
  <c r="AE47" i="47"/>
  <c r="AD47" i="47"/>
  <c r="Y47" i="47"/>
  <c r="W47" i="47"/>
  <c r="V47" i="47"/>
  <c r="U47" i="47"/>
  <c r="T47" i="47"/>
  <c r="AN46" i="47"/>
  <c r="AM46" i="47"/>
  <c r="AL46" i="47"/>
  <c r="AK46" i="47"/>
  <c r="AJ46" i="47"/>
  <c r="AI46" i="47"/>
  <c r="AH46" i="47"/>
  <c r="AG46" i="47"/>
  <c r="AF46" i="47"/>
  <c r="AE46" i="47"/>
  <c r="AD46" i="47"/>
  <c r="Y46" i="47"/>
  <c r="W46" i="47"/>
  <c r="V46" i="47"/>
  <c r="U46" i="47"/>
  <c r="T46" i="47"/>
  <c r="AN45" i="47"/>
  <c r="AM45" i="47"/>
  <c r="AL45" i="47"/>
  <c r="AK45" i="47"/>
  <c r="AJ45" i="47"/>
  <c r="AI45" i="47"/>
  <c r="AH45" i="47"/>
  <c r="AG45" i="47"/>
  <c r="AF45" i="47"/>
  <c r="AE45" i="47"/>
  <c r="AD45" i="47"/>
  <c r="Y45" i="47"/>
  <c r="W45" i="47"/>
  <c r="V45" i="47"/>
  <c r="U45" i="47"/>
  <c r="T45" i="47"/>
  <c r="AN44" i="47"/>
  <c r="AM44" i="47"/>
  <c r="AL44" i="47"/>
  <c r="AK44" i="47"/>
  <c r="AJ44" i="47"/>
  <c r="AI44" i="47"/>
  <c r="AH44" i="47"/>
  <c r="AG44" i="47"/>
  <c r="AF44" i="47"/>
  <c r="AE44" i="47"/>
  <c r="AD44" i="47"/>
  <c r="Y44" i="47"/>
  <c r="W44" i="47"/>
  <c r="V44" i="47"/>
  <c r="U44" i="47"/>
  <c r="T44" i="47"/>
  <c r="AN43" i="47"/>
  <c r="AM43" i="47"/>
  <c r="AL43" i="47"/>
  <c r="AK43" i="47"/>
  <c r="AJ43" i="47"/>
  <c r="AI43" i="47"/>
  <c r="AH43" i="47"/>
  <c r="AG43" i="47"/>
  <c r="AF43" i="47"/>
  <c r="AE43" i="47"/>
  <c r="AD43" i="47"/>
  <c r="Y43" i="47"/>
  <c r="W43" i="47"/>
  <c r="V43" i="47"/>
  <c r="U43" i="47"/>
  <c r="T43" i="47"/>
  <c r="AN42" i="47"/>
  <c r="AM42" i="47"/>
  <c r="AL42" i="47"/>
  <c r="AK42" i="47"/>
  <c r="AJ42" i="47"/>
  <c r="AI42" i="47"/>
  <c r="AH42" i="47"/>
  <c r="AG42" i="47"/>
  <c r="AF42" i="47"/>
  <c r="AE42" i="47"/>
  <c r="AD42" i="47"/>
  <c r="Y42" i="47"/>
  <c r="W42" i="47"/>
  <c r="V42" i="47"/>
  <c r="U42" i="47"/>
  <c r="T42" i="47"/>
  <c r="AN41" i="47"/>
  <c r="AM41" i="47"/>
  <c r="AL41" i="47"/>
  <c r="AK41" i="47"/>
  <c r="AJ41" i="47"/>
  <c r="AI41" i="47"/>
  <c r="AH41" i="47"/>
  <c r="AG41" i="47"/>
  <c r="AF41" i="47"/>
  <c r="AE41" i="47"/>
  <c r="AD41" i="47"/>
  <c r="Y41" i="47"/>
  <c r="W41" i="47"/>
  <c r="V41" i="47"/>
  <c r="U41" i="47"/>
  <c r="T41" i="47"/>
  <c r="AN40" i="47"/>
  <c r="AM40" i="47"/>
  <c r="AL40" i="47"/>
  <c r="AK40" i="47"/>
  <c r="AJ40" i="47"/>
  <c r="AI40" i="47"/>
  <c r="AH40" i="47"/>
  <c r="AG40" i="47"/>
  <c r="AF40" i="47"/>
  <c r="AE40" i="47"/>
  <c r="AD40" i="47"/>
  <c r="Y40" i="47"/>
  <c r="W40" i="47"/>
  <c r="V40" i="47"/>
  <c r="U40" i="47"/>
  <c r="T40" i="47"/>
  <c r="AN39" i="47"/>
  <c r="AM39" i="47"/>
  <c r="AL39" i="47"/>
  <c r="AK39" i="47"/>
  <c r="AJ39" i="47"/>
  <c r="AI39" i="47"/>
  <c r="AH39" i="47"/>
  <c r="AG39" i="47"/>
  <c r="AF39" i="47"/>
  <c r="AE39" i="47"/>
  <c r="AD39" i="47"/>
  <c r="Y39" i="47"/>
  <c r="W39" i="47"/>
  <c r="V39" i="47"/>
  <c r="U39" i="47"/>
  <c r="T39" i="47"/>
  <c r="AN38" i="47"/>
  <c r="AM38" i="47"/>
  <c r="AL38" i="47"/>
  <c r="AK38" i="47"/>
  <c r="AJ38" i="47"/>
  <c r="AI38" i="47"/>
  <c r="AH38" i="47"/>
  <c r="AG38" i="47"/>
  <c r="AF38" i="47"/>
  <c r="AE38" i="47"/>
  <c r="AD38" i="47"/>
  <c r="Y38" i="47"/>
  <c r="W38" i="47"/>
  <c r="V38" i="47"/>
  <c r="U38" i="47"/>
  <c r="T38" i="47"/>
  <c r="AN37" i="47"/>
  <c r="AM37" i="47"/>
  <c r="AL37" i="47"/>
  <c r="AK37" i="47"/>
  <c r="AJ37" i="47"/>
  <c r="AI37" i="47"/>
  <c r="AH37" i="47"/>
  <c r="AG37" i="47"/>
  <c r="AF37" i="47"/>
  <c r="AE37" i="47"/>
  <c r="AD37" i="47"/>
  <c r="Y37" i="47"/>
  <c r="W37" i="47"/>
  <c r="V37" i="47"/>
  <c r="U37" i="47"/>
  <c r="T37" i="47"/>
  <c r="AN36" i="47"/>
  <c r="AM36" i="47"/>
  <c r="AL36" i="47"/>
  <c r="AK36" i="47"/>
  <c r="AJ36" i="47"/>
  <c r="AI36" i="47"/>
  <c r="AH36" i="47"/>
  <c r="AG36" i="47"/>
  <c r="AF36" i="47"/>
  <c r="AE36" i="47"/>
  <c r="AD36" i="47"/>
  <c r="Y36" i="47"/>
  <c r="W36" i="47"/>
  <c r="V36" i="47"/>
  <c r="U36" i="47"/>
  <c r="T36" i="47"/>
  <c r="AN35" i="47"/>
  <c r="AM35" i="47"/>
  <c r="AL35" i="47"/>
  <c r="AK35" i="47"/>
  <c r="AJ35" i="47"/>
  <c r="AI35" i="47"/>
  <c r="AH35" i="47"/>
  <c r="AG35" i="47"/>
  <c r="AF35" i="47"/>
  <c r="AE35" i="47"/>
  <c r="AD35" i="47"/>
  <c r="Y35" i="47"/>
  <c r="W35" i="47"/>
  <c r="V35" i="47"/>
  <c r="U35" i="47"/>
  <c r="T35" i="47"/>
  <c r="AN34" i="47"/>
  <c r="AM34" i="47"/>
  <c r="AL34" i="47"/>
  <c r="AK34" i="47"/>
  <c r="AJ34" i="47"/>
  <c r="AI34" i="47"/>
  <c r="AH34" i="47"/>
  <c r="AG34" i="47"/>
  <c r="AF34" i="47"/>
  <c r="AE34" i="47"/>
  <c r="AD34" i="47"/>
  <c r="Y34" i="47"/>
  <c r="W34" i="47"/>
  <c r="V34" i="47"/>
  <c r="U34" i="47"/>
  <c r="T34" i="47"/>
  <c r="AN33" i="47"/>
  <c r="AM33" i="47"/>
  <c r="AL33" i="47"/>
  <c r="AK33" i="47"/>
  <c r="AJ33" i="47"/>
  <c r="AI33" i="47"/>
  <c r="AH33" i="47"/>
  <c r="AG33" i="47"/>
  <c r="AF33" i="47"/>
  <c r="AE33" i="47"/>
  <c r="AD33" i="47"/>
  <c r="Y33" i="47"/>
  <c r="W33" i="47"/>
  <c r="V33" i="47"/>
  <c r="U33" i="47"/>
  <c r="T33" i="47"/>
  <c r="AN32" i="47"/>
  <c r="AM32" i="47"/>
  <c r="AL32" i="47"/>
  <c r="AK32" i="47"/>
  <c r="AJ32" i="47"/>
  <c r="AI32" i="47"/>
  <c r="AH32" i="47"/>
  <c r="AG32" i="47"/>
  <c r="AF32" i="47"/>
  <c r="AE32" i="47"/>
  <c r="AD32" i="47"/>
  <c r="Y32" i="47"/>
  <c r="W32" i="47"/>
  <c r="V32" i="47"/>
  <c r="U32" i="47"/>
  <c r="T32" i="47"/>
  <c r="AN31" i="47"/>
  <c r="AM31" i="47"/>
  <c r="AL31" i="47"/>
  <c r="AK31" i="47"/>
  <c r="AJ31" i="47"/>
  <c r="AI31" i="47"/>
  <c r="AH31" i="47"/>
  <c r="AG31" i="47"/>
  <c r="AF31" i="47"/>
  <c r="AE31" i="47"/>
  <c r="AD31" i="47"/>
  <c r="Y31" i="47"/>
  <c r="W31" i="47"/>
  <c r="V31" i="47"/>
  <c r="U31" i="47"/>
  <c r="T31" i="47"/>
  <c r="AN30" i="47"/>
  <c r="AM30" i="47"/>
  <c r="AL30" i="47"/>
  <c r="AK30" i="47"/>
  <c r="AJ30" i="47"/>
  <c r="AI30" i="47"/>
  <c r="AH30" i="47"/>
  <c r="AG30" i="47"/>
  <c r="AF30" i="47"/>
  <c r="AE30" i="47"/>
  <c r="AD30" i="47"/>
  <c r="Y30" i="47"/>
  <c r="W30" i="47"/>
  <c r="V30" i="47"/>
  <c r="U30" i="47"/>
  <c r="T30" i="47"/>
  <c r="AN29" i="47"/>
  <c r="AM29" i="47"/>
  <c r="AL29" i="47"/>
  <c r="AK29" i="47"/>
  <c r="AJ29" i="47"/>
  <c r="AI29" i="47"/>
  <c r="AH29" i="47"/>
  <c r="AG29" i="47"/>
  <c r="AF29" i="47"/>
  <c r="AE29" i="47"/>
  <c r="AD29" i="47"/>
  <c r="Y29" i="47"/>
  <c r="W29" i="47"/>
  <c r="V29" i="47"/>
  <c r="U29" i="47"/>
  <c r="T29" i="47"/>
  <c r="AN28" i="47"/>
  <c r="AM28" i="47"/>
  <c r="AL28" i="47"/>
  <c r="AK28" i="47"/>
  <c r="AJ28" i="47"/>
  <c r="AI28" i="47"/>
  <c r="AH28" i="47"/>
  <c r="AG28" i="47"/>
  <c r="AF28" i="47"/>
  <c r="AE28" i="47"/>
  <c r="AD28" i="47"/>
  <c r="Y28" i="47"/>
  <c r="W28" i="47"/>
  <c r="V28" i="47"/>
  <c r="U28" i="47"/>
  <c r="T28" i="47"/>
  <c r="AN27" i="47"/>
  <c r="AM27" i="47"/>
  <c r="AL27" i="47"/>
  <c r="AK27" i="47"/>
  <c r="AJ27" i="47"/>
  <c r="AI27" i="47"/>
  <c r="AH27" i="47"/>
  <c r="AG27" i="47"/>
  <c r="AF27" i="47"/>
  <c r="AE27" i="47"/>
  <c r="AD27" i="47"/>
  <c r="Y27" i="47"/>
  <c r="W27" i="47"/>
  <c r="V27" i="47"/>
  <c r="U27" i="47"/>
  <c r="T27" i="47"/>
  <c r="AN26" i="47"/>
  <c r="AM26" i="47"/>
  <c r="AL26" i="47"/>
  <c r="AK26" i="47"/>
  <c r="AJ26" i="47"/>
  <c r="AI26" i="47"/>
  <c r="AH26" i="47"/>
  <c r="AG26" i="47"/>
  <c r="AF26" i="47"/>
  <c r="AE26" i="47"/>
  <c r="AD26" i="47"/>
  <c r="Y26" i="47"/>
  <c r="W26" i="47"/>
  <c r="V26" i="47"/>
  <c r="U26" i="47"/>
  <c r="T26" i="47"/>
  <c r="AN25" i="47"/>
  <c r="AM25" i="47"/>
  <c r="AL25" i="47"/>
  <c r="AK25" i="47"/>
  <c r="AJ25" i="47"/>
  <c r="AI25" i="47"/>
  <c r="AH25" i="47"/>
  <c r="AG25" i="47"/>
  <c r="AF25" i="47"/>
  <c r="AE25" i="47"/>
  <c r="AD25" i="47"/>
  <c r="Y25" i="47"/>
  <c r="W25" i="47"/>
  <c r="V25" i="47"/>
  <c r="U25" i="47"/>
  <c r="T25" i="47"/>
  <c r="AN24" i="47"/>
  <c r="AM24" i="47"/>
  <c r="AL24" i="47"/>
  <c r="AK24" i="47"/>
  <c r="AJ24" i="47"/>
  <c r="AI24" i="47"/>
  <c r="AH24" i="47"/>
  <c r="AG24" i="47"/>
  <c r="AF24" i="47"/>
  <c r="AE24" i="47"/>
  <c r="AD24" i="47"/>
  <c r="Y24" i="47"/>
  <c r="W24" i="47"/>
  <c r="V24" i="47"/>
  <c r="U24" i="47"/>
  <c r="T24" i="47"/>
  <c r="AN23" i="47"/>
  <c r="AM23" i="47"/>
  <c r="AL23" i="47"/>
  <c r="AK23" i="47"/>
  <c r="AJ23" i="47"/>
  <c r="AI23" i="47"/>
  <c r="AH23" i="47"/>
  <c r="AG23" i="47"/>
  <c r="AF23" i="47"/>
  <c r="AE23" i="47"/>
  <c r="AD23" i="47"/>
  <c r="Y23" i="47"/>
  <c r="W23" i="47"/>
  <c r="V23" i="47"/>
  <c r="U23" i="47"/>
  <c r="T23" i="47"/>
  <c r="AN22" i="47"/>
  <c r="AM22" i="47"/>
  <c r="AL22" i="47"/>
  <c r="AK22" i="47"/>
  <c r="AJ22" i="47"/>
  <c r="AI22" i="47"/>
  <c r="AH22" i="47"/>
  <c r="AG22" i="47"/>
  <c r="AF22" i="47"/>
  <c r="AE22" i="47"/>
  <c r="AD22" i="47"/>
  <c r="Y22" i="47"/>
  <c r="W22" i="47"/>
  <c r="V22" i="47"/>
  <c r="U22" i="47"/>
  <c r="T22" i="47"/>
  <c r="AN21" i="47"/>
  <c r="AM21" i="47"/>
  <c r="AL21" i="47"/>
  <c r="AK21" i="47"/>
  <c r="AJ21" i="47"/>
  <c r="AI21" i="47"/>
  <c r="AH21" i="47"/>
  <c r="AG21" i="47"/>
  <c r="AF21" i="47"/>
  <c r="AE21" i="47"/>
  <c r="AD21" i="47"/>
  <c r="Y21" i="47"/>
  <c r="W21" i="47"/>
  <c r="V21" i="47"/>
  <c r="U21" i="47"/>
  <c r="T21" i="47"/>
  <c r="AN20" i="47"/>
  <c r="AM20" i="47"/>
  <c r="AL20" i="47"/>
  <c r="AK20" i="47"/>
  <c r="AJ20" i="47"/>
  <c r="AI20" i="47"/>
  <c r="AH20" i="47"/>
  <c r="AG20" i="47"/>
  <c r="AF20" i="47"/>
  <c r="AE20" i="47"/>
  <c r="AD20" i="47"/>
  <c r="Y20" i="47"/>
  <c r="W20" i="47"/>
  <c r="V20" i="47"/>
  <c r="U20" i="47"/>
  <c r="T20" i="47"/>
  <c r="AN19" i="47"/>
  <c r="AM19" i="47"/>
  <c r="AL19" i="47"/>
  <c r="AK19" i="47"/>
  <c r="AJ19" i="47"/>
  <c r="AI19" i="47"/>
  <c r="AH19" i="47"/>
  <c r="AG19" i="47"/>
  <c r="AF19" i="47"/>
  <c r="AE19" i="47"/>
  <c r="AD19" i="47"/>
  <c r="Y19" i="47"/>
  <c r="W19" i="47"/>
  <c r="V19" i="47"/>
  <c r="U19" i="47"/>
  <c r="T19" i="47"/>
  <c r="AN18" i="47"/>
  <c r="AM18" i="47"/>
  <c r="AL18" i="47"/>
  <c r="AK18" i="47"/>
  <c r="AJ18" i="47"/>
  <c r="AI18" i="47"/>
  <c r="AH18" i="47"/>
  <c r="AG18" i="47"/>
  <c r="AF18" i="47"/>
  <c r="AE18" i="47"/>
  <c r="AD18" i="47"/>
  <c r="Y18" i="47"/>
  <c r="W18" i="47"/>
  <c r="V18" i="47"/>
  <c r="U18" i="47"/>
  <c r="T18" i="47"/>
  <c r="AN17" i="47"/>
  <c r="AM17" i="47"/>
  <c r="AL17" i="47"/>
  <c r="AK17" i="47"/>
  <c r="AJ17" i="47"/>
  <c r="AI17" i="47"/>
  <c r="AH17" i="47"/>
  <c r="AG17" i="47"/>
  <c r="AF17" i="47"/>
  <c r="AE17" i="47"/>
  <c r="AD17" i="47"/>
  <c r="Y17" i="47"/>
  <c r="W17" i="47"/>
  <c r="V17" i="47"/>
  <c r="U17" i="47"/>
  <c r="T17" i="47"/>
  <c r="AN16" i="47"/>
  <c r="AM16" i="47"/>
  <c r="AL16" i="47"/>
  <c r="AK16" i="47"/>
  <c r="AJ16" i="47"/>
  <c r="AI16" i="47"/>
  <c r="AH16" i="47"/>
  <c r="AG16" i="47"/>
  <c r="AF16" i="47"/>
  <c r="AE16" i="47"/>
  <c r="AD16" i="47"/>
  <c r="Y16" i="47"/>
  <c r="W16" i="47"/>
  <c r="V16" i="47"/>
  <c r="U16" i="47"/>
  <c r="T16" i="47"/>
  <c r="A16" i="47"/>
  <c r="AN15" i="47"/>
  <c r="AM15" i="47"/>
  <c r="AL15" i="47"/>
  <c r="AK15" i="47"/>
  <c r="AJ15" i="47"/>
  <c r="AI15" i="47"/>
  <c r="AH15" i="47"/>
  <c r="AG15" i="47"/>
  <c r="AF15" i="47"/>
  <c r="AE15" i="47"/>
  <c r="AD15" i="47"/>
  <c r="Y15" i="47"/>
  <c r="W15" i="47"/>
  <c r="V15" i="47"/>
  <c r="U15" i="47"/>
  <c r="T15" i="47"/>
  <c r="AN14" i="47"/>
  <c r="AM14" i="47"/>
  <c r="AL14" i="47"/>
  <c r="AK14" i="47"/>
  <c r="AJ14" i="47"/>
  <c r="AI14" i="47"/>
  <c r="AH14" i="47"/>
  <c r="AG14" i="47"/>
  <c r="AF14" i="47"/>
  <c r="AE14" i="47"/>
  <c r="AD14" i="47"/>
  <c r="Y14" i="47"/>
  <c r="W14" i="47"/>
  <c r="V14" i="47"/>
  <c r="U14" i="47"/>
  <c r="T14" i="47"/>
  <c r="A14" i="47"/>
  <c r="AN13" i="47"/>
  <c r="AM13" i="47"/>
  <c r="AL13" i="47"/>
  <c r="AK13" i="47"/>
  <c r="AJ13" i="47"/>
  <c r="AI13" i="47"/>
  <c r="AH13" i="47"/>
  <c r="AG13" i="47"/>
  <c r="AF13" i="47"/>
  <c r="AE13" i="47"/>
  <c r="AD13" i="47"/>
  <c r="Y13" i="47"/>
  <c r="W13" i="47"/>
  <c r="V13" i="47"/>
  <c r="U13" i="47"/>
  <c r="T13" i="47"/>
  <c r="AN12" i="47"/>
  <c r="AM12" i="47"/>
  <c r="AL12" i="47"/>
  <c r="AK12" i="47"/>
  <c r="AJ12" i="47"/>
  <c r="AI12" i="47"/>
  <c r="AH12" i="47"/>
  <c r="AG12" i="47"/>
  <c r="AF12" i="47"/>
  <c r="AE12" i="47"/>
  <c r="AD12" i="47"/>
  <c r="Y12" i="47"/>
  <c r="W12" i="47"/>
  <c r="V12" i="47"/>
  <c r="U12" i="47"/>
  <c r="T12" i="47"/>
  <c r="A12" i="47"/>
  <c r="AN11" i="47"/>
  <c r="AM11" i="47"/>
  <c r="AL11" i="47"/>
  <c r="AK11" i="47"/>
  <c r="AJ11" i="47"/>
  <c r="AI11" i="47"/>
  <c r="AH11" i="47"/>
  <c r="AG11" i="47"/>
  <c r="AF11" i="47"/>
  <c r="AE11" i="47"/>
  <c r="AD11" i="47"/>
  <c r="Y11" i="47"/>
  <c r="W11" i="47"/>
  <c r="V11" i="47"/>
  <c r="U11" i="47"/>
  <c r="T11" i="47"/>
  <c r="AN10" i="47"/>
  <c r="AM10" i="47"/>
  <c r="AL10" i="47"/>
  <c r="AK10" i="47"/>
  <c r="AJ10" i="47"/>
  <c r="AI10" i="47"/>
  <c r="AH10" i="47"/>
  <c r="AG10" i="47"/>
  <c r="AF10" i="47"/>
  <c r="AE10" i="47"/>
  <c r="AD10" i="47"/>
  <c r="Y10" i="47"/>
  <c r="W10" i="47"/>
  <c r="V10" i="47"/>
  <c r="U10" i="47"/>
  <c r="T10" i="47"/>
  <c r="A10" i="47"/>
  <c r="AN9" i="47"/>
  <c r="AM9" i="47"/>
  <c r="AL9" i="47"/>
  <c r="AK9" i="47"/>
  <c r="AJ9" i="47"/>
  <c r="AI9" i="47"/>
  <c r="AH9" i="47"/>
  <c r="AG9" i="47"/>
  <c r="AF9" i="47"/>
  <c r="AE9" i="47"/>
  <c r="AD9" i="47"/>
  <c r="Y9" i="47"/>
  <c r="W9" i="47"/>
  <c r="V9" i="47"/>
  <c r="U9" i="47"/>
  <c r="T9" i="47"/>
  <c r="AN8" i="47"/>
  <c r="AM8" i="47"/>
  <c r="AL8" i="47"/>
  <c r="AK8" i="47"/>
  <c r="AJ8" i="47"/>
  <c r="AI8" i="47"/>
  <c r="AH8" i="47"/>
  <c r="AG8" i="47"/>
  <c r="AF8" i="47"/>
  <c r="AD8" i="47"/>
  <c r="Y8" i="47"/>
  <c r="W8" i="47"/>
  <c r="V8" i="47"/>
  <c r="U8" i="47"/>
  <c r="T8" i="47"/>
  <c r="AN7" i="47"/>
  <c r="AM7" i="47"/>
  <c r="AL7" i="47"/>
  <c r="AK7" i="47"/>
  <c r="AJ7" i="47"/>
  <c r="AI7" i="47"/>
  <c r="AH7" i="47"/>
  <c r="AG7" i="47"/>
  <c r="AF7" i="47"/>
  <c r="AD7" i="47"/>
  <c r="Y7" i="47"/>
  <c r="W7" i="47"/>
  <c r="V7" i="47"/>
  <c r="U7" i="47"/>
  <c r="T7" i="47"/>
  <c r="AN6" i="47"/>
  <c r="AM6" i="47"/>
  <c r="AL6" i="47"/>
  <c r="AK6" i="47"/>
  <c r="AJ6" i="47"/>
  <c r="AI6" i="47"/>
  <c r="AH6" i="47"/>
  <c r="AG6" i="47"/>
  <c r="AF6" i="47"/>
  <c r="AD6" i="47"/>
  <c r="Y6" i="47"/>
  <c r="W6" i="47"/>
  <c r="V6" i="47"/>
  <c r="U6" i="47"/>
  <c r="T6" i="47"/>
  <c r="A6" i="47"/>
  <c r="AN5" i="47"/>
  <c r="AM5" i="47"/>
  <c r="AL5" i="47"/>
  <c r="AK5" i="47"/>
  <c r="AJ5" i="47"/>
  <c r="AI5" i="47"/>
  <c r="AH5" i="47"/>
  <c r="AG5" i="47"/>
  <c r="AF5" i="47"/>
  <c r="AD5" i="47"/>
  <c r="Y5" i="47"/>
  <c r="W5" i="47"/>
  <c r="V5" i="47"/>
  <c r="U5" i="47"/>
  <c r="T5" i="47"/>
  <c r="F1" i="47"/>
  <c r="AN82" i="46"/>
  <c r="AM82" i="46"/>
  <c r="AL82" i="46"/>
  <c r="AK82" i="46"/>
  <c r="AJ82" i="46"/>
  <c r="AI82" i="46"/>
  <c r="AH82" i="46"/>
  <c r="AG82" i="46"/>
  <c r="AF82" i="46"/>
  <c r="AE82" i="46"/>
  <c r="AD82" i="46"/>
  <c r="Y82" i="46"/>
  <c r="W82" i="46"/>
  <c r="V82" i="46"/>
  <c r="U82" i="46"/>
  <c r="T82" i="46"/>
  <c r="AN81" i="46"/>
  <c r="AM81" i="46"/>
  <c r="AL81" i="46"/>
  <c r="AK81" i="46"/>
  <c r="AJ81" i="46"/>
  <c r="AI81" i="46"/>
  <c r="AH81" i="46"/>
  <c r="AG81" i="46"/>
  <c r="AF81" i="46"/>
  <c r="AE81" i="46"/>
  <c r="AD81" i="46"/>
  <c r="Y81" i="46"/>
  <c r="W81" i="46"/>
  <c r="V81" i="46"/>
  <c r="U81" i="46"/>
  <c r="T81" i="46"/>
  <c r="AN80" i="46"/>
  <c r="AM80" i="46"/>
  <c r="AL80" i="46"/>
  <c r="AK80" i="46"/>
  <c r="AJ80" i="46"/>
  <c r="AI80" i="46"/>
  <c r="AH80" i="46"/>
  <c r="AG80" i="46"/>
  <c r="AF80" i="46"/>
  <c r="AE80" i="46"/>
  <c r="AD80" i="46"/>
  <c r="Y80" i="46"/>
  <c r="W80" i="46"/>
  <c r="V80" i="46"/>
  <c r="U80" i="46"/>
  <c r="T80" i="46"/>
  <c r="AN79" i="46"/>
  <c r="AM79" i="46"/>
  <c r="AL79" i="46"/>
  <c r="AK79" i="46"/>
  <c r="AJ79" i="46"/>
  <c r="AI79" i="46"/>
  <c r="AH79" i="46"/>
  <c r="AG79" i="46"/>
  <c r="AF79" i="46"/>
  <c r="AE79" i="46"/>
  <c r="AD79" i="46"/>
  <c r="Y79" i="46"/>
  <c r="W79" i="46"/>
  <c r="V79" i="46"/>
  <c r="U79" i="46"/>
  <c r="T79" i="46"/>
  <c r="AN78" i="46"/>
  <c r="AM78" i="46"/>
  <c r="AL78" i="46"/>
  <c r="AK78" i="46"/>
  <c r="AJ78" i="46"/>
  <c r="AI78" i="46"/>
  <c r="AH78" i="46"/>
  <c r="AG78" i="46"/>
  <c r="AF78" i="46"/>
  <c r="AE78" i="46"/>
  <c r="AD78" i="46"/>
  <c r="Y78" i="46"/>
  <c r="W78" i="46"/>
  <c r="V78" i="46"/>
  <c r="U78" i="46"/>
  <c r="T78" i="46"/>
  <c r="AN77" i="46"/>
  <c r="AM77" i="46"/>
  <c r="AL77" i="46"/>
  <c r="AK77" i="46"/>
  <c r="AJ77" i="46"/>
  <c r="AI77" i="46"/>
  <c r="AH77" i="46"/>
  <c r="AG77" i="46"/>
  <c r="AF77" i="46"/>
  <c r="AE77" i="46"/>
  <c r="AD77" i="46"/>
  <c r="Y77" i="46"/>
  <c r="W77" i="46"/>
  <c r="V77" i="46"/>
  <c r="U77" i="46"/>
  <c r="T77" i="46"/>
  <c r="AN76" i="46"/>
  <c r="AM76" i="46"/>
  <c r="AL76" i="46"/>
  <c r="AK76" i="46"/>
  <c r="AJ76" i="46"/>
  <c r="AI76" i="46"/>
  <c r="AH76" i="46"/>
  <c r="AG76" i="46"/>
  <c r="AF76" i="46"/>
  <c r="AE76" i="46"/>
  <c r="AD76" i="46"/>
  <c r="Y76" i="46"/>
  <c r="W76" i="46"/>
  <c r="V76" i="46"/>
  <c r="U76" i="46"/>
  <c r="T76" i="46"/>
  <c r="AN75" i="46"/>
  <c r="AM75" i="46"/>
  <c r="AL75" i="46"/>
  <c r="AK75" i="46"/>
  <c r="AJ75" i="46"/>
  <c r="AI75" i="46"/>
  <c r="AH75" i="46"/>
  <c r="AG75" i="46"/>
  <c r="AF75" i="46"/>
  <c r="AE75" i="46"/>
  <c r="AD75" i="46"/>
  <c r="Y75" i="46"/>
  <c r="W75" i="46"/>
  <c r="V75" i="46"/>
  <c r="U75" i="46"/>
  <c r="T75" i="46"/>
  <c r="AN74" i="46"/>
  <c r="AM74" i="46"/>
  <c r="AL74" i="46"/>
  <c r="AK74" i="46"/>
  <c r="AJ74" i="46"/>
  <c r="AI74" i="46"/>
  <c r="AH74" i="46"/>
  <c r="AG74" i="46"/>
  <c r="AF74" i="46"/>
  <c r="AE74" i="46"/>
  <c r="AD74" i="46"/>
  <c r="Y74" i="46"/>
  <c r="W74" i="46"/>
  <c r="V74" i="46"/>
  <c r="U74" i="46"/>
  <c r="T74" i="46"/>
  <c r="AN73" i="46"/>
  <c r="AM73" i="46"/>
  <c r="AL73" i="46"/>
  <c r="AK73" i="46"/>
  <c r="AJ73" i="46"/>
  <c r="AI73" i="46"/>
  <c r="AH73" i="46"/>
  <c r="AG73" i="46"/>
  <c r="AF73" i="46"/>
  <c r="AE73" i="46"/>
  <c r="AD73" i="46"/>
  <c r="Y73" i="46"/>
  <c r="W73" i="46"/>
  <c r="V73" i="46"/>
  <c r="U73" i="46"/>
  <c r="T73" i="46"/>
  <c r="AN72" i="46"/>
  <c r="AM72" i="46"/>
  <c r="AL72" i="46"/>
  <c r="AK72" i="46"/>
  <c r="AJ72" i="46"/>
  <c r="AI72" i="46"/>
  <c r="AH72" i="46"/>
  <c r="AG72" i="46"/>
  <c r="AF72" i="46"/>
  <c r="AE72" i="46"/>
  <c r="AD72" i="46"/>
  <c r="Y72" i="46"/>
  <c r="W72" i="46"/>
  <c r="V72" i="46"/>
  <c r="U72" i="46"/>
  <c r="T72" i="46"/>
  <c r="AN71" i="46"/>
  <c r="AM71" i="46"/>
  <c r="AL71" i="46"/>
  <c r="AK71" i="46"/>
  <c r="AJ71" i="46"/>
  <c r="AI71" i="46"/>
  <c r="AH71" i="46"/>
  <c r="AG71" i="46"/>
  <c r="AF71" i="46"/>
  <c r="AE71" i="46"/>
  <c r="AD71" i="46"/>
  <c r="Y71" i="46"/>
  <c r="W71" i="46"/>
  <c r="V71" i="46"/>
  <c r="U71" i="46"/>
  <c r="T71" i="46"/>
  <c r="AN70" i="46"/>
  <c r="AM70" i="46"/>
  <c r="AL70" i="46"/>
  <c r="AK70" i="46"/>
  <c r="AJ70" i="46"/>
  <c r="AI70" i="46"/>
  <c r="AH70" i="46"/>
  <c r="AG70" i="46"/>
  <c r="AF70" i="46"/>
  <c r="AE70" i="46"/>
  <c r="AD70" i="46"/>
  <c r="Y70" i="46"/>
  <c r="W70" i="46"/>
  <c r="V70" i="46"/>
  <c r="U70" i="46"/>
  <c r="T70" i="46"/>
  <c r="AN69" i="46"/>
  <c r="AM69" i="46"/>
  <c r="AL69" i="46"/>
  <c r="AK69" i="46"/>
  <c r="AJ69" i="46"/>
  <c r="AI69" i="46"/>
  <c r="AH69" i="46"/>
  <c r="AG69" i="46"/>
  <c r="AF69" i="46"/>
  <c r="AE69" i="46"/>
  <c r="AD69" i="46"/>
  <c r="Y69" i="46"/>
  <c r="W69" i="46"/>
  <c r="V69" i="46"/>
  <c r="U69" i="46"/>
  <c r="T69" i="46"/>
  <c r="AN68" i="46"/>
  <c r="AM68" i="46"/>
  <c r="AL68" i="46"/>
  <c r="AK68" i="46"/>
  <c r="AJ68" i="46"/>
  <c r="AI68" i="46"/>
  <c r="AH68" i="46"/>
  <c r="AG68" i="46"/>
  <c r="AF68" i="46"/>
  <c r="AE68" i="46"/>
  <c r="AD68" i="46"/>
  <c r="Y68" i="46"/>
  <c r="W68" i="46"/>
  <c r="V68" i="46"/>
  <c r="U68" i="46"/>
  <c r="T68" i="46"/>
  <c r="AN67" i="46"/>
  <c r="AM67" i="46"/>
  <c r="AL67" i="46"/>
  <c r="AK67" i="46"/>
  <c r="AJ67" i="46"/>
  <c r="AI67" i="46"/>
  <c r="AH67" i="46"/>
  <c r="AG67" i="46"/>
  <c r="AF67" i="46"/>
  <c r="AE67" i="46"/>
  <c r="AD67" i="46"/>
  <c r="Y67" i="46"/>
  <c r="W67" i="46"/>
  <c r="V67" i="46"/>
  <c r="U67" i="46"/>
  <c r="T67" i="46"/>
  <c r="AN66" i="46"/>
  <c r="AM66" i="46"/>
  <c r="AL66" i="46"/>
  <c r="AK66" i="46"/>
  <c r="AJ66" i="46"/>
  <c r="AI66" i="46"/>
  <c r="AH66" i="46"/>
  <c r="AG66" i="46"/>
  <c r="AF66" i="46"/>
  <c r="AE66" i="46"/>
  <c r="AD66" i="46"/>
  <c r="Y66" i="46"/>
  <c r="W66" i="46"/>
  <c r="V66" i="46"/>
  <c r="U66" i="46"/>
  <c r="T66" i="46"/>
  <c r="AN65" i="46"/>
  <c r="AM65" i="46"/>
  <c r="AL65" i="46"/>
  <c r="AK65" i="46"/>
  <c r="AJ65" i="46"/>
  <c r="AI65" i="46"/>
  <c r="AH65" i="46"/>
  <c r="AG65" i="46"/>
  <c r="AF65" i="46"/>
  <c r="AE65" i="46"/>
  <c r="AD65" i="46"/>
  <c r="Y65" i="46"/>
  <c r="W65" i="46"/>
  <c r="V65" i="46"/>
  <c r="U65" i="46"/>
  <c r="T65" i="46"/>
  <c r="AN64" i="46"/>
  <c r="AM64" i="46"/>
  <c r="AL64" i="46"/>
  <c r="AK64" i="46"/>
  <c r="AJ64" i="46"/>
  <c r="AI64" i="46"/>
  <c r="AH64" i="46"/>
  <c r="AG64" i="46"/>
  <c r="AF64" i="46"/>
  <c r="AE64" i="46"/>
  <c r="AD64" i="46"/>
  <c r="Y64" i="46"/>
  <c r="W64" i="46"/>
  <c r="V64" i="46"/>
  <c r="U64" i="46"/>
  <c r="T64" i="46"/>
  <c r="AN63" i="46"/>
  <c r="AM63" i="46"/>
  <c r="AL63" i="46"/>
  <c r="AK63" i="46"/>
  <c r="AJ63" i="46"/>
  <c r="AI63" i="46"/>
  <c r="AH63" i="46"/>
  <c r="AG63" i="46"/>
  <c r="AF63" i="46"/>
  <c r="AE63" i="46"/>
  <c r="AD63" i="46"/>
  <c r="Y63" i="46"/>
  <c r="W63" i="46"/>
  <c r="V63" i="46"/>
  <c r="U63" i="46"/>
  <c r="T63" i="46"/>
  <c r="AN62" i="46"/>
  <c r="AM62" i="46"/>
  <c r="AL62" i="46"/>
  <c r="AK62" i="46"/>
  <c r="AJ62" i="46"/>
  <c r="AI62" i="46"/>
  <c r="AH62" i="46"/>
  <c r="AG62" i="46"/>
  <c r="AF62" i="46"/>
  <c r="AE62" i="46"/>
  <c r="AD62" i="46"/>
  <c r="Y62" i="46"/>
  <c r="W62" i="46"/>
  <c r="V62" i="46"/>
  <c r="U62" i="46"/>
  <c r="T62" i="46"/>
  <c r="AN61" i="46"/>
  <c r="AM61" i="46"/>
  <c r="AL61" i="46"/>
  <c r="AK61" i="46"/>
  <c r="AJ61" i="46"/>
  <c r="AI61" i="46"/>
  <c r="AH61" i="46"/>
  <c r="AG61" i="46"/>
  <c r="AF61" i="46"/>
  <c r="AE61" i="46"/>
  <c r="AD61" i="46"/>
  <c r="Y61" i="46"/>
  <c r="W61" i="46"/>
  <c r="V61" i="46"/>
  <c r="U61" i="46"/>
  <c r="T61" i="46"/>
  <c r="AN60" i="46"/>
  <c r="AM60" i="46"/>
  <c r="AL60" i="46"/>
  <c r="AK60" i="46"/>
  <c r="AJ60" i="46"/>
  <c r="AI60" i="46"/>
  <c r="AH60" i="46"/>
  <c r="AG60" i="46"/>
  <c r="AF60" i="46"/>
  <c r="AE60" i="46"/>
  <c r="AD60" i="46"/>
  <c r="Y60" i="46"/>
  <c r="W60" i="46"/>
  <c r="V60" i="46"/>
  <c r="U60" i="46"/>
  <c r="T60" i="46"/>
  <c r="AN59" i="46"/>
  <c r="AM59" i="46"/>
  <c r="AL59" i="46"/>
  <c r="AK59" i="46"/>
  <c r="AJ59" i="46"/>
  <c r="AI59" i="46"/>
  <c r="AH59" i="46"/>
  <c r="AG59" i="46"/>
  <c r="AF59" i="46"/>
  <c r="AE59" i="46"/>
  <c r="AD59" i="46"/>
  <c r="Y59" i="46"/>
  <c r="W59" i="46"/>
  <c r="V59" i="46"/>
  <c r="U59" i="46"/>
  <c r="T59" i="46"/>
  <c r="AN58" i="46"/>
  <c r="AM58" i="46"/>
  <c r="AL58" i="46"/>
  <c r="AK58" i="46"/>
  <c r="AJ58" i="46"/>
  <c r="AI58" i="46"/>
  <c r="AH58" i="46"/>
  <c r="AG58" i="46"/>
  <c r="AF58" i="46"/>
  <c r="AE58" i="46"/>
  <c r="AD58" i="46"/>
  <c r="Y58" i="46"/>
  <c r="W58" i="46"/>
  <c r="V58" i="46"/>
  <c r="U58" i="46"/>
  <c r="T58" i="46"/>
  <c r="AN57" i="46"/>
  <c r="AM57" i="46"/>
  <c r="AL57" i="46"/>
  <c r="AK57" i="46"/>
  <c r="AJ57" i="46"/>
  <c r="AI57" i="46"/>
  <c r="AH57" i="46"/>
  <c r="AG57" i="46"/>
  <c r="AF57" i="46"/>
  <c r="AE57" i="46"/>
  <c r="AD57" i="46"/>
  <c r="Y57" i="46"/>
  <c r="W57" i="46"/>
  <c r="V57" i="46"/>
  <c r="U57" i="46"/>
  <c r="T57" i="46"/>
  <c r="AN56" i="46"/>
  <c r="AM56" i="46"/>
  <c r="AL56" i="46"/>
  <c r="AK56" i="46"/>
  <c r="AJ56" i="46"/>
  <c r="AI56" i="46"/>
  <c r="AH56" i="46"/>
  <c r="AG56" i="46"/>
  <c r="AF56" i="46"/>
  <c r="AE56" i="46"/>
  <c r="AD56" i="46"/>
  <c r="Y56" i="46"/>
  <c r="W56" i="46"/>
  <c r="V56" i="46"/>
  <c r="U56" i="46"/>
  <c r="T56" i="46"/>
  <c r="AN55" i="46"/>
  <c r="AM55" i="46"/>
  <c r="AL55" i="46"/>
  <c r="AK55" i="46"/>
  <c r="AJ55" i="46"/>
  <c r="AI55" i="46"/>
  <c r="AH55" i="46"/>
  <c r="AG55" i="46"/>
  <c r="AF55" i="46"/>
  <c r="AE55" i="46"/>
  <c r="AD55" i="46"/>
  <c r="Y55" i="46"/>
  <c r="W55" i="46"/>
  <c r="V55" i="46"/>
  <c r="U55" i="46"/>
  <c r="T55" i="46"/>
  <c r="AN54" i="46"/>
  <c r="AM54" i="46"/>
  <c r="AL54" i="46"/>
  <c r="AK54" i="46"/>
  <c r="AJ54" i="46"/>
  <c r="AI54" i="46"/>
  <c r="AH54" i="46"/>
  <c r="AG54" i="46"/>
  <c r="AF54" i="46"/>
  <c r="AE54" i="46"/>
  <c r="AD54" i="46"/>
  <c r="Y54" i="46"/>
  <c r="W54" i="46"/>
  <c r="V54" i="46"/>
  <c r="U54" i="46"/>
  <c r="T54" i="46"/>
  <c r="AN53" i="46"/>
  <c r="AM53" i="46"/>
  <c r="AL53" i="46"/>
  <c r="AK53" i="46"/>
  <c r="AJ53" i="46"/>
  <c r="AI53" i="46"/>
  <c r="AH53" i="46"/>
  <c r="AG53" i="46"/>
  <c r="AF53" i="46"/>
  <c r="AE53" i="46"/>
  <c r="AD53" i="46"/>
  <c r="Y53" i="46"/>
  <c r="W53" i="46"/>
  <c r="V53" i="46"/>
  <c r="U53" i="46"/>
  <c r="T53" i="46"/>
  <c r="AN52" i="46"/>
  <c r="AM52" i="46"/>
  <c r="AL52" i="46"/>
  <c r="AK52" i="46"/>
  <c r="AJ52" i="46"/>
  <c r="AI52" i="46"/>
  <c r="AH52" i="46"/>
  <c r="AG52" i="46"/>
  <c r="AF52" i="46"/>
  <c r="AE52" i="46"/>
  <c r="AD52" i="46"/>
  <c r="Y52" i="46"/>
  <c r="W52" i="46"/>
  <c r="V52" i="46"/>
  <c r="U52" i="46"/>
  <c r="T52" i="46"/>
  <c r="AN51" i="46"/>
  <c r="AM51" i="46"/>
  <c r="AL51" i="46"/>
  <c r="AK51" i="46"/>
  <c r="AJ51" i="46"/>
  <c r="AI51" i="46"/>
  <c r="AH51" i="46"/>
  <c r="AG51" i="46"/>
  <c r="AF51" i="46"/>
  <c r="AE51" i="46"/>
  <c r="AD51" i="46"/>
  <c r="Y51" i="46"/>
  <c r="W51" i="46"/>
  <c r="V51" i="46"/>
  <c r="U51" i="46"/>
  <c r="T51" i="46"/>
  <c r="AN50" i="46"/>
  <c r="AM50" i="46"/>
  <c r="AL50" i="46"/>
  <c r="AK50" i="46"/>
  <c r="AJ50" i="46"/>
  <c r="AI50" i="46"/>
  <c r="AH50" i="46"/>
  <c r="AG50" i="46"/>
  <c r="AF50" i="46"/>
  <c r="AE50" i="46"/>
  <c r="AD50" i="46"/>
  <c r="Y50" i="46"/>
  <c r="W50" i="46"/>
  <c r="V50" i="46"/>
  <c r="U50" i="46"/>
  <c r="T50" i="46"/>
  <c r="AN49" i="46"/>
  <c r="AM49" i="46"/>
  <c r="AL49" i="46"/>
  <c r="AK49" i="46"/>
  <c r="AJ49" i="46"/>
  <c r="AI49" i="46"/>
  <c r="AH49" i="46"/>
  <c r="AG49" i="46"/>
  <c r="AF49" i="46"/>
  <c r="AE49" i="46"/>
  <c r="AD49" i="46"/>
  <c r="Y49" i="46"/>
  <c r="W49" i="46"/>
  <c r="V49" i="46"/>
  <c r="U49" i="46"/>
  <c r="T49" i="46"/>
  <c r="AN48" i="46"/>
  <c r="AM48" i="46"/>
  <c r="AL48" i="46"/>
  <c r="AK48" i="46"/>
  <c r="AJ48" i="46"/>
  <c r="AI48" i="46"/>
  <c r="AH48" i="46"/>
  <c r="AG48" i="46"/>
  <c r="AF48" i="46"/>
  <c r="AE48" i="46"/>
  <c r="AD48" i="46"/>
  <c r="Y48" i="46"/>
  <c r="W48" i="46"/>
  <c r="V48" i="46"/>
  <c r="U48" i="46"/>
  <c r="T48" i="46"/>
  <c r="AN47" i="46"/>
  <c r="AM47" i="46"/>
  <c r="AL47" i="46"/>
  <c r="AK47" i="46"/>
  <c r="AJ47" i="46"/>
  <c r="AI47" i="46"/>
  <c r="AH47" i="46"/>
  <c r="AG47" i="46"/>
  <c r="AF47" i="46"/>
  <c r="AE47" i="46"/>
  <c r="AD47" i="46"/>
  <c r="Y47" i="46"/>
  <c r="W47" i="46"/>
  <c r="V47" i="46"/>
  <c r="U47" i="46"/>
  <c r="T47" i="46"/>
  <c r="AN46" i="46"/>
  <c r="AM46" i="46"/>
  <c r="AL46" i="46"/>
  <c r="AK46" i="46"/>
  <c r="AJ46" i="46"/>
  <c r="AI46" i="46"/>
  <c r="AH46" i="46"/>
  <c r="AG46" i="46"/>
  <c r="AF46" i="46"/>
  <c r="AE46" i="46"/>
  <c r="AD46" i="46"/>
  <c r="Y46" i="46"/>
  <c r="W46" i="46"/>
  <c r="V46" i="46"/>
  <c r="U46" i="46"/>
  <c r="T46" i="46"/>
  <c r="AN45" i="46"/>
  <c r="AM45" i="46"/>
  <c r="AL45" i="46"/>
  <c r="AK45" i="46"/>
  <c r="AJ45" i="46"/>
  <c r="AI45" i="46"/>
  <c r="AH45" i="46"/>
  <c r="AG45" i="46"/>
  <c r="AF45" i="46"/>
  <c r="AE45" i="46"/>
  <c r="AD45" i="46"/>
  <c r="Y45" i="46"/>
  <c r="W45" i="46"/>
  <c r="V45" i="46"/>
  <c r="U45" i="46"/>
  <c r="T45" i="46"/>
  <c r="AN44" i="46"/>
  <c r="AM44" i="46"/>
  <c r="AL44" i="46"/>
  <c r="AK44" i="46"/>
  <c r="AJ44" i="46"/>
  <c r="AI44" i="46"/>
  <c r="AH44" i="46"/>
  <c r="AG44" i="46"/>
  <c r="AF44" i="46"/>
  <c r="AE44" i="46"/>
  <c r="AD44" i="46"/>
  <c r="Y44" i="46"/>
  <c r="W44" i="46"/>
  <c r="V44" i="46"/>
  <c r="U44" i="46"/>
  <c r="T44" i="46"/>
  <c r="AN43" i="46"/>
  <c r="AM43" i="46"/>
  <c r="AL43" i="46"/>
  <c r="AK43" i="46"/>
  <c r="AJ43" i="46"/>
  <c r="AI43" i="46"/>
  <c r="AH43" i="46"/>
  <c r="AG43" i="46"/>
  <c r="AF43" i="46"/>
  <c r="AE43" i="46"/>
  <c r="AD43" i="46"/>
  <c r="Y43" i="46"/>
  <c r="W43" i="46"/>
  <c r="V43" i="46"/>
  <c r="U43" i="46"/>
  <c r="T43" i="46"/>
  <c r="AN42" i="46"/>
  <c r="AM42" i="46"/>
  <c r="AL42" i="46"/>
  <c r="AK42" i="46"/>
  <c r="AJ42" i="46"/>
  <c r="AI42" i="46"/>
  <c r="AH42" i="46"/>
  <c r="AG42" i="46"/>
  <c r="AF42" i="46"/>
  <c r="AE42" i="46"/>
  <c r="AD42" i="46"/>
  <c r="Y42" i="46"/>
  <c r="W42" i="46"/>
  <c r="V42" i="46"/>
  <c r="U42" i="46"/>
  <c r="T42" i="46"/>
  <c r="AN41" i="46"/>
  <c r="AM41" i="46"/>
  <c r="AL41" i="46"/>
  <c r="AK41" i="46"/>
  <c r="AJ41" i="46"/>
  <c r="AI41" i="46"/>
  <c r="AH41" i="46"/>
  <c r="AG41" i="46"/>
  <c r="AF41" i="46"/>
  <c r="AE41" i="46"/>
  <c r="AD41" i="46"/>
  <c r="Y41" i="46"/>
  <c r="W41" i="46"/>
  <c r="V41" i="46"/>
  <c r="U41" i="46"/>
  <c r="T41" i="46"/>
  <c r="AN40" i="46"/>
  <c r="AM40" i="46"/>
  <c r="AL40" i="46"/>
  <c r="AK40" i="46"/>
  <c r="AJ40" i="46"/>
  <c r="AI40" i="46"/>
  <c r="AH40" i="46"/>
  <c r="AG40" i="46"/>
  <c r="AF40" i="46"/>
  <c r="AE40" i="46"/>
  <c r="AD40" i="46"/>
  <c r="Y40" i="46"/>
  <c r="W40" i="46"/>
  <c r="V40" i="46"/>
  <c r="U40" i="46"/>
  <c r="T40" i="46"/>
  <c r="AN39" i="46"/>
  <c r="AM39" i="46"/>
  <c r="AL39" i="46"/>
  <c r="AK39" i="46"/>
  <c r="AJ39" i="46"/>
  <c r="AI39" i="46"/>
  <c r="AH39" i="46"/>
  <c r="AG39" i="46"/>
  <c r="AF39" i="46"/>
  <c r="AE39" i="46"/>
  <c r="AD39" i="46"/>
  <c r="Y39" i="46"/>
  <c r="W39" i="46"/>
  <c r="V39" i="46"/>
  <c r="U39" i="46"/>
  <c r="T39" i="46"/>
  <c r="AN38" i="46"/>
  <c r="AM38" i="46"/>
  <c r="AL38" i="46"/>
  <c r="AK38" i="46"/>
  <c r="AJ38" i="46"/>
  <c r="AI38" i="46"/>
  <c r="AH38" i="46"/>
  <c r="AG38" i="46"/>
  <c r="AF38" i="46"/>
  <c r="AE38" i="46"/>
  <c r="AD38" i="46"/>
  <c r="Y38" i="46"/>
  <c r="W38" i="46"/>
  <c r="V38" i="46"/>
  <c r="U38" i="46"/>
  <c r="T38" i="46"/>
  <c r="AN37" i="46"/>
  <c r="AM37" i="46"/>
  <c r="AL37" i="46"/>
  <c r="AK37" i="46"/>
  <c r="AJ37" i="46"/>
  <c r="AI37" i="46"/>
  <c r="AH37" i="46"/>
  <c r="AG37" i="46"/>
  <c r="AF37" i="46"/>
  <c r="AE37" i="46"/>
  <c r="AD37" i="46"/>
  <c r="Y37" i="46"/>
  <c r="W37" i="46"/>
  <c r="V37" i="46"/>
  <c r="U37" i="46"/>
  <c r="T37" i="46"/>
  <c r="AN36" i="46"/>
  <c r="AM36" i="46"/>
  <c r="AL36" i="46"/>
  <c r="AK36" i="46"/>
  <c r="AJ36" i="46"/>
  <c r="AI36" i="46"/>
  <c r="AH36" i="46"/>
  <c r="AG36" i="46"/>
  <c r="AF36" i="46"/>
  <c r="AE36" i="46"/>
  <c r="AD36" i="46"/>
  <c r="Y36" i="46"/>
  <c r="W36" i="46"/>
  <c r="V36" i="46"/>
  <c r="U36" i="46"/>
  <c r="T36" i="46"/>
  <c r="AN35" i="46"/>
  <c r="AM35" i="46"/>
  <c r="AL35" i="46"/>
  <c r="AK35" i="46"/>
  <c r="AJ35" i="46"/>
  <c r="AI35" i="46"/>
  <c r="AH35" i="46"/>
  <c r="AG35" i="46"/>
  <c r="AF35" i="46"/>
  <c r="AE35" i="46"/>
  <c r="AD35" i="46"/>
  <c r="Y35" i="46"/>
  <c r="W35" i="46"/>
  <c r="V35" i="46"/>
  <c r="U35" i="46"/>
  <c r="T35" i="46"/>
  <c r="AN34" i="46"/>
  <c r="AM34" i="46"/>
  <c r="AL34" i="46"/>
  <c r="AK34" i="46"/>
  <c r="AJ34" i="46"/>
  <c r="AI34" i="46"/>
  <c r="AH34" i="46"/>
  <c r="AG34" i="46"/>
  <c r="AF34" i="46"/>
  <c r="AE34" i="46"/>
  <c r="AD34" i="46"/>
  <c r="Y34" i="46"/>
  <c r="W34" i="46"/>
  <c r="V34" i="46"/>
  <c r="U34" i="46"/>
  <c r="T34" i="46"/>
  <c r="AN33" i="46"/>
  <c r="AM33" i="46"/>
  <c r="AL33" i="46"/>
  <c r="AK33" i="46"/>
  <c r="AJ33" i="46"/>
  <c r="AI33" i="46"/>
  <c r="AH33" i="46"/>
  <c r="AG33" i="46"/>
  <c r="AF33" i="46"/>
  <c r="AE33" i="46"/>
  <c r="AD33" i="46"/>
  <c r="Y33" i="46"/>
  <c r="W33" i="46"/>
  <c r="V33" i="46"/>
  <c r="U33" i="46"/>
  <c r="T33" i="46"/>
  <c r="AN32" i="46"/>
  <c r="AM32" i="46"/>
  <c r="AL32" i="46"/>
  <c r="AK32" i="46"/>
  <c r="AJ32" i="46"/>
  <c r="AI32" i="46"/>
  <c r="AH32" i="46"/>
  <c r="AG32" i="46"/>
  <c r="AF32" i="46"/>
  <c r="AE32" i="46"/>
  <c r="AD32" i="46"/>
  <c r="Y32" i="46"/>
  <c r="W32" i="46"/>
  <c r="V32" i="46"/>
  <c r="U32" i="46"/>
  <c r="T32" i="46"/>
  <c r="AN31" i="46"/>
  <c r="AM31" i="46"/>
  <c r="AL31" i="46"/>
  <c r="AK31" i="46"/>
  <c r="AJ31" i="46"/>
  <c r="AI31" i="46"/>
  <c r="AH31" i="46"/>
  <c r="AG31" i="46"/>
  <c r="AF31" i="46"/>
  <c r="AE31" i="46"/>
  <c r="AD31" i="46"/>
  <c r="Y31" i="46"/>
  <c r="W31" i="46"/>
  <c r="V31" i="46"/>
  <c r="U31" i="46"/>
  <c r="T31" i="46"/>
  <c r="AN30" i="46"/>
  <c r="AM30" i="46"/>
  <c r="AL30" i="46"/>
  <c r="AK30" i="46"/>
  <c r="AJ30" i="46"/>
  <c r="AI30" i="46"/>
  <c r="AH30" i="46"/>
  <c r="AG30" i="46"/>
  <c r="AF30" i="46"/>
  <c r="AE30" i="46"/>
  <c r="AD30" i="46"/>
  <c r="Y30" i="46"/>
  <c r="W30" i="46"/>
  <c r="V30" i="46"/>
  <c r="U30" i="46"/>
  <c r="T30" i="46"/>
  <c r="AN29" i="46"/>
  <c r="AM29" i="46"/>
  <c r="AL29" i="46"/>
  <c r="AK29" i="46"/>
  <c r="AJ29" i="46"/>
  <c r="AI29" i="46"/>
  <c r="AH29" i="46"/>
  <c r="AG29" i="46"/>
  <c r="AF29" i="46"/>
  <c r="AE29" i="46"/>
  <c r="AD29" i="46"/>
  <c r="Y29" i="46"/>
  <c r="W29" i="46"/>
  <c r="V29" i="46"/>
  <c r="U29" i="46"/>
  <c r="T29" i="46"/>
  <c r="AN28" i="46"/>
  <c r="AM28" i="46"/>
  <c r="AL28" i="46"/>
  <c r="AK28" i="46"/>
  <c r="AJ28" i="46"/>
  <c r="AI28" i="46"/>
  <c r="AH28" i="46"/>
  <c r="AG28" i="46"/>
  <c r="AF28" i="46"/>
  <c r="AE28" i="46"/>
  <c r="AD28" i="46"/>
  <c r="Y28" i="46"/>
  <c r="W28" i="46"/>
  <c r="V28" i="46"/>
  <c r="U28" i="46"/>
  <c r="T28" i="46"/>
  <c r="AN27" i="46"/>
  <c r="AM27" i="46"/>
  <c r="AL27" i="46"/>
  <c r="AK27" i="46"/>
  <c r="AJ27" i="46"/>
  <c r="AI27" i="46"/>
  <c r="AH27" i="46"/>
  <c r="AG27" i="46"/>
  <c r="AF27" i="46"/>
  <c r="AE27" i="46"/>
  <c r="AD27" i="46"/>
  <c r="Y27" i="46"/>
  <c r="W27" i="46"/>
  <c r="V27" i="46"/>
  <c r="U27" i="46"/>
  <c r="T27" i="46"/>
  <c r="AN26" i="46"/>
  <c r="AM26" i="46"/>
  <c r="AL26" i="46"/>
  <c r="AK26" i="46"/>
  <c r="AJ26" i="46"/>
  <c r="AI26" i="46"/>
  <c r="AH26" i="46"/>
  <c r="AG26" i="46"/>
  <c r="AF26" i="46"/>
  <c r="AE26" i="46"/>
  <c r="AD26" i="46"/>
  <c r="Y26" i="46"/>
  <c r="W26" i="46"/>
  <c r="V26" i="46"/>
  <c r="U26" i="46"/>
  <c r="T26" i="46"/>
  <c r="AN25" i="46"/>
  <c r="AM25" i="46"/>
  <c r="AL25" i="46"/>
  <c r="AK25" i="46"/>
  <c r="AJ25" i="46"/>
  <c r="AI25" i="46"/>
  <c r="AH25" i="46"/>
  <c r="AG25" i="46"/>
  <c r="AF25" i="46"/>
  <c r="AE25" i="46"/>
  <c r="AD25" i="46"/>
  <c r="Y25" i="46"/>
  <c r="W25" i="46"/>
  <c r="V25" i="46"/>
  <c r="U25" i="46"/>
  <c r="T25" i="46"/>
  <c r="AN24" i="46"/>
  <c r="AM24" i="46"/>
  <c r="AL24" i="46"/>
  <c r="AK24" i="46"/>
  <c r="AJ24" i="46"/>
  <c r="AI24" i="46"/>
  <c r="AH24" i="46"/>
  <c r="AG24" i="46"/>
  <c r="AF24" i="46"/>
  <c r="AE24" i="46"/>
  <c r="AD24" i="46"/>
  <c r="Y24" i="46"/>
  <c r="W24" i="46"/>
  <c r="V24" i="46"/>
  <c r="U24" i="46"/>
  <c r="T24" i="46"/>
  <c r="AN23" i="46"/>
  <c r="AM23" i="46"/>
  <c r="AL23" i="46"/>
  <c r="AK23" i="46"/>
  <c r="AJ23" i="46"/>
  <c r="AI23" i="46"/>
  <c r="AH23" i="46"/>
  <c r="AG23" i="46"/>
  <c r="AF23" i="46"/>
  <c r="AE23" i="46"/>
  <c r="AD23" i="46"/>
  <c r="Y23" i="46"/>
  <c r="W23" i="46"/>
  <c r="V23" i="46"/>
  <c r="U23" i="46"/>
  <c r="T23" i="46"/>
  <c r="AN22" i="46"/>
  <c r="AM22" i="46"/>
  <c r="AL22" i="46"/>
  <c r="AK22" i="46"/>
  <c r="AJ22" i="46"/>
  <c r="AI22" i="46"/>
  <c r="AH22" i="46"/>
  <c r="AG22" i="46"/>
  <c r="AF22" i="46"/>
  <c r="AE22" i="46"/>
  <c r="AD22" i="46"/>
  <c r="Y22" i="46"/>
  <c r="W22" i="46"/>
  <c r="V22" i="46"/>
  <c r="U22" i="46"/>
  <c r="T22" i="46"/>
  <c r="AN21" i="46"/>
  <c r="AM21" i="46"/>
  <c r="AL21" i="46"/>
  <c r="AK21" i="46"/>
  <c r="AJ21" i="46"/>
  <c r="AI21" i="46"/>
  <c r="AH21" i="46"/>
  <c r="AG21" i="46"/>
  <c r="AF21" i="46"/>
  <c r="AE21" i="46"/>
  <c r="AD21" i="46"/>
  <c r="Y21" i="46"/>
  <c r="W21" i="46"/>
  <c r="V21" i="46"/>
  <c r="U21" i="46"/>
  <c r="T21" i="46"/>
  <c r="AN20" i="46"/>
  <c r="AM20" i="46"/>
  <c r="AL20" i="46"/>
  <c r="AK20" i="46"/>
  <c r="AJ20" i="46"/>
  <c r="AI20" i="46"/>
  <c r="AH20" i="46"/>
  <c r="AG20" i="46"/>
  <c r="AF20" i="46"/>
  <c r="AE20" i="46"/>
  <c r="AD20" i="46"/>
  <c r="Y20" i="46"/>
  <c r="W20" i="46"/>
  <c r="V20" i="46"/>
  <c r="U20" i="46"/>
  <c r="T20" i="46"/>
  <c r="AN19" i="46"/>
  <c r="AM19" i="46"/>
  <c r="AL19" i="46"/>
  <c r="AK19" i="46"/>
  <c r="AJ19" i="46"/>
  <c r="AI19" i="46"/>
  <c r="AH19" i="46"/>
  <c r="AG19" i="46"/>
  <c r="AF19" i="46"/>
  <c r="AE19" i="46"/>
  <c r="AD19" i="46"/>
  <c r="Y19" i="46"/>
  <c r="W19" i="46"/>
  <c r="V19" i="46"/>
  <c r="U19" i="46"/>
  <c r="T19" i="46"/>
  <c r="AN18" i="46"/>
  <c r="AM18" i="46"/>
  <c r="AL18" i="46"/>
  <c r="AK18" i="46"/>
  <c r="AJ18" i="46"/>
  <c r="AI18" i="46"/>
  <c r="AH18" i="46"/>
  <c r="AG18" i="46"/>
  <c r="AF18" i="46"/>
  <c r="AE18" i="46"/>
  <c r="AD18" i="46"/>
  <c r="Y18" i="46"/>
  <c r="W18" i="46"/>
  <c r="V18" i="46"/>
  <c r="U18" i="46"/>
  <c r="T18" i="46"/>
  <c r="AN17" i="46"/>
  <c r="AM17" i="46"/>
  <c r="AL17" i="46"/>
  <c r="AK17" i="46"/>
  <c r="AJ17" i="46"/>
  <c r="AI17" i="46"/>
  <c r="AH17" i="46"/>
  <c r="AG17" i="46"/>
  <c r="AF17" i="46"/>
  <c r="AE17" i="46"/>
  <c r="AD17" i="46"/>
  <c r="Y17" i="46"/>
  <c r="W17" i="46"/>
  <c r="V17" i="46"/>
  <c r="U17" i="46"/>
  <c r="T17" i="46"/>
  <c r="AN16" i="46"/>
  <c r="AM16" i="46"/>
  <c r="AL16" i="46"/>
  <c r="AK16" i="46"/>
  <c r="AJ16" i="46"/>
  <c r="AI16" i="46"/>
  <c r="AH16" i="46"/>
  <c r="AG16" i="46"/>
  <c r="AF16" i="46"/>
  <c r="AE16" i="46"/>
  <c r="AD16" i="46"/>
  <c r="Y16" i="46"/>
  <c r="W16" i="46"/>
  <c r="V16" i="46"/>
  <c r="U16" i="46"/>
  <c r="T16" i="46"/>
  <c r="A16" i="46"/>
  <c r="AN15" i="46"/>
  <c r="AM15" i="46"/>
  <c r="AL15" i="46"/>
  <c r="AK15" i="46"/>
  <c r="AJ15" i="46"/>
  <c r="AI15" i="46"/>
  <c r="AH15" i="46"/>
  <c r="AG15" i="46"/>
  <c r="AF15" i="46"/>
  <c r="AE15" i="46"/>
  <c r="AD15" i="46"/>
  <c r="Y15" i="46"/>
  <c r="W15" i="46"/>
  <c r="V15" i="46"/>
  <c r="U15" i="46"/>
  <c r="T15" i="46"/>
  <c r="AN14" i="46"/>
  <c r="AM14" i="46"/>
  <c r="AL14" i="46"/>
  <c r="AK14" i="46"/>
  <c r="AJ14" i="46"/>
  <c r="AI14" i="46"/>
  <c r="AH14" i="46"/>
  <c r="AG14" i="46"/>
  <c r="AF14" i="46"/>
  <c r="AE14" i="46"/>
  <c r="AD14" i="46"/>
  <c r="Y14" i="46"/>
  <c r="W14" i="46"/>
  <c r="V14" i="46"/>
  <c r="U14" i="46"/>
  <c r="T14" i="46"/>
  <c r="A14" i="46"/>
  <c r="AN13" i="46"/>
  <c r="AM13" i="46"/>
  <c r="AL13" i="46"/>
  <c r="AK13" i="46"/>
  <c r="AJ13" i="46"/>
  <c r="AI13" i="46"/>
  <c r="AH13" i="46"/>
  <c r="AG13" i="46"/>
  <c r="AF13" i="46"/>
  <c r="AE13" i="46"/>
  <c r="AD13" i="46"/>
  <c r="Y13" i="46"/>
  <c r="W13" i="46"/>
  <c r="V13" i="46"/>
  <c r="U13" i="46"/>
  <c r="T13" i="46"/>
  <c r="AN12" i="46"/>
  <c r="AM12" i="46"/>
  <c r="AL12" i="46"/>
  <c r="AK12" i="46"/>
  <c r="AJ12" i="46"/>
  <c r="AI12" i="46"/>
  <c r="AH12" i="46"/>
  <c r="AG12" i="46"/>
  <c r="AF12" i="46"/>
  <c r="AE12" i="46"/>
  <c r="AD12" i="46"/>
  <c r="Y12" i="46"/>
  <c r="W12" i="46"/>
  <c r="V12" i="46"/>
  <c r="U12" i="46"/>
  <c r="T12" i="46"/>
  <c r="A12" i="46"/>
  <c r="AN11" i="46"/>
  <c r="AM11" i="46"/>
  <c r="AL11" i="46"/>
  <c r="AK11" i="46"/>
  <c r="AJ11" i="46"/>
  <c r="AI11" i="46"/>
  <c r="AH11" i="46"/>
  <c r="AG11" i="46"/>
  <c r="AF11" i="46"/>
  <c r="AE11" i="46"/>
  <c r="AD11" i="46"/>
  <c r="Y11" i="46"/>
  <c r="W11" i="46"/>
  <c r="V11" i="46"/>
  <c r="U11" i="46"/>
  <c r="T11" i="46"/>
  <c r="AN10" i="46"/>
  <c r="AM10" i="46"/>
  <c r="AL10" i="46"/>
  <c r="AK10" i="46"/>
  <c r="AJ10" i="46"/>
  <c r="AI10" i="46"/>
  <c r="AH10" i="46"/>
  <c r="AG10" i="46"/>
  <c r="AF10" i="46"/>
  <c r="AE10" i="46"/>
  <c r="AD10" i="46"/>
  <c r="Y10" i="46"/>
  <c r="W10" i="46"/>
  <c r="V10" i="46"/>
  <c r="U10" i="46"/>
  <c r="T10" i="46"/>
  <c r="A10" i="46"/>
  <c r="AN9" i="46"/>
  <c r="AM9" i="46"/>
  <c r="AL9" i="46"/>
  <c r="AK9" i="46"/>
  <c r="AJ9" i="46"/>
  <c r="AI9" i="46"/>
  <c r="AH9" i="46"/>
  <c r="AG9" i="46"/>
  <c r="AF9" i="46"/>
  <c r="AE9" i="46"/>
  <c r="AD9" i="46"/>
  <c r="Y9" i="46"/>
  <c r="W9" i="46"/>
  <c r="V9" i="46"/>
  <c r="U9" i="46"/>
  <c r="T9" i="46"/>
  <c r="AN8" i="46"/>
  <c r="AM8" i="46"/>
  <c r="AL8" i="46"/>
  <c r="AK8" i="46"/>
  <c r="AJ8" i="46"/>
  <c r="AI8" i="46"/>
  <c r="AH8" i="46"/>
  <c r="AG8" i="46"/>
  <c r="AF8" i="46"/>
  <c r="AD8" i="46"/>
  <c r="Y8" i="46"/>
  <c r="W8" i="46"/>
  <c r="V8" i="46"/>
  <c r="U8" i="46"/>
  <c r="T8" i="46"/>
  <c r="AN7" i="46"/>
  <c r="AM7" i="46"/>
  <c r="AL7" i="46"/>
  <c r="AK7" i="46"/>
  <c r="AJ7" i="46"/>
  <c r="AI7" i="46"/>
  <c r="AH7" i="46"/>
  <c r="AG7" i="46"/>
  <c r="AF7" i="46"/>
  <c r="AD7" i="46"/>
  <c r="Y7" i="46"/>
  <c r="W7" i="46"/>
  <c r="V7" i="46"/>
  <c r="U7" i="46"/>
  <c r="T7" i="46"/>
  <c r="AN6" i="46"/>
  <c r="AM6" i="46"/>
  <c r="AL6" i="46"/>
  <c r="AK6" i="46"/>
  <c r="AJ6" i="46"/>
  <c r="AI6" i="46"/>
  <c r="AH6" i="46"/>
  <c r="AG6" i="46"/>
  <c r="AF6" i="46"/>
  <c r="AD6" i="46"/>
  <c r="Y6" i="46"/>
  <c r="W6" i="46"/>
  <c r="V6" i="46"/>
  <c r="U6" i="46"/>
  <c r="T6" i="46"/>
  <c r="A6" i="46"/>
  <c r="AN5" i="46"/>
  <c r="AM5" i="46"/>
  <c r="AL5" i="46"/>
  <c r="AK5" i="46"/>
  <c r="AJ5" i="46"/>
  <c r="AI5" i="46"/>
  <c r="AH5" i="46"/>
  <c r="AG5" i="46"/>
  <c r="AF5" i="46"/>
  <c r="AD5" i="46"/>
  <c r="Y5" i="46"/>
  <c r="W5" i="46"/>
  <c r="V5" i="46"/>
  <c r="U5" i="46"/>
  <c r="T5" i="46"/>
  <c r="F1" i="46"/>
  <c r="AN24" i="45"/>
  <c r="AM24" i="45"/>
  <c r="AL24" i="45"/>
  <c r="AK24" i="45"/>
  <c r="AJ24" i="45"/>
  <c r="AI24" i="45"/>
  <c r="AH24" i="45"/>
  <c r="AG24" i="45"/>
  <c r="AF24" i="45"/>
  <c r="AE24" i="45"/>
  <c r="AD24" i="45"/>
  <c r="Y24" i="45"/>
  <c r="W24" i="45"/>
  <c r="V24" i="45"/>
  <c r="U24" i="45"/>
  <c r="T24" i="45"/>
  <c r="AN23" i="45"/>
  <c r="AM23" i="45"/>
  <c r="AL23" i="45"/>
  <c r="AK23" i="45"/>
  <c r="AJ23" i="45"/>
  <c r="AI23" i="45"/>
  <c r="AH23" i="45"/>
  <c r="AG23" i="45"/>
  <c r="AF23" i="45"/>
  <c r="AE23" i="45"/>
  <c r="AD23" i="45"/>
  <c r="Y23" i="45"/>
  <c r="W23" i="45"/>
  <c r="V23" i="45"/>
  <c r="U23" i="45"/>
  <c r="T23" i="45"/>
  <c r="AN22" i="45"/>
  <c r="AM22" i="45"/>
  <c r="AL22" i="45"/>
  <c r="AK22" i="45"/>
  <c r="AJ22" i="45"/>
  <c r="AI22" i="45"/>
  <c r="AH22" i="45"/>
  <c r="AG22" i="45"/>
  <c r="AF22" i="45"/>
  <c r="AE22" i="45"/>
  <c r="AD22" i="45"/>
  <c r="Y22" i="45"/>
  <c r="W22" i="45"/>
  <c r="V22" i="45"/>
  <c r="U22" i="45"/>
  <c r="T22" i="45"/>
  <c r="AN21" i="45"/>
  <c r="AM21" i="45"/>
  <c r="AL21" i="45"/>
  <c r="AK21" i="45"/>
  <c r="AJ21" i="45"/>
  <c r="AI21" i="45"/>
  <c r="AH21" i="45"/>
  <c r="AG21" i="45"/>
  <c r="AF21" i="45"/>
  <c r="AE21" i="45"/>
  <c r="AD21" i="45"/>
  <c r="Y21" i="45"/>
  <c r="W21" i="45"/>
  <c r="V21" i="45"/>
  <c r="U21" i="45"/>
  <c r="T21" i="45"/>
  <c r="AN20" i="45"/>
  <c r="AM20" i="45"/>
  <c r="AL20" i="45"/>
  <c r="AK20" i="45"/>
  <c r="AJ20" i="45"/>
  <c r="AI20" i="45"/>
  <c r="AH20" i="45"/>
  <c r="AG20" i="45"/>
  <c r="AF20" i="45"/>
  <c r="AE20" i="45"/>
  <c r="AD20" i="45"/>
  <c r="Y20" i="45"/>
  <c r="W20" i="45"/>
  <c r="V20" i="45"/>
  <c r="U20" i="45"/>
  <c r="T20" i="45"/>
  <c r="AN19" i="45"/>
  <c r="AM19" i="45"/>
  <c r="AL19" i="45"/>
  <c r="AK19" i="45"/>
  <c r="AJ19" i="45"/>
  <c r="AI19" i="45"/>
  <c r="AH19" i="45"/>
  <c r="AG19" i="45"/>
  <c r="AF19" i="45"/>
  <c r="AE19" i="45"/>
  <c r="AD19" i="45"/>
  <c r="Y19" i="45"/>
  <c r="W19" i="45"/>
  <c r="V19" i="45"/>
  <c r="U19" i="45"/>
  <c r="T19" i="45"/>
  <c r="AN18" i="45"/>
  <c r="AM18" i="45"/>
  <c r="AL18" i="45"/>
  <c r="AK18" i="45"/>
  <c r="AJ18" i="45"/>
  <c r="AI18" i="45"/>
  <c r="AH18" i="45"/>
  <c r="AG18" i="45"/>
  <c r="AF18" i="45"/>
  <c r="AE18" i="45"/>
  <c r="AD18" i="45"/>
  <c r="Y18" i="45"/>
  <c r="W18" i="45"/>
  <c r="V18" i="45"/>
  <c r="U18" i="45"/>
  <c r="T18" i="45"/>
  <c r="AN17" i="45"/>
  <c r="AM17" i="45"/>
  <c r="AL17" i="45"/>
  <c r="AK17" i="45"/>
  <c r="AJ17" i="45"/>
  <c r="AI17" i="45"/>
  <c r="AH17" i="45"/>
  <c r="AG17" i="45"/>
  <c r="AF17" i="45"/>
  <c r="AE17" i="45"/>
  <c r="AD17" i="45"/>
  <c r="Y17" i="45"/>
  <c r="W17" i="45"/>
  <c r="V17" i="45"/>
  <c r="U17" i="45"/>
  <c r="T17" i="45"/>
  <c r="AN16" i="45"/>
  <c r="AM16" i="45"/>
  <c r="AL16" i="45"/>
  <c r="AK16" i="45"/>
  <c r="AJ16" i="45"/>
  <c r="AI16" i="45"/>
  <c r="AH16" i="45"/>
  <c r="AG16" i="45"/>
  <c r="AF16" i="45"/>
  <c r="AE16" i="45"/>
  <c r="AD16" i="45"/>
  <c r="Y16" i="45"/>
  <c r="W16" i="45"/>
  <c r="V16" i="45"/>
  <c r="U16" i="45"/>
  <c r="T16" i="45"/>
  <c r="A16" i="45"/>
  <c r="AN15" i="45"/>
  <c r="AM15" i="45"/>
  <c r="AL15" i="45"/>
  <c r="AK15" i="45"/>
  <c r="AJ15" i="45"/>
  <c r="AI15" i="45"/>
  <c r="AH15" i="45"/>
  <c r="AG15" i="45"/>
  <c r="AF15" i="45"/>
  <c r="AE15" i="45"/>
  <c r="AD15" i="45"/>
  <c r="Y15" i="45"/>
  <c r="W15" i="45"/>
  <c r="V15" i="45"/>
  <c r="U15" i="45"/>
  <c r="T15" i="45"/>
  <c r="AN14" i="45"/>
  <c r="AM14" i="45"/>
  <c r="AL14" i="45"/>
  <c r="AK14" i="45"/>
  <c r="AJ14" i="45"/>
  <c r="AI14" i="45"/>
  <c r="AH14" i="45"/>
  <c r="AG14" i="45"/>
  <c r="AF14" i="45"/>
  <c r="AE14" i="45"/>
  <c r="AD14" i="45"/>
  <c r="Y14" i="45"/>
  <c r="W14" i="45"/>
  <c r="V14" i="45"/>
  <c r="U14" i="45"/>
  <c r="T14" i="45"/>
  <c r="A14" i="45"/>
  <c r="AN13" i="45"/>
  <c r="AM13" i="45"/>
  <c r="AL13" i="45"/>
  <c r="AK13" i="45"/>
  <c r="AJ13" i="45"/>
  <c r="AI13" i="45"/>
  <c r="AH13" i="45"/>
  <c r="AG13" i="45"/>
  <c r="AF13" i="45"/>
  <c r="AE13" i="45"/>
  <c r="AD13" i="45"/>
  <c r="Y13" i="45"/>
  <c r="W13" i="45"/>
  <c r="V13" i="45"/>
  <c r="U13" i="45"/>
  <c r="T13" i="45"/>
  <c r="AN12" i="45"/>
  <c r="AM12" i="45"/>
  <c r="AL12" i="45"/>
  <c r="AK12" i="45"/>
  <c r="AJ12" i="45"/>
  <c r="AI12" i="45"/>
  <c r="AH12" i="45"/>
  <c r="AG12" i="45"/>
  <c r="AF12" i="45"/>
  <c r="AE12" i="45"/>
  <c r="AD12" i="45"/>
  <c r="Y12" i="45"/>
  <c r="W12" i="45"/>
  <c r="V12" i="45"/>
  <c r="U12" i="45"/>
  <c r="T12" i="45"/>
  <c r="A12" i="45"/>
  <c r="AN11" i="45"/>
  <c r="AM11" i="45"/>
  <c r="AL11" i="45"/>
  <c r="AK11" i="45"/>
  <c r="AJ11" i="45"/>
  <c r="AI11" i="45"/>
  <c r="AH11" i="45"/>
  <c r="AG11" i="45"/>
  <c r="AF11" i="45"/>
  <c r="AE11" i="45"/>
  <c r="AD11" i="45"/>
  <c r="Y11" i="45"/>
  <c r="W11" i="45"/>
  <c r="V11" i="45"/>
  <c r="U11" i="45"/>
  <c r="T11" i="45"/>
  <c r="AN10" i="45"/>
  <c r="AM10" i="45"/>
  <c r="AL10" i="45"/>
  <c r="AK10" i="45"/>
  <c r="AJ10" i="45"/>
  <c r="AI10" i="45"/>
  <c r="AH10" i="45"/>
  <c r="AG10" i="45"/>
  <c r="AF10" i="45"/>
  <c r="AE10" i="45"/>
  <c r="AD10" i="45"/>
  <c r="Y10" i="45"/>
  <c r="W10" i="45"/>
  <c r="V10" i="45"/>
  <c r="U10" i="45"/>
  <c r="T10" i="45"/>
  <c r="A10" i="45"/>
  <c r="AN9" i="45"/>
  <c r="AM9" i="45"/>
  <c r="AL9" i="45"/>
  <c r="AK9" i="45"/>
  <c r="AJ9" i="45"/>
  <c r="AI9" i="45"/>
  <c r="AH9" i="45"/>
  <c r="AG9" i="45"/>
  <c r="AF9" i="45"/>
  <c r="AE9" i="45"/>
  <c r="AD9" i="45"/>
  <c r="Y9" i="45"/>
  <c r="W9" i="45"/>
  <c r="V9" i="45"/>
  <c r="U9" i="45"/>
  <c r="T9" i="45"/>
  <c r="AN8" i="45"/>
  <c r="AM8" i="45"/>
  <c r="AL8" i="45"/>
  <c r="AK8" i="45"/>
  <c r="AJ8" i="45"/>
  <c r="AI8" i="45"/>
  <c r="AH8" i="45"/>
  <c r="AG8" i="45"/>
  <c r="AF8" i="45"/>
  <c r="AD8" i="45"/>
  <c r="Y8" i="45"/>
  <c r="W8" i="45"/>
  <c r="V8" i="45"/>
  <c r="U8" i="45"/>
  <c r="T8" i="45"/>
  <c r="AN7" i="45"/>
  <c r="AM7" i="45"/>
  <c r="AL7" i="45"/>
  <c r="AK7" i="45"/>
  <c r="AJ7" i="45"/>
  <c r="AI7" i="45"/>
  <c r="AH7" i="45"/>
  <c r="AG7" i="45"/>
  <c r="AF7" i="45"/>
  <c r="AD7" i="45"/>
  <c r="Y7" i="45"/>
  <c r="W7" i="45"/>
  <c r="V7" i="45"/>
  <c r="U7" i="45"/>
  <c r="T7" i="45"/>
  <c r="AN6" i="45"/>
  <c r="AM6" i="45"/>
  <c r="AL6" i="45"/>
  <c r="AK6" i="45"/>
  <c r="AJ6" i="45"/>
  <c r="AI6" i="45"/>
  <c r="AH6" i="45"/>
  <c r="AG6" i="45"/>
  <c r="AF6" i="45"/>
  <c r="AD6" i="45"/>
  <c r="Y6" i="45"/>
  <c r="W6" i="45"/>
  <c r="V6" i="45"/>
  <c r="U6" i="45"/>
  <c r="T6" i="45"/>
  <c r="A6" i="45"/>
  <c r="AN5" i="45"/>
  <c r="AM5" i="45"/>
  <c r="AL5" i="45"/>
  <c r="AK5" i="45"/>
  <c r="AJ5" i="45"/>
  <c r="AI5" i="45"/>
  <c r="AH5" i="45"/>
  <c r="AG5" i="45"/>
  <c r="AF5" i="45"/>
  <c r="AD5" i="45"/>
  <c r="Y5" i="45"/>
  <c r="W5" i="45"/>
  <c r="V5" i="45"/>
  <c r="U5" i="45"/>
  <c r="T5" i="45"/>
  <c r="F1" i="45"/>
  <c r="AN24" i="44"/>
  <c r="AM24" i="44"/>
  <c r="AL24" i="44"/>
  <c r="AK24" i="44"/>
  <c r="AJ24" i="44"/>
  <c r="AI24" i="44"/>
  <c r="AH24" i="44"/>
  <c r="AG24" i="44"/>
  <c r="AF24" i="44"/>
  <c r="AE24" i="44"/>
  <c r="AD24" i="44"/>
  <c r="Y24" i="44"/>
  <c r="W24" i="44"/>
  <c r="V24" i="44"/>
  <c r="U24" i="44"/>
  <c r="T24" i="44"/>
  <c r="AN23" i="44"/>
  <c r="AM23" i="44"/>
  <c r="AL23" i="44"/>
  <c r="AK23" i="44"/>
  <c r="AJ23" i="44"/>
  <c r="AI23" i="44"/>
  <c r="AH23" i="44"/>
  <c r="AG23" i="44"/>
  <c r="AF23" i="44"/>
  <c r="AE23" i="44"/>
  <c r="AD23" i="44"/>
  <c r="Y23" i="44"/>
  <c r="W23" i="44"/>
  <c r="V23" i="44"/>
  <c r="U23" i="44"/>
  <c r="T23" i="44"/>
  <c r="AN22" i="44"/>
  <c r="AM22" i="44"/>
  <c r="AL22" i="44"/>
  <c r="AK22" i="44"/>
  <c r="AJ22" i="44"/>
  <c r="AI22" i="44"/>
  <c r="AH22" i="44"/>
  <c r="AG22" i="44"/>
  <c r="AF22" i="44"/>
  <c r="AE22" i="44"/>
  <c r="AD22" i="44"/>
  <c r="Y22" i="44"/>
  <c r="W22" i="44"/>
  <c r="V22" i="44"/>
  <c r="U22" i="44"/>
  <c r="T22" i="44"/>
  <c r="AN21" i="44"/>
  <c r="AM21" i="44"/>
  <c r="AL21" i="44"/>
  <c r="AK21" i="44"/>
  <c r="AJ21" i="44"/>
  <c r="AI21" i="44"/>
  <c r="AH21" i="44"/>
  <c r="AG21" i="44"/>
  <c r="AF21" i="44"/>
  <c r="AE21" i="44"/>
  <c r="AD21" i="44"/>
  <c r="Y21" i="44"/>
  <c r="W21" i="44"/>
  <c r="V21" i="44"/>
  <c r="U21" i="44"/>
  <c r="T21" i="44"/>
  <c r="AN20" i="44"/>
  <c r="AM20" i="44"/>
  <c r="AL20" i="44"/>
  <c r="AK20" i="44"/>
  <c r="AJ20" i="44"/>
  <c r="AI20" i="44"/>
  <c r="AH20" i="44"/>
  <c r="AG20" i="44"/>
  <c r="AF20" i="44"/>
  <c r="AE20" i="44"/>
  <c r="AD20" i="44"/>
  <c r="Y20" i="44"/>
  <c r="W20" i="44"/>
  <c r="V20" i="44"/>
  <c r="U20" i="44"/>
  <c r="T20" i="44"/>
  <c r="AN19" i="44"/>
  <c r="AM19" i="44"/>
  <c r="AL19" i="44"/>
  <c r="AK19" i="44"/>
  <c r="AJ19" i="44"/>
  <c r="AI19" i="44"/>
  <c r="AH19" i="44"/>
  <c r="AG19" i="44"/>
  <c r="AF19" i="44"/>
  <c r="AE19" i="44"/>
  <c r="AD19" i="44"/>
  <c r="Y19" i="44"/>
  <c r="W19" i="44"/>
  <c r="V19" i="44"/>
  <c r="U19" i="44"/>
  <c r="T19" i="44"/>
  <c r="AN18" i="44"/>
  <c r="AM18" i="44"/>
  <c r="AL18" i="44"/>
  <c r="AK18" i="44"/>
  <c r="AJ18" i="44"/>
  <c r="AI18" i="44"/>
  <c r="AH18" i="44"/>
  <c r="AG18" i="44"/>
  <c r="AF18" i="44"/>
  <c r="AE18" i="44"/>
  <c r="AD18" i="44"/>
  <c r="Y18" i="44"/>
  <c r="W18" i="44"/>
  <c r="V18" i="44"/>
  <c r="U18" i="44"/>
  <c r="T18" i="44"/>
  <c r="AN17" i="44"/>
  <c r="AM17" i="44"/>
  <c r="AL17" i="44"/>
  <c r="AK17" i="44"/>
  <c r="AJ17" i="44"/>
  <c r="AI17" i="44"/>
  <c r="AH17" i="44"/>
  <c r="AG17" i="44"/>
  <c r="AF17" i="44"/>
  <c r="AE17" i="44"/>
  <c r="AD17" i="44"/>
  <c r="Y17" i="44"/>
  <c r="W17" i="44"/>
  <c r="V17" i="44"/>
  <c r="U17" i="44"/>
  <c r="T17" i="44"/>
  <c r="AN16" i="44"/>
  <c r="AM16" i="44"/>
  <c r="AL16" i="44"/>
  <c r="AK16" i="44"/>
  <c r="AJ16" i="44"/>
  <c r="AI16" i="44"/>
  <c r="AH16" i="44"/>
  <c r="AG16" i="44"/>
  <c r="AF16" i="44"/>
  <c r="AE16" i="44"/>
  <c r="AD16" i="44"/>
  <c r="Y16" i="44"/>
  <c r="W16" i="44"/>
  <c r="V16" i="44"/>
  <c r="U16" i="44"/>
  <c r="T16" i="44"/>
  <c r="A16" i="44"/>
  <c r="AN15" i="44"/>
  <c r="AM15" i="44"/>
  <c r="AL15" i="44"/>
  <c r="AK15" i="44"/>
  <c r="AJ15" i="44"/>
  <c r="AI15" i="44"/>
  <c r="AH15" i="44"/>
  <c r="AG15" i="44"/>
  <c r="AF15" i="44"/>
  <c r="AE15" i="44"/>
  <c r="AD15" i="44"/>
  <c r="Y15" i="44"/>
  <c r="W15" i="44"/>
  <c r="V15" i="44"/>
  <c r="U15" i="44"/>
  <c r="T15" i="44"/>
  <c r="AN14" i="44"/>
  <c r="AM14" i="44"/>
  <c r="AL14" i="44"/>
  <c r="AK14" i="44"/>
  <c r="AJ14" i="44"/>
  <c r="AI14" i="44"/>
  <c r="AH14" i="44"/>
  <c r="AG14" i="44"/>
  <c r="AF14" i="44"/>
  <c r="AE14" i="44"/>
  <c r="AD14" i="44"/>
  <c r="Y14" i="44"/>
  <c r="W14" i="44"/>
  <c r="V14" i="44"/>
  <c r="U14" i="44"/>
  <c r="T14" i="44"/>
  <c r="A14" i="44"/>
  <c r="AN13" i="44"/>
  <c r="AM13" i="44"/>
  <c r="AL13" i="44"/>
  <c r="AK13" i="44"/>
  <c r="AJ13" i="44"/>
  <c r="AI13" i="44"/>
  <c r="AH13" i="44"/>
  <c r="AG13" i="44"/>
  <c r="AF13" i="44"/>
  <c r="AE13" i="44"/>
  <c r="AD13" i="44"/>
  <c r="Y13" i="44"/>
  <c r="W13" i="44"/>
  <c r="V13" i="44"/>
  <c r="U13" i="44"/>
  <c r="T13" i="44"/>
  <c r="AN12" i="44"/>
  <c r="AM12" i="44"/>
  <c r="AL12" i="44"/>
  <c r="AK12" i="44"/>
  <c r="AJ12" i="44"/>
  <c r="AI12" i="44"/>
  <c r="AH12" i="44"/>
  <c r="AG12" i="44"/>
  <c r="AF12" i="44"/>
  <c r="AE12" i="44"/>
  <c r="AD12" i="44"/>
  <c r="Y12" i="44"/>
  <c r="W12" i="44"/>
  <c r="V12" i="44"/>
  <c r="U12" i="44"/>
  <c r="T12" i="44"/>
  <c r="A12" i="44"/>
  <c r="AN11" i="44"/>
  <c r="AM11" i="44"/>
  <c r="AL11" i="44"/>
  <c r="AK11" i="44"/>
  <c r="AJ11" i="44"/>
  <c r="AI11" i="44"/>
  <c r="AH11" i="44"/>
  <c r="AG11" i="44"/>
  <c r="AF11" i="44"/>
  <c r="AE11" i="44"/>
  <c r="AD11" i="44"/>
  <c r="Y11" i="44"/>
  <c r="W11" i="44"/>
  <c r="V11" i="44"/>
  <c r="U11" i="44"/>
  <c r="T11" i="44"/>
  <c r="AN10" i="44"/>
  <c r="AM10" i="44"/>
  <c r="AL10" i="44"/>
  <c r="AK10" i="44"/>
  <c r="AJ10" i="44"/>
  <c r="AI10" i="44"/>
  <c r="AH10" i="44"/>
  <c r="AG10" i="44"/>
  <c r="AF10" i="44"/>
  <c r="AE10" i="44"/>
  <c r="AD10" i="44"/>
  <c r="Y10" i="44"/>
  <c r="W10" i="44"/>
  <c r="V10" i="44"/>
  <c r="U10" i="44"/>
  <c r="T10" i="44"/>
  <c r="A10" i="44"/>
  <c r="AN9" i="44"/>
  <c r="AM9" i="44"/>
  <c r="AL9" i="44"/>
  <c r="AK9" i="44"/>
  <c r="AJ9" i="44"/>
  <c r="AI9" i="44"/>
  <c r="AH9" i="44"/>
  <c r="AG9" i="44"/>
  <c r="AF9" i="44"/>
  <c r="AE9" i="44"/>
  <c r="AD9" i="44"/>
  <c r="Y9" i="44"/>
  <c r="W9" i="44"/>
  <c r="V9" i="44"/>
  <c r="U9" i="44"/>
  <c r="T9" i="44"/>
  <c r="AN8" i="44"/>
  <c r="AM8" i="44"/>
  <c r="AL8" i="44"/>
  <c r="AK8" i="44"/>
  <c r="AJ8" i="44"/>
  <c r="AI8" i="44"/>
  <c r="AH8" i="44"/>
  <c r="AG8" i="44"/>
  <c r="AF8" i="44"/>
  <c r="AD8" i="44"/>
  <c r="Y8" i="44"/>
  <c r="W8" i="44"/>
  <c r="V8" i="44"/>
  <c r="U8" i="44"/>
  <c r="T8" i="44"/>
  <c r="AN7" i="44"/>
  <c r="AM7" i="44"/>
  <c r="AL7" i="44"/>
  <c r="AK7" i="44"/>
  <c r="AJ7" i="44"/>
  <c r="AI7" i="44"/>
  <c r="AH7" i="44"/>
  <c r="AG7" i="44"/>
  <c r="AF7" i="44"/>
  <c r="AD7" i="44"/>
  <c r="Y7" i="44"/>
  <c r="W7" i="44"/>
  <c r="V7" i="44"/>
  <c r="U7" i="44"/>
  <c r="T7" i="44"/>
  <c r="AN6" i="44"/>
  <c r="AM6" i="44"/>
  <c r="AL6" i="44"/>
  <c r="AK6" i="44"/>
  <c r="AJ6" i="44"/>
  <c r="AI6" i="44"/>
  <c r="AH6" i="44"/>
  <c r="AG6" i="44"/>
  <c r="AF6" i="44"/>
  <c r="AD6" i="44"/>
  <c r="Y6" i="44"/>
  <c r="W6" i="44"/>
  <c r="V6" i="44"/>
  <c r="U6" i="44"/>
  <c r="T6" i="44"/>
  <c r="A6" i="44"/>
  <c r="AN5" i="44"/>
  <c r="AM5" i="44"/>
  <c r="AL5" i="44"/>
  <c r="AK5" i="44"/>
  <c r="AJ5" i="44"/>
  <c r="AI5" i="44"/>
  <c r="AH5" i="44"/>
  <c r="AG5" i="44"/>
  <c r="AF5" i="44"/>
  <c r="AD5" i="44"/>
  <c r="Y5" i="44"/>
  <c r="W5" i="44"/>
  <c r="V5" i="44"/>
  <c r="U5" i="44"/>
  <c r="T5" i="44"/>
  <c r="F1" i="44"/>
  <c r="AP24" i="43"/>
  <c r="AO24" i="43"/>
  <c r="AN24" i="43"/>
  <c r="AM24" i="43"/>
  <c r="AL24" i="43"/>
  <c r="AK24" i="43"/>
  <c r="AJ24" i="43"/>
  <c r="AI24" i="43"/>
  <c r="AH24" i="43"/>
  <c r="AG24" i="43"/>
  <c r="AF24" i="43"/>
  <c r="AE24" i="43"/>
  <c r="AD24" i="43"/>
  <c r="AC24" i="43"/>
  <c r="AB24" i="43"/>
  <c r="AA24" i="43"/>
  <c r="Z24" i="43"/>
  <c r="Y24" i="43"/>
  <c r="X24" i="43"/>
  <c r="W24" i="43"/>
  <c r="V24" i="43"/>
  <c r="U24" i="43"/>
  <c r="T24" i="43"/>
  <c r="A24" i="43"/>
  <c r="AP23" i="43"/>
  <c r="AO23" i="43"/>
  <c r="AN23" i="43"/>
  <c r="AM23" i="43"/>
  <c r="AL23" i="43"/>
  <c r="AK23" i="43"/>
  <c r="AJ23" i="43"/>
  <c r="AI23" i="43"/>
  <c r="AH23" i="43"/>
  <c r="AG23" i="43"/>
  <c r="AF23" i="43"/>
  <c r="AE23" i="43"/>
  <c r="AD23" i="43"/>
  <c r="AC23" i="43"/>
  <c r="AB23" i="43"/>
  <c r="AA23" i="43"/>
  <c r="Z23" i="43"/>
  <c r="Y23" i="43"/>
  <c r="X23" i="43"/>
  <c r="W23" i="43"/>
  <c r="V23" i="43"/>
  <c r="U23" i="43"/>
  <c r="T23" i="43"/>
  <c r="AP22" i="43"/>
  <c r="AO22" i="43"/>
  <c r="AN22" i="43"/>
  <c r="AM22" i="43"/>
  <c r="AL22" i="43"/>
  <c r="AK22" i="43"/>
  <c r="AJ22" i="43"/>
  <c r="AI22" i="43"/>
  <c r="AH22" i="43"/>
  <c r="AG22" i="43"/>
  <c r="AF22" i="43"/>
  <c r="AE22" i="43"/>
  <c r="AD22" i="43"/>
  <c r="AC22" i="43"/>
  <c r="AB22" i="43"/>
  <c r="AA22" i="43"/>
  <c r="Z22" i="43"/>
  <c r="Y22" i="43"/>
  <c r="X22" i="43"/>
  <c r="W22" i="43"/>
  <c r="V22" i="43"/>
  <c r="U22" i="43"/>
  <c r="T22" i="43"/>
  <c r="A22" i="43"/>
  <c r="AP21" i="43"/>
  <c r="AO21" i="43"/>
  <c r="AN21" i="43"/>
  <c r="AM21" i="43"/>
  <c r="AL21" i="43"/>
  <c r="AK21" i="43"/>
  <c r="AJ21" i="43"/>
  <c r="AI21" i="43"/>
  <c r="AH21" i="43"/>
  <c r="AG21" i="43"/>
  <c r="AF21" i="43"/>
  <c r="AE21" i="43"/>
  <c r="AD21" i="43"/>
  <c r="AC21" i="43"/>
  <c r="AB21" i="43"/>
  <c r="AA21" i="43"/>
  <c r="Z21" i="43"/>
  <c r="Y21" i="43"/>
  <c r="X21" i="43"/>
  <c r="W21" i="43"/>
  <c r="V21" i="43"/>
  <c r="U21" i="43"/>
  <c r="T21" i="43"/>
  <c r="AP20" i="43"/>
  <c r="AO20" i="43"/>
  <c r="AN20" i="43"/>
  <c r="AM20" i="43"/>
  <c r="AL20" i="43"/>
  <c r="AK20" i="43"/>
  <c r="AJ20" i="43"/>
  <c r="AI20" i="43"/>
  <c r="AH20" i="43"/>
  <c r="AG20" i="43"/>
  <c r="AF20" i="43"/>
  <c r="AE20" i="43"/>
  <c r="AD20" i="43"/>
  <c r="AC20" i="43"/>
  <c r="AB20" i="43"/>
  <c r="AA20" i="43"/>
  <c r="Z20" i="43"/>
  <c r="Y20" i="43"/>
  <c r="X20" i="43"/>
  <c r="W20" i="43"/>
  <c r="V20" i="43"/>
  <c r="U20" i="43"/>
  <c r="T20" i="43"/>
  <c r="A20" i="43"/>
  <c r="AP19" i="43"/>
  <c r="AO19" i="43"/>
  <c r="AN19" i="43"/>
  <c r="AM19" i="43"/>
  <c r="AL19" i="43"/>
  <c r="AK19" i="43"/>
  <c r="AJ19" i="43"/>
  <c r="AI19" i="43"/>
  <c r="AH19" i="43"/>
  <c r="AG19" i="43"/>
  <c r="AF19" i="43"/>
  <c r="AE19" i="43"/>
  <c r="AD19" i="43"/>
  <c r="AC19" i="43"/>
  <c r="AB19" i="43"/>
  <c r="AA19" i="43"/>
  <c r="Z19" i="43"/>
  <c r="Y19" i="43"/>
  <c r="X19" i="43"/>
  <c r="W19" i="43"/>
  <c r="V19" i="43"/>
  <c r="U19" i="43"/>
  <c r="T19" i="43"/>
  <c r="AP18" i="43"/>
  <c r="AO18" i="43"/>
  <c r="AN18" i="43"/>
  <c r="AM18" i="43"/>
  <c r="AL18" i="43"/>
  <c r="AK18" i="43"/>
  <c r="AJ18" i="43"/>
  <c r="AI18" i="43"/>
  <c r="AH18" i="43"/>
  <c r="AG18" i="43"/>
  <c r="AF18" i="43"/>
  <c r="AE18" i="43"/>
  <c r="AD18" i="43"/>
  <c r="AC18" i="43"/>
  <c r="AB18" i="43"/>
  <c r="AA18" i="43"/>
  <c r="Z18" i="43"/>
  <c r="Y18" i="43"/>
  <c r="X18" i="43"/>
  <c r="W18" i="43"/>
  <c r="V18" i="43"/>
  <c r="U18" i="43"/>
  <c r="T18" i="43"/>
  <c r="A18" i="43"/>
  <c r="AP17" i="43"/>
  <c r="AO17" i="43"/>
  <c r="AN17" i="43"/>
  <c r="AM17" i="43"/>
  <c r="AL17" i="43"/>
  <c r="AK17" i="43"/>
  <c r="AJ17" i="43"/>
  <c r="AI17" i="43"/>
  <c r="AH17" i="43"/>
  <c r="AG17" i="43"/>
  <c r="AF17" i="43"/>
  <c r="AE17" i="43"/>
  <c r="AD17" i="43"/>
  <c r="AC17" i="43"/>
  <c r="AB17" i="43"/>
  <c r="AA17" i="43"/>
  <c r="Z17" i="43"/>
  <c r="Y17" i="43"/>
  <c r="X17" i="43"/>
  <c r="W17" i="43"/>
  <c r="V17" i="43"/>
  <c r="U17" i="43"/>
  <c r="T17" i="43"/>
  <c r="AP16" i="43"/>
  <c r="AO16" i="43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A16" i="43"/>
  <c r="AP15" i="43"/>
  <c r="AO15" i="43"/>
  <c r="AN15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AP14" i="43"/>
  <c r="AO14" i="43"/>
  <c r="AN14" i="43"/>
  <c r="AM14" i="43"/>
  <c r="AL14" i="43"/>
  <c r="AK14" i="43"/>
  <c r="AJ14" i="43"/>
  <c r="AI14" i="43"/>
  <c r="AH14" i="43"/>
  <c r="AG14" i="43"/>
  <c r="AF14" i="43"/>
  <c r="AE14" i="43"/>
  <c r="AD14" i="43"/>
  <c r="AC14" i="43"/>
  <c r="AB14" i="43"/>
  <c r="AA14" i="43"/>
  <c r="Z14" i="43"/>
  <c r="Y14" i="43"/>
  <c r="X14" i="43"/>
  <c r="W14" i="43"/>
  <c r="V14" i="43"/>
  <c r="U14" i="43"/>
  <c r="T14" i="43"/>
  <c r="A14" i="43"/>
  <c r="AP13" i="43"/>
  <c r="AO13" i="43"/>
  <c r="AN13" i="43"/>
  <c r="AM13" i="43"/>
  <c r="AL13" i="43"/>
  <c r="AK13" i="43"/>
  <c r="AJ13" i="43"/>
  <c r="AI13" i="43"/>
  <c r="AH13" i="43"/>
  <c r="AG13" i="43"/>
  <c r="AF13" i="43"/>
  <c r="AE13" i="43"/>
  <c r="AD13" i="43"/>
  <c r="AC13" i="43"/>
  <c r="AB13" i="43"/>
  <c r="AA13" i="43"/>
  <c r="Z13" i="43"/>
  <c r="Y13" i="43"/>
  <c r="X13" i="43"/>
  <c r="W13" i="43"/>
  <c r="V13" i="43"/>
  <c r="U13" i="43"/>
  <c r="T13" i="43"/>
  <c r="AP12" i="43"/>
  <c r="AO12" i="43"/>
  <c r="AN12" i="43"/>
  <c r="AM12" i="43"/>
  <c r="AL12" i="43"/>
  <c r="AK12" i="43"/>
  <c r="AJ12" i="43"/>
  <c r="AI12" i="43"/>
  <c r="AH12" i="43"/>
  <c r="AG12" i="43"/>
  <c r="AF12" i="43"/>
  <c r="AE12" i="43"/>
  <c r="AD12" i="43"/>
  <c r="AC12" i="43"/>
  <c r="AB12" i="43"/>
  <c r="AA12" i="43"/>
  <c r="Z12" i="43"/>
  <c r="Y12" i="43"/>
  <c r="X12" i="43"/>
  <c r="W12" i="43"/>
  <c r="V12" i="43"/>
  <c r="U12" i="43"/>
  <c r="T12" i="43"/>
  <c r="A12" i="43"/>
  <c r="AP11" i="43"/>
  <c r="AO11" i="43"/>
  <c r="AN11" i="43"/>
  <c r="AM11" i="43"/>
  <c r="AL11" i="43"/>
  <c r="AK11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X11" i="43"/>
  <c r="W11" i="43"/>
  <c r="V11" i="43"/>
  <c r="U11" i="43"/>
  <c r="T11" i="43"/>
  <c r="AP10" i="43"/>
  <c r="AO10" i="43"/>
  <c r="AN10" i="43"/>
  <c r="AM10" i="43"/>
  <c r="AL10" i="43"/>
  <c r="AK10" i="43"/>
  <c r="AJ10" i="43"/>
  <c r="AI10" i="43"/>
  <c r="AH10" i="43"/>
  <c r="AG10" i="43"/>
  <c r="AF10" i="43"/>
  <c r="AE10" i="43"/>
  <c r="AD10" i="43"/>
  <c r="AC10" i="43"/>
  <c r="AB10" i="43"/>
  <c r="AA10" i="43"/>
  <c r="Z10" i="43"/>
  <c r="Y10" i="43"/>
  <c r="X10" i="43"/>
  <c r="W10" i="43"/>
  <c r="V10" i="43"/>
  <c r="U10" i="43"/>
  <c r="T10" i="43"/>
  <c r="A10" i="43"/>
  <c r="AP9" i="43"/>
  <c r="AO9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AP8" i="43"/>
  <c r="AO8" i="43"/>
  <c r="AN8" i="43"/>
  <c r="AM8" i="43"/>
  <c r="AL8" i="43"/>
  <c r="AK8" i="43"/>
  <c r="AJ8" i="43"/>
  <c r="AI8" i="43"/>
  <c r="AH8" i="43"/>
  <c r="AG8" i="43"/>
  <c r="AF8" i="43"/>
  <c r="AD8" i="43"/>
  <c r="AC8" i="43"/>
  <c r="AB8" i="43"/>
  <c r="AA8" i="43"/>
  <c r="Z8" i="43"/>
  <c r="Y8" i="43"/>
  <c r="X8" i="43"/>
  <c r="W8" i="43"/>
  <c r="V8" i="43"/>
  <c r="U8" i="43"/>
  <c r="T8" i="43"/>
  <c r="AP7" i="43"/>
  <c r="AO7" i="43"/>
  <c r="AN7" i="43"/>
  <c r="AM7" i="43"/>
  <c r="AL7" i="43"/>
  <c r="AK7" i="43"/>
  <c r="AJ7" i="43"/>
  <c r="AI7" i="43"/>
  <c r="AH7" i="43"/>
  <c r="AG7" i="43"/>
  <c r="AF7" i="43"/>
  <c r="AD7" i="43"/>
  <c r="AC7" i="43"/>
  <c r="AB7" i="43"/>
  <c r="AA7" i="43"/>
  <c r="Z7" i="43"/>
  <c r="Y7" i="43"/>
  <c r="X7" i="43"/>
  <c r="W7" i="43"/>
  <c r="V7" i="43"/>
  <c r="U7" i="43"/>
  <c r="T7" i="43"/>
  <c r="AP6" i="43"/>
  <c r="AO6" i="43"/>
  <c r="AN6" i="43"/>
  <c r="AM6" i="43"/>
  <c r="AL6" i="43"/>
  <c r="AK6" i="43"/>
  <c r="AJ6" i="43"/>
  <c r="AI6" i="43"/>
  <c r="AH6" i="43"/>
  <c r="AG6" i="43"/>
  <c r="AF6" i="43"/>
  <c r="AD6" i="43"/>
  <c r="AC6" i="43"/>
  <c r="AB6" i="43"/>
  <c r="AA6" i="43"/>
  <c r="Z6" i="43"/>
  <c r="Y6" i="43"/>
  <c r="X6" i="43"/>
  <c r="W6" i="43"/>
  <c r="V6" i="43"/>
  <c r="U6" i="43"/>
  <c r="T6" i="43"/>
  <c r="AP5" i="43"/>
  <c r="AO5" i="43"/>
  <c r="AN5" i="43"/>
  <c r="AM5" i="43"/>
  <c r="AL5" i="43"/>
  <c r="AK5" i="43"/>
  <c r="AJ5" i="43"/>
  <c r="AI5" i="43"/>
  <c r="AH5" i="43"/>
  <c r="AG5" i="43"/>
  <c r="AF5" i="43"/>
  <c r="AD5" i="43"/>
  <c r="AC5" i="43"/>
  <c r="AB5" i="43"/>
  <c r="AA5" i="43"/>
  <c r="Z5" i="43"/>
  <c r="Y5" i="43"/>
  <c r="X5" i="43"/>
  <c r="W5" i="43"/>
  <c r="V5" i="43"/>
  <c r="U5" i="43"/>
  <c r="T5" i="43"/>
  <c r="F1" i="43"/>
  <c r="AN24" i="42"/>
  <c r="AM24" i="42"/>
  <c r="AL24" i="42"/>
  <c r="AK24" i="42"/>
  <c r="AJ24" i="42"/>
  <c r="AI24" i="42"/>
  <c r="AH24" i="42"/>
  <c r="AG24" i="42"/>
  <c r="AF24" i="42"/>
  <c r="AE24" i="42"/>
  <c r="AD24" i="42"/>
  <c r="Y24" i="42"/>
  <c r="W24" i="42"/>
  <c r="V24" i="42"/>
  <c r="U24" i="42"/>
  <c r="T24" i="42"/>
  <c r="AN23" i="42"/>
  <c r="AM23" i="42"/>
  <c r="AL23" i="42"/>
  <c r="AK23" i="42"/>
  <c r="AJ23" i="42"/>
  <c r="AI23" i="42"/>
  <c r="AH23" i="42"/>
  <c r="AG23" i="42"/>
  <c r="AF23" i="42"/>
  <c r="AE23" i="42"/>
  <c r="AD23" i="42"/>
  <c r="Y23" i="42"/>
  <c r="W23" i="42"/>
  <c r="V23" i="42"/>
  <c r="U23" i="42"/>
  <c r="T23" i="42"/>
  <c r="AN22" i="42"/>
  <c r="AM22" i="42"/>
  <c r="AL22" i="42"/>
  <c r="AK22" i="42"/>
  <c r="AJ22" i="42"/>
  <c r="AI22" i="42"/>
  <c r="AH22" i="42"/>
  <c r="AG22" i="42"/>
  <c r="AF22" i="42"/>
  <c r="AE22" i="42"/>
  <c r="AD22" i="42"/>
  <c r="Y22" i="42"/>
  <c r="W22" i="42"/>
  <c r="V22" i="42"/>
  <c r="U22" i="42"/>
  <c r="T22" i="42"/>
  <c r="AN21" i="42"/>
  <c r="AM21" i="42"/>
  <c r="AL21" i="42"/>
  <c r="AK21" i="42"/>
  <c r="AJ21" i="42"/>
  <c r="AI21" i="42"/>
  <c r="AH21" i="42"/>
  <c r="AG21" i="42"/>
  <c r="AF21" i="42"/>
  <c r="AE21" i="42"/>
  <c r="AD21" i="42"/>
  <c r="Y21" i="42"/>
  <c r="W21" i="42"/>
  <c r="V21" i="42"/>
  <c r="U21" i="42"/>
  <c r="T21" i="42"/>
  <c r="AN20" i="42"/>
  <c r="AM20" i="42"/>
  <c r="AL20" i="42"/>
  <c r="AK20" i="42"/>
  <c r="AJ20" i="42"/>
  <c r="AI20" i="42"/>
  <c r="AH20" i="42"/>
  <c r="AG20" i="42"/>
  <c r="AF20" i="42"/>
  <c r="AE20" i="42"/>
  <c r="AD20" i="42"/>
  <c r="Y20" i="42"/>
  <c r="W20" i="42"/>
  <c r="V20" i="42"/>
  <c r="U20" i="42"/>
  <c r="T20" i="42"/>
  <c r="AN19" i="42"/>
  <c r="AM19" i="42"/>
  <c r="AL19" i="42"/>
  <c r="AK19" i="42"/>
  <c r="AJ19" i="42"/>
  <c r="AI19" i="42"/>
  <c r="AH19" i="42"/>
  <c r="AG19" i="42"/>
  <c r="AF19" i="42"/>
  <c r="AE19" i="42"/>
  <c r="AD19" i="42"/>
  <c r="Y19" i="42"/>
  <c r="W19" i="42"/>
  <c r="V19" i="42"/>
  <c r="U19" i="42"/>
  <c r="T19" i="42"/>
  <c r="AN18" i="42"/>
  <c r="AM18" i="42"/>
  <c r="AL18" i="42"/>
  <c r="AK18" i="42"/>
  <c r="AJ18" i="42"/>
  <c r="AI18" i="42"/>
  <c r="AH18" i="42"/>
  <c r="AG18" i="42"/>
  <c r="AF18" i="42"/>
  <c r="AE18" i="42"/>
  <c r="AD18" i="42"/>
  <c r="Y18" i="42"/>
  <c r="W18" i="42"/>
  <c r="V18" i="42"/>
  <c r="U18" i="42"/>
  <c r="T18" i="42"/>
  <c r="AN17" i="42"/>
  <c r="AM17" i="42"/>
  <c r="AL17" i="42"/>
  <c r="AK17" i="42"/>
  <c r="AJ17" i="42"/>
  <c r="AI17" i="42"/>
  <c r="AH17" i="42"/>
  <c r="AG17" i="42"/>
  <c r="AF17" i="42"/>
  <c r="AE17" i="42"/>
  <c r="AD17" i="42"/>
  <c r="Y17" i="42"/>
  <c r="W17" i="42"/>
  <c r="V17" i="42"/>
  <c r="U17" i="42"/>
  <c r="T17" i="42"/>
  <c r="AN16" i="42"/>
  <c r="AM16" i="42"/>
  <c r="AL16" i="42"/>
  <c r="AK16" i="42"/>
  <c r="AJ16" i="42"/>
  <c r="AI16" i="42"/>
  <c r="AH16" i="42"/>
  <c r="AG16" i="42"/>
  <c r="AF16" i="42"/>
  <c r="AE16" i="42"/>
  <c r="AD16" i="42"/>
  <c r="Y16" i="42"/>
  <c r="W16" i="42"/>
  <c r="V16" i="42"/>
  <c r="U16" i="42"/>
  <c r="T16" i="42"/>
  <c r="A16" i="42"/>
  <c r="AN15" i="42"/>
  <c r="AM15" i="42"/>
  <c r="AL15" i="42"/>
  <c r="AK15" i="42"/>
  <c r="AJ15" i="42"/>
  <c r="AI15" i="42"/>
  <c r="AH15" i="42"/>
  <c r="AG15" i="42"/>
  <c r="AF15" i="42"/>
  <c r="AE15" i="42"/>
  <c r="AD15" i="42"/>
  <c r="Y15" i="42"/>
  <c r="W15" i="42"/>
  <c r="V15" i="42"/>
  <c r="U15" i="42"/>
  <c r="T15" i="42"/>
  <c r="AN14" i="42"/>
  <c r="AM14" i="42"/>
  <c r="AL14" i="42"/>
  <c r="AK14" i="42"/>
  <c r="AJ14" i="42"/>
  <c r="AI14" i="42"/>
  <c r="AH14" i="42"/>
  <c r="AG14" i="42"/>
  <c r="AF14" i="42"/>
  <c r="AE14" i="42"/>
  <c r="AD14" i="42"/>
  <c r="Y14" i="42"/>
  <c r="W14" i="42"/>
  <c r="V14" i="42"/>
  <c r="U14" i="42"/>
  <c r="T14" i="42"/>
  <c r="A14" i="42"/>
  <c r="AN13" i="42"/>
  <c r="AM13" i="42"/>
  <c r="AL13" i="42"/>
  <c r="AK13" i="42"/>
  <c r="AJ13" i="42"/>
  <c r="AI13" i="42"/>
  <c r="AH13" i="42"/>
  <c r="AG13" i="42"/>
  <c r="AF13" i="42"/>
  <c r="AE13" i="42"/>
  <c r="AD13" i="42"/>
  <c r="Y13" i="42"/>
  <c r="W13" i="42"/>
  <c r="V13" i="42"/>
  <c r="U13" i="42"/>
  <c r="T13" i="42"/>
  <c r="AN12" i="42"/>
  <c r="AM12" i="42"/>
  <c r="AL12" i="42"/>
  <c r="AK12" i="42"/>
  <c r="AJ12" i="42"/>
  <c r="AI12" i="42"/>
  <c r="AH12" i="42"/>
  <c r="AG12" i="42"/>
  <c r="AF12" i="42"/>
  <c r="AE12" i="42"/>
  <c r="AD12" i="42"/>
  <c r="Y12" i="42"/>
  <c r="W12" i="42"/>
  <c r="V12" i="42"/>
  <c r="U12" i="42"/>
  <c r="T12" i="42"/>
  <c r="A12" i="42"/>
  <c r="AN11" i="42"/>
  <c r="AM11" i="42"/>
  <c r="AL11" i="42"/>
  <c r="AK11" i="42"/>
  <c r="AJ11" i="42"/>
  <c r="AI11" i="42"/>
  <c r="AH11" i="42"/>
  <c r="AG11" i="42"/>
  <c r="AF11" i="42"/>
  <c r="AE11" i="42"/>
  <c r="AD11" i="42"/>
  <c r="Y11" i="42"/>
  <c r="W11" i="42"/>
  <c r="V11" i="42"/>
  <c r="U11" i="42"/>
  <c r="T11" i="42"/>
  <c r="AN10" i="42"/>
  <c r="AM10" i="42"/>
  <c r="AL10" i="42"/>
  <c r="AK10" i="42"/>
  <c r="AJ10" i="42"/>
  <c r="AI10" i="42"/>
  <c r="AH10" i="42"/>
  <c r="AG10" i="42"/>
  <c r="AF10" i="42"/>
  <c r="AE10" i="42"/>
  <c r="AD10" i="42"/>
  <c r="Y10" i="42"/>
  <c r="W10" i="42"/>
  <c r="V10" i="42"/>
  <c r="U10" i="42"/>
  <c r="T10" i="42"/>
  <c r="A10" i="42"/>
  <c r="AN9" i="42"/>
  <c r="AM9" i="42"/>
  <c r="AL9" i="42"/>
  <c r="AK9" i="42"/>
  <c r="AJ9" i="42"/>
  <c r="AI9" i="42"/>
  <c r="AH9" i="42"/>
  <c r="AG9" i="42"/>
  <c r="AF9" i="42"/>
  <c r="AE9" i="42"/>
  <c r="AD9" i="42"/>
  <c r="Y9" i="42"/>
  <c r="W9" i="42"/>
  <c r="V9" i="42"/>
  <c r="U9" i="42"/>
  <c r="T9" i="42"/>
  <c r="AN8" i="42"/>
  <c r="AM8" i="42"/>
  <c r="AL8" i="42"/>
  <c r="AK8" i="42"/>
  <c r="AJ8" i="42"/>
  <c r="AI8" i="42"/>
  <c r="AH8" i="42"/>
  <c r="AG8" i="42"/>
  <c r="AF8" i="42"/>
  <c r="AD8" i="42"/>
  <c r="Y8" i="42"/>
  <c r="W8" i="42"/>
  <c r="V8" i="42"/>
  <c r="U8" i="42"/>
  <c r="T8" i="42"/>
  <c r="A8" i="42"/>
  <c r="X12" i="42" s="1"/>
  <c r="AN7" i="42"/>
  <c r="AM7" i="42"/>
  <c r="AL7" i="42"/>
  <c r="AK7" i="42"/>
  <c r="AJ7" i="42"/>
  <c r="AI7" i="42"/>
  <c r="AH7" i="42"/>
  <c r="AG7" i="42"/>
  <c r="AF7" i="42"/>
  <c r="AD7" i="42"/>
  <c r="Y7" i="42"/>
  <c r="W7" i="42"/>
  <c r="V7" i="42"/>
  <c r="U7" i="42"/>
  <c r="T7" i="42"/>
  <c r="AN6" i="42"/>
  <c r="AM6" i="42"/>
  <c r="AL6" i="42"/>
  <c r="AK6" i="42"/>
  <c r="AJ6" i="42"/>
  <c r="AI6" i="42"/>
  <c r="AH6" i="42"/>
  <c r="AG6" i="42"/>
  <c r="AF6" i="42"/>
  <c r="AD6" i="42"/>
  <c r="Y6" i="42"/>
  <c r="W6" i="42"/>
  <c r="V6" i="42"/>
  <c r="U6" i="42"/>
  <c r="T6" i="42"/>
  <c r="A6" i="42"/>
  <c r="AN5" i="42"/>
  <c r="AM5" i="42"/>
  <c r="AL5" i="42"/>
  <c r="AK5" i="42"/>
  <c r="AJ5" i="42"/>
  <c r="AI5" i="42"/>
  <c r="AH5" i="42"/>
  <c r="AG5" i="42"/>
  <c r="AF5" i="42"/>
  <c r="AD5" i="42"/>
  <c r="Y5" i="42"/>
  <c r="W5" i="42"/>
  <c r="V5" i="42"/>
  <c r="U5" i="42"/>
  <c r="T5" i="42"/>
  <c r="F1" i="42"/>
  <c r="AN24" i="41"/>
  <c r="AM24" i="41"/>
  <c r="AL24" i="41"/>
  <c r="AK24" i="41"/>
  <c r="AJ24" i="41"/>
  <c r="AI24" i="41"/>
  <c r="AH24" i="41"/>
  <c r="AG24" i="41"/>
  <c r="AF24" i="41"/>
  <c r="AE24" i="41"/>
  <c r="AD24" i="41"/>
  <c r="Y24" i="41"/>
  <c r="W24" i="41"/>
  <c r="V24" i="41"/>
  <c r="U24" i="41"/>
  <c r="T24" i="41"/>
  <c r="AN23" i="41"/>
  <c r="AM23" i="41"/>
  <c r="AL23" i="41"/>
  <c r="AK23" i="41"/>
  <c r="AJ23" i="41"/>
  <c r="AI23" i="41"/>
  <c r="AH23" i="41"/>
  <c r="AG23" i="41"/>
  <c r="AF23" i="41"/>
  <c r="AE23" i="41"/>
  <c r="AD23" i="41"/>
  <c r="Y23" i="41"/>
  <c r="W23" i="41"/>
  <c r="V23" i="41"/>
  <c r="U23" i="41"/>
  <c r="T23" i="41"/>
  <c r="AN22" i="41"/>
  <c r="AM22" i="41"/>
  <c r="AL22" i="41"/>
  <c r="AK22" i="41"/>
  <c r="AJ22" i="41"/>
  <c r="AI22" i="41"/>
  <c r="AH22" i="41"/>
  <c r="AG22" i="41"/>
  <c r="AF22" i="41"/>
  <c r="AE22" i="41"/>
  <c r="AD22" i="41"/>
  <c r="Y22" i="41"/>
  <c r="W22" i="41"/>
  <c r="V22" i="41"/>
  <c r="U22" i="41"/>
  <c r="T22" i="41"/>
  <c r="AN21" i="41"/>
  <c r="AM21" i="41"/>
  <c r="AL21" i="41"/>
  <c r="AK21" i="41"/>
  <c r="AJ21" i="41"/>
  <c r="AI21" i="41"/>
  <c r="AH21" i="41"/>
  <c r="AG21" i="41"/>
  <c r="AF21" i="41"/>
  <c r="AE21" i="41"/>
  <c r="AD21" i="41"/>
  <c r="Y21" i="41"/>
  <c r="W21" i="41"/>
  <c r="V21" i="41"/>
  <c r="U21" i="41"/>
  <c r="T21" i="41"/>
  <c r="AN20" i="41"/>
  <c r="AM20" i="41"/>
  <c r="AL20" i="41"/>
  <c r="AK20" i="41"/>
  <c r="AJ20" i="41"/>
  <c r="AI20" i="41"/>
  <c r="AH20" i="41"/>
  <c r="AG20" i="41"/>
  <c r="AF20" i="41"/>
  <c r="AE20" i="41"/>
  <c r="AD20" i="41"/>
  <c r="Y20" i="41"/>
  <c r="W20" i="41"/>
  <c r="V20" i="41"/>
  <c r="U20" i="41"/>
  <c r="T20" i="41"/>
  <c r="AN19" i="41"/>
  <c r="AM19" i="41"/>
  <c r="AL19" i="41"/>
  <c r="AK19" i="41"/>
  <c r="AJ19" i="41"/>
  <c r="AI19" i="41"/>
  <c r="AH19" i="41"/>
  <c r="AG19" i="41"/>
  <c r="AF19" i="41"/>
  <c r="AE19" i="41"/>
  <c r="AD19" i="41"/>
  <c r="Y19" i="41"/>
  <c r="W19" i="41"/>
  <c r="V19" i="41"/>
  <c r="U19" i="41"/>
  <c r="T19" i="41"/>
  <c r="AN18" i="41"/>
  <c r="AM18" i="41"/>
  <c r="AL18" i="41"/>
  <c r="AK18" i="41"/>
  <c r="AJ18" i="41"/>
  <c r="AI18" i="41"/>
  <c r="AH18" i="41"/>
  <c r="AG18" i="41"/>
  <c r="AF18" i="41"/>
  <c r="AE18" i="41"/>
  <c r="AD18" i="41"/>
  <c r="Y18" i="41"/>
  <c r="W18" i="41"/>
  <c r="V18" i="41"/>
  <c r="U18" i="41"/>
  <c r="T18" i="41"/>
  <c r="AN17" i="41"/>
  <c r="AM17" i="41"/>
  <c r="AL17" i="41"/>
  <c r="AK17" i="41"/>
  <c r="AJ17" i="41"/>
  <c r="AI17" i="41"/>
  <c r="AH17" i="41"/>
  <c r="AG17" i="41"/>
  <c r="AF17" i="41"/>
  <c r="AE17" i="41"/>
  <c r="AD17" i="41"/>
  <c r="Y17" i="41"/>
  <c r="W17" i="41"/>
  <c r="V17" i="41"/>
  <c r="U17" i="41"/>
  <c r="T17" i="41"/>
  <c r="AN16" i="41"/>
  <c r="AM16" i="41"/>
  <c r="AL16" i="41"/>
  <c r="AK16" i="41"/>
  <c r="AJ16" i="41"/>
  <c r="AI16" i="41"/>
  <c r="AH16" i="41"/>
  <c r="AG16" i="41"/>
  <c r="AF16" i="41"/>
  <c r="AE16" i="41"/>
  <c r="AD16" i="41"/>
  <c r="Y16" i="41"/>
  <c r="W16" i="41"/>
  <c r="V16" i="41"/>
  <c r="U16" i="41"/>
  <c r="T16" i="41"/>
  <c r="A16" i="41"/>
  <c r="AN15" i="41"/>
  <c r="AM15" i="41"/>
  <c r="AL15" i="41"/>
  <c r="AK15" i="41"/>
  <c r="AJ15" i="41"/>
  <c r="AI15" i="41"/>
  <c r="AH15" i="41"/>
  <c r="AG15" i="41"/>
  <c r="AF15" i="41"/>
  <c r="AE15" i="41"/>
  <c r="AD15" i="41"/>
  <c r="Y15" i="41"/>
  <c r="W15" i="41"/>
  <c r="V15" i="41"/>
  <c r="U15" i="41"/>
  <c r="T15" i="41"/>
  <c r="AN14" i="41"/>
  <c r="AM14" i="41"/>
  <c r="AL14" i="41"/>
  <c r="AK14" i="41"/>
  <c r="AJ14" i="41"/>
  <c r="AI14" i="41"/>
  <c r="AH14" i="41"/>
  <c r="AG14" i="41"/>
  <c r="AF14" i="41"/>
  <c r="AE14" i="41"/>
  <c r="AD14" i="41"/>
  <c r="Y14" i="41"/>
  <c r="W14" i="41"/>
  <c r="V14" i="41"/>
  <c r="U14" i="41"/>
  <c r="T14" i="41"/>
  <c r="A14" i="41"/>
  <c r="AN13" i="41"/>
  <c r="AM13" i="41"/>
  <c r="AL13" i="41"/>
  <c r="AK13" i="41"/>
  <c r="AJ13" i="41"/>
  <c r="AI13" i="41"/>
  <c r="AH13" i="41"/>
  <c r="AG13" i="41"/>
  <c r="AF13" i="41"/>
  <c r="AE13" i="41"/>
  <c r="AD13" i="41"/>
  <c r="Y13" i="41"/>
  <c r="W13" i="41"/>
  <c r="V13" i="41"/>
  <c r="U13" i="41"/>
  <c r="T13" i="41"/>
  <c r="AN12" i="41"/>
  <c r="AM12" i="41"/>
  <c r="AL12" i="41"/>
  <c r="AK12" i="41"/>
  <c r="AJ12" i="41"/>
  <c r="AI12" i="41"/>
  <c r="AH12" i="41"/>
  <c r="AG12" i="41"/>
  <c r="AF12" i="41"/>
  <c r="AE12" i="41"/>
  <c r="AD12" i="41"/>
  <c r="Y12" i="41"/>
  <c r="W12" i="41"/>
  <c r="V12" i="41"/>
  <c r="U12" i="41"/>
  <c r="T12" i="41"/>
  <c r="A12" i="41"/>
  <c r="AN11" i="41"/>
  <c r="AM11" i="41"/>
  <c r="AL11" i="41"/>
  <c r="AK11" i="41"/>
  <c r="AJ11" i="41"/>
  <c r="AI11" i="41"/>
  <c r="AH11" i="41"/>
  <c r="AG11" i="41"/>
  <c r="AF11" i="41"/>
  <c r="AE11" i="41"/>
  <c r="AD11" i="41"/>
  <c r="Y11" i="41"/>
  <c r="W11" i="41"/>
  <c r="V11" i="41"/>
  <c r="U11" i="41"/>
  <c r="T11" i="41"/>
  <c r="AN10" i="41"/>
  <c r="AM10" i="41"/>
  <c r="AL10" i="41"/>
  <c r="AK10" i="41"/>
  <c r="AJ10" i="41"/>
  <c r="AI10" i="41"/>
  <c r="AH10" i="41"/>
  <c r="AG10" i="41"/>
  <c r="AF10" i="41"/>
  <c r="AE10" i="41"/>
  <c r="AD10" i="41"/>
  <c r="Y10" i="41"/>
  <c r="W10" i="41"/>
  <c r="V10" i="41"/>
  <c r="U10" i="41"/>
  <c r="T10" i="41"/>
  <c r="A10" i="41"/>
  <c r="AN9" i="41"/>
  <c r="AM9" i="41"/>
  <c r="AL9" i="41"/>
  <c r="AK9" i="41"/>
  <c r="AJ9" i="41"/>
  <c r="AI9" i="41"/>
  <c r="AH9" i="41"/>
  <c r="AG9" i="41"/>
  <c r="AF9" i="41"/>
  <c r="AE9" i="41"/>
  <c r="AD9" i="41"/>
  <c r="Y9" i="41"/>
  <c r="W9" i="41"/>
  <c r="V9" i="41"/>
  <c r="U9" i="41"/>
  <c r="T9" i="41"/>
  <c r="AN8" i="41"/>
  <c r="AM8" i="41"/>
  <c r="AL8" i="41"/>
  <c r="AK8" i="41"/>
  <c r="AJ8" i="41"/>
  <c r="AI8" i="41"/>
  <c r="AH8" i="41"/>
  <c r="AG8" i="41"/>
  <c r="AF8" i="41"/>
  <c r="AD8" i="41"/>
  <c r="Y8" i="41"/>
  <c r="W8" i="41"/>
  <c r="V8" i="41"/>
  <c r="U8" i="41"/>
  <c r="T8" i="41"/>
  <c r="AN7" i="41"/>
  <c r="AM7" i="41"/>
  <c r="AL7" i="41"/>
  <c r="AK7" i="41"/>
  <c r="AJ7" i="41"/>
  <c r="AI7" i="41"/>
  <c r="AH7" i="41"/>
  <c r="AG7" i="41"/>
  <c r="AF7" i="41"/>
  <c r="AD7" i="41"/>
  <c r="Y7" i="41"/>
  <c r="W7" i="41"/>
  <c r="V7" i="41"/>
  <c r="U7" i="41"/>
  <c r="T7" i="41"/>
  <c r="AN6" i="41"/>
  <c r="AM6" i="41"/>
  <c r="AL6" i="41"/>
  <c r="AK6" i="41"/>
  <c r="AJ6" i="41"/>
  <c r="AI6" i="41"/>
  <c r="AH6" i="41"/>
  <c r="AG6" i="41"/>
  <c r="AF6" i="41"/>
  <c r="AD6" i="41"/>
  <c r="Y6" i="41"/>
  <c r="W6" i="41"/>
  <c r="V6" i="41"/>
  <c r="U6" i="41"/>
  <c r="T6" i="41"/>
  <c r="A6" i="41"/>
  <c r="AN5" i="41"/>
  <c r="AM5" i="41"/>
  <c r="AL5" i="41"/>
  <c r="AK5" i="41"/>
  <c r="AJ5" i="41"/>
  <c r="AI5" i="41"/>
  <c r="AH5" i="41"/>
  <c r="AG5" i="41"/>
  <c r="AF5" i="41"/>
  <c r="AD5" i="41"/>
  <c r="Y5" i="41"/>
  <c r="W5" i="41"/>
  <c r="V5" i="41"/>
  <c r="U5" i="41"/>
  <c r="T5" i="41"/>
  <c r="F1" i="41"/>
  <c r="AN24" i="40"/>
  <c r="AM24" i="40"/>
  <c r="AL24" i="40"/>
  <c r="AK24" i="40"/>
  <c r="AJ24" i="40"/>
  <c r="AI24" i="40"/>
  <c r="AH24" i="40"/>
  <c r="AG24" i="40"/>
  <c r="AF24" i="40"/>
  <c r="AE24" i="40"/>
  <c r="AD24" i="40"/>
  <c r="Y24" i="40"/>
  <c r="W24" i="40"/>
  <c r="V24" i="40"/>
  <c r="U24" i="40"/>
  <c r="T24" i="40"/>
  <c r="AN23" i="40"/>
  <c r="AM23" i="40"/>
  <c r="AL23" i="40"/>
  <c r="AK23" i="40"/>
  <c r="AJ23" i="40"/>
  <c r="AI23" i="40"/>
  <c r="AH23" i="40"/>
  <c r="AG23" i="40"/>
  <c r="AF23" i="40"/>
  <c r="AE23" i="40"/>
  <c r="AD23" i="40"/>
  <c r="Y23" i="40"/>
  <c r="W23" i="40"/>
  <c r="V23" i="40"/>
  <c r="U23" i="40"/>
  <c r="T23" i="40"/>
  <c r="AN22" i="40"/>
  <c r="AM22" i="40"/>
  <c r="AL22" i="40"/>
  <c r="AK22" i="40"/>
  <c r="AJ22" i="40"/>
  <c r="AI22" i="40"/>
  <c r="AH22" i="40"/>
  <c r="AG22" i="40"/>
  <c r="AF22" i="40"/>
  <c r="AE22" i="40"/>
  <c r="AD22" i="40"/>
  <c r="Y22" i="40"/>
  <c r="W22" i="40"/>
  <c r="V22" i="40"/>
  <c r="U22" i="40"/>
  <c r="T22" i="40"/>
  <c r="AN21" i="40"/>
  <c r="AM21" i="40"/>
  <c r="AL21" i="40"/>
  <c r="AK21" i="40"/>
  <c r="AJ21" i="40"/>
  <c r="AI21" i="40"/>
  <c r="AH21" i="40"/>
  <c r="AG21" i="40"/>
  <c r="AF21" i="40"/>
  <c r="AE21" i="40"/>
  <c r="AD21" i="40"/>
  <c r="Y21" i="40"/>
  <c r="W21" i="40"/>
  <c r="V21" i="40"/>
  <c r="U21" i="40"/>
  <c r="T21" i="40"/>
  <c r="AN20" i="40"/>
  <c r="AM20" i="40"/>
  <c r="AL20" i="40"/>
  <c r="AK20" i="40"/>
  <c r="AJ20" i="40"/>
  <c r="AI20" i="40"/>
  <c r="AH20" i="40"/>
  <c r="AG20" i="40"/>
  <c r="AF20" i="40"/>
  <c r="AE20" i="40"/>
  <c r="AD20" i="40"/>
  <c r="Y20" i="40"/>
  <c r="W20" i="40"/>
  <c r="V20" i="40"/>
  <c r="U20" i="40"/>
  <c r="T20" i="40"/>
  <c r="AN19" i="40"/>
  <c r="AM19" i="40"/>
  <c r="AL19" i="40"/>
  <c r="AK19" i="40"/>
  <c r="AJ19" i="40"/>
  <c r="AI19" i="40"/>
  <c r="AH19" i="40"/>
  <c r="AG19" i="40"/>
  <c r="AF19" i="40"/>
  <c r="AE19" i="40"/>
  <c r="AD19" i="40"/>
  <c r="Y19" i="40"/>
  <c r="W19" i="40"/>
  <c r="V19" i="40"/>
  <c r="U19" i="40"/>
  <c r="T19" i="40"/>
  <c r="AN18" i="40"/>
  <c r="AM18" i="40"/>
  <c r="AL18" i="40"/>
  <c r="AK18" i="40"/>
  <c r="AJ18" i="40"/>
  <c r="AI18" i="40"/>
  <c r="AH18" i="40"/>
  <c r="AG18" i="40"/>
  <c r="AF18" i="40"/>
  <c r="AE18" i="40"/>
  <c r="AD18" i="40"/>
  <c r="Y18" i="40"/>
  <c r="W18" i="40"/>
  <c r="V18" i="40"/>
  <c r="U18" i="40"/>
  <c r="T18" i="40"/>
  <c r="AN17" i="40"/>
  <c r="AM17" i="40"/>
  <c r="AL17" i="40"/>
  <c r="AK17" i="40"/>
  <c r="AJ17" i="40"/>
  <c r="AI17" i="40"/>
  <c r="AH17" i="40"/>
  <c r="AG17" i="40"/>
  <c r="AF17" i="40"/>
  <c r="AE17" i="40"/>
  <c r="AD17" i="40"/>
  <c r="Y17" i="40"/>
  <c r="W17" i="40"/>
  <c r="V17" i="40"/>
  <c r="U17" i="40"/>
  <c r="T17" i="40"/>
  <c r="AN16" i="40"/>
  <c r="AM16" i="40"/>
  <c r="AL16" i="40"/>
  <c r="AK16" i="40"/>
  <c r="AJ16" i="40"/>
  <c r="AI16" i="40"/>
  <c r="AH16" i="40"/>
  <c r="AG16" i="40"/>
  <c r="AF16" i="40"/>
  <c r="AE16" i="40"/>
  <c r="AD16" i="40"/>
  <c r="Y16" i="40"/>
  <c r="W16" i="40"/>
  <c r="V16" i="40"/>
  <c r="U16" i="40"/>
  <c r="T16" i="40"/>
  <c r="A16" i="40"/>
  <c r="AN15" i="40"/>
  <c r="AM15" i="40"/>
  <c r="AL15" i="40"/>
  <c r="AK15" i="40"/>
  <c r="AJ15" i="40"/>
  <c r="AI15" i="40"/>
  <c r="AH15" i="40"/>
  <c r="AG15" i="40"/>
  <c r="AF15" i="40"/>
  <c r="AE15" i="40"/>
  <c r="AD15" i="40"/>
  <c r="Y15" i="40"/>
  <c r="W15" i="40"/>
  <c r="V15" i="40"/>
  <c r="U15" i="40"/>
  <c r="T15" i="40"/>
  <c r="AN14" i="40"/>
  <c r="AM14" i="40"/>
  <c r="AL14" i="40"/>
  <c r="AK14" i="40"/>
  <c r="AJ14" i="40"/>
  <c r="AI14" i="40"/>
  <c r="AH14" i="40"/>
  <c r="AG14" i="40"/>
  <c r="AF14" i="40"/>
  <c r="AE14" i="40"/>
  <c r="AD14" i="40"/>
  <c r="Y14" i="40"/>
  <c r="W14" i="40"/>
  <c r="V14" i="40"/>
  <c r="U14" i="40"/>
  <c r="T14" i="40"/>
  <c r="A14" i="40"/>
  <c r="AN13" i="40"/>
  <c r="AM13" i="40"/>
  <c r="AL13" i="40"/>
  <c r="AK13" i="40"/>
  <c r="AJ13" i="40"/>
  <c r="AI13" i="40"/>
  <c r="AH13" i="40"/>
  <c r="AG13" i="40"/>
  <c r="AF13" i="40"/>
  <c r="AE13" i="40"/>
  <c r="AD13" i="40"/>
  <c r="Y13" i="40"/>
  <c r="W13" i="40"/>
  <c r="V13" i="40"/>
  <c r="U13" i="40"/>
  <c r="T13" i="40"/>
  <c r="AN12" i="40"/>
  <c r="AM12" i="40"/>
  <c r="AL12" i="40"/>
  <c r="AK12" i="40"/>
  <c r="AJ12" i="40"/>
  <c r="AI12" i="40"/>
  <c r="AH12" i="40"/>
  <c r="AG12" i="40"/>
  <c r="AF12" i="40"/>
  <c r="AE12" i="40"/>
  <c r="AD12" i="40"/>
  <c r="Y12" i="40"/>
  <c r="W12" i="40"/>
  <c r="V12" i="40"/>
  <c r="U12" i="40"/>
  <c r="T12" i="40"/>
  <c r="A12" i="40"/>
  <c r="AN11" i="40"/>
  <c r="AM11" i="40"/>
  <c r="AL11" i="40"/>
  <c r="AK11" i="40"/>
  <c r="AJ11" i="40"/>
  <c r="AI11" i="40"/>
  <c r="AH11" i="40"/>
  <c r="AG11" i="40"/>
  <c r="AF11" i="40"/>
  <c r="AE11" i="40"/>
  <c r="AD11" i="40"/>
  <c r="Y11" i="40"/>
  <c r="W11" i="40"/>
  <c r="V11" i="40"/>
  <c r="U11" i="40"/>
  <c r="T11" i="40"/>
  <c r="AN10" i="40"/>
  <c r="AM10" i="40"/>
  <c r="AL10" i="40"/>
  <c r="AK10" i="40"/>
  <c r="AJ10" i="40"/>
  <c r="AI10" i="40"/>
  <c r="AH10" i="40"/>
  <c r="AG10" i="40"/>
  <c r="AF10" i="40"/>
  <c r="AE10" i="40"/>
  <c r="AD10" i="40"/>
  <c r="Y10" i="40"/>
  <c r="W10" i="40"/>
  <c r="V10" i="40"/>
  <c r="U10" i="40"/>
  <c r="T10" i="40"/>
  <c r="A10" i="40"/>
  <c r="AN9" i="40"/>
  <c r="AM9" i="40"/>
  <c r="AL9" i="40"/>
  <c r="AK9" i="40"/>
  <c r="AJ9" i="40"/>
  <c r="AI9" i="40"/>
  <c r="AH9" i="40"/>
  <c r="AG9" i="40"/>
  <c r="AF9" i="40"/>
  <c r="AE9" i="40"/>
  <c r="AD9" i="40"/>
  <c r="Y9" i="40"/>
  <c r="W9" i="40"/>
  <c r="V9" i="40"/>
  <c r="U9" i="40"/>
  <c r="T9" i="40"/>
  <c r="AN8" i="40"/>
  <c r="AM8" i="40"/>
  <c r="AL8" i="40"/>
  <c r="AK8" i="40"/>
  <c r="AJ8" i="40"/>
  <c r="AI8" i="40"/>
  <c r="AH8" i="40"/>
  <c r="AG8" i="40"/>
  <c r="AF8" i="40"/>
  <c r="AD8" i="40"/>
  <c r="Y8" i="40"/>
  <c r="W8" i="40"/>
  <c r="V8" i="40"/>
  <c r="U8" i="40"/>
  <c r="T8" i="40"/>
  <c r="AN7" i="40"/>
  <c r="AM7" i="40"/>
  <c r="AL7" i="40"/>
  <c r="AK7" i="40"/>
  <c r="AJ7" i="40"/>
  <c r="AI7" i="40"/>
  <c r="AH7" i="40"/>
  <c r="AG7" i="40"/>
  <c r="AF7" i="40"/>
  <c r="AD7" i="40"/>
  <c r="Y7" i="40"/>
  <c r="W7" i="40"/>
  <c r="V7" i="40"/>
  <c r="U7" i="40"/>
  <c r="T7" i="40"/>
  <c r="AN6" i="40"/>
  <c r="AM6" i="40"/>
  <c r="AL6" i="40"/>
  <c r="AK6" i="40"/>
  <c r="AJ6" i="40"/>
  <c r="AI6" i="40"/>
  <c r="AH6" i="40"/>
  <c r="AG6" i="40"/>
  <c r="AF6" i="40"/>
  <c r="AD6" i="40"/>
  <c r="Y6" i="40"/>
  <c r="W6" i="40"/>
  <c r="V6" i="40"/>
  <c r="U6" i="40"/>
  <c r="T6" i="40"/>
  <c r="A6" i="40"/>
  <c r="AN5" i="40"/>
  <c r="AM5" i="40"/>
  <c r="AL5" i="40"/>
  <c r="AK5" i="40"/>
  <c r="AJ5" i="40"/>
  <c r="AI5" i="40"/>
  <c r="AH5" i="40"/>
  <c r="AG5" i="40"/>
  <c r="AF5" i="40"/>
  <c r="AD5" i="40"/>
  <c r="Y5" i="40"/>
  <c r="W5" i="40"/>
  <c r="V5" i="40"/>
  <c r="U5" i="40"/>
  <c r="T5" i="40"/>
  <c r="F1" i="40"/>
  <c r="AN50" i="39"/>
  <c r="AM50" i="39"/>
  <c r="AL50" i="39"/>
  <c r="AK50" i="39"/>
  <c r="AJ50" i="39"/>
  <c r="AI50" i="39"/>
  <c r="AH50" i="39"/>
  <c r="AG50" i="39"/>
  <c r="AF50" i="39"/>
  <c r="AE50" i="39"/>
  <c r="AD50" i="39"/>
  <c r="Y50" i="39"/>
  <c r="W50" i="39"/>
  <c r="V50" i="39"/>
  <c r="U50" i="39"/>
  <c r="T50" i="39"/>
  <c r="AN49" i="39"/>
  <c r="AM49" i="39"/>
  <c r="AL49" i="39"/>
  <c r="AK49" i="39"/>
  <c r="AJ49" i="39"/>
  <c r="AI49" i="39"/>
  <c r="AH49" i="39"/>
  <c r="AG49" i="39"/>
  <c r="AF49" i="39"/>
  <c r="AE49" i="39"/>
  <c r="AD49" i="39"/>
  <c r="Y49" i="39"/>
  <c r="W49" i="39"/>
  <c r="V49" i="39"/>
  <c r="U49" i="39"/>
  <c r="T49" i="39"/>
  <c r="AN48" i="39"/>
  <c r="AM48" i="39"/>
  <c r="AL48" i="39"/>
  <c r="AK48" i="39"/>
  <c r="AJ48" i="39"/>
  <c r="AI48" i="39"/>
  <c r="AH48" i="39"/>
  <c r="AG48" i="39"/>
  <c r="AF48" i="39"/>
  <c r="AE48" i="39"/>
  <c r="AD48" i="39"/>
  <c r="Y48" i="39"/>
  <c r="W48" i="39"/>
  <c r="V48" i="39"/>
  <c r="U48" i="39"/>
  <c r="T48" i="39"/>
  <c r="AN47" i="39"/>
  <c r="AM47" i="39"/>
  <c r="AL47" i="39"/>
  <c r="AK47" i="39"/>
  <c r="AJ47" i="39"/>
  <c r="AI47" i="39"/>
  <c r="AH47" i="39"/>
  <c r="AG47" i="39"/>
  <c r="AF47" i="39"/>
  <c r="AE47" i="39"/>
  <c r="AD47" i="39"/>
  <c r="Y47" i="39"/>
  <c r="W47" i="39"/>
  <c r="V47" i="39"/>
  <c r="U47" i="39"/>
  <c r="T47" i="39"/>
  <c r="AN46" i="39"/>
  <c r="AM46" i="39"/>
  <c r="AL46" i="39"/>
  <c r="AK46" i="39"/>
  <c r="AJ46" i="39"/>
  <c r="AI46" i="39"/>
  <c r="AH46" i="39"/>
  <c r="AG46" i="39"/>
  <c r="AF46" i="39"/>
  <c r="AE46" i="39"/>
  <c r="AD46" i="39"/>
  <c r="Y46" i="39"/>
  <c r="W46" i="39"/>
  <c r="V46" i="39"/>
  <c r="U46" i="39"/>
  <c r="T46" i="39"/>
  <c r="AN45" i="39"/>
  <c r="AM45" i="39"/>
  <c r="AL45" i="39"/>
  <c r="AK45" i="39"/>
  <c r="AJ45" i="39"/>
  <c r="AI45" i="39"/>
  <c r="AH45" i="39"/>
  <c r="AG45" i="39"/>
  <c r="AF45" i="39"/>
  <c r="AE45" i="39"/>
  <c r="AD45" i="39"/>
  <c r="Y45" i="39"/>
  <c r="W45" i="39"/>
  <c r="V45" i="39"/>
  <c r="U45" i="39"/>
  <c r="T45" i="39"/>
  <c r="AN44" i="39"/>
  <c r="AM44" i="39"/>
  <c r="AL44" i="39"/>
  <c r="AK44" i="39"/>
  <c r="AJ44" i="39"/>
  <c r="AI44" i="39"/>
  <c r="AH44" i="39"/>
  <c r="AG44" i="39"/>
  <c r="AF44" i="39"/>
  <c r="AE44" i="39"/>
  <c r="AD44" i="39"/>
  <c r="Y44" i="39"/>
  <c r="W44" i="39"/>
  <c r="V44" i="39"/>
  <c r="U44" i="39"/>
  <c r="T44" i="39"/>
  <c r="AN43" i="39"/>
  <c r="AM43" i="39"/>
  <c r="AL43" i="39"/>
  <c r="AK43" i="39"/>
  <c r="AJ43" i="39"/>
  <c r="AI43" i="39"/>
  <c r="AH43" i="39"/>
  <c r="AG43" i="39"/>
  <c r="AF43" i="39"/>
  <c r="AE43" i="39"/>
  <c r="AD43" i="39"/>
  <c r="Y43" i="39"/>
  <c r="W43" i="39"/>
  <c r="V43" i="39"/>
  <c r="U43" i="39"/>
  <c r="T43" i="39"/>
  <c r="AN42" i="39"/>
  <c r="AM42" i="39"/>
  <c r="AL42" i="39"/>
  <c r="AK42" i="39"/>
  <c r="AJ42" i="39"/>
  <c r="AI42" i="39"/>
  <c r="AH42" i="39"/>
  <c r="AG42" i="39"/>
  <c r="AF42" i="39"/>
  <c r="AE42" i="39"/>
  <c r="AD42" i="39"/>
  <c r="Y42" i="39"/>
  <c r="W42" i="39"/>
  <c r="V42" i="39"/>
  <c r="U42" i="39"/>
  <c r="T42" i="39"/>
  <c r="AN41" i="39"/>
  <c r="AM41" i="39"/>
  <c r="AL41" i="39"/>
  <c r="AK41" i="39"/>
  <c r="AJ41" i="39"/>
  <c r="AI41" i="39"/>
  <c r="AH41" i="39"/>
  <c r="AG41" i="39"/>
  <c r="AF41" i="39"/>
  <c r="AE41" i="39"/>
  <c r="AD41" i="39"/>
  <c r="Y41" i="39"/>
  <c r="W41" i="39"/>
  <c r="V41" i="39"/>
  <c r="U41" i="39"/>
  <c r="T41" i="39"/>
  <c r="AN40" i="39"/>
  <c r="AM40" i="39"/>
  <c r="AL40" i="39"/>
  <c r="AK40" i="39"/>
  <c r="AJ40" i="39"/>
  <c r="AI40" i="39"/>
  <c r="AH40" i="39"/>
  <c r="AG40" i="39"/>
  <c r="AF40" i="39"/>
  <c r="AE40" i="39"/>
  <c r="AD40" i="39"/>
  <c r="Y40" i="39"/>
  <c r="W40" i="39"/>
  <c r="V40" i="39"/>
  <c r="U40" i="39"/>
  <c r="T40" i="39"/>
  <c r="AN39" i="39"/>
  <c r="AM39" i="39"/>
  <c r="AL39" i="39"/>
  <c r="AK39" i="39"/>
  <c r="AJ39" i="39"/>
  <c r="AI39" i="39"/>
  <c r="AH39" i="39"/>
  <c r="AG39" i="39"/>
  <c r="AF39" i="39"/>
  <c r="AE39" i="39"/>
  <c r="AD39" i="39"/>
  <c r="Y39" i="39"/>
  <c r="W39" i="39"/>
  <c r="V39" i="39"/>
  <c r="U39" i="39"/>
  <c r="T39" i="39"/>
  <c r="AN38" i="39"/>
  <c r="AM38" i="39"/>
  <c r="AL38" i="39"/>
  <c r="AK38" i="39"/>
  <c r="AJ38" i="39"/>
  <c r="AI38" i="39"/>
  <c r="AH38" i="39"/>
  <c r="AG38" i="39"/>
  <c r="AF38" i="39"/>
  <c r="AE38" i="39"/>
  <c r="AD38" i="39"/>
  <c r="Y38" i="39"/>
  <c r="W38" i="39"/>
  <c r="V38" i="39"/>
  <c r="U38" i="39"/>
  <c r="T38" i="39"/>
  <c r="AN37" i="39"/>
  <c r="AM37" i="39"/>
  <c r="AL37" i="39"/>
  <c r="AK37" i="39"/>
  <c r="AJ37" i="39"/>
  <c r="AI37" i="39"/>
  <c r="AH37" i="39"/>
  <c r="AG37" i="39"/>
  <c r="AF37" i="39"/>
  <c r="AE37" i="39"/>
  <c r="AD37" i="39"/>
  <c r="Y37" i="39"/>
  <c r="W37" i="39"/>
  <c r="V37" i="39"/>
  <c r="U37" i="39"/>
  <c r="T37" i="39"/>
  <c r="AN36" i="39"/>
  <c r="AM36" i="39"/>
  <c r="AL36" i="39"/>
  <c r="AK36" i="39"/>
  <c r="AJ36" i="39"/>
  <c r="AI36" i="39"/>
  <c r="AH36" i="39"/>
  <c r="AG36" i="39"/>
  <c r="AF36" i="39"/>
  <c r="AE36" i="39"/>
  <c r="AD36" i="39"/>
  <c r="Y36" i="39"/>
  <c r="W36" i="39"/>
  <c r="V36" i="39"/>
  <c r="U36" i="39"/>
  <c r="T36" i="39"/>
  <c r="AN35" i="39"/>
  <c r="AM35" i="39"/>
  <c r="AL35" i="39"/>
  <c r="AK35" i="39"/>
  <c r="AJ35" i="39"/>
  <c r="AI35" i="39"/>
  <c r="AH35" i="39"/>
  <c r="AG35" i="39"/>
  <c r="AF35" i="39"/>
  <c r="AE35" i="39"/>
  <c r="AD35" i="39"/>
  <c r="Y35" i="39"/>
  <c r="W35" i="39"/>
  <c r="V35" i="39"/>
  <c r="U35" i="39"/>
  <c r="T35" i="39"/>
  <c r="AN34" i="39"/>
  <c r="AM34" i="39"/>
  <c r="AL34" i="39"/>
  <c r="AK34" i="39"/>
  <c r="AJ34" i="39"/>
  <c r="AI34" i="39"/>
  <c r="AH34" i="39"/>
  <c r="AG34" i="39"/>
  <c r="AF34" i="39"/>
  <c r="AE34" i="39"/>
  <c r="AD34" i="39"/>
  <c r="Y34" i="39"/>
  <c r="W34" i="39"/>
  <c r="V34" i="39"/>
  <c r="U34" i="39"/>
  <c r="T34" i="39"/>
  <c r="AN33" i="39"/>
  <c r="AM33" i="39"/>
  <c r="AL33" i="39"/>
  <c r="AK33" i="39"/>
  <c r="AJ33" i="39"/>
  <c r="AI33" i="39"/>
  <c r="AH33" i="39"/>
  <c r="AG33" i="39"/>
  <c r="AF33" i="39"/>
  <c r="AE33" i="39"/>
  <c r="AD33" i="39"/>
  <c r="Y33" i="39"/>
  <c r="W33" i="39"/>
  <c r="V33" i="39"/>
  <c r="U33" i="39"/>
  <c r="T33" i="39"/>
  <c r="AN32" i="39"/>
  <c r="AM32" i="39"/>
  <c r="AL32" i="39"/>
  <c r="AK32" i="39"/>
  <c r="AJ32" i="39"/>
  <c r="AI32" i="39"/>
  <c r="AH32" i="39"/>
  <c r="AG32" i="39"/>
  <c r="AF32" i="39"/>
  <c r="AE32" i="39"/>
  <c r="AD32" i="39"/>
  <c r="Y32" i="39"/>
  <c r="W32" i="39"/>
  <c r="V32" i="39"/>
  <c r="U32" i="39"/>
  <c r="T32" i="39"/>
  <c r="AN31" i="39"/>
  <c r="AM31" i="39"/>
  <c r="AL31" i="39"/>
  <c r="AK31" i="39"/>
  <c r="AJ31" i="39"/>
  <c r="AI31" i="39"/>
  <c r="AH31" i="39"/>
  <c r="AG31" i="39"/>
  <c r="AF31" i="39"/>
  <c r="AE31" i="39"/>
  <c r="AD31" i="39"/>
  <c r="Y31" i="39"/>
  <c r="W31" i="39"/>
  <c r="V31" i="39"/>
  <c r="U31" i="39"/>
  <c r="T31" i="39"/>
  <c r="AN30" i="39"/>
  <c r="AM30" i="39"/>
  <c r="AL30" i="39"/>
  <c r="AK30" i="39"/>
  <c r="AJ30" i="39"/>
  <c r="AI30" i="39"/>
  <c r="AH30" i="39"/>
  <c r="AG30" i="39"/>
  <c r="AF30" i="39"/>
  <c r="AE30" i="39"/>
  <c r="AD30" i="39"/>
  <c r="Y30" i="39"/>
  <c r="W30" i="39"/>
  <c r="V30" i="39"/>
  <c r="U30" i="39"/>
  <c r="T30" i="39"/>
  <c r="AN29" i="39"/>
  <c r="AM29" i="39"/>
  <c r="AL29" i="39"/>
  <c r="AK29" i="39"/>
  <c r="AJ29" i="39"/>
  <c r="AI29" i="39"/>
  <c r="AH29" i="39"/>
  <c r="AG29" i="39"/>
  <c r="AF29" i="39"/>
  <c r="AE29" i="39"/>
  <c r="AD29" i="39"/>
  <c r="Y29" i="39"/>
  <c r="W29" i="39"/>
  <c r="V29" i="39"/>
  <c r="U29" i="39"/>
  <c r="T29" i="39"/>
  <c r="AN28" i="39"/>
  <c r="AM28" i="39"/>
  <c r="AL28" i="39"/>
  <c r="AK28" i="39"/>
  <c r="AJ28" i="39"/>
  <c r="AI28" i="39"/>
  <c r="AH28" i="39"/>
  <c r="AG28" i="39"/>
  <c r="AF28" i="39"/>
  <c r="AE28" i="39"/>
  <c r="AD28" i="39"/>
  <c r="Y28" i="39"/>
  <c r="W28" i="39"/>
  <c r="V28" i="39"/>
  <c r="U28" i="39"/>
  <c r="T28" i="39"/>
  <c r="AN27" i="39"/>
  <c r="AM27" i="39"/>
  <c r="AL27" i="39"/>
  <c r="AK27" i="39"/>
  <c r="AJ27" i="39"/>
  <c r="AI27" i="39"/>
  <c r="AH27" i="39"/>
  <c r="AG27" i="39"/>
  <c r="AF27" i="39"/>
  <c r="AE27" i="39"/>
  <c r="AD27" i="39"/>
  <c r="Y27" i="39"/>
  <c r="W27" i="39"/>
  <c r="V27" i="39"/>
  <c r="U27" i="39"/>
  <c r="T27" i="39"/>
  <c r="AN26" i="39"/>
  <c r="AM26" i="39"/>
  <c r="AL26" i="39"/>
  <c r="AK26" i="39"/>
  <c r="AJ26" i="39"/>
  <c r="AI26" i="39"/>
  <c r="AH26" i="39"/>
  <c r="AG26" i="39"/>
  <c r="AF26" i="39"/>
  <c r="AE26" i="39"/>
  <c r="AD26" i="39"/>
  <c r="Y26" i="39"/>
  <c r="W26" i="39"/>
  <c r="V26" i="39"/>
  <c r="U26" i="39"/>
  <c r="T26" i="39"/>
  <c r="AN25" i="39"/>
  <c r="AM25" i="39"/>
  <c r="AL25" i="39"/>
  <c r="AK25" i="39"/>
  <c r="AJ25" i="39"/>
  <c r="AI25" i="39"/>
  <c r="AH25" i="39"/>
  <c r="AG25" i="39"/>
  <c r="AF25" i="39"/>
  <c r="AE25" i="39"/>
  <c r="AD25" i="39"/>
  <c r="Y25" i="39"/>
  <c r="W25" i="39"/>
  <c r="V25" i="39"/>
  <c r="U25" i="39"/>
  <c r="T25" i="39"/>
  <c r="AN24" i="39"/>
  <c r="AM24" i="39"/>
  <c r="AL24" i="39"/>
  <c r="AK24" i="39"/>
  <c r="AJ24" i="39"/>
  <c r="AI24" i="39"/>
  <c r="AH24" i="39"/>
  <c r="AG24" i="39"/>
  <c r="AF24" i="39"/>
  <c r="AE24" i="39"/>
  <c r="AD24" i="39"/>
  <c r="Y24" i="39"/>
  <c r="W24" i="39"/>
  <c r="V24" i="39"/>
  <c r="U24" i="39"/>
  <c r="T24" i="39"/>
  <c r="AN23" i="39"/>
  <c r="AM23" i="39"/>
  <c r="AL23" i="39"/>
  <c r="AK23" i="39"/>
  <c r="AJ23" i="39"/>
  <c r="AI23" i="39"/>
  <c r="AH23" i="39"/>
  <c r="AG23" i="39"/>
  <c r="AF23" i="39"/>
  <c r="AE23" i="39"/>
  <c r="AD23" i="39"/>
  <c r="Y23" i="39"/>
  <c r="W23" i="39"/>
  <c r="V23" i="39"/>
  <c r="U23" i="39"/>
  <c r="T23" i="39"/>
  <c r="AN22" i="39"/>
  <c r="AM22" i="39"/>
  <c r="AL22" i="39"/>
  <c r="AK22" i="39"/>
  <c r="AJ22" i="39"/>
  <c r="AI22" i="39"/>
  <c r="AH22" i="39"/>
  <c r="AG22" i="39"/>
  <c r="AF22" i="39"/>
  <c r="AE22" i="39"/>
  <c r="AD22" i="39"/>
  <c r="Y22" i="39"/>
  <c r="W22" i="39"/>
  <c r="V22" i="39"/>
  <c r="U22" i="39"/>
  <c r="T22" i="39"/>
  <c r="AN21" i="39"/>
  <c r="AM21" i="39"/>
  <c r="AL21" i="39"/>
  <c r="AK21" i="39"/>
  <c r="AJ21" i="39"/>
  <c r="AI21" i="39"/>
  <c r="AH21" i="39"/>
  <c r="AG21" i="39"/>
  <c r="AF21" i="39"/>
  <c r="AE21" i="39"/>
  <c r="AD21" i="39"/>
  <c r="Y21" i="39"/>
  <c r="W21" i="39"/>
  <c r="V21" i="39"/>
  <c r="U21" i="39"/>
  <c r="T21" i="39"/>
  <c r="AN20" i="39"/>
  <c r="AM20" i="39"/>
  <c r="AL20" i="39"/>
  <c r="AK20" i="39"/>
  <c r="AJ20" i="39"/>
  <c r="AI20" i="39"/>
  <c r="AH20" i="39"/>
  <c r="AG20" i="39"/>
  <c r="AF20" i="39"/>
  <c r="AE20" i="39"/>
  <c r="AD20" i="39"/>
  <c r="Y20" i="39"/>
  <c r="W20" i="39"/>
  <c r="V20" i="39"/>
  <c r="U20" i="39"/>
  <c r="T20" i="39"/>
  <c r="AN19" i="39"/>
  <c r="AM19" i="39"/>
  <c r="AL19" i="39"/>
  <c r="AK19" i="39"/>
  <c r="AJ19" i="39"/>
  <c r="AI19" i="39"/>
  <c r="AH19" i="39"/>
  <c r="AG19" i="39"/>
  <c r="AF19" i="39"/>
  <c r="AE19" i="39"/>
  <c r="AD19" i="39"/>
  <c r="Y19" i="39"/>
  <c r="W19" i="39"/>
  <c r="V19" i="39"/>
  <c r="U19" i="39"/>
  <c r="T19" i="39"/>
  <c r="AN18" i="39"/>
  <c r="AM18" i="39"/>
  <c r="AL18" i="39"/>
  <c r="AK18" i="39"/>
  <c r="AJ18" i="39"/>
  <c r="AI18" i="39"/>
  <c r="AH18" i="39"/>
  <c r="AG18" i="39"/>
  <c r="AF18" i="39"/>
  <c r="AE18" i="39"/>
  <c r="AD18" i="39"/>
  <c r="Y18" i="39"/>
  <c r="W18" i="39"/>
  <c r="V18" i="39"/>
  <c r="U18" i="39"/>
  <c r="T18" i="39"/>
  <c r="AN17" i="39"/>
  <c r="AM17" i="39"/>
  <c r="AL17" i="39"/>
  <c r="AK17" i="39"/>
  <c r="AJ17" i="39"/>
  <c r="AI17" i="39"/>
  <c r="AH17" i="39"/>
  <c r="AG17" i="39"/>
  <c r="AF17" i="39"/>
  <c r="AE17" i="39"/>
  <c r="AD17" i="39"/>
  <c r="Y17" i="39"/>
  <c r="W17" i="39"/>
  <c r="V17" i="39"/>
  <c r="U17" i="39"/>
  <c r="T17" i="39"/>
  <c r="AN16" i="39"/>
  <c r="AM16" i="39"/>
  <c r="AL16" i="39"/>
  <c r="AK16" i="39"/>
  <c r="AJ16" i="39"/>
  <c r="AI16" i="39"/>
  <c r="AH16" i="39"/>
  <c r="AG16" i="39"/>
  <c r="AF16" i="39"/>
  <c r="AE16" i="39"/>
  <c r="AD16" i="39"/>
  <c r="Y16" i="39"/>
  <c r="W16" i="39"/>
  <c r="V16" i="39"/>
  <c r="U16" i="39"/>
  <c r="T16" i="39"/>
  <c r="A16" i="39"/>
  <c r="AN15" i="39"/>
  <c r="AM15" i="39"/>
  <c r="AL15" i="39"/>
  <c r="AK15" i="39"/>
  <c r="AJ15" i="39"/>
  <c r="AI15" i="39"/>
  <c r="AH15" i="39"/>
  <c r="AG15" i="39"/>
  <c r="AF15" i="39"/>
  <c r="AE15" i="39"/>
  <c r="AD15" i="39"/>
  <c r="Y15" i="39"/>
  <c r="W15" i="39"/>
  <c r="V15" i="39"/>
  <c r="U15" i="39"/>
  <c r="T15" i="39"/>
  <c r="AN14" i="39"/>
  <c r="AM14" i="39"/>
  <c r="AL14" i="39"/>
  <c r="AK14" i="39"/>
  <c r="AJ14" i="39"/>
  <c r="AI14" i="39"/>
  <c r="AH14" i="39"/>
  <c r="AG14" i="39"/>
  <c r="AF14" i="39"/>
  <c r="AE14" i="39"/>
  <c r="AD14" i="39"/>
  <c r="Y14" i="39"/>
  <c r="W14" i="39"/>
  <c r="V14" i="39"/>
  <c r="U14" i="39"/>
  <c r="T14" i="39"/>
  <c r="A14" i="39"/>
  <c r="AN13" i="39"/>
  <c r="AM13" i="39"/>
  <c r="AL13" i="39"/>
  <c r="AK13" i="39"/>
  <c r="AJ13" i="39"/>
  <c r="AI13" i="39"/>
  <c r="AH13" i="39"/>
  <c r="AG13" i="39"/>
  <c r="AF13" i="39"/>
  <c r="AE13" i="39"/>
  <c r="AD13" i="39"/>
  <c r="Y13" i="39"/>
  <c r="W13" i="39"/>
  <c r="V13" i="39"/>
  <c r="U13" i="39"/>
  <c r="T13" i="39"/>
  <c r="AN12" i="39"/>
  <c r="AM12" i="39"/>
  <c r="AL12" i="39"/>
  <c r="AK12" i="39"/>
  <c r="AJ12" i="39"/>
  <c r="AI12" i="39"/>
  <c r="AH12" i="39"/>
  <c r="AG12" i="39"/>
  <c r="AF12" i="39"/>
  <c r="AE12" i="39"/>
  <c r="AD12" i="39"/>
  <c r="Y12" i="39"/>
  <c r="W12" i="39"/>
  <c r="V12" i="39"/>
  <c r="U12" i="39"/>
  <c r="T12" i="39"/>
  <c r="A12" i="39"/>
  <c r="AN11" i="39"/>
  <c r="AM11" i="39"/>
  <c r="AL11" i="39"/>
  <c r="AK11" i="39"/>
  <c r="AJ11" i="39"/>
  <c r="AI11" i="39"/>
  <c r="AH11" i="39"/>
  <c r="AG11" i="39"/>
  <c r="AF11" i="39"/>
  <c r="AE11" i="39"/>
  <c r="AD11" i="39"/>
  <c r="Y11" i="39"/>
  <c r="W11" i="39"/>
  <c r="V11" i="39"/>
  <c r="U11" i="39"/>
  <c r="T11" i="39"/>
  <c r="AN10" i="39"/>
  <c r="AM10" i="39"/>
  <c r="AL10" i="39"/>
  <c r="AK10" i="39"/>
  <c r="AJ10" i="39"/>
  <c r="AI10" i="39"/>
  <c r="AH10" i="39"/>
  <c r="AG10" i="39"/>
  <c r="AF10" i="39"/>
  <c r="AE10" i="39"/>
  <c r="AD10" i="39"/>
  <c r="Y10" i="39"/>
  <c r="W10" i="39"/>
  <c r="V10" i="39"/>
  <c r="U10" i="39"/>
  <c r="T10" i="39"/>
  <c r="A10" i="39"/>
  <c r="AN9" i="39"/>
  <c r="AM9" i="39"/>
  <c r="AL9" i="39"/>
  <c r="AK9" i="39"/>
  <c r="AJ9" i="39"/>
  <c r="AI9" i="39"/>
  <c r="AH9" i="39"/>
  <c r="AG9" i="39"/>
  <c r="AF9" i="39"/>
  <c r="AE9" i="39"/>
  <c r="AD9" i="39"/>
  <c r="Y9" i="39"/>
  <c r="W9" i="39"/>
  <c r="V9" i="39"/>
  <c r="U9" i="39"/>
  <c r="T9" i="39"/>
  <c r="AN8" i="39"/>
  <c r="AM8" i="39"/>
  <c r="AL8" i="39"/>
  <c r="AK8" i="39"/>
  <c r="AJ8" i="39"/>
  <c r="AI8" i="39"/>
  <c r="AH8" i="39"/>
  <c r="AG8" i="39"/>
  <c r="AF8" i="39"/>
  <c r="AD8" i="39"/>
  <c r="Y8" i="39"/>
  <c r="W8" i="39"/>
  <c r="V8" i="39"/>
  <c r="U8" i="39"/>
  <c r="T8" i="39"/>
  <c r="AN7" i="39"/>
  <c r="AM7" i="39"/>
  <c r="AL7" i="39"/>
  <c r="AK7" i="39"/>
  <c r="AJ7" i="39"/>
  <c r="AI7" i="39"/>
  <c r="AH7" i="39"/>
  <c r="AG7" i="39"/>
  <c r="AF7" i="39"/>
  <c r="AD7" i="39"/>
  <c r="Y7" i="39"/>
  <c r="W7" i="39"/>
  <c r="V7" i="39"/>
  <c r="U7" i="39"/>
  <c r="T7" i="39"/>
  <c r="AN6" i="39"/>
  <c r="AM6" i="39"/>
  <c r="AL6" i="39"/>
  <c r="AK6" i="39"/>
  <c r="AJ6" i="39"/>
  <c r="AI6" i="39"/>
  <c r="AH6" i="39"/>
  <c r="AG6" i="39"/>
  <c r="AF6" i="39"/>
  <c r="AD6" i="39"/>
  <c r="Y6" i="39"/>
  <c r="W6" i="39"/>
  <c r="V6" i="39"/>
  <c r="U6" i="39"/>
  <c r="T6" i="39"/>
  <c r="A6" i="39"/>
  <c r="AN5" i="39"/>
  <c r="AM5" i="39"/>
  <c r="AL5" i="39"/>
  <c r="AK5" i="39"/>
  <c r="AJ5" i="39"/>
  <c r="AI5" i="39"/>
  <c r="AH5" i="39"/>
  <c r="AG5" i="39"/>
  <c r="AF5" i="39"/>
  <c r="AD5" i="39"/>
  <c r="Y5" i="39"/>
  <c r="W5" i="39"/>
  <c r="V5" i="39"/>
  <c r="U5" i="39"/>
  <c r="T5" i="39"/>
  <c r="F1" i="39"/>
  <c r="AN131" i="66"/>
  <c r="AM131" i="66"/>
  <c r="AL131" i="66"/>
  <c r="AK131" i="66"/>
  <c r="AJ131" i="66"/>
  <c r="AI131" i="66"/>
  <c r="AH131" i="66"/>
  <c r="AG131" i="66"/>
  <c r="AF131" i="66"/>
  <c r="AE131" i="66"/>
  <c r="AD131" i="66"/>
  <c r="Y131" i="66"/>
  <c r="W131" i="66"/>
  <c r="V131" i="66"/>
  <c r="U131" i="66"/>
  <c r="T131" i="66"/>
  <c r="AN130" i="66"/>
  <c r="AM130" i="66"/>
  <c r="AL130" i="66"/>
  <c r="AK130" i="66"/>
  <c r="AJ130" i="66"/>
  <c r="AI130" i="66"/>
  <c r="AH130" i="66"/>
  <c r="AG130" i="66"/>
  <c r="AF130" i="66"/>
  <c r="AE130" i="66"/>
  <c r="AD130" i="66"/>
  <c r="Y130" i="66"/>
  <c r="W130" i="66"/>
  <c r="V130" i="66"/>
  <c r="U130" i="66"/>
  <c r="T130" i="66"/>
  <c r="AN129" i="66"/>
  <c r="AM129" i="66"/>
  <c r="AL129" i="66"/>
  <c r="AK129" i="66"/>
  <c r="AJ129" i="66"/>
  <c r="AI129" i="66"/>
  <c r="AH129" i="66"/>
  <c r="AG129" i="66"/>
  <c r="AF129" i="66"/>
  <c r="AE129" i="66"/>
  <c r="AD129" i="66"/>
  <c r="Y129" i="66"/>
  <c r="W129" i="66"/>
  <c r="V129" i="66"/>
  <c r="U129" i="66"/>
  <c r="T129" i="66"/>
  <c r="AN128" i="66"/>
  <c r="AM128" i="66"/>
  <c r="AL128" i="66"/>
  <c r="AK128" i="66"/>
  <c r="AJ128" i="66"/>
  <c r="AI128" i="66"/>
  <c r="AH128" i="66"/>
  <c r="AG128" i="66"/>
  <c r="AF128" i="66"/>
  <c r="AE128" i="66"/>
  <c r="AD128" i="66"/>
  <c r="Y128" i="66"/>
  <c r="W128" i="66"/>
  <c r="V128" i="66"/>
  <c r="U128" i="66"/>
  <c r="T128" i="66"/>
  <c r="AN127" i="66"/>
  <c r="AM127" i="66"/>
  <c r="AL127" i="66"/>
  <c r="AK127" i="66"/>
  <c r="AJ127" i="66"/>
  <c r="AI127" i="66"/>
  <c r="AH127" i="66"/>
  <c r="AG127" i="66"/>
  <c r="AF127" i="66"/>
  <c r="AE127" i="66"/>
  <c r="AD127" i="66"/>
  <c r="Y127" i="66"/>
  <c r="W127" i="66"/>
  <c r="V127" i="66"/>
  <c r="U127" i="66"/>
  <c r="T127" i="66"/>
  <c r="AN126" i="66"/>
  <c r="AM126" i="66"/>
  <c r="AL126" i="66"/>
  <c r="AK126" i="66"/>
  <c r="AJ126" i="66"/>
  <c r="AI126" i="66"/>
  <c r="AH126" i="66"/>
  <c r="AG126" i="66"/>
  <c r="AF126" i="66"/>
  <c r="AE126" i="66"/>
  <c r="AD126" i="66"/>
  <c r="Y126" i="66"/>
  <c r="W126" i="66"/>
  <c r="V126" i="66"/>
  <c r="U126" i="66"/>
  <c r="T126" i="66"/>
  <c r="AN125" i="66"/>
  <c r="AM125" i="66"/>
  <c r="AL125" i="66"/>
  <c r="AK125" i="66"/>
  <c r="AJ125" i="66"/>
  <c r="AI125" i="66"/>
  <c r="AH125" i="66"/>
  <c r="AG125" i="66"/>
  <c r="AF125" i="66"/>
  <c r="AE125" i="66"/>
  <c r="AD125" i="66"/>
  <c r="Y125" i="66"/>
  <c r="W125" i="66"/>
  <c r="V125" i="66"/>
  <c r="U125" i="66"/>
  <c r="T125" i="66"/>
  <c r="AN124" i="66"/>
  <c r="AM124" i="66"/>
  <c r="AL124" i="66"/>
  <c r="AK124" i="66"/>
  <c r="AJ124" i="66"/>
  <c r="AI124" i="66"/>
  <c r="AH124" i="66"/>
  <c r="AG124" i="66"/>
  <c r="AF124" i="66"/>
  <c r="AE124" i="66"/>
  <c r="AD124" i="66"/>
  <c r="Y124" i="66"/>
  <c r="W124" i="66"/>
  <c r="V124" i="66"/>
  <c r="U124" i="66"/>
  <c r="T124" i="66"/>
  <c r="AN123" i="66"/>
  <c r="AM123" i="66"/>
  <c r="AL123" i="66"/>
  <c r="AK123" i="66"/>
  <c r="AJ123" i="66"/>
  <c r="AI123" i="66"/>
  <c r="AH123" i="66"/>
  <c r="AG123" i="66"/>
  <c r="AF123" i="66"/>
  <c r="AE123" i="66"/>
  <c r="AD123" i="66"/>
  <c r="Y123" i="66"/>
  <c r="W123" i="66"/>
  <c r="V123" i="66"/>
  <c r="U123" i="66"/>
  <c r="T123" i="66"/>
  <c r="AN122" i="66"/>
  <c r="AM122" i="66"/>
  <c r="AL122" i="66"/>
  <c r="AK122" i="66"/>
  <c r="AJ122" i="66"/>
  <c r="AI122" i="66"/>
  <c r="AH122" i="66"/>
  <c r="AG122" i="66"/>
  <c r="AF122" i="66"/>
  <c r="AE122" i="66"/>
  <c r="AD122" i="66"/>
  <c r="Y122" i="66"/>
  <c r="W122" i="66"/>
  <c r="V122" i="66"/>
  <c r="U122" i="66"/>
  <c r="T122" i="66"/>
  <c r="AN121" i="66"/>
  <c r="AM121" i="66"/>
  <c r="AL121" i="66"/>
  <c r="AK121" i="66"/>
  <c r="AJ121" i="66"/>
  <c r="AI121" i="66"/>
  <c r="AH121" i="66"/>
  <c r="AG121" i="66"/>
  <c r="AF121" i="66"/>
  <c r="AE121" i="66"/>
  <c r="AD121" i="66"/>
  <c r="Y121" i="66"/>
  <c r="W121" i="66"/>
  <c r="V121" i="66"/>
  <c r="U121" i="66"/>
  <c r="T121" i="66"/>
  <c r="AN120" i="66"/>
  <c r="AM120" i="66"/>
  <c r="AL120" i="66"/>
  <c r="AK120" i="66"/>
  <c r="AJ120" i="66"/>
  <c r="AI120" i="66"/>
  <c r="AH120" i="66"/>
  <c r="AG120" i="66"/>
  <c r="AF120" i="66"/>
  <c r="AE120" i="66"/>
  <c r="AD120" i="66"/>
  <c r="Y120" i="66"/>
  <c r="W120" i="66"/>
  <c r="V120" i="66"/>
  <c r="U120" i="66"/>
  <c r="T120" i="66"/>
  <c r="AN119" i="66"/>
  <c r="AM119" i="66"/>
  <c r="AL119" i="66"/>
  <c r="AK119" i="66"/>
  <c r="AJ119" i="66"/>
  <c r="AI119" i="66"/>
  <c r="AH119" i="66"/>
  <c r="AG119" i="66"/>
  <c r="AF119" i="66"/>
  <c r="AE119" i="66"/>
  <c r="AD119" i="66"/>
  <c r="Y119" i="66"/>
  <c r="W119" i="66"/>
  <c r="V119" i="66"/>
  <c r="U119" i="66"/>
  <c r="T119" i="66"/>
  <c r="AN118" i="66"/>
  <c r="AM118" i="66"/>
  <c r="AL118" i="66"/>
  <c r="AK118" i="66"/>
  <c r="AJ118" i="66"/>
  <c r="AI118" i="66"/>
  <c r="AH118" i="66"/>
  <c r="AG118" i="66"/>
  <c r="AF118" i="66"/>
  <c r="AE118" i="66"/>
  <c r="AD118" i="66"/>
  <c r="Y118" i="66"/>
  <c r="W118" i="66"/>
  <c r="V118" i="66"/>
  <c r="U118" i="66"/>
  <c r="T118" i="66"/>
  <c r="AN117" i="66"/>
  <c r="AM117" i="66"/>
  <c r="AL117" i="66"/>
  <c r="AK117" i="66"/>
  <c r="AJ117" i="66"/>
  <c r="AI117" i="66"/>
  <c r="AH117" i="66"/>
  <c r="AG117" i="66"/>
  <c r="AF117" i="66"/>
  <c r="AE117" i="66"/>
  <c r="AD117" i="66"/>
  <c r="Y117" i="66"/>
  <c r="W117" i="66"/>
  <c r="V117" i="66"/>
  <c r="U117" i="66"/>
  <c r="T117" i="66"/>
  <c r="AN116" i="66"/>
  <c r="AM116" i="66"/>
  <c r="AL116" i="66"/>
  <c r="AK116" i="66"/>
  <c r="AJ116" i="66"/>
  <c r="AI116" i="66"/>
  <c r="AH116" i="66"/>
  <c r="AG116" i="66"/>
  <c r="AF116" i="66"/>
  <c r="AE116" i="66"/>
  <c r="AD116" i="66"/>
  <c r="Y116" i="66"/>
  <c r="W116" i="66"/>
  <c r="V116" i="66"/>
  <c r="U116" i="66"/>
  <c r="T116" i="66"/>
  <c r="AN115" i="66"/>
  <c r="AM115" i="66"/>
  <c r="AL115" i="66"/>
  <c r="AK115" i="66"/>
  <c r="AJ115" i="66"/>
  <c r="AI115" i="66"/>
  <c r="AH115" i="66"/>
  <c r="AG115" i="66"/>
  <c r="AF115" i="66"/>
  <c r="AE115" i="66"/>
  <c r="AD115" i="66"/>
  <c r="Y115" i="66"/>
  <c r="W115" i="66"/>
  <c r="V115" i="66"/>
  <c r="U115" i="66"/>
  <c r="T115" i="66"/>
  <c r="AN114" i="66"/>
  <c r="AM114" i="66"/>
  <c r="AL114" i="66"/>
  <c r="AK114" i="66"/>
  <c r="AJ114" i="66"/>
  <c r="AI114" i="66"/>
  <c r="AH114" i="66"/>
  <c r="AG114" i="66"/>
  <c r="AF114" i="66"/>
  <c r="AE114" i="66"/>
  <c r="AD114" i="66"/>
  <c r="Y114" i="66"/>
  <c r="W114" i="66"/>
  <c r="V114" i="66"/>
  <c r="U114" i="66"/>
  <c r="T114" i="66"/>
  <c r="AN113" i="66"/>
  <c r="AM113" i="66"/>
  <c r="AL113" i="66"/>
  <c r="AK113" i="66"/>
  <c r="AJ113" i="66"/>
  <c r="AI113" i="66"/>
  <c r="AH113" i="66"/>
  <c r="AG113" i="66"/>
  <c r="AF113" i="66"/>
  <c r="AE113" i="66"/>
  <c r="AD113" i="66"/>
  <c r="Y113" i="66"/>
  <c r="W113" i="66"/>
  <c r="V113" i="66"/>
  <c r="U113" i="66"/>
  <c r="T113" i="66"/>
  <c r="AN112" i="66"/>
  <c r="AM112" i="66"/>
  <c r="AL112" i="66"/>
  <c r="AK112" i="66"/>
  <c r="AJ112" i="66"/>
  <c r="AI112" i="66"/>
  <c r="AH112" i="66"/>
  <c r="AG112" i="66"/>
  <c r="AF112" i="66"/>
  <c r="AE112" i="66"/>
  <c r="AD112" i="66"/>
  <c r="Y112" i="66"/>
  <c r="W112" i="66"/>
  <c r="V112" i="66"/>
  <c r="U112" i="66"/>
  <c r="T112" i="66"/>
  <c r="AN111" i="66"/>
  <c r="AM111" i="66"/>
  <c r="AL111" i="66"/>
  <c r="AK111" i="66"/>
  <c r="AJ111" i="66"/>
  <c r="AI111" i="66"/>
  <c r="AH111" i="66"/>
  <c r="AG111" i="66"/>
  <c r="AF111" i="66"/>
  <c r="AE111" i="66"/>
  <c r="AD111" i="66"/>
  <c r="Y111" i="66"/>
  <c r="W111" i="66"/>
  <c r="V111" i="66"/>
  <c r="U111" i="66"/>
  <c r="T111" i="66"/>
  <c r="AN110" i="66"/>
  <c r="AM110" i="66"/>
  <c r="AL110" i="66"/>
  <c r="AK110" i="66"/>
  <c r="AJ110" i="66"/>
  <c r="AI110" i="66"/>
  <c r="AH110" i="66"/>
  <c r="AG110" i="66"/>
  <c r="AF110" i="66"/>
  <c r="AE110" i="66"/>
  <c r="AD110" i="66"/>
  <c r="Y110" i="66"/>
  <c r="W110" i="66"/>
  <c r="V110" i="66"/>
  <c r="U110" i="66"/>
  <c r="T110" i="66"/>
  <c r="AN109" i="66"/>
  <c r="AM109" i="66"/>
  <c r="AL109" i="66"/>
  <c r="AK109" i="66"/>
  <c r="AJ109" i="66"/>
  <c r="AI109" i="66"/>
  <c r="AH109" i="66"/>
  <c r="AG109" i="66"/>
  <c r="AF109" i="66"/>
  <c r="AE109" i="66"/>
  <c r="AD109" i="66"/>
  <c r="Y109" i="66"/>
  <c r="W109" i="66"/>
  <c r="V109" i="66"/>
  <c r="U109" i="66"/>
  <c r="T109" i="66"/>
  <c r="AN108" i="66"/>
  <c r="AM108" i="66"/>
  <c r="AL108" i="66"/>
  <c r="AK108" i="66"/>
  <c r="AJ108" i="66"/>
  <c r="AI108" i="66"/>
  <c r="AH108" i="66"/>
  <c r="AG108" i="66"/>
  <c r="AF108" i="66"/>
  <c r="AE108" i="66"/>
  <c r="AD108" i="66"/>
  <c r="Y108" i="66"/>
  <c r="W108" i="66"/>
  <c r="V108" i="66"/>
  <c r="U108" i="66"/>
  <c r="T108" i="66"/>
  <c r="AN107" i="66"/>
  <c r="AM107" i="66"/>
  <c r="AL107" i="66"/>
  <c r="AK107" i="66"/>
  <c r="AJ107" i="66"/>
  <c r="AI107" i="66"/>
  <c r="AH107" i="66"/>
  <c r="AG107" i="66"/>
  <c r="AF107" i="66"/>
  <c r="AE107" i="66"/>
  <c r="AD107" i="66"/>
  <c r="Y107" i="66"/>
  <c r="W107" i="66"/>
  <c r="V107" i="66"/>
  <c r="U107" i="66"/>
  <c r="T107" i="66"/>
  <c r="AN106" i="66"/>
  <c r="AM106" i="66"/>
  <c r="AL106" i="66"/>
  <c r="AK106" i="66"/>
  <c r="AJ106" i="66"/>
  <c r="AI106" i="66"/>
  <c r="AH106" i="66"/>
  <c r="AG106" i="66"/>
  <c r="AF106" i="66"/>
  <c r="AE106" i="66"/>
  <c r="AD106" i="66"/>
  <c r="Y106" i="66"/>
  <c r="W106" i="66"/>
  <c r="V106" i="66"/>
  <c r="U106" i="66"/>
  <c r="T106" i="66"/>
  <c r="AN105" i="66"/>
  <c r="AM105" i="66"/>
  <c r="AL105" i="66"/>
  <c r="AK105" i="66"/>
  <c r="AJ105" i="66"/>
  <c r="AI105" i="66"/>
  <c r="AH105" i="66"/>
  <c r="AG105" i="66"/>
  <c r="AF105" i="66"/>
  <c r="AE105" i="66"/>
  <c r="AD105" i="66"/>
  <c r="Y105" i="66"/>
  <c r="W105" i="66"/>
  <c r="V105" i="66"/>
  <c r="U105" i="66"/>
  <c r="T105" i="66"/>
  <c r="AN104" i="66"/>
  <c r="AM104" i="66"/>
  <c r="AL104" i="66"/>
  <c r="AK104" i="66"/>
  <c r="AJ104" i="66"/>
  <c r="AI104" i="66"/>
  <c r="AH104" i="66"/>
  <c r="AG104" i="66"/>
  <c r="AF104" i="66"/>
  <c r="AE104" i="66"/>
  <c r="AD104" i="66"/>
  <c r="Y104" i="66"/>
  <c r="W104" i="66"/>
  <c r="V104" i="66"/>
  <c r="U104" i="66"/>
  <c r="T104" i="66"/>
  <c r="AN103" i="66"/>
  <c r="AM103" i="66"/>
  <c r="AL103" i="66"/>
  <c r="AK103" i="66"/>
  <c r="AJ103" i="66"/>
  <c r="AI103" i="66"/>
  <c r="AH103" i="66"/>
  <c r="AG103" i="66"/>
  <c r="AF103" i="66"/>
  <c r="AE103" i="66"/>
  <c r="AD103" i="66"/>
  <c r="Y103" i="66"/>
  <c r="W103" i="66"/>
  <c r="V103" i="66"/>
  <c r="U103" i="66"/>
  <c r="T103" i="66"/>
  <c r="AN102" i="66"/>
  <c r="AM102" i="66"/>
  <c r="AL102" i="66"/>
  <c r="AK102" i="66"/>
  <c r="AJ102" i="66"/>
  <c r="AI102" i="66"/>
  <c r="AH102" i="66"/>
  <c r="AG102" i="66"/>
  <c r="AF102" i="66"/>
  <c r="AE102" i="66"/>
  <c r="AD102" i="66"/>
  <c r="Y102" i="66"/>
  <c r="W102" i="66"/>
  <c r="V102" i="66"/>
  <c r="U102" i="66"/>
  <c r="T102" i="66"/>
  <c r="AN101" i="66"/>
  <c r="AM101" i="66"/>
  <c r="AL101" i="66"/>
  <c r="AK101" i="66"/>
  <c r="AJ101" i="66"/>
  <c r="AI101" i="66"/>
  <c r="AH101" i="66"/>
  <c r="AG101" i="66"/>
  <c r="AF101" i="66"/>
  <c r="AE101" i="66"/>
  <c r="AD101" i="66"/>
  <c r="Y101" i="66"/>
  <c r="W101" i="66"/>
  <c r="V101" i="66"/>
  <c r="U101" i="66"/>
  <c r="T101" i="66"/>
  <c r="AN100" i="66"/>
  <c r="AM100" i="66"/>
  <c r="AL100" i="66"/>
  <c r="AK100" i="66"/>
  <c r="AJ100" i="66"/>
  <c r="AI100" i="66"/>
  <c r="AH100" i="66"/>
  <c r="AG100" i="66"/>
  <c r="AF100" i="66"/>
  <c r="AE100" i="66"/>
  <c r="AD100" i="66"/>
  <c r="Y100" i="66"/>
  <c r="W100" i="66"/>
  <c r="V100" i="66"/>
  <c r="U100" i="66"/>
  <c r="T100" i="66"/>
  <c r="AN99" i="66"/>
  <c r="AM99" i="66"/>
  <c r="AL99" i="66"/>
  <c r="AK99" i="66"/>
  <c r="AJ99" i="66"/>
  <c r="AI99" i="66"/>
  <c r="AH99" i="66"/>
  <c r="AG99" i="66"/>
  <c r="AF99" i="66"/>
  <c r="AE99" i="66"/>
  <c r="AD99" i="66"/>
  <c r="Y99" i="66"/>
  <c r="W99" i="66"/>
  <c r="V99" i="66"/>
  <c r="U99" i="66"/>
  <c r="T99" i="66"/>
  <c r="AN98" i="66"/>
  <c r="AM98" i="66"/>
  <c r="AL98" i="66"/>
  <c r="AK98" i="66"/>
  <c r="AJ98" i="66"/>
  <c r="AI98" i="66"/>
  <c r="AH98" i="66"/>
  <c r="AG98" i="66"/>
  <c r="AF98" i="66"/>
  <c r="AE98" i="66"/>
  <c r="AD98" i="66"/>
  <c r="Y98" i="66"/>
  <c r="W98" i="66"/>
  <c r="V98" i="66"/>
  <c r="U98" i="66"/>
  <c r="T98" i="66"/>
  <c r="AN97" i="66"/>
  <c r="AM97" i="66"/>
  <c r="AL97" i="66"/>
  <c r="AK97" i="66"/>
  <c r="AJ97" i="66"/>
  <c r="AI97" i="66"/>
  <c r="AH97" i="66"/>
  <c r="AG97" i="66"/>
  <c r="AF97" i="66"/>
  <c r="AE97" i="66"/>
  <c r="AD97" i="66"/>
  <c r="Y97" i="66"/>
  <c r="W97" i="66"/>
  <c r="V97" i="66"/>
  <c r="U97" i="66"/>
  <c r="T97" i="66"/>
  <c r="AN96" i="66"/>
  <c r="AM96" i="66"/>
  <c r="AL96" i="66"/>
  <c r="AK96" i="66"/>
  <c r="AJ96" i="66"/>
  <c r="AI96" i="66"/>
  <c r="AH96" i="66"/>
  <c r="AG96" i="66"/>
  <c r="AF96" i="66"/>
  <c r="AE96" i="66"/>
  <c r="AD96" i="66"/>
  <c r="Y96" i="66"/>
  <c r="W96" i="66"/>
  <c r="V96" i="66"/>
  <c r="U96" i="66"/>
  <c r="T96" i="66"/>
  <c r="AN95" i="66"/>
  <c r="AM95" i="66"/>
  <c r="AL95" i="66"/>
  <c r="AK95" i="66"/>
  <c r="AJ95" i="66"/>
  <c r="AI95" i="66"/>
  <c r="AH95" i="66"/>
  <c r="AG95" i="66"/>
  <c r="AF95" i="66"/>
  <c r="AE95" i="66"/>
  <c r="AD95" i="66"/>
  <c r="Y95" i="66"/>
  <c r="W95" i="66"/>
  <c r="V95" i="66"/>
  <c r="U95" i="66"/>
  <c r="T95" i="66"/>
  <c r="AN94" i="66"/>
  <c r="AM94" i="66"/>
  <c r="AL94" i="66"/>
  <c r="AK94" i="66"/>
  <c r="AJ94" i="66"/>
  <c r="AI94" i="66"/>
  <c r="AH94" i="66"/>
  <c r="AG94" i="66"/>
  <c r="AF94" i="66"/>
  <c r="AE94" i="66"/>
  <c r="AD94" i="66"/>
  <c r="Y94" i="66"/>
  <c r="W94" i="66"/>
  <c r="V94" i="66"/>
  <c r="U94" i="66"/>
  <c r="T94" i="66"/>
  <c r="AN93" i="66"/>
  <c r="AM93" i="66"/>
  <c r="AL93" i="66"/>
  <c r="AK93" i="66"/>
  <c r="AJ93" i="66"/>
  <c r="AI93" i="66"/>
  <c r="AH93" i="66"/>
  <c r="AG93" i="66"/>
  <c r="AF93" i="66"/>
  <c r="AE93" i="66"/>
  <c r="AD93" i="66"/>
  <c r="Y93" i="66"/>
  <c r="W93" i="66"/>
  <c r="V93" i="66"/>
  <c r="U93" i="66"/>
  <c r="T93" i="66"/>
  <c r="AN92" i="66"/>
  <c r="AM92" i="66"/>
  <c r="AL92" i="66"/>
  <c r="AK92" i="66"/>
  <c r="AJ92" i="66"/>
  <c r="AI92" i="66"/>
  <c r="AH92" i="66"/>
  <c r="AG92" i="66"/>
  <c r="AF92" i="66"/>
  <c r="AE92" i="66"/>
  <c r="AD92" i="66"/>
  <c r="Y92" i="66"/>
  <c r="W92" i="66"/>
  <c r="V92" i="66"/>
  <c r="U92" i="66"/>
  <c r="T92" i="66"/>
  <c r="AN91" i="66"/>
  <c r="AM91" i="66"/>
  <c r="AL91" i="66"/>
  <c r="AK91" i="66"/>
  <c r="AJ91" i="66"/>
  <c r="AI91" i="66"/>
  <c r="AH91" i="66"/>
  <c r="AG91" i="66"/>
  <c r="AF91" i="66"/>
  <c r="AE91" i="66"/>
  <c r="AD91" i="66"/>
  <c r="Y91" i="66"/>
  <c r="W91" i="66"/>
  <c r="V91" i="66"/>
  <c r="U91" i="66"/>
  <c r="T91" i="66"/>
  <c r="AN90" i="66"/>
  <c r="AM90" i="66"/>
  <c r="AL90" i="66"/>
  <c r="AK90" i="66"/>
  <c r="AJ90" i="66"/>
  <c r="AI90" i="66"/>
  <c r="AH90" i="66"/>
  <c r="AG90" i="66"/>
  <c r="AF90" i="66"/>
  <c r="AE90" i="66"/>
  <c r="AD90" i="66"/>
  <c r="Y90" i="66"/>
  <c r="W90" i="66"/>
  <c r="V90" i="66"/>
  <c r="U90" i="66"/>
  <c r="T90" i="66"/>
  <c r="AN89" i="66"/>
  <c r="AM89" i="66"/>
  <c r="AL89" i="66"/>
  <c r="AK89" i="66"/>
  <c r="AJ89" i="66"/>
  <c r="AI89" i="66"/>
  <c r="AH89" i="66"/>
  <c r="AG89" i="66"/>
  <c r="AF89" i="66"/>
  <c r="AE89" i="66"/>
  <c r="AD89" i="66"/>
  <c r="Y89" i="66"/>
  <c r="W89" i="66"/>
  <c r="V89" i="66"/>
  <c r="U89" i="66"/>
  <c r="T89" i="66"/>
  <c r="AN88" i="66"/>
  <c r="AM88" i="66"/>
  <c r="AL88" i="66"/>
  <c r="AK88" i="66"/>
  <c r="AJ88" i="66"/>
  <c r="AI88" i="66"/>
  <c r="AH88" i="66"/>
  <c r="AG88" i="66"/>
  <c r="AF88" i="66"/>
  <c r="AE88" i="66"/>
  <c r="AD88" i="66"/>
  <c r="Y88" i="66"/>
  <c r="W88" i="66"/>
  <c r="V88" i="66"/>
  <c r="U88" i="66"/>
  <c r="T88" i="66"/>
  <c r="AN87" i="66"/>
  <c r="AM87" i="66"/>
  <c r="AL87" i="66"/>
  <c r="AK87" i="66"/>
  <c r="AJ87" i="66"/>
  <c r="AI87" i="66"/>
  <c r="AH87" i="66"/>
  <c r="AG87" i="66"/>
  <c r="AF87" i="66"/>
  <c r="AE87" i="66"/>
  <c r="AD87" i="66"/>
  <c r="Y87" i="66"/>
  <c r="W87" i="66"/>
  <c r="V87" i="66"/>
  <c r="U87" i="66"/>
  <c r="T87" i="66"/>
  <c r="AN86" i="66"/>
  <c r="AM86" i="66"/>
  <c r="AL86" i="66"/>
  <c r="AK86" i="66"/>
  <c r="AJ86" i="66"/>
  <c r="AI86" i="66"/>
  <c r="AH86" i="66"/>
  <c r="AG86" i="66"/>
  <c r="AF86" i="66"/>
  <c r="AE86" i="66"/>
  <c r="AD86" i="66"/>
  <c r="Y86" i="66"/>
  <c r="W86" i="66"/>
  <c r="V86" i="66"/>
  <c r="U86" i="66"/>
  <c r="T86" i="66"/>
  <c r="AN85" i="66"/>
  <c r="AM85" i="66"/>
  <c r="AL85" i="66"/>
  <c r="AK85" i="66"/>
  <c r="AJ85" i="66"/>
  <c r="AI85" i="66"/>
  <c r="AH85" i="66"/>
  <c r="AG85" i="66"/>
  <c r="AF85" i="66"/>
  <c r="AE85" i="66"/>
  <c r="AD85" i="66"/>
  <c r="Y85" i="66"/>
  <c r="W85" i="66"/>
  <c r="V85" i="66"/>
  <c r="U85" i="66"/>
  <c r="T85" i="66"/>
  <c r="AN84" i="66"/>
  <c r="AM84" i="66"/>
  <c r="AL84" i="66"/>
  <c r="AK84" i="66"/>
  <c r="AJ84" i="66"/>
  <c r="AI84" i="66"/>
  <c r="AH84" i="66"/>
  <c r="AG84" i="66"/>
  <c r="AF84" i="66"/>
  <c r="AE84" i="66"/>
  <c r="AD84" i="66"/>
  <c r="Y84" i="66"/>
  <c r="W84" i="66"/>
  <c r="V84" i="66"/>
  <c r="U84" i="66"/>
  <c r="T84" i="66"/>
  <c r="AN83" i="66"/>
  <c r="AM83" i="66"/>
  <c r="AL83" i="66"/>
  <c r="AK83" i="66"/>
  <c r="AJ83" i="66"/>
  <c r="AI83" i="66"/>
  <c r="AH83" i="66"/>
  <c r="AG83" i="66"/>
  <c r="AF83" i="66"/>
  <c r="AE83" i="66"/>
  <c r="AD83" i="66"/>
  <c r="Y83" i="66"/>
  <c r="W83" i="66"/>
  <c r="V83" i="66"/>
  <c r="U83" i="66"/>
  <c r="T83" i="66"/>
  <c r="AN82" i="66"/>
  <c r="AM82" i="66"/>
  <c r="AL82" i="66"/>
  <c r="AK82" i="66"/>
  <c r="AJ82" i="66"/>
  <c r="AI82" i="66"/>
  <c r="AH82" i="66"/>
  <c r="AG82" i="66"/>
  <c r="AF82" i="66"/>
  <c r="AE82" i="66"/>
  <c r="AD82" i="66"/>
  <c r="Y82" i="66"/>
  <c r="W82" i="66"/>
  <c r="V82" i="66"/>
  <c r="U82" i="66"/>
  <c r="T82" i="66"/>
  <c r="AN81" i="66"/>
  <c r="AM81" i="66"/>
  <c r="AL81" i="66"/>
  <c r="AK81" i="66"/>
  <c r="AJ81" i="66"/>
  <c r="AI81" i="66"/>
  <c r="AH81" i="66"/>
  <c r="AG81" i="66"/>
  <c r="AF81" i="66"/>
  <c r="AE81" i="66"/>
  <c r="AD81" i="66"/>
  <c r="Y81" i="66"/>
  <c r="W81" i="66"/>
  <c r="V81" i="66"/>
  <c r="U81" i="66"/>
  <c r="T81" i="66"/>
  <c r="AN80" i="66"/>
  <c r="AM80" i="66"/>
  <c r="AL80" i="66"/>
  <c r="AK80" i="66"/>
  <c r="AJ80" i="66"/>
  <c r="AI80" i="66"/>
  <c r="AH80" i="66"/>
  <c r="AG80" i="66"/>
  <c r="AF80" i="66"/>
  <c r="AE80" i="66"/>
  <c r="AD80" i="66"/>
  <c r="Y80" i="66"/>
  <c r="W80" i="66"/>
  <c r="V80" i="66"/>
  <c r="U80" i="66"/>
  <c r="T80" i="66"/>
  <c r="AN79" i="66"/>
  <c r="AM79" i="66"/>
  <c r="AL79" i="66"/>
  <c r="AK79" i="66"/>
  <c r="AJ79" i="66"/>
  <c r="AI79" i="66"/>
  <c r="AH79" i="66"/>
  <c r="AG79" i="66"/>
  <c r="AF79" i="66"/>
  <c r="AE79" i="66"/>
  <c r="AD79" i="66"/>
  <c r="Y79" i="66"/>
  <c r="W79" i="66"/>
  <c r="V79" i="66"/>
  <c r="U79" i="66"/>
  <c r="T79" i="66"/>
  <c r="AN78" i="66"/>
  <c r="AM78" i="66"/>
  <c r="AL78" i="66"/>
  <c r="AK78" i="66"/>
  <c r="AJ78" i="66"/>
  <c r="AI78" i="66"/>
  <c r="AH78" i="66"/>
  <c r="AG78" i="66"/>
  <c r="AF78" i="66"/>
  <c r="AE78" i="66"/>
  <c r="AD78" i="66"/>
  <c r="Y78" i="66"/>
  <c r="W78" i="66"/>
  <c r="V78" i="66"/>
  <c r="U78" i="66"/>
  <c r="T78" i="66"/>
  <c r="AN77" i="66"/>
  <c r="AM77" i="66"/>
  <c r="AL77" i="66"/>
  <c r="AK77" i="66"/>
  <c r="AJ77" i="66"/>
  <c r="AI77" i="66"/>
  <c r="AH77" i="66"/>
  <c r="AG77" i="66"/>
  <c r="AF77" i="66"/>
  <c r="AE77" i="66"/>
  <c r="AD77" i="66"/>
  <c r="Y77" i="66"/>
  <c r="W77" i="66"/>
  <c r="V77" i="66"/>
  <c r="U77" i="66"/>
  <c r="T77" i="66"/>
  <c r="AN76" i="66"/>
  <c r="AM76" i="66"/>
  <c r="AL76" i="66"/>
  <c r="AK76" i="66"/>
  <c r="AJ76" i="66"/>
  <c r="AI76" i="66"/>
  <c r="AH76" i="66"/>
  <c r="AG76" i="66"/>
  <c r="AF76" i="66"/>
  <c r="AE76" i="66"/>
  <c r="AD76" i="66"/>
  <c r="Y76" i="66"/>
  <c r="W76" i="66"/>
  <c r="V76" i="66"/>
  <c r="U76" i="66"/>
  <c r="T76" i="66"/>
  <c r="AN75" i="66"/>
  <c r="AM75" i="66"/>
  <c r="AL75" i="66"/>
  <c r="AK75" i="66"/>
  <c r="AJ75" i="66"/>
  <c r="AI75" i="66"/>
  <c r="AH75" i="66"/>
  <c r="AG75" i="66"/>
  <c r="AF75" i="66"/>
  <c r="AE75" i="66"/>
  <c r="AD75" i="66"/>
  <c r="Y75" i="66"/>
  <c r="W75" i="66"/>
  <c r="V75" i="66"/>
  <c r="U75" i="66"/>
  <c r="T75" i="66"/>
  <c r="AN74" i="66"/>
  <c r="AM74" i="66"/>
  <c r="AL74" i="66"/>
  <c r="AK74" i="66"/>
  <c r="AJ74" i="66"/>
  <c r="AI74" i="66"/>
  <c r="AH74" i="66"/>
  <c r="AG74" i="66"/>
  <c r="AF74" i="66"/>
  <c r="AE74" i="66"/>
  <c r="AD74" i="66"/>
  <c r="Y74" i="66"/>
  <c r="W74" i="66"/>
  <c r="V74" i="66"/>
  <c r="U74" i="66"/>
  <c r="T74" i="66"/>
  <c r="AN73" i="66"/>
  <c r="AM73" i="66"/>
  <c r="AL73" i="66"/>
  <c r="AK73" i="66"/>
  <c r="AJ73" i="66"/>
  <c r="AI73" i="66"/>
  <c r="AH73" i="66"/>
  <c r="AG73" i="66"/>
  <c r="AF73" i="66"/>
  <c r="AE73" i="66"/>
  <c r="AD73" i="66"/>
  <c r="Y73" i="66"/>
  <c r="W73" i="66"/>
  <c r="V73" i="66"/>
  <c r="U73" i="66"/>
  <c r="T73" i="66"/>
  <c r="AN72" i="66"/>
  <c r="AM72" i="66"/>
  <c r="AL72" i="66"/>
  <c r="AK72" i="66"/>
  <c r="AJ72" i="66"/>
  <c r="AI72" i="66"/>
  <c r="AH72" i="66"/>
  <c r="AG72" i="66"/>
  <c r="AF72" i="66"/>
  <c r="AE72" i="66"/>
  <c r="AD72" i="66"/>
  <c r="Y72" i="66"/>
  <c r="W72" i="66"/>
  <c r="V72" i="66"/>
  <c r="U72" i="66"/>
  <c r="T72" i="66"/>
  <c r="AN71" i="66"/>
  <c r="AM71" i="66"/>
  <c r="AL71" i="66"/>
  <c r="AK71" i="66"/>
  <c r="AJ71" i="66"/>
  <c r="AI71" i="66"/>
  <c r="AH71" i="66"/>
  <c r="AG71" i="66"/>
  <c r="AF71" i="66"/>
  <c r="AE71" i="66"/>
  <c r="AD71" i="66"/>
  <c r="Y71" i="66"/>
  <c r="W71" i="66"/>
  <c r="V71" i="66"/>
  <c r="U71" i="66"/>
  <c r="T71" i="66"/>
  <c r="AN70" i="66"/>
  <c r="AM70" i="66"/>
  <c r="AL70" i="66"/>
  <c r="AK70" i="66"/>
  <c r="AJ70" i="66"/>
  <c r="AI70" i="66"/>
  <c r="AH70" i="66"/>
  <c r="AG70" i="66"/>
  <c r="AF70" i="66"/>
  <c r="AE70" i="66"/>
  <c r="AD70" i="66"/>
  <c r="Y70" i="66"/>
  <c r="W70" i="66"/>
  <c r="V70" i="66"/>
  <c r="U70" i="66"/>
  <c r="T70" i="66"/>
  <c r="AN69" i="66"/>
  <c r="AM69" i="66"/>
  <c r="AL69" i="66"/>
  <c r="AK69" i="66"/>
  <c r="AJ69" i="66"/>
  <c r="AI69" i="66"/>
  <c r="AH69" i="66"/>
  <c r="AG69" i="66"/>
  <c r="AF69" i="66"/>
  <c r="AE69" i="66"/>
  <c r="AD69" i="66"/>
  <c r="Y69" i="66"/>
  <c r="W69" i="66"/>
  <c r="V69" i="66"/>
  <c r="U69" i="66"/>
  <c r="T69" i="66"/>
  <c r="AN68" i="66"/>
  <c r="AM68" i="66"/>
  <c r="AL68" i="66"/>
  <c r="AK68" i="66"/>
  <c r="AJ68" i="66"/>
  <c r="AI68" i="66"/>
  <c r="AH68" i="66"/>
  <c r="AG68" i="66"/>
  <c r="AF68" i="66"/>
  <c r="AE68" i="66"/>
  <c r="AD68" i="66"/>
  <c r="Y68" i="66"/>
  <c r="W68" i="66"/>
  <c r="V68" i="66"/>
  <c r="U68" i="66"/>
  <c r="T68" i="66"/>
  <c r="AN67" i="66"/>
  <c r="AM67" i="66"/>
  <c r="AL67" i="66"/>
  <c r="AK67" i="66"/>
  <c r="AJ67" i="66"/>
  <c r="AI67" i="66"/>
  <c r="AH67" i="66"/>
  <c r="AG67" i="66"/>
  <c r="AF67" i="66"/>
  <c r="AE67" i="66"/>
  <c r="AD67" i="66"/>
  <c r="Y67" i="66"/>
  <c r="W67" i="66"/>
  <c r="V67" i="66"/>
  <c r="U67" i="66"/>
  <c r="T67" i="66"/>
  <c r="AN66" i="66"/>
  <c r="AM66" i="66"/>
  <c r="AL66" i="66"/>
  <c r="AK66" i="66"/>
  <c r="AJ66" i="66"/>
  <c r="AI66" i="66"/>
  <c r="AH66" i="66"/>
  <c r="AG66" i="66"/>
  <c r="AF66" i="66"/>
  <c r="AE66" i="66"/>
  <c r="AD66" i="66"/>
  <c r="Y66" i="66"/>
  <c r="W66" i="66"/>
  <c r="V66" i="66"/>
  <c r="U66" i="66"/>
  <c r="T66" i="66"/>
  <c r="AN65" i="66"/>
  <c r="AM65" i="66"/>
  <c r="AL65" i="66"/>
  <c r="AK65" i="66"/>
  <c r="AJ65" i="66"/>
  <c r="AI65" i="66"/>
  <c r="AH65" i="66"/>
  <c r="AG65" i="66"/>
  <c r="AF65" i="66"/>
  <c r="AE65" i="66"/>
  <c r="AD65" i="66"/>
  <c r="Y65" i="66"/>
  <c r="W65" i="66"/>
  <c r="V65" i="66"/>
  <c r="U65" i="66"/>
  <c r="T65" i="66"/>
  <c r="AN64" i="66"/>
  <c r="AM64" i="66"/>
  <c r="AL64" i="66"/>
  <c r="AK64" i="66"/>
  <c r="AJ64" i="66"/>
  <c r="AI64" i="66"/>
  <c r="AH64" i="66"/>
  <c r="AG64" i="66"/>
  <c r="AF64" i="66"/>
  <c r="AE64" i="66"/>
  <c r="AD64" i="66"/>
  <c r="Y64" i="66"/>
  <c r="W64" i="66"/>
  <c r="V64" i="66"/>
  <c r="U64" i="66"/>
  <c r="T64" i="66"/>
  <c r="AN63" i="66"/>
  <c r="AM63" i="66"/>
  <c r="AL63" i="66"/>
  <c r="AK63" i="66"/>
  <c r="AJ63" i="66"/>
  <c r="AI63" i="66"/>
  <c r="AH63" i="66"/>
  <c r="AG63" i="66"/>
  <c r="AF63" i="66"/>
  <c r="AE63" i="66"/>
  <c r="AD63" i="66"/>
  <c r="Y63" i="66"/>
  <c r="W63" i="66"/>
  <c r="V63" i="66"/>
  <c r="U63" i="66"/>
  <c r="T63" i="66"/>
  <c r="AN62" i="66"/>
  <c r="AM62" i="66"/>
  <c r="AL62" i="66"/>
  <c r="AK62" i="66"/>
  <c r="AJ62" i="66"/>
  <c r="AI62" i="66"/>
  <c r="AH62" i="66"/>
  <c r="AG62" i="66"/>
  <c r="AF62" i="66"/>
  <c r="AE62" i="66"/>
  <c r="AD62" i="66"/>
  <c r="Y62" i="66"/>
  <c r="W62" i="66"/>
  <c r="V62" i="66"/>
  <c r="U62" i="66"/>
  <c r="T62" i="66"/>
  <c r="AN61" i="66"/>
  <c r="AM61" i="66"/>
  <c r="AL61" i="66"/>
  <c r="AK61" i="66"/>
  <c r="AJ61" i="66"/>
  <c r="AI61" i="66"/>
  <c r="AH61" i="66"/>
  <c r="AG61" i="66"/>
  <c r="AF61" i="66"/>
  <c r="AE61" i="66"/>
  <c r="AD61" i="66"/>
  <c r="Y61" i="66"/>
  <c r="W61" i="66"/>
  <c r="V61" i="66"/>
  <c r="U61" i="66"/>
  <c r="T61" i="66"/>
  <c r="AN60" i="66"/>
  <c r="AM60" i="66"/>
  <c r="AL60" i="66"/>
  <c r="AK60" i="66"/>
  <c r="AJ60" i="66"/>
  <c r="AI60" i="66"/>
  <c r="AH60" i="66"/>
  <c r="AG60" i="66"/>
  <c r="AF60" i="66"/>
  <c r="AE60" i="66"/>
  <c r="AD60" i="66"/>
  <c r="Y60" i="66"/>
  <c r="W60" i="66"/>
  <c r="V60" i="66"/>
  <c r="U60" i="66"/>
  <c r="T60" i="66"/>
  <c r="AN59" i="66"/>
  <c r="AM59" i="66"/>
  <c r="AL59" i="66"/>
  <c r="AK59" i="66"/>
  <c r="AJ59" i="66"/>
  <c r="AI59" i="66"/>
  <c r="AH59" i="66"/>
  <c r="AG59" i="66"/>
  <c r="AF59" i="66"/>
  <c r="AE59" i="66"/>
  <c r="AD59" i="66"/>
  <c r="Y59" i="66"/>
  <c r="W59" i="66"/>
  <c r="V59" i="66"/>
  <c r="U59" i="66"/>
  <c r="T59" i="66"/>
  <c r="AN58" i="66"/>
  <c r="AM58" i="66"/>
  <c r="AL58" i="66"/>
  <c r="AK58" i="66"/>
  <c r="AJ58" i="66"/>
  <c r="AI58" i="66"/>
  <c r="AH58" i="66"/>
  <c r="AG58" i="66"/>
  <c r="AF58" i="66"/>
  <c r="AE58" i="66"/>
  <c r="AD58" i="66"/>
  <c r="Y58" i="66"/>
  <c r="W58" i="66"/>
  <c r="V58" i="66"/>
  <c r="U58" i="66"/>
  <c r="T58" i="66"/>
  <c r="AN57" i="66"/>
  <c r="AM57" i="66"/>
  <c r="AL57" i="66"/>
  <c r="AK57" i="66"/>
  <c r="AJ57" i="66"/>
  <c r="AI57" i="66"/>
  <c r="AH57" i="66"/>
  <c r="AG57" i="66"/>
  <c r="AF57" i="66"/>
  <c r="AE57" i="66"/>
  <c r="AD57" i="66"/>
  <c r="Y57" i="66"/>
  <c r="W57" i="66"/>
  <c r="V57" i="66"/>
  <c r="U57" i="66"/>
  <c r="T57" i="66"/>
  <c r="AN56" i="66"/>
  <c r="AM56" i="66"/>
  <c r="AL56" i="66"/>
  <c r="AK56" i="66"/>
  <c r="AJ56" i="66"/>
  <c r="AI56" i="66"/>
  <c r="AH56" i="66"/>
  <c r="AG56" i="66"/>
  <c r="AF56" i="66"/>
  <c r="AE56" i="66"/>
  <c r="AD56" i="66"/>
  <c r="Y56" i="66"/>
  <c r="W56" i="66"/>
  <c r="V56" i="66"/>
  <c r="U56" i="66"/>
  <c r="T56" i="66"/>
  <c r="AN55" i="66"/>
  <c r="AM55" i="66"/>
  <c r="AL55" i="66"/>
  <c r="AK55" i="66"/>
  <c r="AJ55" i="66"/>
  <c r="AI55" i="66"/>
  <c r="AH55" i="66"/>
  <c r="AG55" i="66"/>
  <c r="AF55" i="66"/>
  <c r="AE55" i="66"/>
  <c r="AD55" i="66"/>
  <c r="Y55" i="66"/>
  <c r="W55" i="66"/>
  <c r="V55" i="66"/>
  <c r="U55" i="66"/>
  <c r="T55" i="66"/>
  <c r="AN54" i="66"/>
  <c r="AM54" i="66"/>
  <c r="AL54" i="66"/>
  <c r="AK54" i="66"/>
  <c r="AJ54" i="66"/>
  <c r="AI54" i="66"/>
  <c r="AH54" i="66"/>
  <c r="AG54" i="66"/>
  <c r="AF54" i="66"/>
  <c r="AE54" i="66"/>
  <c r="AD54" i="66"/>
  <c r="Y54" i="66"/>
  <c r="W54" i="66"/>
  <c r="V54" i="66"/>
  <c r="U54" i="66"/>
  <c r="T54" i="66"/>
  <c r="AN53" i="66"/>
  <c r="AM53" i="66"/>
  <c r="AL53" i="66"/>
  <c r="AK53" i="66"/>
  <c r="AJ53" i="66"/>
  <c r="AI53" i="66"/>
  <c r="AH53" i="66"/>
  <c r="AG53" i="66"/>
  <c r="AF53" i="66"/>
  <c r="AE53" i="66"/>
  <c r="AD53" i="66"/>
  <c r="Y53" i="66"/>
  <c r="W53" i="66"/>
  <c r="V53" i="66"/>
  <c r="U53" i="66"/>
  <c r="T53" i="66"/>
  <c r="AN52" i="66"/>
  <c r="AM52" i="66"/>
  <c r="AL52" i="66"/>
  <c r="AK52" i="66"/>
  <c r="AJ52" i="66"/>
  <c r="AI52" i="66"/>
  <c r="AH52" i="66"/>
  <c r="AG52" i="66"/>
  <c r="AF52" i="66"/>
  <c r="AE52" i="66"/>
  <c r="AD52" i="66"/>
  <c r="Y52" i="66"/>
  <c r="W52" i="66"/>
  <c r="V52" i="66"/>
  <c r="U52" i="66"/>
  <c r="T52" i="66"/>
  <c r="AN51" i="66"/>
  <c r="AM51" i="66"/>
  <c r="AL51" i="66"/>
  <c r="AK51" i="66"/>
  <c r="AJ51" i="66"/>
  <c r="AI51" i="66"/>
  <c r="AH51" i="66"/>
  <c r="AG51" i="66"/>
  <c r="AF51" i="66"/>
  <c r="AE51" i="66"/>
  <c r="AD51" i="66"/>
  <c r="Y51" i="66"/>
  <c r="W51" i="66"/>
  <c r="V51" i="66"/>
  <c r="U51" i="66"/>
  <c r="T51" i="66"/>
  <c r="AN50" i="66"/>
  <c r="AM50" i="66"/>
  <c r="AL50" i="66"/>
  <c r="AK50" i="66"/>
  <c r="AJ50" i="66"/>
  <c r="AI50" i="66"/>
  <c r="AH50" i="66"/>
  <c r="AG50" i="66"/>
  <c r="AF50" i="66"/>
  <c r="AE50" i="66"/>
  <c r="AD50" i="66"/>
  <c r="Y50" i="66"/>
  <c r="W50" i="66"/>
  <c r="V50" i="66"/>
  <c r="U50" i="66"/>
  <c r="T50" i="66"/>
  <c r="AN49" i="66"/>
  <c r="AM49" i="66"/>
  <c r="AL49" i="66"/>
  <c r="AK49" i="66"/>
  <c r="AJ49" i="66"/>
  <c r="AI49" i="66"/>
  <c r="AH49" i="66"/>
  <c r="AG49" i="66"/>
  <c r="AF49" i="66"/>
  <c r="AE49" i="66"/>
  <c r="AD49" i="66"/>
  <c r="Y49" i="66"/>
  <c r="W49" i="66"/>
  <c r="V49" i="66"/>
  <c r="U49" i="66"/>
  <c r="T49" i="66"/>
  <c r="AN48" i="66"/>
  <c r="AM48" i="66"/>
  <c r="AL48" i="66"/>
  <c r="AK48" i="66"/>
  <c r="AJ48" i="66"/>
  <c r="AI48" i="66"/>
  <c r="AH48" i="66"/>
  <c r="AG48" i="66"/>
  <c r="AF48" i="66"/>
  <c r="AE48" i="66"/>
  <c r="AD48" i="66"/>
  <c r="Y48" i="66"/>
  <c r="W48" i="66"/>
  <c r="V48" i="66"/>
  <c r="U48" i="66"/>
  <c r="T48" i="66"/>
  <c r="AN47" i="66"/>
  <c r="AM47" i="66"/>
  <c r="AL47" i="66"/>
  <c r="AK47" i="66"/>
  <c r="AJ47" i="66"/>
  <c r="AI47" i="66"/>
  <c r="AH47" i="66"/>
  <c r="AG47" i="66"/>
  <c r="AF47" i="66"/>
  <c r="AE47" i="66"/>
  <c r="AD47" i="66"/>
  <c r="Y47" i="66"/>
  <c r="W47" i="66"/>
  <c r="V47" i="66"/>
  <c r="U47" i="66"/>
  <c r="T47" i="66"/>
  <c r="AN46" i="66"/>
  <c r="AM46" i="66"/>
  <c r="AL46" i="66"/>
  <c r="AK46" i="66"/>
  <c r="AJ46" i="66"/>
  <c r="AI46" i="66"/>
  <c r="AH46" i="66"/>
  <c r="AG46" i="66"/>
  <c r="AF46" i="66"/>
  <c r="AE46" i="66"/>
  <c r="AD46" i="66"/>
  <c r="Y46" i="66"/>
  <c r="W46" i="66"/>
  <c r="V46" i="66"/>
  <c r="U46" i="66"/>
  <c r="T46" i="66"/>
  <c r="AN45" i="66"/>
  <c r="AM45" i="66"/>
  <c r="AL45" i="66"/>
  <c r="AK45" i="66"/>
  <c r="AJ45" i="66"/>
  <c r="AI45" i="66"/>
  <c r="AH45" i="66"/>
  <c r="AG45" i="66"/>
  <c r="AF45" i="66"/>
  <c r="AE45" i="66"/>
  <c r="AD45" i="66"/>
  <c r="Y45" i="66"/>
  <c r="W45" i="66"/>
  <c r="V45" i="66"/>
  <c r="U45" i="66"/>
  <c r="T45" i="66"/>
  <c r="AN44" i="66"/>
  <c r="AM44" i="66"/>
  <c r="AL44" i="66"/>
  <c r="AK44" i="66"/>
  <c r="AJ44" i="66"/>
  <c r="AI44" i="66"/>
  <c r="AH44" i="66"/>
  <c r="AG44" i="66"/>
  <c r="AF44" i="66"/>
  <c r="AE44" i="66"/>
  <c r="AD44" i="66"/>
  <c r="Y44" i="66"/>
  <c r="W44" i="66"/>
  <c r="V44" i="66"/>
  <c r="U44" i="66"/>
  <c r="T44" i="66"/>
  <c r="AN43" i="66"/>
  <c r="AM43" i="66"/>
  <c r="AL43" i="66"/>
  <c r="AK43" i="66"/>
  <c r="AJ43" i="66"/>
  <c r="AI43" i="66"/>
  <c r="AH43" i="66"/>
  <c r="AG43" i="66"/>
  <c r="AF43" i="66"/>
  <c r="AE43" i="66"/>
  <c r="AD43" i="66"/>
  <c r="Y43" i="66"/>
  <c r="W43" i="66"/>
  <c r="V43" i="66"/>
  <c r="U43" i="66"/>
  <c r="T43" i="66"/>
  <c r="AN42" i="66"/>
  <c r="AM42" i="66"/>
  <c r="AL42" i="66"/>
  <c r="AK42" i="66"/>
  <c r="AJ42" i="66"/>
  <c r="AI42" i="66"/>
  <c r="AH42" i="66"/>
  <c r="AG42" i="66"/>
  <c r="AF42" i="66"/>
  <c r="AE42" i="66"/>
  <c r="AD42" i="66"/>
  <c r="Y42" i="66"/>
  <c r="W42" i="66"/>
  <c r="V42" i="66"/>
  <c r="U42" i="66"/>
  <c r="T42" i="66"/>
  <c r="AN41" i="66"/>
  <c r="AM41" i="66"/>
  <c r="AL41" i="66"/>
  <c r="AK41" i="66"/>
  <c r="AJ41" i="66"/>
  <c r="AI41" i="66"/>
  <c r="AH41" i="66"/>
  <c r="AG41" i="66"/>
  <c r="AF41" i="66"/>
  <c r="AE41" i="66"/>
  <c r="AD41" i="66"/>
  <c r="Y41" i="66"/>
  <c r="W41" i="66"/>
  <c r="V41" i="66"/>
  <c r="U41" i="66"/>
  <c r="T41" i="66"/>
  <c r="AN40" i="66"/>
  <c r="AM40" i="66"/>
  <c r="AL40" i="66"/>
  <c r="AK40" i="66"/>
  <c r="AJ40" i="66"/>
  <c r="AI40" i="66"/>
  <c r="AH40" i="66"/>
  <c r="AG40" i="66"/>
  <c r="AF40" i="66"/>
  <c r="AE40" i="66"/>
  <c r="AD40" i="66"/>
  <c r="Y40" i="66"/>
  <c r="W40" i="66"/>
  <c r="V40" i="66"/>
  <c r="U40" i="66"/>
  <c r="T40" i="66"/>
  <c r="AN39" i="66"/>
  <c r="AM39" i="66"/>
  <c r="AL39" i="66"/>
  <c r="AK39" i="66"/>
  <c r="AJ39" i="66"/>
  <c r="AI39" i="66"/>
  <c r="AH39" i="66"/>
  <c r="AG39" i="66"/>
  <c r="AF39" i="66"/>
  <c r="AE39" i="66"/>
  <c r="AD39" i="66"/>
  <c r="Y39" i="66"/>
  <c r="W39" i="66"/>
  <c r="V39" i="66"/>
  <c r="U39" i="66"/>
  <c r="T39" i="66"/>
  <c r="AN38" i="66"/>
  <c r="AM38" i="66"/>
  <c r="AL38" i="66"/>
  <c r="AK38" i="66"/>
  <c r="AJ38" i="66"/>
  <c r="AI38" i="66"/>
  <c r="AH38" i="66"/>
  <c r="AG38" i="66"/>
  <c r="AF38" i="66"/>
  <c r="AE38" i="66"/>
  <c r="AD38" i="66"/>
  <c r="Y38" i="66"/>
  <c r="W38" i="66"/>
  <c r="V38" i="66"/>
  <c r="U38" i="66"/>
  <c r="T38" i="66"/>
  <c r="AN37" i="66"/>
  <c r="AM37" i="66"/>
  <c r="AL37" i="66"/>
  <c r="AK37" i="66"/>
  <c r="AJ37" i="66"/>
  <c r="AI37" i="66"/>
  <c r="AH37" i="66"/>
  <c r="AG37" i="66"/>
  <c r="AF37" i="66"/>
  <c r="AE37" i="66"/>
  <c r="AD37" i="66"/>
  <c r="Y37" i="66"/>
  <c r="W37" i="66"/>
  <c r="V37" i="66"/>
  <c r="U37" i="66"/>
  <c r="T37" i="66"/>
  <c r="AN36" i="66"/>
  <c r="AM36" i="66"/>
  <c r="AL36" i="66"/>
  <c r="AK36" i="66"/>
  <c r="AJ36" i="66"/>
  <c r="AI36" i="66"/>
  <c r="AH36" i="66"/>
  <c r="AG36" i="66"/>
  <c r="AF36" i="66"/>
  <c r="AE36" i="66"/>
  <c r="AD36" i="66"/>
  <c r="Y36" i="66"/>
  <c r="W36" i="66"/>
  <c r="V36" i="66"/>
  <c r="U36" i="66"/>
  <c r="T36" i="66"/>
  <c r="AN35" i="66"/>
  <c r="AM35" i="66"/>
  <c r="AL35" i="66"/>
  <c r="AK35" i="66"/>
  <c r="AJ35" i="66"/>
  <c r="AI35" i="66"/>
  <c r="AH35" i="66"/>
  <c r="AG35" i="66"/>
  <c r="AF35" i="66"/>
  <c r="AE35" i="66"/>
  <c r="AD35" i="66"/>
  <c r="Y35" i="66"/>
  <c r="W35" i="66"/>
  <c r="V35" i="66"/>
  <c r="U35" i="66"/>
  <c r="T35" i="66"/>
  <c r="AN34" i="66"/>
  <c r="AM34" i="66"/>
  <c r="AL34" i="66"/>
  <c r="AK34" i="66"/>
  <c r="AJ34" i="66"/>
  <c r="AI34" i="66"/>
  <c r="AH34" i="66"/>
  <c r="AG34" i="66"/>
  <c r="AF34" i="66"/>
  <c r="AE34" i="66"/>
  <c r="AD34" i="66"/>
  <c r="Y34" i="66"/>
  <c r="W34" i="66"/>
  <c r="V34" i="66"/>
  <c r="U34" i="66"/>
  <c r="T34" i="66"/>
  <c r="AN33" i="66"/>
  <c r="AM33" i="66"/>
  <c r="AL33" i="66"/>
  <c r="AK33" i="66"/>
  <c r="AJ33" i="66"/>
  <c r="AI33" i="66"/>
  <c r="AH33" i="66"/>
  <c r="AG33" i="66"/>
  <c r="AF33" i="66"/>
  <c r="AE33" i="66"/>
  <c r="AD33" i="66"/>
  <c r="Y33" i="66"/>
  <c r="W33" i="66"/>
  <c r="V33" i="66"/>
  <c r="U33" i="66"/>
  <c r="T33" i="66"/>
  <c r="AN32" i="66"/>
  <c r="AM32" i="66"/>
  <c r="AL32" i="66"/>
  <c r="AK32" i="66"/>
  <c r="AJ32" i="66"/>
  <c r="AI32" i="66"/>
  <c r="AH32" i="66"/>
  <c r="AG32" i="66"/>
  <c r="AF32" i="66"/>
  <c r="AE32" i="66"/>
  <c r="AD32" i="66"/>
  <c r="Y32" i="66"/>
  <c r="W32" i="66"/>
  <c r="V32" i="66"/>
  <c r="U32" i="66"/>
  <c r="T32" i="66"/>
  <c r="AN31" i="66"/>
  <c r="AM31" i="66"/>
  <c r="AL31" i="66"/>
  <c r="AK31" i="66"/>
  <c r="AJ31" i="66"/>
  <c r="AI31" i="66"/>
  <c r="AH31" i="66"/>
  <c r="AG31" i="66"/>
  <c r="AF31" i="66"/>
  <c r="AE31" i="66"/>
  <c r="AD31" i="66"/>
  <c r="Y31" i="66"/>
  <c r="W31" i="66"/>
  <c r="V31" i="66"/>
  <c r="U31" i="66"/>
  <c r="T31" i="66"/>
  <c r="AN30" i="66"/>
  <c r="AM30" i="66"/>
  <c r="AL30" i="66"/>
  <c r="AK30" i="66"/>
  <c r="AJ30" i="66"/>
  <c r="AI30" i="66"/>
  <c r="AH30" i="66"/>
  <c r="AG30" i="66"/>
  <c r="AF30" i="66"/>
  <c r="AE30" i="66"/>
  <c r="AD30" i="66"/>
  <c r="Y30" i="66"/>
  <c r="W30" i="66"/>
  <c r="V30" i="66"/>
  <c r="U30" i="66"/>
  <c r="T30" i="66"/>
  <c r="AN29" i="66"/>
  <c r="AM29" i="66"/>
  <c r="AL29" i="66"/>
  <c r="AK29" i="66"/>
  <c r="AJ29" i="66"/>
  <c r="AI29" i="66"/>
  <c r="AH29" i="66"/>
  <c r="AG29" i="66"/>
  <c r="AF29" i="66"/>
  <c r="AE29" i="66"/>
  <c r="AD29" i="66"/>
  <c r="Y29" i="66"/>
  <c r="W29" i="66"/>
  <c r="V29" i="66"/>
  <c r="U29" i="66"/>
  <c r="T29" i="66"/>
  <c r="AN28" i="66"/>
  <c r="AM28" i="66"/>
  <c r="AL28" i="66"/>
  <c r="AK28" i="66"/>
  <c r="AJ28" i="66"/>
  <c r="AI28" i="66"/>
  <c r="AH28" i="66"/>
  <c r="AG28" i="66"/>
  <c r="AF28" i="66"/>
  <c r="AE28" i="66"/>
  <c r="AD28" i="66"/>
  <c r="Y28" i="66"/>
  <c r="W28" i="66"/>
  <c r="V28" i="66"/>
  <c r="U28" i="66"/>
  <c r="T28" i="66"/>
  <c r="AN27" i="66"/>
  <c r="AM27" i="66"/>
  <c r="AL27" i="66"/>
  <c r="AK27" i="66"/>
  <c r="AJ27" i="66"/>
  <c r="AI27" i="66"/>
  <c r="AH27" i="66"/>
  <c r="AG27" i="66"/>
  <c r="AF27" i="66"/>
  <c r="AE27" i="66"/>
  <c r="AD27" i="66"/>
  <c r="Y27" i="66"/>
  <c r="W27" i="66"/>
  <c r="V27" i="66"/>
  <c r="U27" i="66"/>
  <c r="T27" i="66"/>
  <c r="AN26" i="66"/>
  <c r="AM26" i="66"/>
  <c r="AL26" i="66"/>
  <c r="AK26" i="66"/>
  <c r="AJ26" i="66"/>
  <c r="AI26" i="66"/>
  <c r="AH26" i="66"/>
  <c r="AG26" i="66"/>
  <c r="AF26" i="66"/>
  <c r="AE26" i="66"/>
  <c r="AD26" i="66"/>
  <c r="Y26" i="66"/>
  <c r="W26" i="66"/>
  <c r="V26" i="66"/>
  <c r="U26" i="66"/>
  <c r="T26" i="66"/>
  <c r="AN25" i="66"/>
  <c r="AM25" i="66"/>
  <c r="AL25" i="66"/>
  <c r="AK25" i="66"/>
  <c r="AJ25" i="66"/>
  <c r="AI25" i="66"/>
  <c r="AH25" i="66"/>
  <c r="AG25" i="66"/>
  <c r="AF25" i="66"/>
  <c r="AE25" i="66"/>
  <c r="AD25" i="66"/>
  <c r="Y25" i="66"/>
  <c r="W25" i="66"/>
  <c r="V25" i="66"/>
  <c r="U25" i="66"/>
  <c r="T25" i="66"/>
  <c r="AN24" i="66"/>
  <c r="AM24" i="66"/>
  <c r="AL24" i="66"/>
  <c r="AK24" i="66"/>
  <c r="AJ24" i="66"/>
  <c r="AI24" i="66"/>
  <c r="AH24" i="66"/>
  <c r="AG24" i="66"/>
  <c r="AF24" i="66"/>
  <c r="AE24" i="66"/>
  <c r="AD24" i="66"/>
  <c r="Y24" i="66"/>
  <c r="W24" i="66"/>
  <c r="V24" i="66"/>
  <c r="U24" i="66"/>
  <c r="T24" i="66"/>
  <c r="AN23" i="66"/>
  <c r="AM23" i="66"/>
  <c r="AL23" i="66"/>
  <c r="AK23" i="66"/>
  <c r="AJ23" i="66"/>
  <c r="AI23" i="66"/>
  <c r="AH23" i="66"/>
  <c r="AG23" i="66"/>
  <c r="AF23" i="66"/>
  <c r="AE23" i="66"/>
  <c r="AD23" i="66"/>
  <c r="Y23" i="66"/>
  <c r="W23" i="66"/>
  <c r="V23" i="66"/>
  <c r="U23" i="66"/>
  <c r="T23" i="66"/>
  <c r="AN22" i="66"/>
  <c r="AM22" i="66"/>
  <c r="AL22" i="66"/>
  <c r="AK22" i="66"/>
  <c r="AJ22" i="66"/>
  <c r="AI22" i="66"/>
  <c r="AH22" i="66"/>
  <c r="AG22" i="66"/>
  <c r="AF22" i="66"/>
  <c r="AE22" i="66"/>
  <c r="AD22" i="66"/>
  <c r="Y22" i="66"/>
  <c r="W22" i="66"/>
  <c r="V22" i="66"/>
  <c r="U22" i="66"/>
  <c r="T22" i="66"/>
  <c r="AN21" i="66"/>
  <c r="AM21" i="66"/>
  <c r="AL21" i="66"/>
  <c r="AK21" i="66"/>
  <c r="AJ21" i="66"/>
  <c r="AI21" i="66"/>
  <c r="AH21" i="66"/>
  <c r="AG21" i="66"/>
  <c r="AF21" i="66"/>
  <c r="AE21" i="66"/>
  <c r="AD21" i="66"/>
  <c r="Y21" i="66"/>
  <c r="W21" i="66"/>
  <c r="V21" i="66"/>
  <c r="U21" i="66"/>
  <c r="T21" i="66"/>
  <c r="AN20" i="66"/>
  <c r="AM20" i="66"/>
  <c r="AL20" i="66"/>
  <c r="AK20" i="66"/>
  <c r="AJ20" i="66"/>
  <c r="AI20" i="66"/>
  <c r="AH20" i="66"/>
  <c r="AG20" i="66"/>
  <c r="AF20" i="66"/>
  <c r="AE20" i="66"/>
  <c r="AD20" i="66"/>
  <c r="Y20" i="66"/>
  <c r="W20" i="66"/>
  <c r="V20" i="66"/>
  <c r="U20" i="66"/>
  <c r="T20" i="66"/>
  <c r="AN19" i="66"/>
  <c r="AM19" i="66"/>
  <c r="AL19" i="66"/>
  <c r="AK19" i="66"/>
  <c r="AJ19" i="66"/>
  <c r="AI19" i="66"/>
  <c r="AH19" i="66"/>
  <c r="AG19" i="66"/>
  <c r="AF19" i="66"/>
  <c r="AE19" i="66"/>
  <c r="AD19" i="66"/>
  <c r="Y19" i="66"/>
  <c r="W19" i="66"/>
  <c r="V19" i="66"/>
  <c r="U19" i="66"/>
  <c r="T19" i="66"/>
  <c r="AN18" i="66"/>
  <c r="AM18" i="66"/>
  <c r="AL18" i="66"/>
  <c r="AK18" i="66"/>
  <c r="AJ18" i="66"/>
  <c r="AI18" i="66"/>
  <c r="AH18" i="66"/>
  <c r="AG18" i="66"/>
  <c r="AF18" i="66"/>
  <c r="AE18" i="66"/>
  <c r="AD18" i="66"/>
  <c r="Y18" i="66"/>
  <c r="W18" i="66"/>
  <c r="V18" i="66"/>
  <c r="U18" i="66"/>
  <c r="T18" i="66"/>
  <c r="AN17" i="66"/>
  <c r="AM17" i="66"/>
  <c r="AL17" i="66"/>
  <c r="AK17" i="66"/>
  <c r="AJ17" i="66"/>
  <c r="AI17" i="66"/>
  <c r="AH17" i="66"/>
  <c r="AG17" i="66"/>
  <c r="AF17" i="66"/>
  <c r="AE17" i="66"/>
  <c r="AD17" i="66"/>
  <c r="Y17" i="66"/>
  <c r="W17" i="66"/>
  <c r="V17" i="66"/>
  <c r="U17" i="66"/>
  <c r="T17" i="66"/>
  <c r="AN16" i="66"/>
  <c r="AM16" i="66"/>
  <c r="AL16" i="66"/>
  <c r="AK16" i="66"/>
  <c r="AJ16" i="66"/>
  <c r="AI16" i="66"/>
  <c r="AH16" i="66"/>
  <c r="AG16" i="66"/>
  <c r="AF16" i="66"/>
  <c r="AE16" i="66"/>
  <c r="AD16" i="66"/>
  <c r="Y16" i="66"/>
  <c r="W16" i="66"/>
  <c r="V16" i="66"/>
  <c r="U16" i="66"/>
  <c r="T16" i="66"/>
  <c r="A16" i="66"/>
  <c r="AN15" i="66"/>
  <c r="AM15" i="66"/>
  <c r="AL15" i="66"/>
  <c r="AK15" i="66"/>
  <c r="AJ15" i="66"/>
  <c r="AI15" i="66"/>
  <c r="AH15" i="66"/>
  <c r="AG15" i="66"/>
  <c r="AF15" i="66"/>
  <c r="AE15" i="66"/>
  <c r="AD15" i="66"/>
  <c r="Y15" i="66"/>
  <c r="W15" i="66"/>
  <c r="V15" i="66"/>
  <c r="U15" i="66"/>
  <c r="T15" i="66"/>
  <c r="AN14" i="66"/>
  <c r="AM14" i="66"/>
  <c r="AL14" i="66"/>
  <c r="AK14" i="66"/>
  <c r="AJ14" i="66"/>
  <c r="AI14" i="66"/>
  <c r="AH14" i="66"/>
  <c r="AG14" i="66"/>
  <c r="AF14" i="66"/>
  <c r="AE14" i="66"/>
  <c r="AD14" i="66"/>
  <c r="Y14" i="66"/>
  <c r="W14" i="66"/>
  <c r="V14" i="66"/>
  <c r="U14" i="66"/>
  <c r="T14" i="66"/>
  <c r="A14" i="66"/>
  <c r="AN13" i="66"/>
  <c r="AM13" i="66"/>
  <c r="AL13" i="66"/>
  <c r="AK13" i="66"/>
  <c r="AJ13" i="66"/>
  <c r="AI13" i="66"/>
  <c r="AH13" i="66"/>
  <c r="AG13" i="66"/>
  <c r="AF13" i="66"/>
  <c r="AE13" i="66"/>
  <c r="AD13" i="66"/>
  <c r="Y13" i="66"/>
  <c r="W13" i="66"/>
  <c r="V13" i="66"/>
  <c r="U13" i="66"/>
  <c r="T13" i="66"/>
  <c r="AN12" i="66"/>
  <c r="AM12" i="66"/>
  <c r="AL12" i="66"/>
  <c r="AK12" i="66"/>
  <c r="AJ12" i="66"/>
  <c r="AI12" i="66"/>
  <c r="AH12" i="66"/>
  <c r="AG12" i="66"/>
  <c r="AF12" i="66"/>
  <c r="AE12" i="66"/>
  <c r="AD12" i="66"/>
  <c r="Y12" i="66"/>
  <c r="W12" i="66"/>
  <c r="V12" i="66"/>
  <c r="U12" i="66"/>
  <c r="T12" i="66"/>
  <c r="A12" i="66"/>
  <c r="AN11" i="66"/>
  <c r="AM11" i="66"/>
  <c r="AL11" i="66"/>
  <c r="AK11" i="66"/>
  <c r="AJ11" i="66"/>
  <c r="AI11" i="66"/>
  <c r="AH11" i="66"/>
  <c r="AG11" i="66"/>
  <c r="AF11" i="66"/>
  <c r="AE11" i="66"/>
  <c r="AD11" i="66"/>
  <c r="Y11" i="66"/>
  <c r="W11" i="66"/>
  <c r="V11" i="66"/>
  <c r="U11" i="66"/>
  <c r="T11" i="66"/>
  <c r="AN10" i="66"/>
  <c r="AM10" i="66"/>
  <c r="AL10" i="66"/>
  <c r="AK10" i="66"/>
  <c r="AJ10" i="66"/>
  <c r="AI10" i="66"/>
  <c r="AH10" i="66"/>
  <c r="AG10" i="66"/>
  <c r="AF10" i="66"/>
  <c r="AE10" i="66"/>
  <c r="AD10" i="66"/>
  <c r="Y10" i="66"/>
  <c r="W10" i="66"/>
  <c r="V10" i="66"/>
  <c r="U10" i="66"/>
  <c r="T10" i="66"/>
  <c r="A10" i="66"/>
  <c r="AN9" i="66"/>
  <c r="AM9" i="66"/>
  <c r="AL9" i="66"/>
  <c r="AK9" i="66"/>
  <c r="AJ9" i="66"/>
  <c r="AI9" i="66"/>
  <c r="AH9" i="66"/>
  <c r="AG9" i="66"/>
  <c r="AF9" i="66"/>
  <c r="AE9" i="66"/>
  <c r="AD9" i="66"/>
  <c r="Y9" i="66"/>
  <c r="W9" i="66"/>
  <c r="V9" i="66"/>
  <c r="U9" i="66"/>
  <c r="T9" i="66"/>
  <c r="AN8" i="66"/>
  <c r="AM8" i="66"/>
  <c r="AL8" i="66"/>
  <c r="AK8" i="66"/>
  <c r="AJ8" i="66"/>
  <c r="AI8" i="66"/>
  <c r="AH8" i="66"/>
  <c r="AG8" i="66"/>
  <c r="AF8" i="66"/>
  <c r="AE8" i="66"/>
  <c r="AD8" i="66"/>
  <c r="Y8" i="66"/>
  <c r="W8" i="66"/>
  <c r="V8" i="66"/>
  <c r="U8" i="66"/>
  <c r="T8" i="66"/>
  <c r="AN7" i="66"/>
  <c r="AM7" i="66"/>
  <c r="AL7" i="66"/>
  <c r="AK7" i="66"/>
  <c r="AJ7" i="66"/>
  <c r="AI7" i="66"/>
  <c r="AH7" i="66"/>
  <c r="AG7" i="66"/>
  <c r="AF7" i="66"/>
  <c r="AE7" i="66"/>
  <c r="AD7" i="66"/>
  <c r="Y7" i="66"/>
  <c r="W7" i="66"/>
  <c r="V7" i="66"/>
  <c r="U7" i="66"/>
  <c r="T7" i="66"/>
  <c r="AN6" i="66"/>
  <c r="AM6" i="66"/>
  <c r="AL6" i="66"/>
  <c r="AK6" i="66"/>
  <c r="AJ6" i="66"/>
  <c r="AI6" i="66"/>
  <c r="AH6" i="66"/>
  <c r="AG6" i="66"/>
  <c r="AF6" i="66"/>
  <c r="AD6" i="66"/>
  <c r="Y6" i="66"/>
  <c r="W6" i="66"/>
  <c r="V6" i="66"/>
  <c r="U6" i="66"/>
  <c r="T6" i="66"/>
  <c r="A6" i="66"/>
  <c r="AN5" i="66"/>
  <c r="AM5" i="66"/>
  <c r="AL5" i="66"/>
  <c r="AK5" i="66"/>
  <c r="AJ5" i="66"/>
  <c r="AI5" i="66"/>
  <c r="AH5" i="66"/>
  <c r="AG5" i="66"/>
  <c r="AF5" i="66"/>
  <c r="AD5" i="66"/>
  <c r="Y5" i="66"/>
  <c r="W5" i="66"/>
  <c r="V5" i="66"/>
  <c r="U5" i="66"/>
  <c r="T5" i="66"/>
  <c r="F1" i="66"/>
  <c r="AN24" i="38"/>
  <c r="AM24" i="38"/>
  <c r="AL24" i="38"/>
  <c r="AK24" i="38"/>
  <c r="AJ24" i="38"/>
  <c r="AI24" i="38"/>
  <c r="AH24" i="38"/>
  <c r="AG24" i="38"/>
  <c r="AF24" i="38"/>
  <c r="AE24" i="38"/>
  <c r="AD24" i="38"/>
  <c r="Y24" i="38"/>
  <c r="W24" i="38"/>
  <c r="V24" i="38"/>
  <c r="U24" i="38"/>
  <c r="T24" i="38"/>
  <c r="AN23" i="38"/>
  <c r="AM23" i="38"/>
  <c r="AL23" i="38"/>
  <c r="AK23" i="38"/>
  <c r="AJ23" i="38"/>
  <c r="AI23" i="38"/>
  <c r="AH23" i="38"/>
  <c r="AG23" i="38"/>
  <c r="AF23" i="38"/>
  <c r="AE23" i="38"/>
  <c r="AD23" i="38"/>
  <c r="Y23" i="38"/>
  <c r="W23" i="38"/>
  <c r="V23" i="38"/>
  <c r="U23" i="38"/>
  <c r="T23" i="38"/>
  <c r="AN22" i="38"/>
  <c r="AM22" i="38"/>
  <c r="AL22" i="38"/>
  <c r="AK22" i="38"/>
  <c r="AJ22" i="38"/>
  <c r="AI22" i="38"/>
  <c r="AH22" i="38"/>
  <c r="AG22" i="38"/>
  <c r="AF22" i="38"/>
  <c r="AE22" i="38"/>
  <c r="AD22" i="38"/>
  <c r="Y22" i="38"/>
  <c r="W22" i="38"/>
  <c r="V22" i="38"/>
  <c r="U22" i="38"/>
  <c r="T22" i="38"/>
  <c r="AN21" i="38"/>
  <c r="AM21" i="38"/>
  <c r="AL21" i="38"/>
  <c r="AK21" i="38"/>
  <c r="AJ21" i="38"/>
  <c r="AI21" i="38"/>
  <c r="AH21" i="38"/>
  <c r="AG21" i="38"/>
  <c r="AF21" i="38"/>
  <c r="AE21" i="38"/>
  <c r="AD21" i="38"/>
  <c r="Y21" i="38"/>
  <c r="W21" i="38"/>
  <c r="V21" i="38"/>
  <c r="U21" i="38"/>
  <c r="T21" i="38"/>
  <c r="AN20" i="38"/>
  <c r="AM20" i="38"/>
  <c r="AL20" i="38"/>
  <c r="AK20" i="38"/>
  <c r="AJ20" i="38"/>
  <c r="AI20" i="38"/>
  <c r="AH20" i="38"/>
  <c r="AG20" i="38"/>
  <c r="AF20" i="38"/>
  <c r="AE20" i="38"/>
  <c r="AD20" i="38"/>
  <c r="Y20" i="38"/>
  <c r="W20" i="38"/>
  <c r="V20" i="38"/>
  <c r="U20" i="38"/>
  <c r="T20" i="38"/>
  <c r="AN19" i="38"/>
  <c r="AM19" i="38"/>
  <c r="AL19" i="38"/>
  <c r="AK19" i="38"/>
  <c r="AJ19" i="38"/>
  <c r="AI19" i="38"/>
  <c r="AH19" i="38"/>
  <c r="AG19" i="38"/>
  <c r="AF19" i="38"/>
  <c r="AE19" i="38"/>
  <c r="AD19" i="38"/>
  <c r="Y19" i="38"/>
  <c r="W19" i="38"/>
  <c r="V19" i="38"/>
  <c r="U19" i="38"/>
  <c r="T19" i="38"/>
  <c r="AN18" i="38"/>
  <c r="AM18" i="38"/>
  <c r="AL18" i="38"/>
  <c r="AK18" i="38"/>
  <c r="AJ18" i="38"/>
  <c r="AI18" i="38"/>
  <c r="AH18" i="38"/>
  <c r="AG18" i="38"/>
  <c r="AF18" i="38"/>
  <c r="AE18" i="38"/>
  <c r="AD18" i="38"/>
  <c r="Y18" i="38"/>
  <c r="W18" i="38"/>
  <c r="V18" i="38"/>
  <c r="U18" i="38"/>
  <c r="T18" i="38"/>
  <c r="AN17" i="38"/>
  <c r="AM17" i="38"/>
  <c r="AL17" i="38"/>
  <c r="AK17" i="38"/>
  <c r="AJ17" i="38"/>
  <c r="AI17" i="38"/>
  <c r="AH17" i="38"/>
  <c r="AG17" i="38"/>
  <c r="AF17" i="38"/>
  <c r="AE17" i="38"/>
  <c r="AD17" i="38"/>
  <c r="Y17" i="38"/>
  <c r="W17" i="38"/>
  <c r="V17" i="38"/>
  <c r="U17" i="38"/>
  <c r="T17" i="38"/>
  <c r="AN16" i="38"/>
  <c r="AM16" i="38"/>
  <c r="AL16" i="38"/>
  <c r="AK16" i="38"/>
  <c r="AJ16" i="38"/>
  <c r="AI16" i="38"/>
  <c r="AH16" i="38"/>
  <c r="AG16" i="38"/>
  <c r="AF16" i="38"/>
  <c r="AE16" i="38"/>
  <c r="AD16" i="38"/>
  <c r="Y16" i="38"/>
  <c r="W16" i="38"/>
  <c r="V16" i="38"/>
  <c r="U16" i="38"/>
  <c r="T16" i="38"/>
  <c r="A16" i="38"/>
  <c r="AN15" i="38"/>
  <c r="AM15" i="38"/>
  <c r="AL15" i="38"/>
  <c r="AK15" i="38"/>
  <c r="AJ15" i="38"/>
  <c r="AI15" i="38"/>
  <c r="AH15" i="38"/>
  <c r="AG15" i="38"/>
  <c r="AF15" i="38"/>
  <c r="AE15" i="38"/>
  <c r="AD15" i="38"/>
  <c r="Y15" i="38"/>
  <c r="W15" i="38"/>
  <c r="V15" i="38"/>
  <c r="U15" i="38"/>
  <c r="T15" i="38"/>
  <c r="AN14" i="38"/>
  <c r="AM14" i="38"/>
  <c r="AL14" i="38"/>
  <c r="AK14" i="38"/>
  <c r="AJ14" i="38"/>
  <c r="AI14" i="38"/>
  <c r="AH14" i="38"/>
  <c r="AG14" i="38"/>
  <c r="AF14" i="38"/>
  <c r="AE14" i="38"/>
  <c r="AD14" i="38"/>
  <c r="Y14" i="38"/>
  <c r="W14" i="38"/>
  <c r="V14" i="38"/>
  <c r="U14" i="38"/>
  <c r="T14" i="38"/>
  <c r="A14" i="38"/>
  <c r="AN13" i="38"/>
  <c r="AM13" i="38"/>
  <c r="AL13" i="38"/>
  <c r="AK13" i="38"/>
  <c r="AJ13" i="38"/>
  <c r="AI13" i="38"/>
  <c r="AH13" i="38"/>
  <c r="AG13" i="38"/>
  <c r="AF13" i="38"/>
  <c r="AE13" i="38"/>
  <c r="AD13" i="38"/>
  <c r="Y13" i="38"/>
  <c r="W13" i="38"/>
  <c r="V13" i="38"/>
  <c r="U13" i="38"/>
  <c r="T13" i="38"/>
  <c r="AN12" i="38"/>
  <c r="AM12" i="38"/>
  <c r="AL12" i="38"/>
  <c r="AK12" i="38"/>
  <c r="AJ12" i="38"/>
  <c r="AI12" i="38"/>
  <c r="AH12" i="38"/>
  <c r="AG12" i="38"/>
  <c r="AF12" i="38"/>
  <c r="AE12" i="38"/>
  <c r="AD12" i="38"/>
  <c r="Y12" i="38"/>
  <c r="W12" i="38"/>
  <c r="V12" i="38"/>
  <c r="U12" i="38"/>
  <c r="T12" i="38"/>
  <c r="A12" i="38"/>
  <c r="AN11" i="38"/>
  <c r="AM11" i="38"/>
  <c r="AL11" i="38"/>
  <c r="AK11" i="38"/>
  <c r="AJ11" i="38"/>
  <c r="AI11" i="38"/>
  <c r="AH11" i="38"/>
  <c r="AG11" i="38"/>
  <c r="AF11" i="38"/>
  <c r="AE11" i="38"/>
  <c r="AD11" i="38"/>
  <c r="Y11" i="38"/>
  <c r="W11" i="38"/>
  <c r="V11" i="38"/>
  <c r="U11" i="38"/>
  <c r="T11" i="38"/>
  <c r="AN10" i="38"/>
  <c r="AM10" i="38"/>
  <c r="AL10" i="38"/>
  <c r="AK10" i="38"/>
  <c r="AJ10" i="38"/>
  <c r="AI10" i="38"/>
  <c r="AH10" i="38"/>
  <c r="AG10" i="38"/>
  <c r="AF10" i="38"/>
  <c r="AE10" i="38"/>
  <c r="AD10" i="38"/>
  <c r="Y10" i="38"/>
  <c r="W10" i="38"/>
  <c r="V10" i="38"/>
  <c r="U10" i="38"/>
  <c r="T10" i="38"/>
  <c r="A10" i="38"/>
  <c r="AN9" i="38"/>
  <c r="AM9" i="38"/>
  <c r="AL9" i="38"/>
  <c r="AK9" i="38"/>
  <c r="AJ9" i="38"/>
  <c r="AI9" i="38"/>
  <c r="AH9" i="38"/>
  <c r="AG9" i="38"/>
  <c r="AF9" i="38"/>
  <c r="AE9" i="38"/>
  <c r="AD9" i="38"/>
  <c r="Y9" i="38"/>
  <c r="W9" i="38"/>
  <c r="V9" i="38"/>
  <c r="U9" i="38"/>
  <c r="T9" i="38"/>
  <c r="AN8" i="38"/>
  <c r="AM8" i="38"/>
  <c r="AL8" i="38"/>
  <c r="AK8" i="38"/>
  <c r="AJ8" i="38"/>
  <c r="AI8" i="38"/>
  <c r="AH8" i="38"/>
  <c r="AG8" i="38"/>
  <c r="AF8" i="38"/>
  <c r="AD8" i="38"/>
  <c r="Y8" i="38"/>
  <c r="W8" i="38"/>
  <c r="V8" i="38"/>
  <c r="U8" i="38"/>
  <c r="T8" i="38"/>
  <c r="AN7" i="38"/>
  <c r="AM7" i="38"/>
  <c r="AL7" i="38"/>
  <c r="AK7" i="38"/>
  <c r="AJ7" i="38"/>
  <c r="AI7" i="38"/>
  <c r="AH7" i="38"/>
  <c r="AG7" i="38"/>
  <c r="AF7" i="38"/>
  <c r="AD7" i="38"/>
  <c r="Y7" i="38"/>
  <c r="W7" i="38"/>
  <c r="V7" i="38"/>
  <c r="U7" i="38"/>
  <c r="T7" i="38"/>
  <c r="AN6" i="38"/>
  <c r="AM6" i="38"/>
  <c r="AL6" i="38"/>
  <c r="AK6" i="38"/>
  <c r="AJ6" i="38"/>
  <c r="AI6" i="38"/>
  <c r="AH6" i="38"/>
  <c r="AG6" i="38"/>
  <c r="AF6" i="38"/>
  <c r="AD6" i="38"/>
  <c r="Y6" i="38"/>
  <c r="W6" i="38"/>
  <c r="V6" i="38"/>
  <c r="U6" i="38"/>
  <c r="T6" i="38"/>
  <c r="A6" i="38"/>
  <c r="AN5" i="38"/>
  <c r="AM5" i="38"/>
  <c r="AL5" i="38"/>
  <c r="AK5" i="38"/>
  <c r="AJ5" i="38"/>
  <c r="AI5" i="38"/>
  <c r="AH5" i="38"/>
  <c r="AG5" i="38"/>
  <c r="AF5" i="38"/>
  <c r="AD5" i="38"/>
  <c r="Y5" i="38"/>
  <c r="W5" i="38"/>
  <c r="V5" i="38"/>
  <c r="U5" i="38"/>
  <c r="T5" i="38"/>
  <c r="F1" i="38"/>
  <c r="AN24" i="37"/>
  <c r="AM24" i="37"/>
  <c r="AL24" i="37"/>
  <c r="AK24" i="37"/>
  <c r="AJ24" i="37"/>
  <c r="AI24" i="37"/>
  <c r="AH24" i="37"/>
  <c r="AG24" i="37"/>
  <c r="AF24" i="37"/>
  <c r="AE24" i="37"/>
  <c r="AD24" i="37"/>
  <c r="Y24" i="37"/>
  <c r="W24" i="37"/>
  <c r="V24" i="37"/>
  <c r="U24" i="37"/>
  <c r="T24" i="37"/>
  <c r="AN23" i="37"/>
  <c r="AM23" i="37"/>
  <c r="AL23" i="37"/>
  <c r="AK23" i="37"/>
  <c r="AJ23" i="37"/>
  <c r="AI23" i="37"/>
  <c r="AH23" i="37"/>
  <c r="AG23" i="37"/>
  <c r="AF23" i="37"/>
  <c r="AE23" i="37"/>
  <c r="AD23" i="37"/>
  <c r="Y23" i="37"/>
  <c r="W23" i="37"/>
  <c r="V23" i="37"/>
  <c r="U23" i="37"/>
  <c r="T23" i="37"/>
  <c r="AN22" i="37"/>
  <c r="AM22" i="37"/>
  <c r="AL22" i="37"/>
  <c r="AK22" i="37"/>
  <c r="AJ22" i="37"/>
  <c r="AI22" i="37"/>
  <c r="AH22" i="37"/>
  <c r="AG22" i="37"/>
  <c r="AF22" i="37"/>
  <c r="AE22" i="37"/>
  <c r="AD22" i="37"/>
  <c r="Y22" i="37"/>
  <c r="W22" i="37"/>
  <c r="V22" i="37"/>
  <c r="U22" i="37"/>
  <c r="T22" i="37"/>
  <c r="AN21" i="37"/>
  <c r="AM21" i="37"/>
  <c r="AL21" i="37"/>
  <c r="AK21" i="37"/>
  <c r="AJ21" i="37"/>
  <c r="AI21" i="37"/>
  <c r="AH21" i="37"/>
  <c r="AG21" i="37"/>
  <c r="AF21" i="37"/>
  <c r="AE21" i="37"/>
  <c r="AD21" i="37"/>
  <c r="Y21" i="37"/>
  <c r="W21" i="37"/>
  <c r="V21" i="37"/>
  <c r="U21" i="37"/>
  <c r="T21" i="37"/>
  <c r="AN20" i="37"/>
  <c r="AM20" i="37"/>
  <c r="AL20" i="37"/>
  <c r="AK20" i="37"/>
  <c r="AJ20" i="37"/>
  <c r="AI20" i="37"/>
  <c r="AH20" i="37"/>
  <c r="AG20" i="37"/>
  <c r="AF20" i="37"/>
  <c r="AE20" i="37"/>
  <c r="AD20" i="37"/>
  <c r="Y20" i="37"/>
  <c r="W20" i="37"/>
  <c r="V20" i="37"/>
  <c r="U20" i="37"/>
  <c r="T20" i="37"/>
  <c r="AN19" i="37"/>
  <c r="AM19" i="37"/>
  <c r="AL19" i="37"/>
  <c r="AK19" i="37"/>
  <c r="AJ19" i="37"/>
  <c r="AI19" i="37"/>
  <c r="AH19" i="37"/>
  <c r="AG19" i="37"/>
  <c r="AF19" i="37"/>
  <c r="AE19" i="37"/>
  <c r="AD19" i="37"/>
  <c r="Y19" i="37"/>
  <c r="W19" i="37"/>
  <c r="V19" i="37"/>
  <c r="U19" i="37"/>
  <c r="T19" i="37"/>
  <c r="AN18" i="37"/>
  <c r="AM18" i="37"/>
  <c r="AL18" i="37"/>
  <c r="AK18" i="37"/>
  <c r="AJ18" i="37"/>
  <c r="AI18" i="37"/>
  <c r="AH18" i="37"/>
  <c r="AG18" i="37"/>
  <c r="AF18" i="37"/>
  <c r="AE18" i="37"/>
  <c r="AD18" i="37"/>
  <c r="Y18" i="37"/>
  <c r="W18" i="37"/>
  <c r="V18" i="37"/>
  <c r="U18" i="37"/>
  <c r="T18" i="37"/>
  <c r="AN17" i="37"/>
  <c r="AM17" i="37"/>
  <c r="AL17" i="37"/>
  <c r="AK17" i="37"/>
  <c r="AJ17" i="37"/>
  <c r="AI17" i="37"/>
  <c r="AH17" i="37"/>
  <c r="AG17" i="37"/>
  <c r="AF17" i="37"/>
  <c r="AE17" i="37"/>
  <c r="AD17" i="37"/>
  <c r="Y17" i="37"/>
  <c r="W17" i="37"/>
  <c r="V17" i="37"/>
  <c r="U17" i="37"/>
  <c r="T17" i="37"/>
  <c r="AN16" i="37"/>
  <c r="AM16" i="37"/>
  <c r="AL16" i="37"/>
  <c r="AK16" i="37"/>
  <c r="AJ16" i="37"/>
  <c r="AI16" i="37"/>
  <c r="AH16" i="37"/>
  <c r="AG16" i="37"/>
  <c r="AF16" i="37"/>
  <c r="AE16" i="37"/>
  <c r="AD16" i="37"/>
  <c r="Y16" i="37"/>
  <c r="W16" i="37"/>
  <c r="V16" i="37"/>
  <c r="U16" i="37"/>
  <c r="T16" i="37"/>
  <c r="A16" i="37"/>
  <c r="AN15" i="37"/>
  <c r="AM15" i="37"/>
  <c r="AL15" i="37"/>
  <c r="AK15" i="37"/>
  <c r="AJ15" i="37"/>
  <c r="AI15" i="37"/>
  <c r="AH15" i="37"/>
  <c r="AG15" i="37"/>
  <c r="AF15" i="37"/>
  <c r="AE15" i="37"/>
  <c r="AD15" i="37"/>
  <c r="Y15" i="37"/>
  <c r="W15" i="37"/>
  <c r="V15" i="37"/>
  <c r="U15" i="37"/>
  <c r="T15" i="37"/>
  <c r="AN14" i="37"/>
  <c r="AM14" i="37"/>
  <c r="AL14" i="37"/>
  <c r="AK14" i="37"/>
  <c r="AJ14" i="37"/>
  <c r="AI14" i="37"/>
  <c r="AH14" i="37"/>
  <c r="AG14" i="37"/>
  <c r="AF14" i="37"/>
  <c r="AE14" i="37"/>
  <c r="AD14" i="37"/>
  <c r="Y14" i="37"/>
  <c r="W14" i="37"/>
  <c r="V14" i="37"/>
  <c r="U14" i="37"/>
  <c r="T14" i="37"/>
  <c r="A14" i="37"/>
  <c r="AN13" i="37"/>
  <c r="AM13" i="37"/>
  <c r="AL13" i="37"/>
  <c r="AK13" i="37"/>
  <c r="AJ13" i="37"/>
  <c r="AI13" i="37"/>
  <c r="AH13" i="37"/>
  <c r="AG13" i="37"/>
  <c r="AF13" i="37"/>
  <c r="AE13" i="37"/>
  <c r="AD13" i="37"/>
  <c r="Y13" i="37"/>
  <c r="W13" i="37"/>
  <c r="V13" i="37"/>
  <c r="U13" i="37"/>
  <c r="T13" i="37"/>
  <c r="AN12" i="37"/>
  <c r="AM12" i="37"/>
  <c r="AL12" i="37"/>
  <c r="AK12" i="37"/>
  <c r="AJ12" i="37"/>
  <c r="AI12" i="37"/>
  <c r="AH12" i="37"/>
  <c r="AG12" i="37"/>
  <c r="AF12" i="37"/>
  <c r="AE12" i="37"/>
  <c r="AD12" i="37"/>
  <c r="Y12" i="37"/>
  <c r="W12" i="37"/>
  <c r="V12" i="37"/>
  <c r="U12" i="37"/>
  <c r="T12" i="37"/>
  <c r="A12" i="37"/>
  <c r="AN11" i="37"/>
  <c r="AM11" i="37"/>
  <c r="AL11" i="37"/>
  <c r="AK11" i="37"/>
  <c r="AJ11" i="37"/>
  <c r="AI11" i="37"/>
  <c r="AH11" i="37"/>
  <c r="AG11" i="37"/>
  <c r="AF11" i="37"/>
  <c r="AE11" i="37"/>
  <c r="AD11" i="37"/>
  <c r="Y11" i="37"/>
  <c r="W11" i="37"/>
  <c r="V11" i="37"/>
  <c r="U11" i="37"/>
  <c r="T11" i="37"/>
  <c r="AN10" i="37"/>
  <c r="AM10" i="37"/>
  <c r="AL10" i="37"/>
  <c r="AK10" i="37"/>
  <c r="AJ10" i="37"/>
  <c r="AI10" i="37"/>
  <c r="AH10" i="37"/>
  <c r="AG10" i="37"/>
  <c r="AF10" i="37"/>
  <c r="AE10" i="37"/>
  <c r="AD10" i="37"/>
  <c r="Y10" i="37"/>
  <c r="W10" i="37"/>
  <c r="V10" i="37"/>
  <c r="U10" i="37"/>
  <c r="T10" i="37"/>
  <c r="A10" i="37"/>
  <c r="AN9" i="37"/>
  <c r="AM9" i="37"/>
  <c r="AL9" i="37"/>
  <c r="AK9" i="37"/>
  <c r="AJ9" i="37"/>
  <c r="AI9" i="37"/>
  <c r="AH9" i="37"/>
  <c r="AG9" i="37"/>
  <c r="AF9" i="37"/>
  <c r="AE9" i="37"/>
  <c r="AD9" i="37"/>
  <c r="Y9" i="37"/>
  <c r="W9" i="37"/>
  <c r="V9" i="37"/>
  <c r="U9" i="37"/>
  <c r="T9" i="37"/>
  <c r="AN8" i="37"/>
  <c r="AM8" i="37"/>
  <c r="AL8" i="37"/>
  <c r="AK8" i="37"/>
  <c r="AJ8" i="37"/>
  <c r="AI8" i="37"/>
  <c r="AH8" i="37"/>
  <c r="AG8" i="37"/>
  <c r="AF8" i="37"/>
  <c r="AD8" i="37"/>
  <c r="Y8" i="37"/>
  <c r="W8" i="37"/>
  <c r="V8" i="37"/>
  <c r="U8" i="37"/>
  <c r="T8" i="37"/>
  <c r="AN7" i="37"/>
  <c r="AM7" i="37"/>
  <c r="AL7" i="37"/>
  <c r="AK7" i="37"/>
  <c r="AJ7" i="37"/>
  <c r="AI7" i="37"/>
  <c r="AH7" i="37"/>
  <c r="AG7" i="37"/>
  <c r="AF7" i="37"/>
  <c r="AD7" i="37"/>
  <c r="Y7" i="37"/>
  <c r="W7" i="37"/>
  <c r="V7" i="37"/>
  <c r="U7" i="37"/>
  <c r="T7" i="37"/>
  <c r="AN6" i="37"/>
  <c r="AM6" i="37"/>
  <c r="AL6" i="37"/>
  <c r="AK6" i="37"/>
  <c r="AJ6" i="37"/>
  <c r="AI6" i="37"/>
  <c r="AH6" i="37"/>
  <c r="AG6" i="37"/>
  <c r="AF6" i="37"/>
  <c r="AD6" i="37"/>
  <c r="Y6" i="37"/>
  <c r="W6" i="37"/>
  <c r="V6" i="37"/>
  <c r="U6" i="37"/>
  <c r="T6" i="37"/>
  <c r="A6" i="37"/>
  <c r="AN5" i="37"/>
  <c r="AM5" i="37"/>
  <c r="AL5" i="37"/>
  <c r="AK5" i="37"/>
  <c r="AJ5" i="37"/>
  <c r="AI5" i="37"/>
  <c r="AH5" i="37"/>
  <c r="AG5" i="37"/>
  <c r="AF5" i="37"/>
  <c r="AD5" i="37"/>
  <c r="Y5" i="37"/>
  <c r="W5" i="37"/>
  <c r="V5" i="37"/>
  <c r="U5" i="37"/>
  <c r="T5" i="37"/>
  <c r="F1" i="37"/>
  <c r="AN24" i="36"/>
  <c r="AM24" i="36"/>
  <c r="AL24" i="36"/>
  <c r="AK24" i="36"/>
  <c r="AJ24" i="36"/>
  <c r="AI24" i="36"/>
  <c r="AH24" i="36"/>
  <c r="AG24" i="36"/>
  <c r="AF24" i="36"/>
  <c r="AE24" i="36"/>
  <c r="AD24" i="36"/>
  <c r="Y24" i="36"/>
  <c r="W24" i="36"/>
  <c r="V24" i="36"/>
  <c r="U24" i="36"/>
  <c r="T24" i="36"/>
  <c r="AN23" i="36"/>
  <c r="AM23" i="36"/>
  <c r="AL23" i="36"/>
  <c r="AK23" i="36"/>
  <c r="AJ23" i="36"/>
  <c r="AI23" i="36"/>
  <c r="AH23" i="36"/>
  <c r="AG23" i="36"/>
  <c r="AF23" i="36"/>
  <c r="AE23" i="36"/>
  <c r="AD23" i="36"/>
  <c r="Y23" i="36"/>
  <c r="W23" i="36"/>
  <c r="V23" i="36"/>
  <c r="U23" i="36"/>
  <c r="T23" i="36"/>
  <c r="AN22" i="36"/>
  <c r="AM22" i="36"/>
  <c r="AL22" i="36"/>
  <c r="AK22" i="36"/>
  <c r="AJ22" i="36"/>
  <c r="AI22" i="36"/>
  <c r="AH22" i="36"/>
  <c r="AG22" i="36"/>
  <c r="AF22" i="36"/>
  <c r="AE22" i="36"/>
  <c r="AD22" i="36"/>
  <c r="Y22" i="36"/>
  <c r="W22" i="36"/>
  <c r="V22" i="36"/>
  <c r="U22" i="36"/>
  <c r="T22" i="36"/>
  <c r="AN21" i="36"/>
  <c r="AM21" i="36"/>
  <c r="AL21" i="36"/>
  <c r="AK21" i="36"/>
  <c r="AJ21" i="36"/>
  <c r="AI21" i="36"/>
  <c r="AH21" i="36"/>
  <c r="AG21" i="36"/>
  <c r="AF21" i="36"/>
  <c r="AE21" i="36"/>
  <c r="AD21" i="36"/>
  <c r="Y21" i="36"/>
  <c r="W21" i="36"/>
  <c r="V21" i="36"/>
  <c r="U21" i="36"/>
  <c r="T21" i="36"/>
  <c r="AN20" i="36"/>
  <c r="AM20" i="36"/>
  <c r="AL20" i="36"/>
  <c r="AK20" i="36"/>
  <c r="AJ20" i="36"/>
  <c r="AI20" i="36"/>
  <c r="AH20" i="36"/>
  <c r="AG20" i="36"/>
  <c r="AF20" i="36"/>
  <c r="AE20" i="36"/>
  <c r="AD20" i="36"/>
  <c r="Y20" i="36"/>
  <c r="W20" i="36"/>
  <c r="V20" i="36"/>
  <c r="U20" i="36"/>
  <c r="T20" i="36"/>
  <c r="AN19" i="36"/>
  <c r="AM19" i="36"/>
  <c r="AL19" i="36"/>
  <c r="AK19" i="36"/>
  <c r="AJ19" i="36"/>
  <c r="AI19" i="36"/>
  <c r="AH19" i="36"/>
  <c r="AG19" i="36"/>
  <c r="AF19" i="36"/>
  <c r="AE19" i="36"/>
  <c r="AD19" i="36"/>
  <c r="Y19" i="36"/>
  <c r="W19" i="36"/>
  <c r="V19" i="36"/>
  <c r="U19" i="36"/>
  <c r="T19" i="36"/>
  <c r="AN18" i="36"/>
  <c r="AM18" i="36"/>
  <c r="AL18" i="36"/>
  <c r="AK18" i="36"/>
  <c r="AJ18" i="36"/>
  <c r="AI18" i="36"/>
  <c r="AH18" i="36"/>
  <c r="AG18" i="36"/>
  <c r="AF18" i="36"/>
  <c r="AE18" i="36"/>
  <c r="AD18" i="36"/>
  <c r="Y18" i="36"/>
  <c r="W18" i="36"/>
  <c r="V18" i="36"/>
  <c r="U18" i="36"/>
  <c r="T18" i="36"/>
  <c r="AN17" i="36"/>
  <c r="AM17" i="36"/>
  <c r="AL17" i="36"/>
  <c r="AK17" i="36"/>
  <c r="AJ17" i="36"/>
  <c r="AI17" i="36"/>
  <c r="AH17" i="36"/>
  <c r="AG17" i="36"/>
  <c r="AF17" i="36"/>
  <c r="AE17" i="36"/>
  <c r="AD17" i="36"/>
  <c r="Y17" i="36"/>
  <c r="W17" i="36"/>
  <c r="V17" i="36"/>
  <c r="U17" i="36"/>
  <c r="T17" i="36"/>
  <c r="AN16" i="36"/>
  <c r="AM16" i="36"/>
  <c r="AL16" i="36"/>
  <c r="AK16" i="36"/>
  <c r="AJ16" i="36"/>
  <c r="AI16" i="36"/>
  <c r="AH16" i="36"/>
  <c r="AG16" i="36"/>
  <c r="AF16" i="36"/>
  <c r="AE16" i="36"/>
  <c r="AD16" i="36"/>
  <c r="Y16" i="36"/>
  <c r="W16" i="36"/>
  <c r="V16" i="36"/>
  <c r="U16" i="36"/>
  <c r="T16" i="36"/>
  <c r="A16" i="36"/>
  <c r="AN15" i="36"/>
  <c r="AM15" i="36"/>
  <c r="AL15" i="36"/>
  <c r="AK15" i="36"/>
  <c r="AJ15" i="36"/>
  <c r="AI15" i="36"/>
  <c r="AH15" i="36"/>
  <c r="AG15" i="36"/>
  <c r="AF15" i="36"/>
  <c r="AE15" i="36"/>
  <c r="AD15" i="36"/>
  <c r="Y15" i="36"/>
  <c r="W15" i="36"/>
  <c r="V15" i="36"/>
  <c r="U15" i="36"/>
  <c r="T15" i="36"/>
  <c r="AN14" i="36"/>
  <c r="AM14" i="36"/>
  <c r="AL14" i="36"/>
  <c r="AK14" i="36"/>
  <c r="AJ14" i="36"/>
  <c r="AI14" i="36"/>
  <c r="AH14" i="36"/>
  <c r="AG14" i="36"/>
  <c r="AF14" i="36"/>
  <c r="AE14" i="36"/>
  <c r="AD14" i="36"/>
  <c r="Y14" i="36"/>
  <c r="W14" i="36"/>
  <c r="V14" i="36"/>
  <c r="U14" i="36"/>
  <c r="T14" i="36"/>
  <c r="A14" i="36"/>
  <c r="AN13" i="36"/>
  <c r="AM13" i="36"/>
  <c r="AL13" i="36"/>
  <c r="AK13" i="36"/>
  <c r="AJ13" i="36"/>
  <c r="AI13" i="36"/>
  <c r="AH13" i="36"/>
  <c r="AG13" i="36"/>
  <c r="AF13" i="36"/>
  <c r="AE13" i="36"/>
  <c r="AD13" i="36"/>
  <c r="Y13" i="36"/>
  <c r="W13" i="36"/>
  <c r="V13" i="36"/>
  <c r="U13" i="36"/>
  <c r="T13" i="36"/>
  <c r="AN12" i="36"/>
  <c r="AM12" i="36"/>
  <c r="AL12" i="36"/>
  <c r="AK12" i="36"/>
  <c r="AJ12" i="36"/>
  <c r="AI12" i="36"/>
  <c r="AH12" i="36"/>
  <c r="AG12" i="36"/>
  <c r="AF12" i="36"/>
  <c r="AE12" i="36"/>
  <c r="AD12" i="36"/>
  <c r="Y12" i="36"/>
  <c r="W12" i="36"/>
  <c r="V12" i="36"/>
  <c r="U12" i="36"/>
  <c r="T12" i="36"/>
  <c r="A12" i="36"/>
  <c r="AN11" i="36"/>
  <c r="AM11" i="36"/>
  <c r="AL11" i="36"/>
  <c r="AK11" i="36"/>
  <c r="AJ11" i="36"/>
  <c r="AI11" i="36"/>
  <c r="AH11" i="36"/>
  <c r="AG11" i="36"/>
  <c r="AF11" i="36"/>
  <c r="AE11" i="36"/>
  <c r="AD11" i="36"/>
  <c r="Y11" i="36"/>
  <c r="W11" i="36"/>
  <c r="V11" i="36"/>
  <c r="U11" i="36"/>
  <c r="T11" i="36"/>
  <c r="AN10" i="36"/>
  <c r="AM10" i="36"/>
  <c r="AL10" i="36"/>
  <c r="AK10" i="36"/>
  <c r="AJ10" i="36"/>
  <c r="AI10" i="36"/>
  <c r="AH10" i="36"/>
  <c r="AG10" i="36"/>
  <c r="AF10" i="36"/>
  <c r="AE10" i="36"/>
  <c r="AD10" i="36"/>
  <c r="Y10" i="36"/>
  <c r="W10" i="36"/>
  <c r="V10" i="36"/>
  <c r="U10" i="36"/>
  <c r="T10" i="36"/>
  <c r="A10" i="36"/>
  <c r="AN9" i="36"/>
  <c r="AM9" i="36"/>
  <c r="AL9" i="36"/>
  <c r="AK9" i="36"/>
  <c r="AJ9" i="36"/>
  <c r="AI9" i="36"/>
  <c r="AH9" i="36"/>
  <c r="AG9" i="36"/>
  <c r="AF9" i="36"/>
  <c r="AE9" i="36"/>
  <c r="AD9" i="36"/>
  <c r="Y9" i="36"/>
  <c r="W9" i="36"/>
  <c r="V9" i="36"/>
  <c r="U9" i="36"/>
  <c r="T9" i="36"/>
  <c r="AN8" i="36"/>
  <c r="AM8" i="36"/>
  <c r="AL8" i="36"/>
  <c r="AK8" i="36"/>
  <c r="AJ8" i="36"/>
  <c r="AI8" i="36"/>
  <c r="AH8" i="36"/>
  <c r="AG8" i="36"/>
  <c r="AF8" i="36"/>
  <c r="AD8" i="36"/>
  <c r="Y8" i="36"/>
  <c r="W8" i="36"/>
  <c r="V8" i="36"/>
  <c r="U8" i="36"/>
  <c r="T8" i="36"/>
  <c r="AN7" i="36"/>
  <c r="AM7" i="36"/>
  <c r="AL7" i="36"/>
  <c r="AK7" i="36"/>
  <c r="AJ7" i="36"/>
  <c r="AI7" i="36"/>
  <c r="AH7" i="36"/>
  <c r="AG7" i="36"/>
  <c r="AF7" i="36"/>
  <c r="AD7" i="36"/>
  <c r="Y7" i="36"/>
  <c r="W7" i="36"/>
  <c r="V7" i="36"/>
  <c r="U7" i="36"/>
  <c r="T7" i="36"/>
  <c r="AN6" i="36"/>
  <c r="AM6" i="36"/>
  <c r="AL6" i="36"/>
  <c r="AK6" i="36"/>
  <c r="AJ6" i="36"/>
  <c r="AI6" i="36"/>
  <c r="AH6" i="36"/>
  <c r="AG6" i="36"/>
  <c r="AF6" i="36"/>
  <c r="AD6" i="36"/>
  <c r="Y6" i="36"/>
  <c r="W6" i="36"/>
  <c r="V6" i="36"/>
  <c r="U6" i="36"/>
  <c r="T6" i="36"/>
  <c r="A6" i="36"/>
  <c r="AN5" i="36"/>
  <c r="AM5" i="36"/>
  <c r="AL5" i="36"/>
  <c r="AK5" i="36"/>
  <c r="AJ5" i="36"/>
  <c r="AI5" i="36"/>
  <c r="AH5" i="36"/>
  <c r="AG5" i="36"/>
  <c r="AF5" i="36"/>
  <c r="AD5" i="36"/>
  <c r="Y5" i="36"/>
  <c r="W5" i="36"/>
  <c r="V5" i="36"/>
  <c r="U5" i="36"/>
  <c r="T5" i="36"/>
  <c r="F1" i="36"/>
  <c r="AN24" i="35"/>
  <c r="AM24" i="35"/>
  <c r="AL24" i="35"/>
  <c r="AK24" i="35"/>
  <c r="AJ24" i="35"/>
  <c r="AI24" i="35"/>
  <c r="AH24" i="35"/>
  <c r="AG24" i="35"/>
  <c r="AF24" i="35"/>
  <c r="AE24" i="35"/>
  <c r="AD24" i="35"/>
  <c r="Y24" i="35"/>
  <c r="W24" i="35"/>
  <c r="V24" i="35"/>
  <c r="U24" i="35"/>
  <c r="T24" i="35"/>
  <c r="AN23" i="35"/>
  <c r="AM23" i="35"/>
  <c r="AL23" i="35"/>
  <c r="AK23" i="35"/>
  <c r="AJ23" i="35"/>
  <c r="AI23" i="35"/>
  <c r="AH23" i="35"/>
  <c r="AG23" i="35"/>
  <c r="AF23" i="35"/>
  <c r="AE23" i="35"/>
  <c r="AD23" i="35"/>
  <c r="Y23" i="35"/>
  <c r="W23" i="35"/>
  <c r="V23" i="35"/>
  <c r="U23" i="35"/>
  <c r="T23" i="35"/>
  <c r="AN22" i="35"/>
  <c r="AM22" i="35"/>
  <c r="AL22" i="35"/>
  <c r="AK22" i="35"/>
  <c r="AJ22" i="35"/>
  <c r="AI22" i="35"/>
  <c r="AH22" i="35"/>
  <c r="AG22" i="35"/>
  <c r="AF22" i="35"/>
  <c r="AE22" i="35"/>
  <c r="AD22" i="35"/>
  <c r="Y22" i="35"/>
  <c r="W22" i="35"/>
  <c r="V22" i="35"/>
  <c r="U22" i="35"/>
  <c r="T22" i="35"/>
  <c r="AN21" i="35"/>
  <c r="AM21" i="35"/>
  <c r="AL21" i="35"/>
  <c r="AK21" i="35"/>
  <c r="AJ21" i="35"/>
  <c r="AI21" i="35"/>
  <c r="AH21" i="35"/>
  <c r="AG21" i="35"/>
  <c r="AF21" i="35"/>
  <c r="AE21" i="35"/>
  <c r="AD21" i="35"/>
  <c r="Y21" i="35"/>
  <c r="W21" i="35"/>
  <c r="V21" i="35"/>
  <c r="U21" i="35"/>
  <c r="T21" i="35"/>
  <c r="AN20" i="35"/>
  <c r="AM20" i="35"/>
  <c r="AL20" i="35"/>
  <c r="AK20" i="35"/>
  <c r="AJ20" i="35"/>
  <c r="AI20" i="35"/>
  <c r="AH20" i="35"/>
  <c r="AG20" i="35"/>
  <c r="AF20" i="35"/>
  <c r="AE20" i="35"/>
  <c r="AD20" i="35"/>
  <c r="Y20" i="35"/>
  <c r="W20" i="35"/>
  <c r="V20" i="35"/>
  <c r="U20" i="35"/>
  <c r="T20" i="35"/>
  <c r="AN19" i="35"/>
  <c r="AM19" i="35"/>
  <c r="AL19" i="35"/>
  <c r="AK19" i="35"/>
  <c r="AJ19" i="35"/>
  <c r="AI19" i="35"/>
  <c r="AH19" i="35"/>
  <c r="AG19" i="35"/>
  <c r="AF19" i="35"/>
  <c r="AE19" i="35"/>
  <c r="AD19" i="35"/>
  <c r="Y19" i="35"/>
  <c r="W19" i="35"/>
  <c r="V19" i="35"/>
  <c r="U19" i="35"/>
  <c r="T19" i="35"/>
  <c r="AN18" i="35"/>
  <c r="AM18" i="35"/>
  <c r="AL18" i="35"/>
  <c r="AK18" i="35"/>
  <c r="AJ18" i="35"/>
  <c r="AI18" i="35"/>
  <c r="AH18" i="35"/>
  <c r="AG18" i="35"/>
  <c r="AF18" i="35"/>
  <c r="AE18" i="35"/>
  <c r="AD18" i="35"/>
  <c r="Y18" i="35"/>
  <c r="W18" i="35"/>
  <c r="V18" i="35"/>
  <c r="U18" i="35"/>
  <c r="T18" i="35"/>
  <c r="AN17" i="35"/>
  <c r="AM17" i="35"/>
  <c r="AL17" i="35"/>
  <c r="AK17" i="35"/>
  <c r="AJ17" i="35"/>
  <c r="AI17" i="35"/>
  <c r="AH17" i="35"/>
  <c r="AG17" i="35"/>
  <c r="AF17" i="35"/>
  <c r="AE17" i="35"/>
  <c r="AD17" i="35"/>
  <c r="Y17" i="35"/>
  <c r="W17" i="35"/>
  <c r="V17" i="35"/>
  <c r="U17" i="35"/>
  <c r="T17" i="35"/>
  <c r="AN16" i="35"/>
  <c r="AM16" i="35"/>
  <c r="AL16" i="35"/>
  <c r="AK16" i="35"/>
  <c r="AJ16" i="35"/>
  <c r="AI16" i="35"/>
  <c r="AH16" i="35"/>
  <c r="AG16" i="35"/>
  <c r="AF16" i="35"/>
  <c r="AE16" i="35"/>
  <c r="AD16" i="35"/>
  <c r="Y16" i="35"/>
  <c r="W16" i="35"/>
  <c r="V16" i="35"/>
  <c r="U16" i="35"/>
  <c r="T16" i="35"/>
  <c r="A16" i="35"/>
  <c r="AN15" i="35"/>
  <c r="AM15" i="35"/>
  <c r="AL15" i="35"/>
  <c r="AK15" i="35"/>
  <c r="AJ15" i="35"/>
  <c r="AI15" i="35"/>
  <c r="AH15" i="35"/>
  <c r="AG15" i="35"/>
  <c r="AF15" i="35"/>
  <c r="AE15" i="35"/>
  <c r="AD15" i="35"/>
  <c r="Y15" i="35"/>
  <c r="W15" i="35"/>
  <c r="V15" i="35"/>
  <c r="U15" i="35"/>
  <c r="T15" i="35"/>
  <c r="AN14" i="35"/>
  <c r="AM14" i="35"/>
  <c r="AL14" i="35"/>
  <c r="AK14" i="35"/>
  <c r="AJ14" i="35"/>
  <c r="AI14" i="35"/>
  <c r="AH14" i="35"/>
  <c r="AG14" i="35"/>
  <c r="AF14" i="35"/>
  <c r="AE14" i="35"/>
  <c r="AD14" i="35"/>
  <c r="Y14" i="35"/>
  <c r="W14" i="35"/>
  <c r="V14" i="35"/>
  <c r="U14" i="35"/>
  <c r="T14" i="35"/>
  <c r="A14" i="35"/>
  <c r="AN13" i="35"/>
  <c r="AM13" i="35"/>
  <c r="AL13" i="35"/>
  <c r="AK13" i="35"/>
  <c r="AJ13" i="35"/>
  <c r="AI13" i="35"/>
  <c r="AH13" i="35"/>
  <c r="AG13" i="35"/>
  <c r="AF13" i="35"/>
  <c r="AE13" i="35"/>
  <c r="AD13" i="35"/>
  <c r="Y13" i="35"/>
  <c r="W13" i="35"/>
  <c r="V13" i="35"/>
  <c r="U13" i="35"/>
  <c r="T13" i="35"/>
  <c r="AN12" i="35"/>
  <c r="AM12" i="35"/>
  <c r="AL12" i="35"/>
  <c r="AK12" i="35"/>
  <c r="AJ12" i="35"/>
  <c r="AI12" i="35"/>
  <c r="AH12" i="35"/>
  <c r="AG12" i="35"/>
  <c r="AF12" i="35"/>
  <c r="AE12" i="35"/>
  <c r="AD12" i="35"/>
  <c r="Y12" i="35"/>
  <c r="W12" i="35"/>
  <c r="V12" i="35"/>
  <c r="U12" i="35"/>
  <c r="T12" i="35"/>
  <c r="A12" i="35"/>
  <c r="AN11" i="35"/>
  <c r="AM11" i="35"/>
  <c r="AL11" i="35"/>
  <c r="AK11" i="35"/>
  <c r="AJ11" i="35"/>
  <c r="AI11" i="35"/>
  <c r="AH11" i="35"/>
  <c r="AG11" i="35"/>
  <c r="AF11" i="35"/>
  <c r="AE11" i="35"/>
  <c r="AD11" i="35"/>
  <c r="Y11" i="35"/>
  <c r="W11" i="35"/>
  <c r="V11" i="35"/>
  <c r="U11" i="35"/>
  <c r="T11" i="35"/>
  <c r="AN10" i="35"/>
  <c r="AM10" i="35"/>
  <c r="AL10" i="35"/>
  <c r="AK10" i="35"/>
  <c r="AJ10" i="35"/>
  <c r="AI10" i="35"/>
  <c r="AH10" i="35"/>
  <c r="AG10" i="35"/>
  <c r="AF10" i="35"/>
  <c r="AE10" i="35"/>
  <c r="AD10" i="35"/>
  <c r="Y10" i="35"/>
  <c r="W10" i="35"/>
  <c r="V10" i="35"/>
  <c r="U10" i="35"/>
  <c r="T10" i="35"/>
  <c r="A10" i="35"/>
  <c r="AN9" i="35"/>
  <c r="AM9" i="35"/>
  <c r="AL9" i="35"/>
  <c r="AK9" i="35"/>
  <c r="AJ9" i="35"/>
  <c r="AI9" i="35"/>
  <c r="AH9" i="35"/>
  <c r="AG9" i="35"/>
  <c r="AF9" i="35"/>
  <c r="AE9" i="35"/>
  <c r="AD9" i="35"/>
  <c r="Y9" i="35"/>
  <c r="W9" i="35"/>
  <c r="V9" i="35"/>
  <c r="U9" i="35"/>
  <c r="T9" i="35"/>
  <c r="AN8" i="35"/>
  <c r="AM8" i="35"/>
  <c r="AL8" i="35"/>
  <c r="AK8" i="35"/>
  <c r="AJ8" i="35"/>
  <c r="AI8" i="35"/>
  <c r="AH8" i="35"/>
  <c r="AG8" i="35"/>
  <c r="AF8" i="35"/>
  <c r="AD8" i="35"/>
  <c r="Y8" i="35"/>
  <c r="W8" i="35"/>
  <c r="V8" i="35"/>
  <c r="U8" i="35"/>
  <c r="T8" i="35"/>
  <c r="AN7" i="35"/>
  <c r="AM7" i="35"/>
  <c r="AL7" i="35"/>
  <c r="AK7" i="35"/>
  <c r="AJ7" i="35"/>
  <c r="AI7" i="35"/>
  <c r="AH7" i="35"/>
  <c r="AG7" i="35"/>
  <c r="AF7" i="35"/>
  <c r="AD7" i="35"/>
  <c r="Y7" i="35"/>
  <c r="W7" i="35"/>
  <c r="V7" i="35"/>
  <c r="U7" i="35"/>
  <c r="T7" i="35"/>
  <c r="AN6" i="35"/>
  <c r="AM6" i="35"/>
  <c r="AL6" i="35"/>
  <c r="AK6" i="35"/>
  <c r="AJ6" i="35"/>
  <c r="AI6" i="35"/>
  <c r="AH6" i="35"/>
  <c r="AG6" i="35"/>
  <c r="AF6" i="35"/>
  <c r="AD6" i="35"/>
  <c r="Y6" i="35"/>
  <c r="W6" i="35"/>
  <c r="V6" i="35"/>
  <c r="U6" i="35"/>
  <c r="T6" i="35"/>
  <c r="A6" i="35"/>
  <c r="AN5" i="35"/>
  <c r="AM5" i="35"/>
  <c r="AL5" i="35"/>
  <c r="AK5" i="35"/>
  <c r="AJ5" i="35"/>
  <c r="AI5" i="35"/>
  <c r="AH5" i="35"/>
  <c r="AG5" i="35"/>
  <c r="AF5" i="35"/>
  <c r="AD5" i="35"/>
  <c r="Y5" i="35"/>
  <c r="W5" i="35"/>
  <c r="V5" i="35"/>
  <c r="U5" i="35"/>
  <c r="T5" i="35"/>
  <c r="F1" i="35"/>
  <c r="AN23" i="34"/>
  <c r="AM23" i="34"/>
  <c r="AL23" i="34"/>
  <c r="AK23" i="34"/>
  <c r="AJ23" i="34"/>
  <c r="AI23" i="34"/>
  <c r="AH23" i="34"/>
  <c r="AG23" i="34"/>
  <c r="AF23" i="34"/>
  <c r="AE23" i="34"/>
  <c r="AD23" i="34"/>
  <c r="Y23" i="34"/>
  <c r="W23" i="34"/>
  <c r="V23" i="34"/>
  <c r="U23" i="34"/>
  <c r="T23" i="34"/>
  <c r="AN22" i="34"/>
  <c r="AM22" i="34"/>
  <c r="AL22" i="34"/>
  <c r="AK22" i="34"/>
  <c r="AJ22" i="34"/>
  <c r="AI22" i="34"/>
  <c r="AH22" i="34"/>
  <c r="AG22" i="34"/>
  <c r="AF22" i="34"/>
  <c r="AE22" i="34"/>
  <c r="AD22" i="34"/>
  <c r="Y22" i="34"/>
  <c r="W22" i="34"/>
  <c r="V22" i="34"/>
  <c r="U22" i="34"/>
  <c r="T22" i="34"/>
  <c r="AN21" i="34"/>
  <c r="AM21" i="34"/>
  <c r="AL21" i="34"/>
  <c r="AK21" i="34"/>
  <c r="AJ21" i="34"/>
  <c r="AI21" i="34"/>
  <c r="AH21" i="34"/>
  <c r="AG21" i="34"/>
  <c r="AF21" i="34"/>
  <c r="AE21" i="34"/>
  <c r="AD21" i="34"/>
  <c r="Y21" i="34"/>
  <c r="W21" i="34"/>
  <c r="V21" i="34"/>
  <c r="U21" i="34"/>
  <c r="T21" i="34"/>
  <c r="AN20" i="34"/>
  <c r="AM20" i="34"/>
  <c r="AL20" i="34"/>
  <c r="AK20" i="34"/>
  <c r="AJ20" i="34"/>
  <c r="AI20" i="34"/>
  <c r="AH20" i="34"/>
  <c r="AG20" i="34"/>
  <c r="AF20" i="34"/>
  <c r="AE20" i="34"/>
  <c r="AD20" i="34"/>
  <c r="Y20" i="34"/>
  <c r="W20" i="34"/>
  <c r="V20" i="34"/>
  <c r="U20" i="34"/>
  <c r="T20" i="34"/>
  <c r="AN19" i="34"/>
  <c r="AM19" i="34"/>
  <c r="AL19" i="34"/>
  <c r="AK19" i="34"/>
  <c r="AJ19" i="34"/>
  <c r="AI19" i="34"/>
  <c r="AH19" i="34"/>
  <c r="AG19" i="34"/>
  <c r="AF19" i="34"/>
  <c r="AE19" i="34"/>
  <c r="AD19" i="34"/>
  <c r="Y19" i="34"/>
  <c r="W19" i="34"/>
  <c r="V19" i="34"/>
  <c r="U19" i="34"/>
  <c r="T19" i="34"/>
  <c r="AN18" i="34"/>
  <c r="AM18" i="34"/>
  <c r="AL18" i="34"/>
  <c r="AK18" i="34"/>
  <c r="AJ18" i="34"/>
  <c r="AI18" i="34"/>
  <c r="AH18" i="34"/>
  <c r="AG18" i="34"/>
  <c r="AF18" i="34"/>
  <c r="AE18" i="34"/>
  <c r="AD18" i="34"/>
  <c r="Y18" i="34"/>
  <c r="W18" i="34"/>
  <c r="V18" i="34"/>
  <c r="U18" i="34"/>
  <c r="T18" i="34"/>
  <c r="AN17" i="34"/>
  <c r="AM17" i="34"/>
  <c r="AL17" i="34"/>
  <c r="AK17" i="34"/>
  <c r="AJ17" i="34"/>
  <c r="AI17" i="34"/>
  <c r="AH17" i="34"/>
  <c r="AG17" i="34"/>
  <c r="AF17" i="34"/>
  <c r="AE17" i="34"/>
  <c r="AD17" i="34"/>
  <c r="Y17" i="34"/>
  <c r="W17" i="34"/>
  <c r="V17" i="34"/>
  <c r="U17" i="34"/>
  <c r="T17" i="34"/>
  <c r="AN16" i="34"/>
  <c r="AM16" i="34"/>
  <c r="AL16" i="34"/>
  <c r="AK16" i="34"/>
  <c r="AJ16" i="34"/>
  <c r="AI16" i="34"/>
  <c r="AH16" i="34"/>
  <c r="AG16" i="34"/>
  <c r="AF16" i="34"/>
  <c r="AE16" i="34"/>
  <c r="AD16" i="34"/>
  <c r="Y16" i="34"/>
  <c r="W16" i="34"/>
  <c r="V16" i="34"/>
  <c r="U16" i="34"/>
  <c r="T16" i="34"/>
  <c r="A16" i="34"/>
  <c r="AN15" i="34"/>
  <c r="AM15" i="34"/>
  <c r="AL15" i="34"/>
  <c r="AK15" i="34"/>
  <c r="AJ15" i="34"/>
  <c r="AI15" i="34"/>
  <c r="AH15" i="34"/>
  <c r="AG15" i="34"/>
  <c r="AF15" i="34"/>
  <c r="AE15" i="34"/>
  <c r="AD15" i="34"/>
  <c r="Y15" i="34"/>
  <c r="W15" i="34"/>
  <c r="V15" i="34"/>
  <c r="U15" i="34"/>
  <c r="T15" i="34"/>
  <c r="AN14" i="34"/>
  <c r="AM14" i="34"/>
  <c r="AL14" i="34"/>
  <c r="AK14" i="34"/>
  <c r="AJ14" i="34"/>
  <c r="AI14" i="34"/>
  <c r="AH14" i="34"/>
  <c r="AG14" i="34"/>
  <c r="AF14" i="34"/>
  <c r="AE14" i="34"/>
  <c r="AD14" i="34"/>
  <c r="Y14" i="34"/>
  <c r="W14" i="34"/>
  <c r="V14" i="34"/>
  <c r="U14" i="34"/>
  <c r="T14" i="34"/>
  <c r="A14" i="34"/>
  <c r="AN13" i="34"/>
  <c r="AM13" i="34"/>
  <c r="AL13" i="34"/>
  <c r="AK13" i="34"/>
  <c r="AJ13" i="34"/>
  <c r="AI13" i="34"/>
  <c r="AH13" i="34"/>
  <c r="AG13" i="34"/>
  <c r="AF13" i="34"/>
  <c r="AE13" i="34"/>
  <c r="AD13" i="34"/>
  <c r="Y13" i="34"/>
  <c r="W13" i="34"/>
  <c r="V13" i="34"/>
  <c r="U13" i="34"/>
  <c r="T13" i="34"/>
  <c r="AN12" i="34"/>
  <c r="AM12" i="34"/>
  <c r="AL12" i="34"/>
  <c r="AK12" i="34"/>
  <c r="AJ12" i="34"/>
  <c r="AI12" i="34"/>
  <c r="AH12" i="34"/>
  <c r="AG12" i="34"/>
  <c r="AF12" i="34"/>
  <c r="AE12" i="34"/>
  <c r="AD12" i="34"/>
  <c r="Y12" i="34"/>
  <c r="W12" i="34"/>
  <c r="V12" i="34"/>
  <c r="U12" i="34"/>
  <c r="T12" i="34"/>
  <c r="A12" i="34"/>
  <c r="AN11" i="34"/>
  <c r="AM11" i="34"/>
  <c r="AL11" i="34"/>
  <c r="AK11" i="34"/>
  <c r="AJ11" i="34"/>
  <c r="AI11" i="34"/>
  <c r="AH11" i="34"/>
  <c r="AG11" i="34"/>
  <c r="AF11" i="34"/>
  <c r="AE11" i="34"/>
  <c r="AD11" i="34"/>
  <c r="Y11" i="34"/>
  <c r="W11" i="34"/>
  <c r="V11" i="34"/>
  <c r="U11" i="34"/>
  <c r="T11" i="34"/>
  <c r="AN10" i="34"/>
  <c r="AM10" i="34"/>
  <c r="AL10" i="34"/>
  <c r="AK10" i="34"/>
  <c r="AJ10" i="34"/>
  <c r="AI10" i="34"/>
  <c r="AH10" i="34"/>
  <c r="AG10" i="34"/>
  <c r="AF10" i="34"/>
  <c r="AE10" i="34"/>
  <c r="AD10" i="34"/>
  <c r="Y10" i="34"/>
  <c r="W10" i="34"/>
  <c r="V10" i="34"/>
  <c r="U10" i="34"/>
  <c r="T10" i="34"/>
  <c r="A10" i="34"/>
  <c r="AN9" i="34"/>
  <c r="AM9" i="34"/>
  <c r="AL9" i="34"/>
  <c r="AK9" i="34"/>
  <c r="AJ9" i="34"/>
  <c r="AI9" i="34"/>
  <c r="AH9" i="34"/>
  <c r="AG9" i="34"/>
  <c r="AF9" i="34"/>
  <c r="AE9" i="34"/>
  <c r="AD9" i="34"/>
  <c r="Y9" i="34"/>
  <c r="W9" i="34"/>
  <c r="V9" i="34"/>
  <c r="U9" i="34"/>
  <c r="T9" i="34"/>
  <c r="AN8" i="34"/>
  <c r="AM8" i="34"/>
  <c r="AL8" i="34"/>
  <c r="AK8" i="34"/>
  <c r="AJ8" i="34"/>
  <c r="AI8" i="34"/>
  <c r="AH8" i="34"/>
  <c r="AG8" i="34"/>
  <c r="AF8" i="34"/>
  <c r="AE8" i="34"/>
  <c r="AD8" i="34"/>
  <c r="Y8" i="34"/>
  <c r="W8" i="34"/>
  <c r="V8" i="34"/>
  <c r="U8" i="34"/>
  <c r="T8" i="34"/>
  <c r="AN7" i="34"/>
  <c r="AM7" i="34"/>
  <c r="AL7" i="34"/>
  <c r="AK7" i="34"/>
  <c r="AJ7" i="34"/>
  <c r="AI7" i="34"/>
  <c r="AH7" i="34"/>
  <c r="AG7" i="34"/>
  <c r="AF7" i="34"/>
  <c r="AD7" i="34"/>
  <c r="Y7" i="34"/>
  <c r="W7" i="34"/>
  <c r="V7" i="34"/>
  <c r="U7" i="34"/>
  <c r="T7" i="34"/>
  <c r="AN6" i="34"/>
  <c r="AM6" i="34"/>
  <c r="AL6" i="34"/>
  <c r="AK6" i="34"/>
  <c r="AJ6" i="34"/>
  <c r="AI6" i="34"/>
  <c r="AH6" i="34"/>
  <c r="AG6" i="34"/>
  <c r="AF6" i="34"/>
  <c r="AD6" i="34"/>
  <c r="Y6" i="34"/>
  <c r="W6" i="34"/>
  <c r="V6" i="34"/>
  <c r="U6" i="34"/>
  <c r="T6" i="34"/>
  <c r="A6" i="34"/>
  <c r="AN5" i="34"/>
  <c r="AM5" i="34"/>
  <c r="AL5" i="34"/>
  <c r="AK5" i="34"/>
  <c r="AJ5" i="34"/>
  <c r="AI5" i="34"/>
  <c r="AH5" i="34"/>
  <c r="AG5" i="34"/>
  <c r="AF5" i="34"/>
  <c r="AD5" i="34"/>
  <c r="Y5" i="34"/>
  <c r="W5" i="34"/>
  <c r="V5" i="34"/>
  <c r="U5" i="34"/>
  <c r="T5" i="34"/>
  <c r="F1" i="34"/>
  <c r="AN24" i="33"/>
  <c r="AM24" i="33"/>
  <c r="AL24" i="33"/>
  <c r="AK24" i="33"/>
  <c r="AJ24" i="33"/>
  <c r="AI24" i="33"/>
  <c r="AH24" i="33"/>
  <c r="AG24" i="33"/>
  <c r="AF24" i="33"/>
  <c r="AE24" i="33"/>
  <c r="AD24" i="33"/>
  <c r="Y24" i="33"/>
  <c r="W24" i="33"/>
  <c r="V24" i="33"/>
  <c r="U24" i="33"/>
  <c r="T24" i="33"/>
  <c r="AN23" i="33"/>
  <c r="AM23" i="33"/>
  <c r="AL23" i="33"/>
  <c r="AK23" i="33"/>
  <c r="AJ23" i="33"/>
  <c r="AI23" i="33"/>
  <c r="AH23" i="33"/>
  <c r="AG23" i="33"/>
  <c r="AF23" i="33"/>
  <c r="AE23" i="33"/>
  <c r="AD23" i="33"/>
  <c r="Y23" i="33"/>
  <c r="W23" i="33"/>
  <c r="V23" i="33"/>
  <c r="U23" i="33"/>
  <c r="T23" i="33"/>
  <c r="AN22" i="33"/>
  <c r="AM22" i="33"/>
  <c r="AL22" i="33"/>
  <c r="AK22" i="33"/>
  <c r="AJ22" i="33"/>
  <c r="AI22" i="33"/>
  <c r="AH22" i="33"/>
  <c r="AG22" i="33"/>
  <c r="AF22" i="33"/>
  <c r="AE22" i="33"/>
  <c r="AD22" i="33"/>
  <c r="Y22" i="33"/>
  <c r="W22" i="33"/>
  <c r="V22" i="33"/>
  <c r="U22" i="33"/>
  <c r="T22" i="33"/>
  <c r="AN21" i="33"/>
  <c r="AM21" i="33"/>
  <c r="AL21" i="33"/>
  <c r="AK21" i="33"/>
  <c r="AJ21" i="33"/>
  <c r="AI21" i="33"/>
  <c r="AH21" i="33"/>
  <c r="AG21" i="33"/>
  <c r="AF21" i="33"/>
  <c r="AE21" i="33"/>
  <c r="AD21" i="33"/>
  <c r="Y21" i="33"/>
  <c r="W21" i="33"/>
  <c r="V21" i="33"/>
  <c r="U21" i="33"/>
  <c r="T21" i="33"/>
  <c r="AN20" i="33"/>
  <c r="AM20" i="33"/>
  <c r="AL20" i="33"/>
  <c r="AK20" i="33"/>
  <c r="AJ20" i="33"/>
  <c r="AI20" i="33"/>
  <c r="AH20" i="33"/>
  <c r="AG20" i="33"/>
  <c r="AF20" i="33"/>
  <c r="AE20" i="33"/>
  <c r="AD20" i="33"/>
  <c r="Y20" i="33"/>
  <c r="W20" i="33"/>
  <c r="V20" i="33"/>
  <c r="U20" i="33"/>
  <c r="T20" i="33"/>
  <c r="AN19" i="33"/>
  <c r="AM19" i="33"/>
  <c r="AL19" i="33"/>
  <c r="AK19" i="33"/>
  <c r="AJ19" i="33"/>
  <c r="AI19" i="33"/>
  <c r="AH19" i="33"/>
  <c r="AG19" i="33"/>
  <c r="AF19" i="33"/>
  <c r="AE19" i="33"/>
  <c r="AD19" i="33"/>
  <c r="Y19" i="33"/>
  <c r="W19" i="33"/>
  <c r="V19" i="33"/>
  <c r="U19" i="33"/>
  <c r="T19" i="33"/>
  <c r="AN18" i="33"/>
  <c r="AM18" i="33"/>
  <c r="AL18" i="33"/>
  <c r="AK18" i="33"/>
  <c r="AJ18" i="33"/>
  <c r="AI18" i="33"/>
  <c r="AH18" i="33"/>
  <c r="AG18" i="33"/>
  <c r="AF18" i="33"/>
  <c r="AE18" i="33"/>
  <c r="AD18" i="33"/>
  <c r="Y18" i="33"/>
  <c r="W18" i="33"/>
  <c r="V18" i="33"/>
  <c r="U18" i="33"/>
  <c r="T18" i="33"/>
  <c r="AN17" i="33"/>
  <c r="AM17" i="33"/>
  <c r="AL17" i="33"/>
  <c r="AK17" i="33"/>
  <c r="AJ17" i="33"/>
  <c r="AI17" i="33"/>
  <c r="AH17" i="33"/>
  <c r="AG17" i="33"/>
  <c r="AF17" i="33"/>
  <c r="AE17" i="33"/>
  <c r="AD17" i="33"/>
  <c r="Y17" i="33"/>
  <c r="W17" i="33"/>
  <c r="V17" i="33"/>
  <c r="U17" i="33"/>
  <c r="T17" i="33"/>
  <c r="AN16" i="33"/>
  <c r="AM16" i="33"/>
  <c r="AL16" i="33"/>
  <c r="AK16" i="33"/>
  <c r="AJ16" i="33"/>
  <c r="AI16" i="33"/>
  <c r="AH16" i="33"/>
  <c r="AG16" i="33"/>
  <c r="AF16" i="33"/>
  <c r="AE16" i="33"/>
  <c r="AD16" i="33"/>
  <c r="Y16" i="33"/>
  <c r="W16" i="33"/>
  <c r="V16" i="33"/>
  <c r="U16" i="33"/>
  <c r="T16" i="33"/>
  <c r="A16" i="33"/>
  <c r="AN15" i="33"/>
  <c r="AM15" i="33"/>
  <c r="AL15" i="33"/>
  <c r="AK15" i="33"/>
  <c r="AJ15" i="33"/>
  <c r="AI15" i="33"/>
  <c r="AH15" i="33"/>
  <c r="AG15" i="33"/>
  <c r="AF15" i="33"/>
  <c r="AE15" i="33"/>
  <c r="AD15" i="33"/>
  <c r="Y15" i="33"/>
  <c r="W15" i="33"/>
  <c r="V15" i="33"/>
  <c r="U15" i="33"/>
  <c r="T15" i="33"/>
  <c r="AN14" i="33"/>
  <c r="AM14" i="33"/>
  <c r="AL14" i="33"/>
  <c r="AK14" i="33"/>
  <c r="AJ14" i="33"/>
  <c r="AI14" i="33"/>
  <c r="AH14" i="33"/>
  <c r="AG14" i="33"/>
  <c r="AF14" i="33"/>
  <c r="AE14" i="33"/>
  <c r="AD14" i="33"/>
  <c r="Y14" i="33"/>
  <c r="W14" i="33"/>
  <c r="V14" i="33"/>
  <c r="U14" i="33"/>
  <c r="T14" i="33"/>
  <c r="A14" i="33"/>
  <c r="AN13" i="33"/>
  <c r="AM13" i="33"/>
  <c r="AL13" i="33"/>
  <c r="AK13" i="33"/>
  <c r="AJ13" i="33"/>
  <c r="AI13" i="33"/>
  <c r="AH13" i="33"/>
  <c r="AG13" i="33"/>
  <c r="AF13" i="33"/>
  <c r="AE13" i="33"/>
  <c r="AD13" i="33"/>
  <c r="Y13" i="33"/>
  <c r="W13" i="33"/>
  <c r="V13" i="33"/>
  <c r="U13" i="33"/>
  <c r="T13" i="33"/>
  <c r="AN12" i="33"/>
  <c r="AM12" i="33"/>
  <c r="AL12" i="33"/>
  <c r="AK12" i="33"/>
  <c r="AJ12" i="33"/>
  <c r="AI12" i="33"/>
  <c r="AH12" i="33"/>
  <c r="AG12" i="33"/>
  <c r="AF12" i="33"/>
  <c r="AE12" i="33"/>
  <c r="AD12" i="33"/>
  <c r="Y12" i="33"/>
  <c r="W12" i="33"/>
  <c r="V12" i="33"/>
  <c r="U12" i="33"/>
  <c r="T12" i="33"/>
  <c r="A12" i="33"/>
  <c r="AN11" i="33"/>
  <c r="AM11" i="33"/>
  <c r="AL11" i="33"/>
  <c r="AK11" i="33"/>
  <c r="AJ11" i="33"/>
  <c r="AI11" i="33"/>
  <c r="AH11" i="33"/>
  <c r="AG11" i="33"/>
  <c r="AF11" i="33"/>
  <c r="AE11" i="33"/>
  <c r="AD11" i="33"/>
  <c r="Y11" i="33"/>
  <c r="W11" i="33"/>
  <c r="V11" i="33"/>
  <c r="U11" i="33"/>
  <c r="T11" i="33"/>
  <c r="AN10" i="33"/>
  <c r="AM10" i="33"/>
  <c r="AL10" i="33"/>
  <c r="AK10" i="33"/>
  <c r="AJ10" i="33"/>
  <c r="AI10" i="33"/>
  <c r="AH10" i="33"/>
  <c r="AG10" i="33"/>
  <c r="AF10" i="33"/>
  <c r="AE10" i="33"/>
  <c r="AD10" i="33"/>
  <c r="Y10" i="33"/>
  <c r="W10" i="33"/>
  <c r="V10" i="33"/>
  <c r="U10" i="33"/>
  <c r="T10" i="33"/>
  <c r="A10" i="33"/>
  <c r="AN9" i="33"/>
  <c r="AM9" i="33"/>
  <c r="AL9" i="33"/>
  <c r="AK9" i="33"/>
  <c r="AJ9" i="33"/>
  <c r="AI9" i="33"/>
  <c r="AH9" i="33"/>
  <c r="AG9" i="33"/>
  <c r="AF9" i="33"/>
  <c r="AE9" i="33"/>
  <c r="AD9" i="33"/>
  <c r="Y9" i="33"/>
  <c r="W9" i="33"/>
  <c r="V9" i="33"/>
  <c r="U9" i="33"/>
  <c r="T9" i="33"/>
  <c r="AN8" i="33"/>
  <c r="AM8" i="33"/>
  <c r="AL8" i="33"/>
  <c r="AK8" i="33"/>
  <c r="AJ8" i="33"/>
  <c r="AI8" i="33"/>
  <c r="AH8" i="33"/>
  <c r="AG8" i="33"/>
  <c r="AF8" i="33"/>
  <c r="AD8" i="33"/>
  <c r="Y8" i="33"/>
  <c r="W8" i="33"/>
  <c r="V8" i="33"/>
  <c r="U8" i="33"/>
  <c r="T8" i="33"/>
  <c r="AN7" i="33"/>
  <c r="AM7" i="33"/>
  <c r="AL7" i="33"/>
  <c r="AK7" i="33"/>
  <c r="AJ7" i="33"/>
  <c r="AI7" i="33"/>
  <c r="AH7" i="33"/>
  <c r="AG7" i="33"/>
  <c r="AF7" i="33"/>
  <c r="AD7" i="33"/>
  <c r="Y7" i="33"/>
  <c r="W7" i="33"/>
  <c r="V7" i="33"/>
  <c r="U7" i="33"/>
  <c r="T7" i="33"/>
  <c r="AN6" i="33"/>
  <c r="AM6" i="33"/>
  <c r="AL6" i="33"/>
  <c r="AK6" i="33"/>
  <c r="AJ6" i="33"/>
  <c r="AI6" i="33"/>
  <c r="AH6" i="33"/>
  <c r="AG6" i="33"/>
  <c r="AF6" i="33"/>
  <c r="AD6" i="33"/>
  <c r="Y6" i="33"/>
  <c r="W6" i="33"/>
  <c r="V6" i="33"/>
  <c r="U6" i="33"/>
  <c r="T6" i="33"/>
  <c r="A6" i="33"/>
  <c r="AN5" i="33"/>
  <c r="AM5" i="33"/>
  <c r="AL5" i="33"/>
  <c r="AK5" i="33"/>
  <c r="AJ5" i="33"/>
  <c r="AI5" i="33"/>
  <c r="AH5" i="33"/>
  <c r="AG5" i="33"/>
  <c r="AF5" i="33"/>
  <c r="AD5" i="33"/>
  <c r="Y5" i="33"/>
  <c r="W5" i="33"/>
  <c r="V5" i="33"/>
  <c r="U5" i="33"/>
  <c r="T5" i="33"/>
  <c r="F1" i="33"/>
  <c r="AN172" i="32"/>
  <c r="AM172" i="32"/>
  <c r="AL172" i="32"/>
  <c r="AK172" i="32"/>
  <c r="AJ172" i="32"/>
  <c r="AI172" i="32"/>
  <c r="AH172" i="32"/>
  <c r="AG172" i="32"/>
  <c r="AF172" i="32"/>
  <c r="AE172" i="32"/>
  <c r="AD172" i="32"/>
  <c r="Y172" i="32"/>
  <c r="W172" i="32"/>
  <c r="V172" i="32"/>
  <c r="U172" i="32"/>
  <c r="T172" i="32"/>
  <c r="AN171" i="32"/>
  <c r="AM171" i="32"/>
  <c r="AL171" i="32"/>
  <c r="AK171" i="32"/>
  <c r="AJ171" i="32"/>
  <c r="AI171" i="32"/>
  <c r="AH171" i="32"/>
  <c r="AG171" i="32"/>
  <c r="AF171" i="32"/>
  <c r="AE171" i="32"/>
  <c r="AD171" i="32"/>
  <c r="Y171" i="32"/>
  <c r="W171" i="32"/>
  <c r="V171" i="32"/>
  <c r="U171" i="32"/>
  <c r="T171" i="32"/>
  <c r="AN170" i="32"/>
  <c r="AM170" i="32"/>
  <c r="AL170" i="32"/>
  <c r="AK170" i="32"/>
  <c r="AJ170" i="32"/>
  <c r="AI170" i="32"/>
  <c r="AH170" i="32"/>
  <c r="AG170" i="32"/>
  <c r="AF170" i="32"/>
  <c r="AE170" i="32"/>
  <c r="AD170" i="32"/>
  <c r="Y170" i="32"/>
  <c r="W170" i="32"/>
  <c r="V170" i="32"/>
  <c r="U170" i="32"/>
  <c r="T170" i="32"/>
  <c r="AN169" i="32"/>
  <c r="AM169" i="32"/>
  <c r="AL169" i="32"/>
  <c r="AK169" i="32"/>
  <c r="AJ169" i="32"/>
  <c r="AI169" i="32"/>
  <c r="AH169" i="32"/>
  <c r="AG169" i="32"/>
  <c r="AF169" i="32"/>
  <c r="AE169" i="32"/>
  <c r="AD169" i="32"/>
  <c r="Y169" i="32"/>
  <c r="W169" i="32"/>
  <c r="V169" i="32"/>
  <c r="U169" i="32"/>
  <c r="T169" i="32"/>
  <c r="AN168" i="32"/>
  <c r="AM168" i="32"/>
  <c r="AL168" i="32"/>
  <c r="AK168" i="32"/>
  <c r="AJ168" i="32"/>
  <c r="AI168" i="32"/>
  <c r="AH168" i="32"/>
  <c r="AG168" i="32"/>
  <c r="AF168" i="32"/>
  <c r="AE168" i="32"/>
  <c r="AD168" i="32"/>
  <c r="Y168" i="32"/>
  <c r="W168" i="32"/>
  <c r="V168" i="32"/>
  <c r="U168" i="32"/>
  <c r="T168" i="32"/>
  <c r="AN167" i="32"/>
  <c r="AM167" i="32"/>
  <c r="AL167" i="32"/>
  <c r="AK167" i="32"/>
  <c r="AJ167" i="32"/>
  <c r="AI167" i="32"/>
  <c r="AH167" i="32"/>
  <c r="AG167" i="32"/>
  <c r="AF167" i="32"/>
  <c r="AE167" i="32"/>
  <c r="AD167" i="32"/>
  <c r="Y167" i="32"/>
  <c r="W167" i="32"/>
  <c r="V167" i="32"/>
  <c r="U167" i="32"/>
  <c r="T167" i="32"/>
  <c r="AN166" i="32"/>
  <c r="AM166" i="32"/>
  <c r="AL166" i="32"/>
  <c r="AK166" i="32"/>
  <c r="AJ166" i="32"/>
  <c r="AI166" i="32"/>
  <c r="AH166" i="32"/>
  <c r="AG166" i="32"/>
  <c r="AF166" i="32"/>
  <c r="AE166" i="32"/>
  <c r="AD166" i="32"/>
  <c r="Y166" i="32"/>
  <c r="W166" i="32"/>
  <c r="V166" i="32"/>
  <c r="U166" i="32"/>
  <c r="T166" i="32"/>
  <c r="AN165" i="32"/>
  <c r="AM165" i="32"/>
  <c r="AL165" i="32"/>
  <c r="AK165" i="32"/>
  <c r="AJ165" i="32"/>
  <c r="AI165" i="32"/>
  <c r="AH165" i="32"/>
  <c r="AG165" i="32"/>
  <c r="AF165" i="32"/>
  <c r="AE165" i="32"/>
  <c r="AD165" i="32"/>
  <c r="Y165" i="32"/>
  <c r="W165" i="32"/>
  <c r="V165" i="32"/>
  <c r="U165" i="32"/>
  <c r="T165" i="32"/>
  <c r="AN164" i="32"/>
  <c r="AM164" i="32"/>
  <c r="AL164" i="32"/>
  <c r="AK164" i="32"/>
  <c r="AJ164" i="32"/>
  <c r="AI164" i="32"/>
  <c r="AH164" i="32"/>
  <c r="AG164" i="32"/>
  <c r="AF164" i="32"/>
  <c r="AE164" i="32"/>
  <c r="AD164" i="32"/>
  <c r="Y164" i="32"/>
  <c r="W164" i="32"/>
  <c r="V164" i="32"/>
  <c r="U164" i="32"/>
  <c r="T164" i="32"/>
  <c r="AN163" i="32"/>
  <c r="AM163" i="32"/>
  <c r="AL163" i="32"/>
  <c r="AK163" i="32"/>
  <c r="AJ163" i="32"/>
  <c r="AI163" i="32"/>
  <c r="AH163" i="32"/>
  <c r="AG163" i="32"/>
  <c r="AF163" i="32"/>
  <c r="AE163" i="32"/>
  <c r="AD163" i="32"/>
  <c r="Y163" i="32"/>
  <c r="W163" i="32"/>
  <c r="V163" i="32"/>
  <c r="U163" i="32"/>
  <c r="T163" i="32"/>
  <c r="AN162" i="32"/>
  <c r="AM162" i="32"/>
  <c r="AL162" i="32"/>
  <c r="AK162" i="32"/>
  <c r="AJ162" i="32"/>
  <c r="AI162" i="32"/>
  <c r="AH162" i="32"/>
  <c r="AG162" i="32"/>
  <c r="AF162" i="32"/>
  <c r="AE162" i="32"/>
  <c r="AD162" i="32"/>
  <c r="Y162" i="32"/>
  <c r="W162" i="32"/>
  <c r="V162" i="32"/>
  <c r="U162" i="32"/>
  <c r="T162" i="32"/>
  <c r="AN161" i="32"/>
  <c r="AM161" i="32"/>
  <c r="AL161" i="32"/>
  <c r="AK161" i="32"/>
  <c r="AJ161" i="32"/>
  <c r="AI161" i="32"/>
  <c r="AH161" i="32"/>
  <c r="AG161" i="32"/>
  <c r="AF161" i="32"/>
  <c r="AE161" i="32"/>
  <c r="AD161" i="32"/>
  <c r="Y161" i="32"/>
  <c r="W161" i="32"/>
  <c r="V161" i="32"/>
  <c r="U161" i="32"/>
  <c r="T161" i="32"/>
  <c r="AN160" i="32"/>
  <c r="AM160" i="32"/>
  <c r="AL160" i="32"/>
  <c r="AK160" i="32"/>
  <c r="AJ160" i="32"/>
  <c r="AI160" i="32"/>
  <c r="AH160" i="32"/>
  <c r="AG160" i="32"/>
  <c r="AF160" i="32"/>
  <c r="AE160" i="32"/>
  <c r="AD160" i="32"/>
  <c r="Y160" i="32"/>
  <c r="W160" i="32"/>
  <c r="V160" i="32"/>
  <c r="U160" i="32"/>
  <c r="T160" i="32"/>
  <c r="AN159" i="32"/>
  <c r="AM159" i="32"/>
  <c r="AL159" i="32"/>
  <c r="AK159" i="32"/>
  <c r="AJ159" i="32"/>
  <c r="AI159" i="32"/>
  <c r="AH159" i="32"/>
  <c r="AG159" i="32"/>
  <c r="AF159" i="32"/>
  <c r="AE159" i="32"/>
  <c r="AD159" i="32"/>
  <c r="Y159" i="32"/>
  <c r="W159" i="32"/>
  <c r="V159" i="32"/>
  <c r="U159" i="32"/>
  <c r="T159" i="32"/>
  <c r="AN158" i="32"/>
  <c r="AM158" i="32"/>
  <c r="AL158" i="32"/>
  <c r="AK158" i="32"/>
  <c r="AJ158" i="32"/>
  <c r="AI158" i="32"/>
  <c r="AH158" i="32"/>
  <c r="AG158" i="32"/>
  <c r="AF158" i="32"/>
  <c r="AE158" i="32"/>
  <c r="AD158" i="32"/>
  <c r="Y158" i="32"/>
  <c r="W158" i="32"/>
  <c r="V158" i="32"/>
  <c r="U158" i="32"/>
  <c r="T158" i="32"/>
  <c r="AN157" i="32"/>
  <c r="AM157" i="32"/>
  <c r="AL157" i="32"/>
  <c r="AK157" i="32"/>
  <c r="AJ157" i="32"/>
  <c r="AI157" i="32"/>
  <c r="AH157" i="32"/>
  <c r="AG157" i="32"/>
  <c r="AF157" i="32"/>
  <c r="AE157" i="32"/>
  <c r="AD157" i="32"/>
  <c r="Y157" i="32"/>
  <c r="W157" i="32"/>
  <c r="V157" i="32"/>
  <c r="U157" i="32"/>
  <c r="T157" i="32"/>
  <c r="AN156" i="32"/>
  <c r="AM156" i="32"/>
  <c r="AL156" i="32"/>
  <c r="AK156" i="32"/>
  <c r="AJ156" i="32"/>
  <c r="AI156" i="32"/>
  <c r="AH156" i="32"/>
  <c r="AG156" i="32"/>
  <c r="AF156" i="32"/>
  <c r="AE156" i="32"/>
  <c r="AD156" i="32"/>
  <c r="Y156" i="32"/>
  <c r="W156" i="32"/>
  <c r="V156" i="32"/>
  <c r="U156" i="32"/>
  <c r="T156" i="32"/>
  <c r="AN155" i="32"/>
  <c r="AM155" i="32"/>
  <c r="AL155" i="32"/>
  <c r="AK155" i="32"/>
  <c r="AJ155" i="32"/>
  <c r="AI155" i="32"/>
  <c r="AH155" i="32"/>
  <c r="AG155" i="32"/>
  <c r="AF155" i="32"/>
  <c r="AE155" i="32"/>
  <c r="AD155" i="32"/>
  <c r="Y155" i="32"/>
  <c r="W155" i="32"/>
  <c r="V155" i="32"/>
  <c r="U155" i="32"/>
  <c r="T155" i="32"/>
  <c r="AN154" i="32"/>
  <c r="AM154" i="32"/>
  <c r="AL154" i="32"/>
  <c r="AK154" i="32"/>
  <c r="AJ154" i="32"/>
  <c r="AI154" i="32"/>
  <c r="AH154" i="32"/>
  <c r="AG154" i="32"/>
  <c r="AF154" i="32"/>
  <c r="AE154" i="32"/>
  <c r="AD154" i="32"/>
  <c r="Y154" i="32"/>
  <c r="W154" i="32"/>
  <c r="V154" i="32"/>
  <c r="U154" i="32"/>
  <c r="T154" i="32"/>
  <c r="AN153" i="32"/>
  <c r="AM153" i="32"/>
  <c r="AL153" i="32"/>
  <c r="AK153" i="32"/>
  <c r="AJ153" i="32"/>
  <c r="AI153" i="32"/>
  <c r="AH153" i="32"/>
  <c r="AG153" i="32"/>
  <c r="AF153" i="32"/>
  <c r="AE153" i="32"/>
  <c r="AD153" i="32"/>
  <c r="Y153" i="32"/>
  <c r="W153" i="32"/>
  <c r="V153" i="32"/>
  <c r="U153" i="32"/>
  <c r="T153" i="32"/>
  <c r="AN152" i="32"/>
  <c r="AM152" i="32"/>
  <c r="AL152" i="32"/>
  <c r="AK152" i="32"/>
  <c r="AJ152" i="32"/>
  <c r="AI152" i="32"/>
  <c r="AH152" i="32"/>
  <c r="AG152" i="32"/>
  <c r="AF152" i="32"/>
  <c r="AE152" i="32"/>
  <c r="AD152" i="32"/>
  <c r="Y152" i="32"/>
  <c r="W152" i="32"/>
  <c r="V152" i="32"/>
  <c r="U152" i="32"/>
  <c r="T152" i="32"/>
  <c r="AN151" i="32"/>
  <c r="AM151" i="32"/>
  <c r="AL151" i="32"/>
  <c r="AK151" i="32"/>
  <c r="AJ151" i="32"/>
  <c r="AI151" i="32"/>
  <c r="AH151" i="32"/>
  <c r="AG151" i="32"/>
  <c r="AF151" i="32"/>
  <c r="AE151" i="32"/>
  <c r="AD151" i="32"/>
  <c r="Y151" i="32"/>
  <c r="W151" i="32"/>
  <c r="V151" i="32"/>
  <c r="U151" i="32"/>
  <c r="T151" i="32"/>
  <c r="AN150" i="32"/>
  <c r="AM150" i="32"/>
  <c r="AL150" i="32"/>
  <c r="AK150" i="32"/>
  <c r="AJ150" i="32"/>
  <c r="AI150" i="32"/>
  <c r="AH150" i="32"/>
  <c r="AG150" i="32"/>
  <c r="AF150" i="32"/>
  <c r="AE150" i="32"/>
  <c r="AD150" i="32"/>
  <c r="Y150" i="32"/>
  <c r="W150" i="32"/>
  <c r="V150" i="32"/>
  <c r="U150" i="32"/>
  <c r="T150" i="32"/>
  <c r="AN149" i="32"/>
  <c r="AM149" i="32"/>
  <c r="AL149" i="32"/>
  <c r="AK149" i="32"/>
  <c r="AJ149" i="32"/>
  <c r="AI149" i="32"/>
  <c r="AH149" i="32"/>
  <c r="AG149" i="32"/>
  <c r="AF149" i="32"/>
  <c r="AE149" i="32"/>
  <c r="AD149" i="32"/>
  <c r="Y149" i="32"/>
  <c r="W149" i="32"/>
  <c r="V149" i="32"/>
  <c r="U149" i="32"/>
  <c r="T149" i="32"/>
  <c r="AN148" i="32"/>
  <c r="AM148" i="32"/>
  <c r="AL148" i="32"/>
  <c r="AK148" i="32"/>
  <c r="AJ148" i="32"/>
  <c r="AI148" i="32"/>
  <c r="AH148" i="32"/>
  <c r="AG148" i="32"/>
  <c r="AF148" i="32"/>
  <c r="AE148" i="32"/>
  <c r="AD148" i="32"/>
  <c r="Y148" i="32"/>
  <c r="W148" i="32"/>
  <c r="V148" i="32"/>
  <c r="U148" i="32"/>
  <c r="T148" i="32"/>
  <c r="AN147" i="32"/>
  <c r="AM147" i="32"/>
  <c r="AL147" i="32"/>
  <c r="AK147" i="32"/>
  <c r="AJ147" i="32"/>
  <c r="AI147" i="32"/>
  <c r="AH147" i="32"/>
  <c r="AG147" i="32"/>
  <c r="AF147" i="32"/>
  <c r="AE147" i="32"/>
  <c r="AD147" i="32"/>
  <c r="Y147" i="32"/>
  <c r="W147" i="32"/>
  <c r="V147" i="32"/>
  <c r="U147" i="32"/>
  <c r="T147" i="32"/>
  <c r="AN146" i="32"/>
  <c r="AM146" i="32"/>
  <c r="AL146" i="32"/>
  <c r="AK146" i="32"/>
  <c r="AJ146" i="32"/>
  <c r="AI146" i="32"/>
  <c r="AH146" i="32"/>
  <c r="AG146" i="32"/>
  <c r="AF146" i="32"/>
  <c r="AE146" i="32"/>
  <c r="AD146" i="32"/>
  <c r="Y146" i="32"/>
  <c r="W146" i="32"/>
  <c r="V146" i="32"/>
  <c r="U146" i="32"/>
  <c r="T146" i="32"/>
  <c r="AN145" i="32"/>
  <c r="AM145" i="32"/>
  <c r="AL145" i="32"/>
  <c r="AK145" i="32"/>
  <c r="AJ145" i="32"/>
  <c r="AI145" i="32"/>
  <c r="AH145" i="32"/>
  <c r="AG145" i="32"/>
  <c r="AF145" i="32"/>
  <c r="AE145" i="32"/>
  <c r="AD145" i="32"/>
  <c r="Y145" i="32"/>
  <c r="W145" i="32"/>
  <c r="V145" i="32"/>
  <c r="U145" i="32"/>
  <c r="T145" i="32"/>
  <c r="AN144" i="32"/>
  <c r="AM144" i="32"/>
  <c r="AL144" i="32"/>
  <c r="AK144" i="32"/>
  <c r="AJ144" i="32"/>
  <c r="AI144" i="32"/>
  <c r="AH144" i="32"/>
  <c r="AG144" i="32"/>
  <c r="AF144" i="32"/>
  <c r="AE144" i="32"/>
  <c r="AD144" i="32"/>
  <c r="Y144" i="32"/>
  <c r="W144" i="32"/>
  <c r="V144" i="32"/>
  <c r="U144" i="32"/>
  <c r="T144" i="32"/>
  <c r="AN143" i="32"/>
  <c r="AM143" i="32"/>
  <c r="AL143" i="32"/>
  <c r="AK143" i="32"/>
  <c r="AJ143" i="32"/>
  <c r="AI143" i="32"/>
  <c r="AH143" i="32"/>
  <c r="AG143" i="32"/>
  <c r="AF143" i="32"/>
  <c r="AE143" i="32"/>
  <c r="AD143" i="32"/>
  <c r="Y143" i="32"/>
  <c r="W143" i="32"/>
  <c r="V143" i="32"/>
  <c r="U143" i="32"/>
  <c r="T143" i="32"/>
  <c r="AN142" i="32"/>
  <c r="AM142" i="32"/>
  <c r="AL142" i="32"/>
  <c r="AK142" i="32"/>
  <c r="AJ142" i="32"/>
  <c r="AI142" i="32"/>
  <c r="AH142" i="32"/>
  <c r="AG142" i="32"/>
  <c r="AF142" i="32"/>
  <c r="AE142" i="32"/>
  <c r="AD142" i="32"/>
  <c r="Y142" i="32"/>
  <c r="W142" i="32"/>
  <c r="V142" i="32"/>
  <c r="U142" i="32"/>
  <c r="T142" i="32"/>
  <c r="AN141" i="32"/>
  <c r="AM141" i="32"/>
  <c r="AL141" i="32"/>
  <c r="AK141" i="32"/>
  <c r="AJ141" i="32"/>
  <c r="AI141" i="32"/>
  <c r="AH141" i="32"/>
  <c r="AG141" i="32"/>
  <c r="AF141" i="32"/>
  <c r="AE141" i="32"/>
  <c r="AD141" i="32"/>
  <c r="Y141" i="32"/>
  <c r="W141" i="32"/>
  <c r="V141" i="32"/>
  <c r="U141" i="32"/>
  <c r="T141" i="32"/>
  <c r="AN140" i="32"/>
  <c r="AM140" i="32"/>
  <c r="AL140" i="32"/>
  <c r="AK140" i="32"/>
  <c r="AJ140" i="32"/>
  <c r="AI140" i="32"/>
  <c r="AH140" i="32"/>
  <c r="AG140" i="32"/>
  <c r="AF140" i="32"/>
  <c r="AE140" i="32"/>
  <c r="AD140" i="32"/>
  <c r="Y140" i="32"/>
  <c r="W140" i="32"/>
  <c r="V140" i="32"/>
  <c r="U140" i="32"/>
  <c r="T140" i="32"/>
  <c r="AN139" i="32"/>
  <c r="AM139" i="32"/>
  <c r="AL139" i="32"/>
  <c r="AK139" i="32"/>
  <c r="AJ139" i="32"/>
  <c r="AI139" i="32"/>
  <c r="AH139" i="32"/>
  <c r="AG139" i="32"/>
  <c r="AF139" i="32"/>
  <c r="AE139" i="32"/>
  <c r="AD139" i="32"/>
  <c r="Y139" i="32"/>
  <c r="W139" i="32"/>
  <c r="V139" i="32"/>
  <c r="U139" i="32"/>
  <c r="T139" i="32"/>
  <c r="AN138" i="32"/>
  <c r="AM138" i="32"/>
  <c r="AL138" i="32"/>
  <c r="AK138" i="32"/>
  <c r="AJ138" i="32"/>
  <c r="AI138" i="32"/>
  <c r="AH138" i="32"/>
  <c r="AG138" i="32"/>
  <c r="AF138" i="32"/>
  <c r="AE138" i="32"/>
  <c r="AD138" i="32"/>
  <c r="Y138" i="32"/>
  <c r="W138" i="32"/>
  <c r="V138" i="32"/>
  <c r="U138" i="32"/>
  <c r="T138" i="32"/>
  <c r="AN137" i="32"/>
  <c r="AM137" i="32"/>
  <c r="AL137" i="32"/>
  <c r="AK137" i="32"/>
  <c r="AJ137" i="32"/>
  <c r="AI137" i="32"/>
  <c r="AH137" i="32"/>
  <c r="AG137" i="32"/>
  <c r="AF137" i="32"/>
  <c r="AE137" i="32"/>
  <c r="AD137" i="32"/>
  <c r="Y137" i="32"/>
  <c r="W137" i="32"/>
  <c r="V137" i="32"/>
  <c r="U137" i="32"/>
  <c r="T137" i="32"/>
  <c r="AN136" i="32"/>
  <c r="AM136" i="32"/>
  <c r="AL136" i="32"/>
  <c r="AK136" i="32"/>
  <c r="AJ136" i="32"/>
  <c r="AI136" i="32"/>
  <c r="AH136" i="32"/>
  <c r="AG136" i="32"/>
  <c r="AF136" i="32"/>
  <c r="AE136" i="32"/>
  <c r="AD136" i="32"/>
  <c r="Y136" i="32"/>
  <c r="W136" i="32"/>
  <c r="V136" i="32"/>
  <c r="U136" i="32"/>
  <c r="T136" i="32"/>
  <c r="AN135" i="32"/>
  <c r="AM135" i="32"/>
  <c r="AL135" i="32"/>
  <c r="AK135" i="32"/>
  <c r="AJ135" i="32"/>
  <c r="AI135" i="32"/>
  <c r="AH135" i="32"/>
  <c r="AG135" i="32"/>
  <c r="AF135" i="32"/>
  <c r="AE135" i="32"/>
  <c r="AD135" i="32"/>
  <c r="Y135" i="32"/>
  <c r="W135" i="32"/>
  <c r="V135" i="32"/>
  <c r="U135" i="32"/>
  <c r="T135" i="32"/>
  <c r="AN134" i="32"/>
  <c r="AM134" i="32"/>
  <c r="AL134" i="32"/>
  <c r="AK134" i="32"/>
  <c r="AJ134" i="32"/>
  <c r="AI134" i="32"/>
  <c r="AH134" i="32"/>
  <c r="AG134" i="32"/>
  <c r="AF134" i="32"/>
  <c r="AE134" i="32"/>
  <c r="AD134" i="32"/>
  <c r="Y134" i="32"/>
  <c r="W134" i="32"/>
  <c r="V134" i="32"/>
  <c r="U134" i="32"/>
  <c r="T134" i="32"/>
  <c r="AN133" i="32"/>
  <c r="AM133" i="32"/>
  <c r="AL133" i="32"/>
  <c r="AK133" i="32"/>
  <c r="AJ133" i="32"/>
  <c r="AI133" i="32"/>
  <c r="AH133" i="32"/>
  <c r="AG133" i="32"/>
  <c r="AF133" i="32"/>
  <c r="AE133" i="32"/>
  <c r="AD133" i="32"/>
  <c r="Y133" i="32"/>
  <c r="W133" i="32"/>
  <c r="V133" i="32"/>
  <c r="U133" i="32"/>
  <c r="T133" i="32"/>
  <c r="AN132" i="32"/>
  <c r="AM132" i="32"/>
  <c r="AL132" i="32"/>
  <c r="AK132" i="32"/>
  <c r="AJ132" i="32"/>
  <c r="AI132" i="32"/>
  <c r="AH132" i="32"/>
  <c r="AG132" i="32"/>
  <c r="AF132" i="32"/>
  <c r="AE132" i="32"/>
  <c r="AD132" i="32"/>
  <c r="Y132" i="32"/>
  <c r="W132" i="32"/>
  <c r="V132" i="32"/>
  <c r="U132" i="32"/>
  <c r="T132" i="32"/>
  <c r="AN131" i="32"/>
  <c r="AM131" i="32"/>
  <c r="AL131" i="32"/>
  <c r="AK131" i="32"/>
  <c r="AJ131" i="32"/>
  <c r="AI131" i="32"/>
  <c r="AH131" i="32"/>
  <c r="AG131" i="32"/>
  <c r="AF131" i="32"/>
  <c r="AE131" i="32"/>
  <c r="AD131" i="32"/>
  <c r="Y131" i="32"/>
  <c r="W131" i="32"/>
  <c r="V131" i="32"/>
  <c r="U131" i="32"/>
  <c r="T131" i="32"/>
  <c r="AN130" i="32"/>
  <c r="AM130" i="32"/>
  <c r="AL130" i="32"/>
  <c r="AK130" i="32"/>
  <c r="AJ130" i="32"/>
  <c r="AI130" i="32"/>
  <c r="AH130" i="32"/>
  <c r="AG130" i="32"/>
  <c r="AF130" i="32"/>
  <c r="AE130" i="32"/>
  <c r="AD130" i="32"/>
  <c r="Y130" i="32"/>
  <c r="W130" i="32"/>
  <c r="V130" i="32"/>
  <c r="U130" i="32"/>
  <c r="T130" i="32"/>
  <c r="AN129" i="32"/>
  <c r="AM129" i="32"/>
  <c r="AL129" i="32"/>
  <c r="AK129" i="32"/>
  <c r="AJ129" i="32"/>
  <c r="AI129" i="32"/>
  <c r="AH129" i="32"/>
  <c r="AG129" i="32"/>
  <c r="AF129" i="32"/>
  <c r="AE129" i="32"/>
  <c r="AD129" i="32"/>
  <c r="Y129" i="32"/>
  <c r="W129" i="32"/>
  <c r="V129" i="32"/>
  <c r="U129" i="32"/>
  <c r="T129" i="32"/>
  <c r="AN128" i="32"/>
  <c r="AM128" i="32"/>
  <c r="AL128" i="32"/>
  <c r="AK128" i="32"/>
  <c r="AJ128" i="32"/>
  <c r="AI128" i="32"/>
  <c r="AH128" i="32"/>
  <c r="AG128" i="32"/>
  <c r="AF128" i="32"/>
  <c r="AE128" i="32"/>
  <c r="AD128" i="32"/>
  <c r="Y128" i="32"/>
  <c r="W128" i="32"/>
  <c r="V128" i="32"/>
  <c r="U128" i="32"/>
  <c r="T128" i="32"/>
  <c r="AN127" i="32"/>
  <c r="AM127" i="32"/>
  <c r="AL127" i="32"/>
  <c r="AK127" i="32"/>
  <c r="AJ127" i="32"/>
  <c r="AI127" i="32"/>
  <c r="AH127" i="32"/>
  <c r="AG127" i="32"/>
  <c r="AF127" i="32"/>
  <c r="AE127" i="32"/>
  <c r="AD127" i="32"/>
  <c r="Y127" i="32"/>
  <c r="W127" i="32"/>
  <c r="V127" i="32"/>
  <c r="U127" i="32"/>
  <c r="T127" i="32"/>
  <c r="AN126" i="32"/>
  <c r="AM126" i="32"/>
  <c r="AL126" i="32"/>
  <c r="AK126" i="32"/>
  <c r="AJ126" i="32"/>
  <c r="AI126" i="32"/>
  <c r="AH126" i="32"/>
  <c r="AG126" i="32"/>
  <c r="AF126" i="32"/>
  <c r="AE126" i="32"/>
  <c r="AD126" i="32"/>
  <c r="Y126" i="32"/>
  <c r="W126" i="32"/>
  <c r="V126" i="32"/>
  <c r="U126" i="32"/>
  <c r="T126" i="32"/>
  <c r="AN125" i="32"/>
  <c r="AM125" i="32"/>
  <c r="AL125" i="32"/>
  <c r="AK125" i="32"/>
  <c r="AJ125" i="32"/>
  <c r="AI125" i="32"/>
  <c r="AH125" i="32"/>
  <c r="AG125" i="32"/>
  <c r="AF125" i="32"/>
  <c r="AE125" i="32"/>
  <c r="AD125" i="32"/>
  <c r="Y125" i="32"/>
  <c r="W125" i="32"/>
  <c r="V125" i="32"/>
  <c r="U125" i="32"/>
  <c r="T125" i="32"/>
  <c r="AN124" i="32"/>
  <c r="AM124" i="32"/>
  <c r="AL124" i="32"/>
  <c r="AK124" i="32"/>
  <c r="AJ124" i="32"/>
  <c r="AI124" i="32"/>
  <c r="AH124" i="32"/>
  <c r="AG124" i="32"/>
  <c r="AF124" i="32"/>
  <c r="AE124" i="32"/>
  <c r="AD124" i="32"/>
  <c r="Y124" i="32"/>
  <c r="W124" i="32"/>
  <c r="V124" i="32"/>
  <c r="U124" i="32"/>
  <c r="T124" i="32"/>
  <c r="AN123" i="32"/>
  <c r="AM123" i="32"/>
  <c r="AL123" i="32"/>
  <c r="AK123" i="32"/>
  <c r="AJ123" i="32"/>
  <c r="AI123" i="32"/>
  <c r="AH123" i="32"/>
  <c r="AG123" i="32"/>
  <c r="AF123" i="32"/>
  <c r="AE123" i="32"/>
  <c r="AD123" i="32"/>
  <c r="Y123" i="32"/>
  <c r="W123" i="32"/>
  <c r="V123" i="32"/>
  <c r="U123" i="32"/>
  <c r="T123" i="32"/>
  <c r="AN122" i="32"/>
  <c r="AM122" i="32"/>
  <c r="AL122" i="32"/>
  <c r="AK122" i="32"/>
  <c r="AJ122" i="32"/>
  <c r="AI122" i="32"/>
  <c r="AH122" i="32"/>
  <c r="AG122" i="32"/>
  <c r="AF122" i="32"/>
  <c r="AE122" i="32"/>
  <c r="AD122" i="32"/>
  <c r="Y122" i="32"/>
  <c r="W122" i="32"/>
  <c r="V122" i="32"/>
  <c r="U122" i="32"/>
  <c r="T122" i="32"/>
  <c r="AN121" i="32"/>
  <c r="AM121" i="32"/>
  <c r="AL121" i="32"/>
  <c r="AK121" i="32"/>
  <c r="AJ121" i="32"/>
  <c r="AI121" i="32"/>
  <c r="AH121" i="32"/>
  <c r="AG121" i="32"/>
  <c r="AF121" i="32"/>
  <c r="AE121" i="32"/>
  <c r="AD121" i="32"/>
  <c r="Y121" i="32"/>
  <c r="W121" i="32"/>
  <c r="V121" i="32"/>
  <c r="U121" i="32"/>
  <c r="T121" i="32"/>
  <c r="AN120" i="32"/>
  <c r="AM120" i="32"/>
  <c r="AL120" i="32"/>
  <c r="AK120" i="32"/>
  <c r="AJ120" i="32"/>
  <c r="AI120" i="32"/>
  <c r="AH120" i="32"/>
  <c r="AG120" i="32"/>
  <c r="AF120" i="32"/>
  <c r="AE120" i="32"/>
  <c r="AD120" i="32"/>
  <c r="Y120" i="32"/>
  <c r="W120" i="32"/>
  <c r="V120" i="32"/>
  <c r="U120" i="32"/>
  <c r="T120" i="32"/>
  <c r="AN119" i="32"/>
  <c r="AM119" i="32"/>
  <c r="AL119" i="32"/>
  <c r="AK119" i="32"/>
  <c r="AJ119" i="32"/>
  <c r="AI119" i="32"/>
  <c r="AH119" i="32"/>
  <c r="AG119" i="32"/>
  <c r="AF119" i="32"/>
  <c r="AE119" i="32"/>
  <c r="AD119" i="32"/>
  <c r="Y119" i="32"/>
  <c r="W119" i="32"/>
  <c r="V119" i="32"/>
  <c r="U119" i="32"/>
  <c r="T119" i="32"/>
  <c r="AN118" i="32"/>
  <c r="AM118" i="32"/>
  <c r="AL118" i="32"/>
  <c r="AK118" i="32"/>
  <c r="AJ118" i="32"/>
  <c r="AI118" i="32"/>
  <c r="AH118" i="32"/>
  <c r="AG118" i="32"/>
  <c r="AF118" i="32"/>
  <c r="AE118" i="32"/>
  <c r="AD118" i="32"/>
  <c r="Y118" i="32"/>
  <c r="W118" i="32"/>
  <c r="V118" i="32"/>
  <c r="U118" i="32"/>
  <c r="T118" i="32"/>
  <c r="AN117" i="32"/>
  <c r="AM117" i="32"/>
  <c r="AL117" i="32"/>
  <c r="AK117" i="32"/>
  <c r="AJ117" i="32"/>
  <c r="AI117" i="32"/>
  <c r="AH117" i="32"/>
  <c r="AG117" i="32"/>
  <c r="AF117" i="32"/>
  <c r="AE117" i="32"/>
  <c r="AD117" i="32"/>
  <c r="Y117" i="32"/>
  <c r="W117" i="32"/>
  <c r="V117" i="32"/>
  <c r="U117" i="32"/>
  <c r="T117" i="32"/>
  <c r="AN116" i="32"/>
  <c r="AM116" i="32"/>
  <c r="AL116" i="32"/>
  <c r="AK116" i="32"/>
  <c r="AJ116" i="32"/>
  <c r="AI116" i="32"/>
  <c r="AH116" i="32"/>
  <c r="AG116" i="32"/>
  <c r="AF116" i="32"/>
  <c r="AE116" i="32"/>
  <c r="AD116" i="32"/>
  <c r="Y116" i="32"/>
  <c r="W116" i="32"/>
  <c r="V116" i="32"/>
  <c r="U116" i="32"/>
  <c r="T116" i="32"/>
  <c r="AN115" i="32"/>
  <c r="AM115" i="32"/>
  <c r="AL115" i="32"/>
  <c r="AK115" i="32"/>
  <c r="AJ115" i="32"/>
  <c r="AI115" i="32"/>
  <c r="AH115" i="32"/>
  <c r="AG115" i="32"/>
  <c r="AF115" i="32"/>
  <c r="AE115" i="32"/>
  <c r="AD115" i="32"/>
  <c r="Y115" i="32"/>
  <c r="W115" i="32"/>
  <c r="V115" i="32"/>
  <c r="U115" i="32"/>
  <c r="T115" i="32"/>
  <c r="AN114" i="32"/>
  <c r="AM114" i="32"/>
  <c r="AL114" i="32"/>
  <c r="AK114" i="32"/>
  <c r="AJ114" i="32"/>
  <c r="AI114" i="32"/>
  <c r="AH114" i="32"/>
  <c r="AG114" i="32"/>
  <c r="AF114" i="32"/>
  <c r="AE114" i="32"/>
  <c r="AD114" i="32"/>
  <c r="Y114" i="32"/>
  <c r="W114" i="32"/>
  <c r="V114" i="32"/>
  <c r="U114" i="32"/>
  <c r="T114" i="32"/>
  <c r="AN113" i="32"/>
  <c r="AM113" i="32"/>
  <c r="AL113" i="32"/>
  <c r="AK113" i="32"/>
  <c r="AJ113" i="32"/>
  <c r="AI113" i="32"/>
  <c r="AH113" i="32"/>
  <c r="AG113" i="32"/>
  <c r="AF113" i="32"/>
  <c r="AE113" i="32"/>
  <c r="AD113" i="32"/>
  <c r="Y113" i="32"/>
  <c r="W113" i="32"/>
  <c r="V113" i="32"/>
  <c r="U113" i="32"/>
  <c r="T113" i="32"/>
  <c r="AN112" i="32"/>
  <c r="AM112" i="32"/>
  <c r="AL112" i="32"/>
  <c r="AK112" i="32"/>
  <c r="AJ112" i="32"/>
  <c r="AI112" i="32"/>
  <c r="AH112" i="32"/>
  <c r="AG112" i="32"/>
  <c r="AF112" i="32"/>
  <c r="AE112" i="32"/>
  <c r="AD112" i="32"/>
  <c r="Y112" i="32"/>
  <c r="W112" i="32"/>
  <c r="V112" i="32"/>
  <c r="U112" i="32"/>
  <c r="T112" i="32"/>
  <c r="AN111" i="32"/>
  <c r="AM111" i="32"/>
  <c r="AL111" i="32"/>
  <c r="AK111" i="32"/>
  <c r="AJ111" i="32"/>
  <c r="AI111" i="32"/>
  <c r="AH111" i="32"/>
  <c r="AG111" i="32"/>
  <c r="AF111" i="32"/>
  <c r="AE111" i="32"/>
  <c r="AD111" i="32"/>
  <c r="Y111" i="32"/>
  <c r="W111" i="32"/>
  <c r="V111" i="32"/>
  <c r="U111" i="32"/>
  <c r="T111" i="32"/>
  <c r="AN110" i="32"/>
  <c r="AM110" i="32"/>
  <c r="AL110" i="32"/>
  <c r="AK110" i="32"/>
  <c r="AJ110" i="32"/>
  <c r="AI110" i="32"/>
  <c r="AH110" i="32"/>
  <c r="AG110" i="32"/>
  <c r="AF110" i="32"/>
  <c r="AE110" i="32"/>
  <c r="AD110" i="32"/>
  <c r="Y110" i="32"/>
  <c r="W110" i="32"/>
  <c r="V110" i="32"/>
  <c r="U110" i="32"/>
  <c r="T110" i="32"/>
  <c r="AN109" i="32"/>
  <c r="AM109" i="32"/>
  <c r="AL109" i="32"/>
  <c r="AK109" i="32"/>
  <c r="AJ109" i="32"/>
  <c r="AI109" i="32"/>
  <c r="AH109" i="32"/>
  <c r="AG109" i="32"/>
  <c r="AF109" i="32"/>
  <c r="AE109" i="32"/>
  <c r="AD109" i="32"/>
  <c r="Y109" i="32"/>
  <c r="W109" i="32"/>
  <c r="V109" i="32"/>
  <c r="U109" i="32"/>
  <c r="T109" i="32"/>
  <c r="AN108" i="32"/>
  <c r="AM108" i="32"/>
  <c r="AL108" i="32"/>
  <c r="AK108" i="32"/>
  <c r="AJ108" i="32"/>
  <c r="AI108" i="32"/>
  <c r="AH108" i="32"/>
  <c r="AG108" i="32"/>
  <c r="AF108" i="32"/>
  <c r="AE108" i="32"/>
  <c r="AD108" i="32"/>
  <c r="Y108" i="32"/>
  <c r="W108" i="32"/>
  <c r="V108" i="32"/>
  <c r="U108" i="32"/>
  <c r="T108" i="32"/>
  <c r="AN107" i="32"/>
  <c r="AM107" i="32"/>
  <c r="AL107" i="32"/>
  <c r="AK107" i="32"/>
  <c r="AJ107" i="32"/>
  <c r="AI107" i="32"/>
  <c r="AH107" i="32"/>
  <c r="AG107" i="32"/>
  <c r="AF107" i="32"/>
  <c r="AE107" i="32"/>
  <c r="AD107" i="32"/>
  <c r="Y107" i="32"/>
  <c r="W107" i="32"/>
  <c r="V107" i="32"/>
  <c r="U107" i="32"/>
  <c r="T107" i="32"/>
  <c r="AN106" i="32"/>
  <c r="AM106" i="32"/>
  <c r="AL106" i="32"/>
  <c r="AK106" i="32"/>
  <c r="AJ106" i="32"/>
  <c r="AI106" i="32"/>
  <c r="AH106" i="32"/>
  <c r="AG106" i="32"/>
  <c r="AF106" i="32"/>
  <c r="AE106" i="32"/>
  <c r="AD106" i="32"/>
  <c r="Y106" i="32"/>
  <c r="W106" i="32"/>
  <c r="V106" i="32"/>
  <c r="U106" i="32"/>
  <c r="T106" i="32"/>
  <c r="AN105" i="32"/>
  <c r="AM105" i="32"/>
  <c r="AL105" i="32"/>
  <c r="AK105" i="32"/>
  <c r="AJ105" i="32"/>
  <c r="AI105" i="32"/>
  <c r="AH105" i="32"/>
  <c r="AG105" i="32"/>
  <c r="AF105" i="32"/>
  <c r="AE105" i="32"/>
  <c r="AD105" i="32"/>
  <c r="Y105" i="32"/>
  <c r="W105" i="32"/>
  <c r="V105" i="32"/>
  <c r="U105" i="32"/>
  <c r="T105" i="32"/>
  <c r="AN104" i="32"/>
  <c r="AM104" i="32"/>
  <c r="AL104" i="32"/>
  <c r="AK104" i="32"/>
  <c r="AJ104" i="32"/>
  <c r="AI104" i="32"/>
  <c r="AH104" i="32"/>
  <c r="AG104" i="32"/>
  <c r="AF104" i="32"/>
  <c r="AE104" i="32"/>
  <c r="AD104" i="32"/>
  <c r="Y104" i="32"/>
  <c r="W104" i="32"/>
  <c r="V104" i="32"/>
  <c r="U104" i="32"/>
  <c r="T104" i="32"/>
  <c r="AN103" i="32"/>
  <c r="AM103" i="32"/>
  <c r="AL103" i="32"/>
  <c r="AK103" i="32"/>
  <c r="AJ103" i="32"/>
  <c r="AI103" i="32"/>
  <c r="AH103" i="32"/>
  <c r="AG103" i="32"/>
  <c r="AF103" i="32"/>
  <c r="AE103" i="32"/>
  <c r="AD103" i="32"/>
  <c r="Y103" i="32"/>
  <c r="W103" i="32"/>
  <c r="V103" i="32"/>
  <c r="U103" i="32"/>
  <c r="T103" i="32"/>
  <c r="AN102" i="32"/>
  <c r="AM102" i="32"/>
  <c r="AL102" i="32"/>
  <c r="AK102" i="32"/>
  <c r="AJ102" i="32"/>
  <c r="AI102" i="32"/>
  <c r="AH102" i="32"/>
  <c r="AG102" i="32"/>
  <c r="AF102" i="32"/>
  <c r="AE102" i="32"/>
  <c r="AD102" i="32"/>
  <c r="Y102" i="32"/>
  <c r="W102" i="32"/>
  <c r="V102" i="32"/>
  <c r="U102" i="32"/>
  <c r="T102" i="32"/>
  <c r="AN101" i="32"/>
  <c r="AM101" i="32"/>
  <c r="AL101" i="32"/>
  <c r="AK101" i="32"/>
  <c r="AJ101" i="32"/>
  <c r="AI101" i="32"/>
  <c r="AH101" i="32"/>
  <c r="AG101" i="32"/>
  <c r="AF101" i="32"/>
  <c r="AE101" i="32"/>
  <c r="AD101" i="32"/>
  <c r="Y101" i="32"/>
  <c r="W101" i="32"/>
  <c r="V101" i="32"/>
  <c r="U101" i="32"/>
  <c r="T101" i="32"/>
  <c r="AN100" i="32"/>
  <c r="AM100" i="32"/>
  <c r="AL100" i="32"/>
  <c r="AK100" i="32"/>
  <c r="AJ100" i="32"/>
  <c r="AI100" i="32"/>
  <c r="AH100" i="32"/>
  <c r="AG100" i="32"/>
  <c r="AF100" i="32"/>
  <c r="AE100" i="32"/>
  <c r="AD100" i="32"/>
  <c r="Y100" i="32"/>
  <c r="W100" i="32"/>
  <c r="V100" i="32"/>
  <c r="U100" i="32"/>
  <c r="T100" i="32"/>
  <c r="AN99" i="32"/>
  <c r="AM99" i="32"/>
  <c r="AL99" i="32"/>
  <c r="AK99" i="32"/>
  <c r="AJ99" i="32"/>
  <c r="AI99" i="32"/>
  <c r="AH99" i="32"/>
  <c r="AG99" i="32"/>
  <c r="AF99" i="32"/>
  <c r="AE99" i="32"/>
  <c r="AD99" i="32"/>
  <c r="Y99" i="32"/>
  <c r="W99" i="32"/>
  <c r="V99" i="32"/>
  <c r="U99" i="32"/>
  <c r="T99" i="32"/>
  <c r="AN98" i="32"/>
  <c r="AM98" i="32"/>
  <c r="AL98" i="32"/>
  <c r="AK98" i="32"/>
  <c r="AJ98" i="32"/>
  <c r="AI98" i="32"/>
  <c r="AH98" i="32"/>
  <c r="AG98" i="32"/>
  <c r="AF98" i="32"/>
  <c r="AE98" i="32"/>
  <c r="AD98" i="32"/>
  <c r="Y98" i="32"/>
  <c r="W98" i="32"/>
  <c r="V98" i="32"/>
  <c r="U98" i="32"/>
  <c r="T98" i="32"/>
  <c r="AN97" i="32"/>
  <c r="AM97" i="32"/>
  <c r="AL97" i="32"/>
  <c r="AK97" i="32"/>
  <c r="AJ97" i="32"/>
  <c r="AI97" i="32"/>
  <c r="AH97" i="32"/>
  <c r="AG97" i="32"/>
  <c r="AF97" i="32"/>
  <c r="AE97" i="32"/>
  <c r="AD97" i="32"/>
  <c r="Y97" i="32"/>
  <c r="W97" i="32"/>
  <c r="V97" i="32"/>
  <c r="U97" i="32"/>
  <c r="T97" i="32"/>
  <c r="AN96" i="32"/>
  <c r="AM96" i="32"/>
  <c r="AL96" i="32"/>
  <c r="AK96" i="32"/>
  <c r="AJ96" i="32"/>
  <c r="AI96" i="32"/>
  <c r="AH96" i="32"/>
  <c r="AG96" i="32"/>
  <c r="AF96" i="32"/>
  <c r="AE96" i="32"/>
  <c r="AD96" i="32"/>
  <c r="Y96" i="32"/>
  <c r="W96" i="32"/>
  <c r="V96" i="32"/>
  <c r="U96" i="32"/>
  <c r="T96" i="32"/>
  <c r="AN95" i="32"/>
  <c r="AM95" i="32"/>
  <c r="AL95" i="32"/>
  <c r="AK95" i="32"/>
  <c r="AJ95" i="32"/>
  <c r="AI95" i="32"/>
  <c r="AH95" i="32"/>
  <c r="AG95" i="32"/>
  <c r="AF95" i="32"/>
  <c r="AE95" i="32"/>
  <c r="AD95" i="32"/>
  <c r="Y95" i="32"/>
  <c r="W95" i="32"/>
  <c r="V95" i="32"/>
  <c r="U95" i="32"/>
  <c r="T95" i="32"/>
  <c r="AN94" i="32"/>
  <c r="AM94" i="32"/>
  <c r="AL94" i="32"/>
  <c r="AK94" i="32"/>
  <c r="AJ94" i="32"/>
  <c r="AI94" i="32"/>
  <c r="AH94" i="32"/>
  <c r="AG94" i="32"/>
  <c r="AF94" i="32"/>
  <c r="AE94" i="32"/>
  <c r="AD94" i="32"/>
  <c r="Y94" i="32"/>
  <c r="W94" i="32"/>
  <c r="V94" i="32"/>
  <c r="U94" i="32"/>
  <c r="T94" i="32"/>
  <c r="AN93" i="32"/>
  <c r="AM93" i="32"/>
  <c r="AL93" i="32"/>
  <c r="AK93" i="32"/>
  <c r="AJ93" i="32"/>
  <c r="AI93" i="32"/>
  <c r="AH93" i="32"/>
  <c r="AG93" i="32"/>
  <c r="AF93" i="32"/>
  <c r="AE93" i="32"/>
  <c r="AD93" i="32"/>
  <c r="Y93" i="32"/>
  <c r="W93" i="32"/>
  <c r="V93" i="32"/>
  <c r="U93" i="32"/>
  <c r="T93" i="32"/>
  <c r="AN92" i="32"/>
  <c r="AM92" i="32"/>
  <c r="AL92" i="32"/>
  <c r="AK92" i="32"/>
  <c r="AJ92" i="32"/>
  <c r="AI92" i="32"/>
  <c r="AH92" i="32"/>
  <c r="AG92" i="32"/>
  <c r="AF92" i="32"/>
  <c r="AE92" i="32"/>
  <c r="AD92" i="32"/>
  <c r="Y92" i="32"/>
  <c r="W92" i="32"/>
  <c r="V92" i="32"/>
  <c r="U92" i="32"/>
  <c r="T92" i="32"/>
  <c r="AN91" i="32"/>
  <c r="AM91" i="32"/>
  <c r="AL91" i="32"/>
  <c r="AK91" i="32"/>
  <c r="AJ91" i="32"/>
  <c r="AI91" i="32"/>
  <c r="AH91" i="32"/>
  <c r="AG91" i="32"/>
  <c r="AF91" i="32"/>
  <c r="AE91" i="32"/>
  <c r="AD91" i="32"/>
  <c r="Y91" i="32"/>
  <c r="W91" i="32"/>
  <c r="V91" i="32"/>
  <c r="U91" i="32"/>
  <c r="T91" i="32"/>
  <c r="AN90" i="32"/>
  <c r="AM90" i="32"/>
  <c r="AL90" i="32"/>
  <c r="AK90" i="32"/>
  <c r="AJ90" i="32"/>
  <c r="AI90" i="32"/>
  <c r="AH90" i="32"/>
  <c r="AG90" i="32"/>
  <c r="AF90" i="32"/>
  <c r="AE90" i="32"/>
  <c r="AD90" i="32"/>
  <c r="Y90" i="32"/>
  <c r="W90" i="32"/>
  <c r="V90" i="32"/>
  <c r="U90" i="32"/>
  <c r="T90" i="32"/>
  <c r="AN89" i="32"/>
  <c r="AM89" i="32"/>
  <c r="AL89" i="32"/>
  <c r="AK89" i="32"/>
  <c r="AJ89" i="32"/>
  <c r="AI89" i="32"/>
  <c r="AH89" i="32"/>
  <c r="AG89" i="32"/>
  <c r="AF89" i="32"/>
  <c r="AE89" i="32"/>
  <c r="AD89" i="32"/>
  <c r="Y89" i="32"/>
  <c r="W89" i="32"/>
  <c r="V89" i="32"/>
  <c r="U89" i="32"/>
  <c r="T89" i="32"/>
  <c r="AN88" i="32"/>
  <c r="AM88" i="32"/>
  <c r="AL88" i="32"/>
  <c r="AK88" i="32"/>
  <c r="AJ88" i="32"/>
  <c r="AI88" i="32"/>
  <c r="AH88" i="32"/>
  <c r="AG88" i="32"/>
  <c r="AF88" i="32"/>
  <c r="AE88" i="32"/>
  <c r="AD88" i="32"/>
  <c r="Y88" i="32"/>
  <c r="W88" i="32"/>
  <c r="V88" i="32"/>
  <c r="U88" i="32"/>
  <c r="T88" i="32"/>
  <c r="AN87" i="32"/>
  <c r="AM87" i="32"/>
  <c r="AL87" i="32"/>
  <c r="AK87" i="32"/>
  <c r="AJ87" i="32"/>
  <c r="AI87" i="32"/>
  <c r="AH87" i="32"/>
  <c r="AG87" i="32"/>
  <c r="AF87" i="32"/>
  <c r="AE87" i="32"/>
  <c r="AD87" i="32"/>
  <c r="Y87" i="32"/>
  <c r="W87" i="32"/>
  <c r="V87" i="32"/>
  <c r="U87" i="32"/>
  <c r="T87" i="32"/>
  <c r="AN86" i="32"/>
  <c r="AM86" i="32"/>
  <c r="AL86" i="32"/>
  <c r="AK86" i="32"/>
  <c r="AJ86" i="32"/>
  <c r="AI86" i="32"/>
  <c r="AH86" i="32"/>
  <c r="AG86" i="32"/>
  <c r="AF86" i="32"/>
  <c r="AE86" i="32"/>
  <c r="AD86" i="32"/>
  <c r="Y86" i="32"/>
  <c r="W86" i="32"/>
  <c r="V86" i="32"/>
  <c r="U86" i="32"/>
  <c r="T86" i="32"/>
  <c r="AN85" i="32"/>
  <c r="AM85" i="32"/>
  <c r="AL85" i="32"/>
  <c r="AK85" i="32"/>
  <c r="AJ85" i="32"/>
  <c r="AI85" i="32"/>
  <c r="AH85" i="32"/>
  <c r="AG85" i="32"/>
  <c r="AF85" i="32"/>
  <c r="AE85" i="32"/>
  <c r="AD85" i="32"/>
  <c r="Y85" i="32"/>
  <c r="W85" i="32"/>
  <c r="V85" i="32"/>
  <c r="U85" i="32"/>
  <c r="T85" i="32"/>
  <c r="AN84" i="32"/>
  <c r="AM84" i="32"/>
  <c r="AL84" i="32"/>
  <c r="AK84" i="32"/>
  <c r="AJ84" i="32"/>
  <c r="AI84" i="32"/>
  <c r="AH84" i="32"/>
  <c r="AG84" i="32"/>
  <c r="AF84" i="32"/>
  <c r="AE84" i="32"/>
  <c r="AD84" i="32"/>
  <c r="Y84" i="32"/>
  <c r="W84" i="32"/>
  <c r="V84" i="32"/>
  <c r="U84" i="32"/>
  <c r="T84" i="32"/>
  <c r="AN83" i="32"/>
  <c r="AM83" i="32"/>
  <c r="AL83" i="32"/>
  <c r="AK83" i="32"/>
  <c r="AJ83" i="32"/>
  <c r="AI83" i="32"/>
  <c r="AH83" i="32"/>
  <c r="AG83" i="32"/>
  <c r="AF83" i="32"/>
  <c r="AE83" i="32"/>
  <c r="AD83" i="32"/>
  <c r="Y83" i="32"/>
  <c r="W83" i="32"/>
  <c r="V83" i="32"/>
  <c r="U83" i="32"/>
  <c r="T83" i="32"/>
  <c r="AN82" i="32"/>
  <c r="AM82" i="32"/>
  <c r="AL82" i="32"/>
  <c r="AK82" i="32"/>
  <c r="AJ82" i="32"/>
  <c r="AI82" i="32"/>
  <c r="AH82" i="32"/>
  <c r="AG82" i="32"/>
  <c r="AF82" i="32"/>
  <c r="AE82" i="32"/>
  <c r="AD82" i="32"/>
  <c r="Y82" i="32"/>
  <c r="W82" i="32"/>
  <c r="V82" i="32"/>
  <c r="U82" i="32"/>
  <c r="T82" i="32"/>
  <c r="AN81" i="32"/>
  <c r="AM81" i="32"/>
  <c r="AL81" i="32"/>
  <c r="AK81" i="32"/>
  <c r="AJ81" i="32"/>
  <c r="AI81" i="32"/>
  <c r="AH81" i="32"/>
  <c r="AG81" i="32"/>
  <c r="AF81" i="32"/>
  <c r="AE81" i="32"/>
  <c r="AD81" i="32"/>
  <c r="Y81" i="32"/>
  <c r="W81" i="32"/>
  <c r="V81" i="32"/>
  <c r="U81" i="32"/>
  <c r="T81" i="32"/>
  <c r="AN80" i="32"/>
  <c r="AM80" i="32"/>
  <c r="AL80" i="32"/>
  <c r="AK80" i="32"/>
  <c r="AJ80" i="32"/>
  <c r="AI80" i="32"/>
  <c r="AH80" i="32"/>
  <c r="AG80" i="32"/>
  <c r="AF80" i="32"/>
  <c r="AE80" i="32"/>
  <c r="AD80" i="32"/>
  <c r="Y80" i="32"/>
  <c r="W80" i="32"/>
  <c r="V80" i="32"/>
  <c r="U80" i="32"/>
  <c r="T80" i="32"/>
  <c r="AN79" i="32"/>
  <c r="AM79" i="32"/>
  <c r="AL79" i="32"/>
  <c r="AK79" i="32"/>
  <c r="AJ79" i="32"/>
  <c r="AI79" i="32"/>
  <c r="AH79" i="32"/>
  <c r="AG79" i="32"/>
  <c r="AF79" i="32"/>
  <c r="AE79" i="32"/>
  <c r="AD79" i="32"/>
  <c r="Y79" i="32"/>
  <c r="W79" i="32"/>
  <c r="V79" i="32"/>
  <c r="U79" i="32"/>
  <c r="T79" i="32"/>
  <c r="AN78" i="32"/>
  <c r="AM78" i="32"/>
  <c r="AL78" i="32"/>
  <c r="AK78" i="32"/>
  <c r="AJ78" i="32"/>
  <c r="AI78" i="32"/>
  <c r="AH78" i="32"/>
  <c r="AG78" i="32"/>
  <c r="AF78" i="32"/>
  <c r="AE78" i="32"/>
  <c r="AD78" i="32"/>
  <c r="Y78" i="32"/>
  <c r="W78" i="32"/>
  <c r="V78" i="32"/>
  <c r="U78" i="32"/>
  <c r="T78" i="32"/>
  <c r="AN77" i="32"/>
  <c r="AM77" i="32"/>
  <c r="AL77" i="32"/>
  <c r="AK77" i="32"/>
  <c r="AJ77" i="32"/>
  <c r="AI77" i="32"/>
  <c r="AH77" i="32"/>
  <c r="AG77" i="32"/>
  <c r="AF77" i="32"/>
  <c r="AE77" i="32"/>
  <c r="AD77" i="32"/>
  <c r="Y77" i="32"/>
  <c r="W77" i="32"/>
  <c r="V77" i="32"/>
  <c r="U77" i="32"/>
  <c r="T77" i="32"/>
  <c r="AN76" i="32"/>
  <c r="AM76" i="32"/>
  <c r="AL76" i="32"/>
  <c r="AK76" i="32"/>
  <c r="AJ76" i="32"/>
  <c r="AI76" i="32"/>
  <c r="AH76" i="32"/>
  <c r="AG76" i="32"/>
  <c r="AF76" i="32"/>
  <c r="AE76" i="32"/>
  <c r="AD76" i="32"/>
  <c r="Y76" i="32"/>
  <c r="W76" i="32"/>
  <c r="V76" i="32"/>
  <c r="U76" i="32"/>
  <c r="T76" i="32"/>
  <c r="AN75" i="32"/>
  <c r="AM75" i="32"/>
  <c r="AL75" i="32"/>
  <c r="AK75" i="32"/>
  <c r="AJ75" i="32"/>
  <c r="AI75" i="32"/>
  <c r="AH75" i="32"/>
  <c r="AG75" i="32"/>
  <c r="AF75" i="32"/>
  <c r="AE75" i="32"/>
  <c r="AD75" i="32"/>
  <c r="Y75" i="32"/>
  <c r="W75" i="32"/>
  <c r="V75" i="32"/>
  <c r="U75" i="32"/>
  <c r="T75" i="32"/>
  <c r="AN74" i="32"/>
  <c r="AM74" i="32"/>
  <c r="AL74" i="32"/>
  <c r="AK74" i="32"/>
  <c r="AJ74" i="32"/>
  <c r="AI74" i="32"/>
  <c r="AH74" i="32"/>
  <c r="AG74" i="32"/>
  <c r="AF74" i="32"/>
  <c r="AE74" i="32"/>
  <c r="AD74" i="32"/>
  <c r="Y74" i="32"/>
  <c r="W74" i="32"/>
  <c r="V74" i="32"/>
  <c r="U74" i="32"/>
  <c r="T74" i="32"/>
  <c r="AN73" i="32"/>
  <c r="AM73" i="32"/>
  <c r="AL73" i="32"/>
  <c r="AK73" i="32"/>
  <c r="AJ73" i="32"/>
  <c r="AI73" i="32"/>
  <c r="AH73" i="32"/>
  <c r="AG73" i="32"/>
  <c r="AF73" i="32"/>
  <c r="AE73" i="32"/>
  <c r="AD73" i="32"/>
  <c r="Y73" i="32"/>
  <c r="W73" i="32"/>
  <c r="V73" i="32"/>
  <c r="U73" i="32"/>
  <c r="T73" i="32"/>
  <c r="AN72" i="32"/>
  <c r="AM72" i="32"/>
  <c r="AL72" i="32"/>
  <c r="AK72" i="32"/>
  <c r="AJ72" i="32"/>
  <c r="AI72" i="32"/>
  <c r="AH72" i="32"/>
  <c r="AG72" i="32"/>
  <c r="AF72" i="32"/>
  <c r="AE72" i="32"/>
  <c r="AD72" i="32"/>
  <c r="Y72" i="32"/>
  <c r="W72" i="32"/>
  <c r="V72" i="32"/>
  <c r="U72" i="32"/>
  <c r="T72" i="32"/>
  <c r="AN71" i="32"/>
  <c r="AM71" i="32"/>
  <c r="AL71" i="32"/>
  <c r="AK71" i="32"/>
  <c r="AJ71" i="32"/>
  <c r="AI71" i="32"/>
  <c r="AH71" i="32"/>
  <c r="AG71" i="32"/>
  <c r="AF71" i="32"/>
  <c r="AE71" i="32"/>
  <c r="AD71" i="32"/>
  <c r="Y71" i="32"/>
  <c r="W71" i="32"/>
  <c r="V71" i="32"/>
  <c r="U71" i="32"/>
  <c r="T71" i="32"/>
  <c r="AN70" i="32"/>
  <c r="AM70" i="32"/>
  <c r="AL70" i="32"/>
  <c r="AK70" i="32"/>
  <c r="AJ70" i="32"/>
  <c r="AI70" i="32"/>
  <c r="AH70" i="32"/>
  <c r="AG70" i="32"/>
  <c r="AF70" i="32"/>
  <c r="AE70" i="32"/>
  <c r="AD70" i="32"/>
  <c r="Y70" i="32"/>
  <c r="W70" i="32"/>
  <c r="V70" i="32"/>
  <c r="U70" i="32"/>
  <c r="T70" i="32"/>
  <c r="AN69" i="32"/>
  <c r="AM69" i="32"/>
  <c r="AL69" i="32"/>
  <c r="AK69" i="32"/>
  <c r="AJ69" i="32"/>
  <c r="AI69" i="32"/>
  <c r="AH69" i="32"/>
  <c r="AG69" i="32"/>
  <c r="AF69" i="32"/>
  <c r="AE69" i="32"/>
  <c r="AD69" i="32"/>
  <c r="Y69" i="32"/>
  <c r="W69" i="32"/>
  <c r="V69" i="32"/>
  <c r="U69" i="32"/>
  <c r="T69" i="32"/>
  <c r="AN68" i="32"/>
  <c r="AM68" i="32"/>
  <c r="AL68" i="32"/>
  <c r="AK68" i="32"/>
  <c r="AJ68" i="32"/>
  <c r="AI68" i="32"/>
  <c r="AH68" i="32"/>
  <c r="AG68" i="32"/>
  <c r="AF68" i="32"/>
  <c r="AE68" i="32"/>
  <c r="AD68" i="32"/>
  <c r="Y68" i="32"/>
  <c r="W68" i="32"/>
  <c r="V68" i="32"/>
  <c r="U68" i="32"/>
  <c r="T68" i="32"/>
  <c r="AN67" i="32"/>
  <c r="AM67" i="32"/>
  <c r="AL67" i="32"/>
  <c r="AK67" i="32"/>
  <c r="AJ67" i="32"/>
  <c r="AI67" i="32"/>
  <c r="AH67" i="32"/>
  <c r="AG67" i="32"/>
  <c r="AF67" i="32"/>
  <c r="AE67" i="32"/>
  <c r="AD67" i="32"/>
  <c r="Y67" i="32"/>
  <c r="W67" i="32"/>
  <c r="V67" i="32"/>
  <c r="U67" i="32"/>
  <c r="T67" i="32"/>
  <c r="AN66" i="32"/>
  <c r="AM66" i="32"/>
  <c r="AL66" i="32"/>
  <c r="AK66" i="32"/>
  <c r="AJ66" i="32"/>
  <c r="AI66" i="32"/>
  <c r="AH66" i="32"/>
  <c r="AG66" i="32"/>
  <c r="AF66" i="32"/>
  <c r="AE66" i="32"/>
  <c r="AD66" i="32"/>
  <c r="Y66" i="32"/>
  <c r="W66" i="32"/>
  <c r="V66" i="32"/>
  <c r="U66" i="32"/>
  <c r="T66" i="32"/>
  <c r="AN65" i="32"/>
  <c r="AM65" i="32"/>
  <c r="AL65" i="32"/>
  <c r="AK65" i="32"/>
  <c r="AJ65" i="32"/>
  <c r="AI65" i="32"/>
  <c r="AH65" i="32"/>
  <c r="AG65" i="32"/>
  <c r="AF65" i="32"/>
  <c r="AE65" i="32"/>
  <c r="AD65" i="32"/>
  <c r="Y65" i="32"/>
  <c r="W65" i="32"/>
  <c r="V65" i="32"/>
  <c r="U65" i="32"/>
  <c r="T65" i="32"/>
  <c r="AN64" i="32"/>
  <c r="AM64" i="32"/>
  <c r="AL64" i="32"/>
  <c r="AK64" i="32"/>
  <c r="AJ64" i="32"/>
  <c r="AI64" i="32"/>
  <c r="AH64" i="32"/>
  <c r="AG64" i="32"/>
  <c r="AF64" i="32"/>
  <c r="AE64" i="32"/>
  <c r="AD64" i="32"/>
  <c r="Y64" i="32"/>
  <c r="W64" i="32"/>
  <c r="V64" i="32"/>
  <c r="U64" i="32"/>
  <c r="T64" i="32"/>
  <c r="AN63" i="32"/>
  <c r="AM63" i="32"/>
  <c r="AL63" i="32"/>
  <c r="AK63" i="32"/>
  <c r="AJ63" i="32"/>
  <c r="AI63" i="32"/>
  <c r="AH63" i="32"/>
  <c r="AG63" i="32"/>
  <c r="AF63" i="32"/>
  <c r="AE63" i="32"/>
  <c r="AD63" i="32"/>
  <c r="Y63" i="32"/>
  <c r="W63" i="32"/>
  <c r="V63" i="32"/>
  <c r="U63" i="32"/>
  <c r="T63" i="32"/>
  <c r="AN62" i="32"/>
  <c r="AM62" i="32"/>
  <c r="AL62" i="32"/>
  <c r="AK62" i="32"/>
  <c r="AJ62" i="32"/>
  <c r="AI62" i="32"/>
  <c r="AH62" i="32"/>
  <c r="AG62" i="32"/>
  <c r="AF62" i="32"/>
  <c r="AE62" i="32"/>
  <c r="AD62" i="32"/>
  <c r="Y62" i="32"/>
  <c r="W62" i="32"/>
  <c r="V62" i="32"/>
  <c r="U62" i="32"/>
  <c r="T62" i="32"/>
  <c r="AN61" i="32"/>
  <c r="AM61" i="32"/>
  <c r="AL61" i="32"/>
  <c r="AK61" i="32"/>
  <c r="AJ61" i="32"/>
  <c r="AI61" i="32"/>
  <c r="AH61" i="32"/>
  <c r="AG61" i="32"/>
  <c r="AF61" i="32"/>
  <c r="AE61" i="32"/>
  <c r="AD61" i="32"/>
  <c r="Y61" i="32"/>
  <c r="W61" i="32"/>
  <c r="V61" i="32"/>
  <c r="U61" i="32"/>
  <c r="T61" i="32"/>
  <c r="AN60" i="32"/>
  <c r="AM60" i="32"/>
  <c r="AL60" i="32"/>
  <c r="AK60" i="32"/>
  <c r="AJ60" i="32"/>
  <c r="AI60" i="32"/>
  <c r="AH60" i="32"/>
  <c r="AG60" i="32"/>
  <c r="AF60" i="32"/>
  <c r="AE60" i="32"/>
  <c r="AD60" i="32"/>
  <c r="Y60" i="32"/>
  <c r="W60" i="32"/>
  <c r="V60" i="32"/>
  <c r="U60" i="32"/>
  <c r="T60" i="32"/>
  <c r="AN59" i="32"/>
  <c r="AM59" i="32"/>
  <c r="AL59" i="32"/>
  <c r="AK59" i="32"/>
  <c r="AJ59" i="32"/>
  <c r="AI59" i="32"/>
  <c r="AH59" i="32"/>
  <c r="AG59" i="32"/>
  <c r="AF59" i="32"/>
  <c r="AE59" i="32"/>
  <c r="AD59" i="32"/>
  <c r="Y59" i="32"/>
  <c r="W59" i="32"/>
  <c r="V59" i="32"/>
  <c r="U59" i="32"/>
  <c r="T59" i="32"/>
  <c r="AN58" i="32"/>
  <c r="AM58" i="32"/>
  <c r="AL58" i="32"/>
  <c r="AK58" i="32"/>
  <c r="AJ58" i="32"/>
  <c r="AI58" i="32"/>
  <c r="AH58" i="32"/>
  <c r="AG58" i="32"/>
  <c r="AF58" i="32"/>
  <c r="AE58" i="32"/>
  <c r="AD58" i="32"/>
  <c r="Y58" i="32"/>
  <c r="W58" i="32"/>
  <c r="V58" i="32"/>
  <c r="U58" i="32"/>
  <c r="T58" i="32"/>
  <c r="AN57" i="32"/>
  <c r="AM57" i="32"/>
  <c r="AL57" i="32"/>
  <c r="AK57" i="32"/>
  <c r="AJ57" i="32"/>
  <c r="AI57" i="32"/>
  <c r="AH57" i="32"/>
  <c r="AG57" i="32"/>
  <c r="AF57" i="32"/>
  <c r="AE57" i="32"/>
  <c r="AD57" i="32"/>
  <c r="Y57" i="32"/>
  <c r="W57" i="32"/>
  <c r="V57" i="32"/>
  <c r="U57" i="32"/>
  <c r="T57" i="32"/>
  <c r="AN56" i="32"/>
  <c r="AM56" i="32"/>
  <c r="AL56" i="32"/>
  <c r="AK56" i="32"/>
  <c r="AJ56" i="32"/>
  <c r="AI56" i="32"/>
  <c r="AH56" i="32"/>
  <c r="AG56" i="32"/>
  <c r="AF56" i="32"/>
  <c r="AE56" i="32"/>
  <c r="AD56" i="32"/>
  <c r="Y56" i="32"/>
  <c r="W56" i="32"/>
  <c r="V56" i="32"/>
  <c r="U56" i="32"/>
  <c r="T56" i="32"/>
  <c r="AN55" i="32"/>
  <c r="AM55" i="32"/>
  <c r="AL55" i="32"/>
  <c r="AK55" i="32"/>
  <c r="AJ55" i="32"/>
  <c r="AI55" i="32"/>
  <c r="AH55" i="32"/>
  <c r="AG55" i="32"/>
  <c r="AF55" i="32"/>
  <c r="AE55" i="32"/>
  <c r="AD55" i="32"/>
  <c r="Y55" i="32"/>
  <c r="W55" i="32"/>
  <c r="V55" i="32"/>
  <c r="U55" i="32"/>
  <c r="T55" i="32"/>
  <c r="AN54" i="32"/>
  <c r="AM54" i="32"/>
  <c r="AL54" i="32"/>
  <c r="AK54" i="32"/>
  <c r="AJ54" i="32"/>
  <c r="AI54" i="32"/>
  <c r="AH54" i="32"/>
  <c r="AG54" i="32"/>
  <c r="AF54" i="32"/>
  <c r="AE54" i="32"/>
  <c r="AD54" i="32"/>
  <c r="Y54" i="32"/>
  <c r="W54" i="32"/>
  <c r="V54" i="32"/>
  <c r="U54" i="32"/>
  <c r="T54" i="32"/>
  <c r="AN53" i="32"/>
  <c r="AM53" i="32"/>
  <c r="AL53" i="32"/>
  <c r="AK53" i="32"/>
  <c r="AJ53" i="32"/>
  <c r="AI53" i="32"/>
  <c r="AH53" i="32"/>
  <c r="AG53" i="32"/>
  <c r="AF53" i="32"/>
  <c r="AE53" i="32"/>
  <c r="AD53" i="32"/>
  <c r="Y53" i="32"/>
  <c r="W53" i="32"/>
  <c r="V53" i="32"/>
  <c r="U53" i="32"/>
  <c r="T53" i="32"/>
  <c r="AN52" i="32"/>
  <c r="AM52" i="32"/>
  <c r="AL52" i="32"/>
  <c r="AK52" i="32"/>
  <c r="AJ52" i="32"/>
  <c r="AI52" i="32"/>
  <c r="AH52" i="32"/>
  <c r="AG52" i="32"/>
  <c r="AF52" i="32"/>
  <c r="AE52" i="32"/>
  <c r="AD52" i="32"/>
  <c r="Y52" i="32"/>
  <c r="W52" i="32"/>
  <c r="V52" i="32"/>
  <c r="U52" i="32"/>
  <c r="T52" i="32"/>
  <c r="AN51" i="32"/>
  <c r="AM51" i="32"/>
  <c r="AL51" i="32"/>
  <c r="AK51" i="32"/>
  <c r="AJ51" i="32"/>
  <c r="AI51" i="32"/>
  <c r="AH51" i="32"/>
  <c r="AG51" i="32"/>
  <c r="AF51" i="32"/>
  <c r="AE51" i="32"/>
  <c r="AD51" i="32"/>
  <c r="Y51" i="32"/>
  <c r="W51" i="32"/>
  <c r="V51" i="32"/>
  <c r="U51" i="32"/>
  <c r="T51" i="32"/>
  <c r="AN50" i="32"/>
  <c r="AM50" i="32"/>
  <c r="AL50" i="32"/>
  <c r="AK50" i="32"/>
  <c r="AJ50" i="32"/>
  <c r="AI50" i="32"/>
  <c r="AH50" i="32"/>
  <c r="AG50" i="32"/>
  <c r="AF50" i="32"/>
  <c r="AE50" i="32"/>
  <c r="AD50" i="32"/>
  <c r="Y50" i="32"/>
  <c r="W50" i="32"/>
  <c r="V50" i="32"/>
  <c r="U50" i="32"/>
  <c r="T50" i="32"/>
  <c r="AN49" i="32"/>
  <c r="AM49" i="32"/>
  <c r="AL49" i="32"/>
  <c r="AK49" i="32"/>
  <c r="AJ49" i="32"/>
  <c r="AI49" i="32"/>
  <c r="AH49" i="32"/>
  <c r="AG49" i="32"/>
  <c r="AF49" i="32"/>
  <c r="AE49" i="32"/>
  <c r="AD49" i="32"/>
  <c r="Y49" i="32"/>
  <c r="W49" i="32"/>
  <c r="V49" i="32"/>
  <c r="U49" i="32"/>
  <c r="T49" i="32"/>
  <c r="AN48" i="32"/>
  <c r="AM48" i="32"/>
  <c r="AL48" i="32"/>
  <c r="AK48" i="32"/>
  <c r="AJ48" i="32"/>
  <c r="AI48" i="32"/>
  <c r="AH48" i="32"/>
  <c r="AG48" i="32"/>
  <c r="AF48" i="32"/>
  <c r="AE48" i="32"/>
  <c r="AD48" i="32"/>
  <c r="Y48" i="32"/>
  <c r="W48" i="32"/>
  <c r="V48" i="32"/>
  <c r="U48" i="32"/>
  <c r="T48" i="32"/>
  <c r="AN47" i="32"/>
  <c r="AM47" i="32"/>
  <c r="AL47" i="32"/>
  <c r="AK47" i="32"/>
  <c r="AJ47" i="32"/>
  <c r="AI47" i="32"/>
  <c r="AH47" i="32"/>
  <c r="AG47" i="32"/>
  <c r="AF47" i="32"/>
  <c r="AE47" i="32"/>
  <c r="AD47" i="32"/>
  <c r="Y47" i="32"/>
  <c r="W47" i="32"/>
  <c r="V47" i="32"/>
  <c r="U47" i="32"/>
  <c r="T47" i="32"/>
  <c r="AN46" i="32"/>
  <c r="AM46" i="32"/>
  <c r="AL46" i="32"/>
  <c r="AK46" i="32"/>
  <c r="AJ46" i="32"/>
  <c r="AI46" i="32"/>
  <c r="AH46" i="32"/>
  <c r="AG46" i="32"/>
  <c r="AF46" i="32"/>
  <c r="AE46" i="32"/>
  <c r="AD46" i="32"/>
  <c r="Y46" i="32"/>
  <c r="W46" i="32"/>
  <c r="V46" i="32"/>
  <c r="U46" i="32"/>
  <c r="T46" i="32"/>
  <c r="AN45" i="32"/>
  <c r="AM45" i="32"/>
  <c r="AL45" i="32"/>
  <c r="AK45" i="32"/>
  <c r="AJ45" i="32"/>
  <c r="AI45" i="32"/>
  <c r="AH45" i="32"/>
  <c r="AG45" i="32"/>
  <c r="AF45" i="32"/>
  <c r="AE45" i="32"/>
  <c r="AD45" i="32"/>
  <c r="Y45" i="32"/>
  <c r="W45" i="32"/>
  <c r="V45" i="32"/>
  <c r="U45" i="32"/>
  <c r="T45" i="32"/>
  <c r="AN44" i="32"/>
  <c r="AM44" i="32"/>
  <c r="AL44" i="32"/>
  <c r="AK44" i="32"/>
  <c r="AJ44" i="32"/>
  <c r="AI44" i="32"/>
  <c r="AH44" i="32"/>
  <c r="AG44" i="32"/>
  <c r="AF44" i="32"/>
  <c r="AE44" i="32"/>
  <c r="AD44" i="32"/>
  <c r="Y44" i="32"/>
  <c r="W44" i="32"/>
  <c r="V44" i="32"/>
  <c r="U44" i="32"/>
  <c r="T44" i="32"/>
  <c r="AN43" i="32"/>
  <c r="AM43" i="32"/>
  <c r="AL43" i="32"/>
  <c r="AK43" i="32"/>
  <c r="AJ43" i="32"/>
  <c r="AI43" i="32"/>
  <c r="AH43" i="32"/>
  <c r="AG43" i="32"/>
  <c r="AF43" i="32"/>
  <c r="AE43" i="32"/>
  <c r="AD43" i="32"/>
  <c r="Y43" i="32"/>
  <c r="W43" i="32"/>
  <c r="V43" i="32"/>
  <c r="U43" i="32"/>
  <c r="T43" i="32"/>
  <c r="AN42" i="32"/>
  <c r="AM42" i="32"/>
  <c r="AL42" i="32"/>
  <c r="AK42" i="32"/>
  <c r="AJ42" i="32"/>
  <c r="AI42" i="32"/>
  <c r="AH42" i="32"/>
  <c r="AG42" i="32"/>
  <c r="AF42" i="32"/>
  <c r="AE42" i="32"/>
  <c r="AD42" i="32"/>
  <c r="Y42" i="32"/>
  <c r="W42" i="32"/>
  <c r="V42" i="32"/>
  <c r="U42" i="32"/>
  <c r="T42" i="32"/>
  <c r="AN41" i="32"/>
  <c r="AM41" i="32"/>
  <c r="AL41" i="32"/>
  <c r="AK41" i="32"/>
  <c r="AJ41" i="32"/>
  <c r="AI41" i="32"/>
  <c r="AH41" i="32"/>
  <c r="AG41" i="32"/>
  <c r="AF41" i="32"/>
  <c r="AE41" i="32"/>
  <c r="AD41" i="32"/>
  <c r="Y41" i="32"/>
  <c r="W41" i="32"/>
  <c r="V41" i="32"/>
  <c r="U41" i="32"/>
  <c r="T41" i="32"/>
  <c r="AN40" i="32"/>
  <c r="AM40" i="32"/>
  <c r="AL40" i="32"/>
  <c r="AK40" i="32"/>
  <c r="AJ40" i="32"/>
  <c r="AI40" i="32"/>
  <c r="AH40" i="32"/>
  <c r="AG40" i="32"/>
  <c r="AF40" i="32"/>
  <c r="AE40" i="32"/>
  <c r="AD40" i="32"/>
  <c r="Y40" i="32"/>
  <c r="W40" i="32"/>
  <c r="V40" i="32"/>
  <c r="U40" i="32"/>
  <c r="T40" i="32"/>
  <c r="AN39" i="32"/>
  <c r="AM39" i="32"/>
  <c r="AL39" i="32"/>
  <c r="AK39" i="32"/>
  <c r="AJ39" i="32"/>
  <c r="AI39" i="32"/>
  <c r="AH39" i="32"/>
  <c r="AG39" i="32"/>
  <c r="AF39" i="32"/>
  <c r="AE39" i="32"/>
  <c r="AD39" i="32"/>
  <c r="Y39" i="32"/>
  <c r="W39" i="32"/>
  <c r="V39" i="32"/>
  <c r="U39" i="32"/>
  <c r="T39" i="32"/>
  <c r="AN38" i="32"/>
  <c r="AM38" i="32"/>
  <c r="AL38" i="32"/>
  <c r="AK38" i="32"/>
  <c r="AJ38" i="32"/>
  <c r="AI38" i="32"/>
  <c r="AH38" i="32"/>
  <c r="AG38" i="32"/>
  <c r="AF38" i="32"/>
  <c r="AE38" i="32"/>
  <c r="AD38" i="32"/>
  <c r="Y38" i="32"/>
  <c r="W38" i="32"/>
  <c r="V38" i="32"/>
  <c r="U38" i="32"/>
  <c r="T38" i="32"/>
  <c r="AN37" i="32"/>
  <c r="AM37" i="32"/>
  <c r="AL37" i="32"/>
  <c r="AK37" i="32"/>
  <c r="AJ37" i="32"/>
  <c r="AI37" i="32"/>
  <c r="AH37" i="32"/>
  <c r="AG37" i="32"/>
  <c r="AF37" i="32"/>
  <c r="AE37" i="32"/>
  <c r="AD37" i="32"/>
  <c r="Y37" i="32"/>
  <c r="W37" i="32"/>
  <c r="V37" i="32"/>
  <c r="U37" i="32"/>
  <c r="T37" i="32"/>
  <c r="AN36" i="32"/>
  <c r="AM36" i="32"/>
  <c r="AL36" i="32"/>
  <c r="AK36" i="32"/>
  <c r="AJ36" i="32"/>
  <c r="AI36" i="32"/>
  <c r="AH36" i="32"/>
  <c r="AG36" i="32"/>
  <c r="AF36" i="32"/>
  <c r="AE36" i="32"/>
  <c r="AD36" i="32"/>
  <c r="Y36" i="32"/>
  <c r="W36" i="32"/>
  <c r="V36" i="32"/>
  <c r="U36" i="32"/>
  <c r="T36" i="32"/>
  <c r="AN35" i="32"/>
  <c r="AM35" i="32"/>
  <c r="AL35" i="32"/>
  <c r="AK35" i="32"/>
  <c r="AJ35" i="32"/>
  <c r="AI35" i="32"/>
  <c r="AH35" i="32"/>
  <c r="AG35" i="32"/>
  <c r="AF35" i="32"/>
  <c r="AE35" i="32"/>
  <c r="AD35" i="32"/>
  <c r="Y35" i="32"/>
  <c r="W35" i="32"/>
  <c r="V35" i="32"/>
  <c r="U35" i="32"/>
  <c r="T35" i="32"/>
  <c r="AN34" i="32"/>
  <c r="AM34" i="32"/>
  <c r="AL34" i="32"/>
  <c r="AK34" i="32"/>
  <c r="AJ34" i="32"/>
  <c r="AI34" i="32"/>
  <c r="AH34" i="32"/>
  <c r="AG34" i="32"/>
  <c r="AF34" i="32"/>
  <c r="AE34" i="32"/>
  <c r="AD34" i="32"/>
  <c r="Y34" i="32"/>
  <c r="W34" i="32"/>
  <c r="V34" i="32"/>
  <c r="U34" i="32"/>
  <c r="T34" i="32"/>
  <c r="AN33" i="32"/>
  <c r="AM33" i="32"/>
  <c r="AL33" i="32"/>
  <c r="AK33" i="32"/>
  <c r="AJ33" i="32"/>
  <c r="AI33" i="32"/>
  <c r="AH33" i="32"/>
  <c r="AG33" i="32"/>
  <c r="AF33" i="32"/>
  <c r="AE33" i="32"/>
  <c r="AD33" i="32"/>
  <c r="Y33" i="32"/>
  <c r="W33" i="32"/>
  <c r="V33" i="32"/>
  <c r="U33" i="32"/>
  <c r="T33" i="32"/>
  <c r="AN32" i="32"/>
  <c r="AM32" i="32"/>
  <c r="AL32" i="32"/>
  <c r="AK32" i="32"/>
  <c r="AJ32" i="32"/>
  <c r="AI32" i="32"/>
  <c r="AH32" i="32"/>
  <c r="AG32" i="32"/>
  <c r="AF32" i="32"/>
  <c r="AE32" i="32"/>
  <c r="AD32" i="32"/>
  <c r="Y32" i="32"/>
  <c r="W32" i="32"/>
  <c r="V32" i="32"/>
  <c r="U32" i="32"/>
  <c r="T32" i="32"/>
  <c r="AN31" i="32"/>
  <c r="AM31" i="32"/>
  <c r="AL31" i="32"/>
  <c r="AK31" i="32"/>
  <c r="AJ31" i="32"/>
  <c r="AI31" i="32"/>
  <c r="AH31" i="32"/>
  <c r="AG31" i="32"/>
  <c r="AF31" i="32"/>
  <c r="AE31" i="32"/>
  <c r="AD31" i="32"/>
  <c r="Y31" i="32"/>
  <c r="W31" i="32"/>
  <c r="V31" i="32"/>
  <c r="U31" i="32"/>
  <c r="T31" i="32"/>
  <c r="AN30" i="32"/>
  <c r="AM30" i="32"/>
  <c r="AL30" i="32"/>
  <c r="AK30" i="32"/>
  <c r="AJ30" i="32"/>
  <c r="AI30" i="32"/>
  <c r="AH30" i="32"/>
  <c r="AG30" i="32"/>
  <c r="AF30" i="32"/>
  <c r="AE30" i="32"/>
  <c r="AD30" i="32"/>
  <c r="Y30" i="32"/>
  <c r="W30" i="32"/>
  <c r="V30" i="32"/>
  <c r="U30" i="32"/>
  <c r="T30" i="32"/>
  <c r="AN29" i="32"/>
  <c r="AM29" i="32"/>
  <c r="AL29" i="32"/>
  <c r="AK29" i="32"/>
  <c r="AJ29" i="32"/>
  <c r="AI29" i="32"/>
  <c r="AH29" i="32"/>
  <c r="AG29" i="32"/>
  <c r="AF29" i="32"/>
  <c r="AE29" i="32"/>
  <c r="AD29" i="32"/>
  <c r="Y29" i="32"/>
  <c r="W29" i="32"/>
  <c r="V29" i="32"/>
  <c r="U29" i="32"/>
  <c r="T29" i="32"/>
  <c r="AN28" i="32"/>
  <c r="AM28" i="32"/>
  <c r="AL28" i="32"/>
  <c r="AK28" i="32"/>
  <c r="AJ28" i="32"/>
  <c r="AI28" i="32"/>
  <c r="AH28" i="32"/>
  <c r="AG28" i="32"/>
  <c r="AF28" i="32"/>
  <c r="AE28" i="32"/>
  <c r="AD28" i="32"/>
  <c r="Y28" i="32"/>
  <c r="W28" i="32"/>
  <c r="V28" i="32"/>
  <c r="U28" i="32"/>
  <c r="T28" i="32"/>
  <c r="AN27" i="32"/>
  <c r="AM27" i="32"/>
  <c r="AL27" i="32"/>
  <c r="AK27" i="32"/>
  <c r="AJ27" i="32"/>
  <c r="AI27" i="32"/>
  <c r="AH27" i="32"/>
  <c r="AG27" i="32"/>
  <c r="AF27" i="32"/>
  <c r="AE27" i="32"/>
  <c r="AD27" i="32"/>
  <c r="Y27" i="32"/>
  <c r="W27" i="32"/>
  <c r="V27" i="32"/>
  <c r="U27" i="32"/>
  <c r="T27" i="32"/>
  <c r="AN26" i="32"/>
  <c r="AM26" i="32"/>
  <c r="AL26" i="32"/>
  <c r="AK26" i="32"/>
  <c r="AJ26" i="32"/>
  <c r="AI26" i="32"/>
  <c r="AH26" i="32"/>
  <c r="AG26" i="32"/>
  <c r="AF26" i="32"/>
  <c r="AE26" i="32"/>
  <c r="AD26" i="32"/>
  <c r="Y26" i="32"/>
  <c r="W26" i="32"/>
  <c r="V26" i="32"/>
  <c r="U26" i="32"/>
  <c r="T26" i="32"/>
  <c r="AN25" i="32"/>
  <c r="AM25" i="32"/>
  <c r="AL25" i="32"/>
  <c r="AK25" i="32"/>
  <c r="AJ25" i="32"/>
  <c r="AI25" i="32"/>
  <c r="AH25" i="32"/>
  <c r="AG25" i="32"/>
  <c r="AF25" i="32"/>
  <c r="AE25" i="32"/>
  <c r="AD25" i="32"/>
  <c r="Y25" i="32"/>
  <c r="W25" i="32"/>
  <c r="V25" i="32"/>
  <c r="U25" i="32"/>
  <c r="T25" i="32"/>
  <c r="AN24" i="32"/>
  <c r="AM24" i="32"/>
  <c r="AL24" i="32"/>
  <c r="AK24" i="32"/>
  <c r="AJ24" i="32"/>
  <c r="AI24" i="32"/>
  <c r="AH24" i="32"/>
  <c r="AG24" i="32"/>
  <c r="AF24" i="32"/>
  <c r="AE24" i="32"/>
  <c r="AD24" i="32"/>
  <c r="Y24" i="32"/>
  <c r="W24" i="32"/>
  <c r="V24" i="32"/>
  <c r="U24" i="32"/>
  <c r="T24" i="32"/>
  <c r="AN23" i="32"/>
  <c r="AM23" i="32"/>
  <c r="AL23" i="32"/>
  <c r="AK23" i="32"/>
  <c r="AJ23" i="32"/>
  <c r="AI23" i="32"/>
  <c r="AH23" i="32"/>
  <c r="AG23" i="32"/>
  <c r="AF23" i="32"/>
  <c r="AE23" i="32"/>
  <c r="AD23" i="32"/>
  <c r="Y23" i="32"/>
  <c r="W23" i="32"/>
  <c r="V23" i="32"/>
  <c r="U23" i="32"/>
  <c r="T23" i="32"/>
  <c r="AN22" i="32"/>
  <c r="AM22" i="32"/>
  <c r="AL22" i="32"/>
  <c r="AK22" i="32"/>
  <c r="AJ22" i="32"/>
  <c r="AI22" i="32"/>
  <c r="AH22" i="32"/>
  <c r="AG22" i="32"/>
  <c r="AF22" i="32"/>
  <c r="AE22" i="32"/>
  <c r="AD22" i="32"/>
  <c r="Y22" i="32"/>
  <c r="W22" i="32"/>
  <c r="V22" i="32"/>
  <c r="U22" i="32"/>
  <c r="T22" i="32"/>
  <c r="AN21" i="32"/>
  <c r="AM21" i="32"/>
  <c r="AL21" i="32"/>
  <c r="AK21" i="32"/>
  <c r="AJ21" i="32"/>
  <c r="AI21" i="32"/>
  <c r="AH21" i="32"/>
  <c r="AG21" i="32"/>
  <c r="AF21" i="32"/>
  <c r="AE21" i="32"/>
  <c r="AD21" i="32"/>
  <c r="Y21" i="32"/>
  <c r="W21" i="32"/>
  <c r="V21" i="32"/>
  <c r="U21" i="32"/>
  <c r="T21" i="32"/>
  <c r="AN20" i="32"/>
  <c r="AM20" i="32"/>
  <c r="AL20" i="32"/>
  <c r="AK20" i="32"/>
  <c r="AJ20" i="32"/>
  <c r="AI20" i="32"/>
  <c r="AH20" i="32"/>
  <c r="AG20" i="32"/>
  <c r="AF20" i="32"/>
  <c r="AE20" i="32"/>
  <c r="AD20" i="32"/>
  <c r="Y20" i="32"/>
  <c r="W20" i="32"/>
  <c r="V20" i="32"/>
  <c r="U20" i="32"/>
  <c r="T20" i="32"/>
  <c r="AN19" i="32"/>
  <c r="AM19" i="32"/>
  <c r="AL19" i="32"/>
  <c r="AK19" i="32"/>
  <c r="AJ19" i="32"/>
  <c r="AI19" i="32"/>
  <c r="AH19" i="32"/>
  <c r="AG19" i="32"/>
  <c r="AF19" i="32"/>
  <c r="AE19" i="32"/>
  <c r="AD19" i="32"/>
  <c r="Y19" i="32"/>
  <c r="W19" i="32"/>
  <c r="V19" i="32"/>
  <c r="U19" i="32"/>
  <c r="T19" i="32"/>
  <c r="AN18" i="32"/>
  <c r="AM18" i="32"/>
  <c r="AL18" i="32"/>
  <c r="AK18" i="32"/>
  <c r="AJ18" i="32"/>
  <c r="AI18" i="32"/>
  <c r="AH18" i="32"/>
  <c r="AG18" i="32"/>
  <c r="AF18" i="32"/>
  <c r="AE18" i="32"/>
  <c r="AD18" i="32"/>
  <c r="Y18" i="32"/>
  <c r="W18" i="32"/>
  <c r="V18" i="32"/>
  <c r="U18" i="32"/>
  <c r="T18" i="32"/>
  <c r="AN17" i="32"/>
  <c r="AM17" i="32"/>
  <c r="AL17" i="32"/>
  <c r="AK17" i="32"/>
  <c r="AJ17" i="32"/>
  <c r="AI17" i="32"/>
  <c r="AH17" i="32"/>
  <c r="AG17" i="32"/>
  <c r="AF17" i="32"/>
  <c r="AE17" i="32"/>
  <c r="AD17" i="32"/>
  <c r="Y17" i="32"/>
  <c r="W17" i="32"/>
  <c r="V17" i="32"/>
  <c r="U17" i="32"/>
  <c r="T17" i="32"/>
  <c r="AN16" i="32"/>
  <c r="AM16" i="32"/>
  <c r="AL16" i="32"/>
  <c r="AK16" i="32"/>
  <c r="AJ16" i="32"/>
  <c r="AI16" i="32"/>
  <c r="AH16" i="32"/>
  <c r="AG16" i="32"/>
  <c r="AF16" i="32"/>
  <c r="AE16" i="32"/>
  <c r="AD16" i="32"/>
  <c r="Y16" i="32"/>
  <c r="W16" i="32"/>
  <c r="V16" i="32"/>
  <c r="U16" i="32"/>
  <c r="T16" i="32"/>
  <c r="A16" i="32"/>
  <c r="AN15" i="32"/>
  <c r="AM15" i="32"/>
  <c r="AL15" i="32"/>
  <c r="AK15" i="32"/>
  <c r="AJ15" i="32"/>
  <c r="AI15" i="32"/>
  <c r="AH15" i="32"/>
  <c r="AG15" i="32"/>
  <c r="AF15" i="32"/>
  <c r="AE15" i="32"/>
  <c r="AD15" i="32"/>
  <c r="Y15" i="32"/>
  <c r="W15" i="32"/>
  <c r="V15" i="32"/>
  <c r="U15" i="32"/>
  <c r="T15" i="32"/>
  <c r="AN14" i="32"/>
  <c r="AM14" i="32"/>
  <c r="AL14" i="32"/>
  <c r="AK14" i="32"/>
  <c r="AJ14" i="32"/>
  <c r="AI14" i="32"/>
  <c r="AH14" i="32"/>
  <c r="AG14" i="32"/>
  <c r="AF14" i="32"/>
  <c r="AE14" i="32"/>
  <c r="AD14" i="32"/>
  <c r="Y14" i="32"/>
  <c r="W14" i="32"/>
  <c r="V14" i="32"/>
  <c r="U14" i="32"/>
  <c r="T14" i="32"/>
  <c r="A14" i="32"/>
  <c r="AN13" i="32"/>
  <c r="AM13" i="32"/>
  <c r="AL13" i="32"/>
  <c r="AK13" i="32"/>
  <c r="AJ13" i="32"/>
  <c r="AI13" i="32"/>
  <c r="AH13" i="32"/>
  <c r="AG13" i="32"/>
  <c r="AF13" i="32"/>
  <c r="AE13" i="32"/>
  <c r="AD13" i="32"/>
  <c r="Y13" i="32"/>
  <c r="W13" i="32"/>
  <c r="V13" i="32"/>
  <c r="U13" i="32"/>
  <c r="T13" i="32"/>
  <c r="AN12" i="32"/>
  <c r="AM12" i="32"/>
  <c r="AL12" i="32"/>
  <c r="AK12" i="32"/>
  <c r="AJ12" i="32"/>
  <c r="AI12" i="32"/>
  <c r="AH12" i="32"/>
  <c r="AG12" i="32"/>
  <c r="AF12" i="32"/>
  <c r="AE12" i="32"/>
  <c r="AD12" i="32"/>
  <c r="Y12" i="32"/>
  <c r="W12" i="32"/>
  <c r="V12" i="32"/>
  <c r="U12" i="32"/>
  <c r="T12" i="32"/>
  <c r="A12" i="32"/>
  <c r="AN11" i="32"/>
  <c r="AM11" i="32"/>
  <c r="AL11" i="32"/>
  <c r="AK11" i="32"/>
  <c r="AJ11" i="32"/>
  <c r="AI11" i="32"/>
  <c r="AH11" i="32"/>
  <c r="AG11" i="32"/>
  <c r="AF11" i="32"/>
  <c r="AE11" i="32"/>
  <c r="AD11" i="32"/>
  <c r="Y11" i="32"/>
  <c r="W11" i="32"/>
  <c r="V11" i="32"/>
  <c r="U11" i="32"/>
  <c r="T11" i="32"/>
  <c r="AN10" i="32"/>
  <c r="AM10" i="32"/>
  <c r="AL10" i="32"/>
  <c r="AK10" i="32"/>
  <c r="AJ10" i="32"/>
  <c r="AI10" i="32"/>
  <c r="AH10" i="32"/>
  <c r="AG10" i="32"/>
  <c r="AF10" i="32"/>
  <c r="AE10" i="32"/>
  <c r="AD10" i="32"/>
  <c r="Y10" i="32"/>
  <c r="W10" i="32"/>
  <c r="V10" i="32"/>
  <c r="U10" i="32"/>
  <c r="T10" i="32"/>
  <c r="A10" i="32"/>
  <c r="AN9" i="32"/>
  <c r="AM9" i="32"/>
  <c r="AL9" i="32"/>
  <c r="AK9" i="32"/>
  <c r="AJ9" i="32"/>
  <c r="AI9" i="32"/>
  <c r="AH9" i="32"/>
  <c r="AG9" i="32"/>
  <c r="AF9" i="32"/>
  <c r="AE9" i="32"/>
  <c r="AD9" i="32"/>
  <c r="Y9" i="32"/>
  <c r="W9" i="32"/>
  <c r="V9" i="32"/>
  <c r="U9" i="32"/>
  <c r="T9" i="32"/>
  <c r="AN8" i="32"/>
  <c r="AM8" i="32"/>
  <c r="AL8" i="32"/>
  <c r="AK8" i="32"/>
  <c r="AJ8" i="32"/>
  <c r="AI8" i="32"/>
  <c r="AH8" i="32"/>
  <c r="AG8" i="32"/>
  <c r="AF8" i="32"/>
  <c r="AE8" i="32"/>
  <c r="AD8" i="32"/>
  <c r="Y8" i="32"/>
  <c r="W8" i="32"/>
  <c r="V8" i="32"/>
  <c r="U8" i="32"/>
  <c r="T8" i="32"/>
  <c r="AN7" i="32"/>
  <c r="AM7" i="32"/>
  <c r="AL7" i="32"/>
  <c r="AK7" i="32"/>
  <c r="AJ7" i="32"/>
  <c r="AI7" i="32"/>
  <c r="AH7" i="32"/>
  <c r="AG7" i="32"/>
  <c r="AF7" i="32"/>
  <c r="AD7" i="32"/>
  <c r="Y7" i="32"/>
  <c r="W7" i="32"/>
  <c r="V7" i="32"/>
  <c r="U7" i="32"/>
  <c r="T7" i="32"/>
  <c r="AN6" i="32"/>
  <c r="AM6" i="32"/>
  <c r="AL6" i="32"/>
  <c r="AK6" i="32"/>
  <c r="AJ6" i="32"/>
  <c r="AI6" i="32"/>
  <c r="AH6" i="32"/>
  <c r="AG6" i="32"/>
  <c r="AF6" i="32"/>
  <c r="AD6" i="32"/>
  <c r="Y6" i="32"/>
  <c r="W6" i="32"/>
  <c r="V6" i="32"/>
  <c r="U6" i="32"/>
  <c r="T6" i="32"/>
  <c r="A6" i="32"/>
  <c r="AN5" i="32"/>
  <c r="AM5" i="32"/>
  <c r="AL5" i="32"/>
  <c r="AK5" i="32"/>
  <c r="AJ5" i="32"/>
  <c r="AI5" i="32"/>
  <c r="AH5" i="32"/>
  <c r="AG5" i="32"/>
  <c r="AF5" i="32"/>
  <c r="AD5" i="32"/>
  <c r="Y5" i="32"/>
  <c r="W5" i="32"/>
  <c r="V5" i="32"/>
  <c r="U5" i="32"/>
  <c r="T5" i="32"/>
  <c r="F1" i="32"/>
  <c r="AN59" i="31"/>
  <c r="AM59" i="31"/>
  <c r="AL59" i="31"/>
  <c r="AK59" i="31"/>
  <c r="AJ59" i="31"/>
  <c r="AI59" i="31"/>
  <c r="AH59" i="31"/>
  <c r="AG59" i="31"/>
  <c r="AF59" i="31"/>
  <c r="AE59" i="31"/>
  <c r="AD59" i="31"/>
  <c r="Y59" i="31"/>
  <c r="W59" i="31"/>
  <c r="V59" i="31"/>
  <c r="U59" i="31"/>
  <c r="T59" i="31"/>
  <c r="AN58" i="31"/>
  <c r="AM58" i="31"/>
  <c r="AL58" i="31"/>
  <c r="AK58" i="31"/>
  <c r="AJ58" i="31"/>
  <c r="AI58" i="31"/>
  <c r="AH58" i="31"/>
  <c r="AG58" i="31"/>
  <c r="AF58" i="31"/>
  <c r="AE58" i="31"/>
  <c r="AD58" i="31"/>
  <c r="Y58" i="31"/>
  <c r="W58" i="31"/>
  <c r="V58" i="31"/>
  <c r="U58" i="31"/>
  <c r="T58" i="31"/>
  <c r="AN57" i="31"/>
  <c r="AM57" i="31"/>
  <c r="AL57" i="31"/>
  <c r="AK57" i="31"/>
  <c r="AJ57" i="31"/>
  <c r="AI57" i="31"/>
  <c r="AH57" i="31"/>
  <c r="AG57" i="31"/>
  <c r="AF57" i="31"/>
  <c r="AE57" i="31"/>
  <c r="AD57" i="31"/>
  <c r="Y57" i="31"/>
  <c r="W57" i="31"/>
  <c r="V57" i="31"/>
  <c r="U57" i="31"/>
  <c r="T57" i="31"/>
  <c r="AN56" i="31"/>
  <c r="AM56" i="31"/>
  <c r="AL56" i="31"/>
  <c r="AK56" i="31"/>
  <c r="AJ56" i="31"/>
  <c r="AI56" i="31"/>
  <c r="AH56" i="31"/>
  <c r="AG56" i="31"/>
  <c r="AF56" i="31"/>
  <c r="AE56" i="31"/>
  <c r="AD56" i="31"/>
  <c r="Y56" i="31"/>
  <c r="W56" i="31"/>
  <c r="V56" i="31"/>
  <c r="U56" i="31"/>
  <c r="T56" i="31"/>
  <c r="AN55" i="31"/>
  <c r="AM55" i="31"/>
  <c r="AL55" i="31"/>
  <c r="AK55" i="31"/>
  <c r="AJ55" i="31"/>
  <c r="AI55" i="31"/>
  <c r="AH55" i="31"/>
  <c r="AG55" i="31"/>
  <c r="AF55" i="31"/>
  <c r="AE55" i="31"/>
  <c r="AD55" i="31"/>
  <c r="Y55" i="31"/>
  <c r="W55" i="31"/>
  <c r="V55" i="31"/>
  <c r="U55" i="31"/>
  <c r="T55" i="31"/>
  <c r="AN54" i="31"/>
  <c r="AM54" i="31"/>
  <c r="AL54" i="31"/>
  <c r="AK54" i="31"/>
  <c r="AJ54" i="31"/>
  <c r="AI54" i="31"/>
  <c r="AH54" i="31"/>
  <c r="AG54" i="31"/>
  <c r="AF54" i="31"/>
  <c r="AE54" i="31"/>
  <c r="AD54" i="31"/>
  <c r="Y54" i="31"/>
  <c r="W54" i="31"/>
  <c r="V54" i="31"/>
  <c r="U54" i="31"/>
  <c r="T54" i="31"/>
  <c r="AN53" i="31"/>
  <c r="AM53" i="31"/>
  <c r="AL53" i="31"/>
  <c r="AK53" i="31"/>
  <c r="AJ53" i="31"/>
  <c r="AI53" i="31"/>
  <c r="AH53" i="31"/>
  <c r="AG53" i="31"/>
  <c r="AF53" i="31"/>
  <c r="AE53" i="31"/>
  <c r="AD53" i="31"/>
  <c r="Y53" i="31"/>
  <c r="W53" i="31"/>
  <c r="V53" i="31"/>
  <c r="U53" i="31"/>
  <c r="T53" i="31"/>
  <c r="AN52" i="31"/>
  <c r="AM52" i="31"/>
  <c r="AL52" i="31"/>
  <c r="AK52" i="31"/>
  <c r="AJ52" i="31"/>
  <c r="AI52" i="31"/>
  <c r="AH52" i="31"/>
  <c r="AG52" i="31"/>
  <c r="AF52" i="31"/>
  <c r="AE52" i="31"/>
  <c r="AD52" i="31"/>
  <c r="Y52" i="31"/>
  <c r="W52" i="31"/>
  <c r="V52" i="31"/>
  <c r="U52" i="31"/>
  <c r="T52" i="31"/>
  <c r="AN51" i="31"/>
  <c r="AM51" i="31"/>
  <c r="AL51" i="31"/>
  <c r="AK51" i="31"/>
  <c r="AJ51" i="31"/>
  <c r="AI51" i="31"/>
  <c r="AH51" i="31"/>
  <c r="AG51" i="31"/>
  <c r="AF51" i="31"/>
  <c r="AE51" i="31"/>
  <c r="AD51" i="31"/>
  <c r="Y51" i="31"/>
  <c r="W51" i="31"/>
  <c r="V51" i="31"/>
  <c r="U51" i="31"/>
  <c r="T51" i="31"/>
  <c r="AN50" i="31"/>
  <c r="AM50" i="31"/>
  <c r="AL50" i="31"/>
  <c r="AK50" i="31"/>
  <c r="AJ50" i="31"/>
  <c r="AI50" i="31"/>
  <c r="AH50" i="31"/>
  <c r="AG50" i="31"/>
  <c r="AF50" i="31"/>
  <c r="AE50" i="31"/>
  <c r="AD50" i="31"/>
  <c r="Y50" i="31"/>
  <c r="W50" i="31"/>
  <c r="V50" i="31"/>
  <c r="U50" i="31"/>
  <c r="T50" i="31"/>
  <c r="AN49" i="31"/>
  <c r="AM49" i="31"/>
  <c r="AL49" i="31"/>
  <c r="AK49" i="31"/>
  <c r="AJ49" i="31"/>
  <c r="AI49" i="31"/>
  <c r="AH49" i="31"/>
  <c r="AG49" i="31"/>
  <c r="AF49" i="31"/>
  <c r="AE49" i="31"/>
  <c r="AD49" i="31"/>
  <c r="Y49" i="31"/>
  <c r="W49" i="31"/>
  <c r="V49" i="31"/>
  <c r="U49" i="31"/>
  <c r="T49" i="31"/>
  <c r="AN48" i="31"/>
  <c r="AM48" i="31"/>
  <c r="AL48" i="31"/>
  <c r="AK48" i="31"/>
  <c r="AJ48" i="31"/>
  <c r="AI48" i="31"/>
  <c r="AH48" i="31"/>
  <c r="AG48" i="31"/>
  <c r="AF48" i="31"/>
  <c r="AE48" i="31"/>
  <c r="AD48" i="31"/>
  <c r="Y48" i="31"/>
  <c r="W48" i="31"/>
  <c r="V48" i="31"/>
  <c r="U48" i="31"/>
  <c r="T48" i="31"/>
  <c r="AN47" i="31"/>
  <c r="AM47" i="31"/>
  <c r="AL47" i="31"/>
  <c r="AK47" i="31"/>
  <c r="AJ47" i="31"/>
  <c r="AI47" i="31"/>
  <c r="AH47" i="31"/>
  <c r="AG47" i="31"/>
  <c r="AF47" i="31"/>
  <c r="AE47" i="31"/>
  <c r="AD47" i="31"/>
  <c r="Y47" i="31"/>
  <c r="W47" i="31"/>
  <c r="V47" i="31"/>
  <c r="U47" i="31"/>
  <c r="T47" i="31"/>
  <c r="AN46" i="31"/>
  <c r="AM46" i="31"/>
  <c r="AL46" i="31"/>
  <c r="AK46" i="31"/>
  <c r="AJ46" i="31"/>
  <c r="AI46" i="31"/>
  <c r="AH46" i="31"/>
  <c r="AG46" i="31"/>
  <c r="AF46" i="31"/>
  <c r="AE46" i="31"/>
  <c r="AD46" i="31"/>
  <c r="Y46" i="31"/>
  <c r="W46" i="31"/>
  <c r="V46" i="31"/>
  <c r="U46" i="31"/>
  <c r="T46" i="31"/>
  <c r="AN45" i="31"/>
  <c r="AM45" i="31"/>
  <c r="AL45" i="31"/>
  <c r="AK45" i="31"/>
  <c r="AJ45" i="31"/>
  <c r="AI45" i="31"/>
  <c r="AH45" i="31"/>
  <c r="AG45" i="31"/>
  <c r="AF45" i="31"/>
  <c r="AE45" i="31"/>
  <c r="AD45" i="31"/>
  <c r="Y45" i="31"/>
  <c r="W45" i="31"/>
  <c r="V45" i="31"/>
  <c r="U45" i="31"/>
  <c r="T45" i="31"/>
  <c r="AN44" i="31"/>
  <c r="AM44" i="31"/>
  <c r="AL44" i="31"/>
  <c r="AK44" i="31"/>
  <c r="AJ44" i="31"/>
  <c r="AI44" i="31"/>
  <c r="AH44" i="31"/>
  <c r="AG44" i="31"/>
  <c r="AF44" i="31"/>
  <c r="AE44" i="31"/>
  <c r="AD44" i="31"/>
  <c r="Y44" i="31"/>
  <c r="W44" i="31"/>
  <c r="V44" i="31"/>
  <c r="U44" i="31"/>
  <c r="T44" i="31"/>
  <c r="AN43" i="31"/>
  <c r="AM43" i="31"/>
  <c r="AL43" i="31"/>
  <c r="AK43" i="31"/>
  <c r="AJ43" i="31"/>
  <c r="AI43" i="31"/>
  <c r="AH43" i="31"/>
  <c r="AG43" i="31"/>
  <c r="AF43" i="31"/>
  <c r="AE43" i="31"/>
  <c r="AD43" i="31"/>
  <c r="Y43" i="31"/>
  <c r="W43" i="31"/>
  <c r="V43" i="31"/>
  <c r="U43" i="31"/>
  <c r="T43" i="31"/>
  <c r="AN42" i="31"/>
  <c r="AM42" i="31"/>
  <c r="AL42" i="31"/>
  <c r="AK42" i="31"/>
  <c r="AJ42" i="31"/>
  <c r="AI42" i="31"/>
  <c r="AH42" i="31"/>
  <c r="AG42" i="31"/>
  <c r="AF42" i="31"/>
  <c r="AE42" i="31"/>
  <c r="AD42" i="31"/>
  <c r="Y42" i="31"/>
  <c r="W42" i="31"/>
  <c r="V42" i="31"/>
  <c r="U42" i="31"/>
  <c r="T42" i="31"/>
  <c r="AN41" i="31"/>
  <c r="AM41" i="31"/>
  <c r="AL41" i="31"/>
  <c r="AK41" i="31"/>
  <c r="AJ41" i="31"/>
  <c r="AI41" i="31"/>
  <c r="AH41" i="31"/>
  <c r="AG41" i="31"/>
  <c r="AF41" i="31"/>
  <c r="AE41" i="31"/>
  <c r="AD41" i="31"/>
  <c r="Y41" i="31"/>
  <c r="W41" i="31"/>
  <c r="V41" i="31"/>
  <c r="U41" i="31"/>
  <c r="T41" i="31"/>
  <c r="AN40" i="31"/>
  <c r="AM40" i="31"/>
  <c r="AL40" i="31"/>
  <c r="AK40" i="31"/>
  <c r="AJ40" i="31"/>
  <c r="AI40" i="31"/>
  <c r="AH40" i="31"/>
  <c r="AG40" i="31"/>
  <c r="AF40" i="31"/>
  <c r="AE40" i="31"/>
  <c r="AD40" i="31"/>
  <c r="Y40" i="31"/>
  <c r="W40" i="31"/>
  <c r="V40" i="31"/>
  <c r="U40" i="31"/>
  <c r="T40" i="31"/>
  <c r="AN39" i="31"/>
  <c r="AM39" i="31"/>
  <c r="AL39" i="31"/>
  <c r="AK39" i="31"/>
  <c r="AJ39" i="31"/>
  <c r="AI39" i="31"/>
  <c r="AH39" i="31"/>
  <c r="AG39" i="31"/>
  <c r="AF39" i="31"/>
  <c r="AE39" i="31"/>
  <c r="AD39" i="31"/>
  <c r="Y39" i="31"/>
  <c r="W39" i="31"/>
  <c r="V39" i="31"/>
  <c r="U39" i="31"/>
  <c r="T39" i="31"/>
  <c r="AN38" i="31"/>
  <c r="AM38" i="31"/>
  <c r="AL38" i="31"/>
  <c r="AK38" i="31"/>
  <c r="AJ38" i="31"/>
  <c r="AI38" i="31"/>
  <c r="AH38" i="31"/>
  <c r="AG38" i="31"/>
  <c r="AF38" i="31"/>
  <c r="AE38" i="31"/>
  <c r="AD38" i="31"/>
  <c r="Y38" i="31"/>
  <c r="W38" i="31"/>
  <c r="V38" i="31"/>
  <c r="U38" i="31"/>
  <c r="T38" i="31"/>
  <c r="AN37" i="31"/>
  <c r="AM37" i="31"/>
  <c r="AL37" i="31"/>
  <c r="AK37" i="31"/>
  <c r="AJ37" i="31"/>
  <c r="AI37" i="31"/>
  <c r="AH37" i="31"/>
  <c r="AG37" i="31"/>
  <c r="AF37" i="31"/>
  <c r="AE37" i="31"/>
  <c r="AD37" i="31"/>
  <c r="Y37" i="31"/>
  <c r="W37" i="31"/>
  <c r="V37" i="31"/>
  <c r="U37" i="31"/>
  <c r="T37" i="31"/>
  <c r="AN36" i="31"/>
  <c r="AM36" i="31"/>
  <c r="AL36" i="31"/>
  <c r="AK36" i="31"/>
  <c r="AJ36" i="31"/>
  <c r="AI36" i="31"/>
  <c r="AH36" i="31"/>
  <c r="AG36" i="31"/>
  <c r="AF36" i="31"/>
  <c r="AE36" i="31"/>
  <c r="AD36" i="31"/>
  <c r="Y36" i="31"/>
  <c r="W36" i="31"/>
  <c r="V36" i="31"/>
  <c r="U36" i="31"/>
  <c r="T36" i="31"/>
  <c r="AN35" i="31"/>
  <c r="AM35" i="31"/>
  <c r="AL35" i="31"/>
  <c r="AK35" i="31"/>
  <c r="AJ35" i="31"/>
  <c r="AI35" i="31"/>
  <c r="AH35" i="31"/>
  <c r="AG35" i="31"/>
  <c r="AF35" i="31"/>
  <c r="AE35" i="31"/>
  <c r="AD35" i="31"/>
  <c r="Y35" i="31"/>
  <c r="W35" i="31"/>
  <c r="V35" i="31"/>
  <c r="U35" i="31"/>
  <c r="T35" i="31"/>
  <c r="AN34" i="31"/>
  <c r="AM34" i="31"/>
  <c r="AL34" i="31"/>
  <c r="AK34" i="31"/>
  <c r="AJ34" i="31"/>
  <c r="AI34" i="31"/>
  <c r="AH34" i="31"/>
  <c r="AG34" i="31"/>
  <c r="AF34" i="31"/>
  <c r="AE34" i="31"/>
  <c r="AD34" i="31"/>
  <c r="Y34" i="31"/>
  <c r="W34" i="31"/>
  <c r="V34" i="31"/>
  <c r="U34" i="31"/>
  <c r="T34" i="31"/>
  <c r="AN33" i="31"/>
  <c r="AM33" i="31"/>
  <c r="AL33" i="31"/>
  <c r="AK33" i="31"/>
  <c r="AJ33" i="31"/>
  <c r="AI33" i="31"/>
  <c r="AH33" i="31"/>
  <c r="AG33" i="31"/>
  <c r="AF33" i="31"/>
  <c r="AE33" i="31"/>
  <c r="AD33" i="31"/>
  <c r="Y33" i="31"/>
  <c r="W33" i="31"/>
  <c r="V33" i="31"/>
  <c r="U33" i="31"/>
  <c r="T33" i="31"/>
  <c r="AN32" i="31"/>
  <c r="AM32" i="31"/>
  <c r="AL32" i="31"/>
  <c r="AK32" i="31"/>
  <c r="AJ32" i="31"/>
  <c r="AI32" i="31"/>
  <c r="AH32" i="31"/>
  <c r="AG32" i="31"/>
  <c r="AF32" i="31"/>
  <c r="AE32" i="31"/>
  <c r="AD32" i="31"/>
  <c r="Y32" i="31"/>
  <c r="W32" i="31"/>
  <c r="V32" i="31"/>
  <c r="U32" i="31"/>
  <c r="T32" i="31"/>
  <c r="AN31" i="31"/>
  <c r="AM31" i="31"/>
  <c r="AL31" i="31"/>
  <c r="AK31" i="31"/>
  <c r="AJ31" i="31"/>
  <c r="AI31" i="31"/>
  <c r="AH31" i="31"/>
  <c r="AG31" i="31"/>
  <c r="AF31" i="31"/>
  <c r="AE31" i="31"/>
  <c r="AD31" i="31"/>
  <c r="Y31" i="31"/>
  <c r="W31" i="31"/>
  <c r="V31" i="31"/>
  <c r="U31" i="31"/>
  <c r="T31" i="31"/>
  <c r="AN30" i="31"/>
  <c r="AM30" i="31"/>
  <c r="AL30" i="31"/>
  <c r="AK30" i="31"/>
  <c r="AJ30" i="31"/>
  <c r="AI30" i="31"/>
  <c r="AH30" i="31"/>
  <c r="AG30" i="31"/>
  <c r="AF30" i="31"/>
  <c r="AE30" i="31"/>
  <c r="AD30" i="31"/>
  <c r="Y30" i="31"/>
  <c r="W30" i="31"/>
  <c r="V30" i="31"/>
  <c r="U30" i="31"/>
  <c r="T30" i="31"/>
  <c r="AN29" i="31"/>
  <c r="AM29" i="31"/>
  <c r="AL29" i="31"/>
  <c r="AK29" i="31"/>
  <c r="AJ29" i="31"/>
  <c r="AI29" i="31"/>
  <c r="AH29" i="31"/>
  <c r="AG29" i="31"/>
  <c r="AF29" i="31"/>
  <c r="AE29" i="31"/>
  <c r="AD29" i="31"/>
  <c r="Y29" i="31"/>
  <c r="W29" i="31"/>
  <c r="V29" i="31"/>
  <c r="U29" i="31"/>
  <c r="T29" i="31"/>
  <c r="AN28" i="31"/>
  <c r="AM28" i="31"/>
  <c r="AL28" i="31"/>
  <c r="AK28" i="31"/>
  <c r="AJ28" i="31"/>
  <c r="AI28" i="31"/>
  <c r="AH28" i="31"/>
  <c r="AG28" i="31"/>
  <c r="AF28" i="31"/>
  <c r="AE28" i="31"/>
  <c r="AD28" i="31"/>
  <c r="Y28" i="31"/>
  <c r="W28" i="31"/>
  <c r="V28" i="31"/>
  <c r="U28" i="31"/>
  <c r="T28" i="31"/>
  <c r="AN27" i="31"/>
  <c r="AM27" i="31"/>
  <c r="AL27" i="31"/>
  <c r="AK27" i="31"/>
  <c r="AJ27" i="31"/>
  <c r="AI27" i="31"/>
  <c r="AH27" i="31"/>
  <c r="AG27" i="31"/>
  <c r="AF27" i="31"/>
  <c r="AE27" i="31"/>
  <c r="AD27" i="31"/>
  <c r="Y27" i="31"/>
  <c r="W27" i="31"/>
  <c r="V27" i="31"/>
  <c r="U27" i="31"/>
  <c r="T27" i="31"/>
  <c r="AN26" i="31"/>
  <c r="AM26" i="31"/>
  <c r="AL26" i="31"/>
  <c r="AK26" i="31"/>
  <c r="AJ26" i="31"/>
  <c r="AI26" i="31"/>
  <c r="AH26" i="31"/>
  <c r="AG26" i="31"/>
  <c r="AF26" i="31"/>
  <c r="AE26" i="31"/>
  <c r="AD26" i="31"/>
  <c r="Y26" i="31"/>
  <c r="W26" i="31"/>
  <c r="V26" i="31"/>
  <c r="U26" i="31"/>
  <c r="T26" i="31"/>
  <c r="AN25" i="31"/>
  <c r="AM25" i="31"/>
  <c r="AL25" i="31"/>
  <c r="AK25" i="31"/>
  <c r="AJ25" i="31"/>
  <c r="AI25" i="31"/>
  <c r="AH25" i="31"/>
  <c r="AG25" i="31"/>
  <c r="AF25" i="31"/>
  <c r="AE25" i="31"/>
  <c r="AD25" i="31"/>
  <c r="Y25" i="31"/>
  <c r="W25" i="31"/>
  <c r="V25" i="31"/>
  <c r="U25" i="31"/>
  <c r="T25" i="31"/>
  <c r="AN24" i="31"/>
  <c r="AM24" i="31"/>
  <c r="AL24" i="31"/>
  <c r="AK24" i="31"/>
  <c r="AJ24" i="31"/>
  <c r="AI24" i="31"/>
  <c r="AH24" i="31"/>
  <c r="AG24" i="31"/>
  <c r="AF24" i="31"/>
  <c r="AE24" i="31"/>
  <c r="AD24" i="31"/>
  <c r="Y24" i="31"/>
  <c r="W24" i="31"/>
  <c r="V24" i="31"/>
  <c r="U24" i="31"/>
  <c r="T24" i="31"/>
  <c r="AN23" i="31"/>
  <c r="AM23" i="31"/>
  <c r="AL23" i="31"/>
  <c r="AK23" i="31"/>
  <c r="AJ23" i="31"/>
  <c r="AI23" i="31"/>
  <c r="AH23" i="31"/>
  <c r="AG23" i="31"/>
  <c r="AF23" i="31"/>
  <c r="AE23" i="31"/>
  <c r="AD23" i="31"/>
  <c r="Y23" i="31"/>
  <c r="W23" i="31"/>
  <c r="V23" i="31"/>
  <c r="U23" i="31"/>
  <c r="T23" i="31"/>
  <c r="AN22" i="31"/>
  <c r="AM22" i="31"/>
  <c r="AL22" i="31"/>
  <c r="AK22" i="31"/>
  <c r="AJ22" i="31"/>
  <c r="AI22" i="31"/>
  <c r="AH22" i="31"/>
  <c r="AG22" i="31"/>
  <c r="AF22" i="31"/>
  <c r="AE22" i="31"/>
  <c r="AD22" i="31"/>
  <c r="Y22" i="31"/>
  <c r="W22" i="31"/>
  <c r="V22" i="31"/>
  <c r="U22" i="31"/>
  <c r="T22" i="31"/>
  <c r="AN21" i="31"/>
  <c r="AM21" i="31"/>
  <c r="AL21" i="31"/>
  <c r="AK21" i="31"/>
  <c r="AJ21" i="31"/>
  <c r="AI21" i="31"/>
  <c r="AH21" i="31"/>
  <c r="AG21" i="31"/>
  <c r="AF21" i="31"/>
  <c r="AE21" i="31"/>
  <c r="AD21" i="31"/>
  <c r="Y21" i="31"/>
  <c r="W21" i="31"/>
  <c r="V21" i="31"/>
  <c r="U21" i="31"/>
  <c r="T21" i="31"/>
  <c r="AN20" i="31"/>
  <c r="AM20" i="31"/>
  <c r="AL20" i="31"/>
  <c r="AK20" i="31"/>
  <c r="AJ20" i="31"/>
  <c r="AI20" i="31"/>
  <c r="AH20" i="31"/>
  <c r="AG20" i="31"/>
  <c r="AF20" i="31"/>
  <c r="AE20" i="31"/>
  <c r="AD20" i="31"/>
  <c r="Y20" i="31"/>
  <c r="W20" i="31"/>
  <c r="V20" i="31"/>
  <c r="U20" i="31"/>
  <c r="T20" i="31"/>
  <c r="AN19" i="31"/>
  <c r="AM19" i="31"/>
  <c r="AL19" i="31"/>
  <c r="AK19" i="31"/>
  <c r="AJ19" i="31"/>
  <c r="AI19" i="31"/>
  <c r="AH19" i="31"/>
  <c r="AG19" i="31"/>
  <c r="AF19" i="31"/>
  <c r="AE19" i="31"/>
  <c r="AD19" i="31"/>
  <c r="Y19" i="31"/>
  <c r="W19" i="31"/>
  <c r="V19" i="31"/>
  <c r="U19" i="31"/>
  <c r="T19" i="31"/>
  <c r="AN18" i="31"/>
  <c r="AM18" i="31"/>
  <c r="AL18" i="31"/>
  <c r="AK18" i="31"/>
  <c r="AJ18" i="31"/>
  <c r="AI18" i="31"/>
  <c r="AH18" i="31"/>
  <c r="AG18" i="31"/>
  <c r="AF18" i="31"/>
  <c r="AE18" i="31"/>
  <c r="AD18" i="31"/>
  <c r="Y18" i="31"/>
  <c r="W18" i="31"/>
  <c r="V18" i="31"/>
  <c r="U18" i="31"/>
  <c r="T18" i="31"/>
  <c r="AN17" i="31"/>
  <c r="AM17" i="31"/>
  <c r="AL17" i="31"/>
  <c r="AK17" i="31"/>
  <c r="AJ17" i="31"/>
  <c r="AI17" i="31"/>
  <c r="AH17" i="31"/>
  <c r="AG17" i="31"/>
  <c r="AF17" i="31"/>
  <c r="AE17" i="31"/>
  <c r="AD17" i="31"/>
  <c r="Y17" i="31"/>
  <c r="W17" i="31"/>
  <c r="V17" i="31"/>
  <c r="U17" i="31"/>
  <c r="T17" i="31"/>
  <c r="AN16" i="31"/>
  <c r="AM16" i="31"/>
  <c r="AL16" i="31"/>
  <c r="AK16" i="31"/>
  <c r="AJ16" i="31"/>
  <c r="AI16" i="31"/>
  <c r="AH16" i="31"/>
  <c r="AG16" i="31"/>
  <c r="AF16" i="31"/>
  <c r="AE16" i="31"/>
  <c r="AD16" i="31"/>
  <c r="Y16" i="31"/>
  <c r="W16" i="31"/>
  <c r="V16" i="31"/>
  <c r="U16" i="31"/>
  <c r="T16" i="31"/>
  <c r="A16" i="31"/>
  <c r="AN15" i="31"/>
  <c r="AM15" i="31"/>
  <c r="AL15" i="31"/>
  <c r="AK15" i="31"/>
  <c r="AJ15" i="31"/>
  <c r="AI15" i="31"/>
  <c r="AH15" i="31"/>
  <c r="AG15" i="31"/>
  <c r="AF15" i="31"/>
  <c r="AE15" i="31"/>
  <c r="AD15" i="31"/>
  <c r="Y15" i="31"/>
  <c r="W15" i="31"/>
  <c r="V15" i="31"/>
  <c r="U15" i="31"/>
  <c r="T15" i="31"/>
  <c r="AN14" i="31"/>
  <c r="AM14" i="31"/>
  <c r="AL14" i="31"/>
  <c r="AK14" i="31"/>
  <c r="AJ14" i="31"/>
  <c r="AI14" i="31"/>
  <c r="AH14" i="31"/>
  <c r="AG14" i="31"/>
  <c r="AF14" i="31"/>
  <c r="AE14" i="31"/>
  <c r="AD14" i="31"/>
  <c r="Y14" i="31"/>
  <c r="W14" i="31"/>
  <c r="V14" i="31"/>
  <c r="U14" i="31"/>
  <c r="T14" i="31"/>
  <c r="A14" i="31"/>
  <c r="AN13" i="31"/>
  <c r="AM13" i="31"/>
  <c r="AL13" i="31"/>
  <c r="AK13" i="31"/>
  <c r="AJ13" i="31"/>
  <c r="AI13" i="31"/>
  <c r="AH13" i="31"/>
  <c r="AG13" i="31"/>
  <c r="AF13" i="31"/>
  <c r="AE13" i="31"/>
  <c r="AD13" i="31"/>
  <c r="Y13" i="31"/>
  <c r="W13" i="31"/>
  <c r="V13" i="31"/>
  <c r="U13" i="31"/>
  <c r="T13" i="31"/>
  <c r="AN12" i="31"/>
  <c r="AM12" i="31"/>
  <c r="AL12" i="31"/>
  <c r="AK12" i="31"/>
  <c r="AJ12" i="31"/>
  <c r="AI12" i="31"/>
  <c r="AH12" i="31"/>
  <c r="AG12" i="31"/>
  <c r="AF12" i="31"/>
  <c r="AE12" i="31"/>
  <c r="AD12" i="31"/>
  <c r="Y12" i="31"/>
  <c r="W12" i="31"/>
  <c r="V12" i="31"/>
  <c r="U12" i="31"/>
  <c r="T12" i="31"/>
  <c r="A12" i="31"/>
  <c r="AN11" i="31"/>
  <c r="AM11" i="31"/>
  <c r="AL11" i="31"/>
  <c r="AK11" i="31"/>
  <c r="AJ11" i="31"/>
  <c r="AI11" i="31"/>
  <c r="AH11" i="31"/>
  <c r="AG11" i="31"/>
  <c r="AF11" i="31"/>
  <c r="AE11" i="31"/>
  <c r="AD11" i="31"/>
  <c r="Y11" i="31"/>
  <c r="W11" i="31"/>
  <c r="V11" i="31"/>
  <c r="U11" i="31"/>
  <c r="T11" i="31"/>
  <c r="AN10" i="31"/>
  <c r="AM10" i="31"/>
  <c r="AL10" i="31"/>
  <c r="AK10" i="31"/>
  <c r="AJ10" i="31"/>
  <c r="AI10" i="31"/>
  <c r="AH10" i="31"/>
  <c r="AG10" i="31"/>
  <c r="AF10" i="31"/>
  <c r="AE10" i="31"/>
  <c r="AD10" i="31"/>
  <c r="Y10" i="31"/>
  <c r="W10" i="31"/>
  <c r="V10" i="31"/>
  <c r="U10" i="31"/>
  <c r="T10" i="31"/>
  <c r="A10" i="31"/>
  <c r="AN9" i="31"/>
  <c r="AM9" i="31"/>
  <c r="AL9" i="31"/>
  <c r="AK9" i="31"/>
  <c r="AJ9" i="31"/>
  <c r="AI9" i="31"/>
  <c r="AH9" i="31"/>
  <c r="AG9" i="31"/>
  <c r="AF9" i="31"/>
  <c r="AE9" i="31"/>
  <c r="AD9" i="31"/>
  <c r="Y9" i="31"/>
  <c r="W9" i="31"/>
  <c r="V9" i="31"/>
  <c r="U9" i="31"/>
  <c r="T9" i="31"/>
  <c r="AN8" i="31"/>
  <c r="AM8" i="31"/>
  <c r="AL8" i="31"/>
  <c r="AK8" i="31"/>
  <c r="AJ8" i="31"/>
  <c r="AI8" i="31"/>
  <c r="AH8" i="31"/>
  <c r="AG8" i="31"/>
  <c r="AF8" i="31"/>
  <c r="AD8" i="31"/>
  <c r="Y8" i="31"/>
  <c r="W8" i="31"/>
  <c r="V8" i="31"/>
  <c r="U8" i="31"/>
  <c r="T8" i="31"/>
  <c r="AN7" i="31"/>
  <c r="AM7" i="31"/>
  <c r="AL7" i="31"/>
  <c r="AK7" i="31"/>
  <c r="AJ7" i="31"/>
  <c r="AI7" i="31"/>
  <c r="AH7" i="31"/>
  <c r="AG7" i="31"/>
  <c r="AF7" i="31"/>
  <c r="AD7" i="31"/>
  <c r="Y7" i="31"/>
  <c r="W7" i="31"/>
  <c r="V7" i="31"/>
  <c r="U7" i="31"/>
  <c r="T7" i="31"/>
  <c r="AN6" i="31"/>
  <c r="AM6" i="31"/>
  <c r="AL6" i="31"/>
  <c r="AK6" i="31"/>
  <c r="AJ6" i="31"/>
  <c r="AI6" i="31"/>
  <c r="AH6" i="31"/>
  <c r="AG6" i="31"/>
  <c r="AF6" i="31"/>
  <c r="AD6" i="31"/>
  <c r="Y6" i="31"/>
  <c r="W6" i="31"/>
  <c r="V6" i="31"/>
  <c r="U6" i="31"/>
  <c r="T6" i="31"/>
  <c r="A6" i="31"/>
  <c r="AN5" i="31"/>
  <c r="AM5" i="31"/>
  <c r="AL5" i="31"/>
  <c r="AK5" i="31"/>
  <c r="AJ5" i="31"/>
  <c r="AI5" i="31"/>
  <c r="AH5" i="31"/>
  <c r="AG5" i="31"/>
  <c r="AF5" i="31"/>
  <c r="AD5" i="31"/>
  <c r="Y5" i="31"/>
  <c r="W5" i="31"/>
  <c r="V5" i="31"/>
  <c r="U5" i="31"/>
  <c r="T5" i="31"/>
  <c r="F1" i="31"/>
  <c r="AN24" i="30"/>
  <c r="AM24" i="30"/>
  <c r="AL24" i="30"/>
  <c r="AK24" i="30"/>
  <c r="AJ24" i="30"/>
  <c r="AI24" i="30"/>
  <c r="AH24" i="30"/>
  <c r="AG24" i="30"/>
  <c r="AF24" i="30"/>
  <c r="AE24" i="30"/>
  <c r="AD24" i="30"/>
  <c r="Y24" i="30"/>
  <c r="W24" i="30"/>
  <c r="V24" i="30"/>
  <c r="U24" i="30"/>
  <c r="T24" i="30"/>
  <c r="AN23" i="30"/>
  <c r="AM23" i="30"/>
  <c r="AL23" i="30"/>
  <c r="AK23" i="30"/>
  <c r="AJ23" i="30"/>
  <c r="AI23" i="30"/>
  <c r="AH23" i="30"/>
  <c r="AG23" i="30"/>
  <c r="AF23" i="30"/>
  <c r="AE23" i="30"/>
  <c r="AD23" i="30"/>
  <c r="Y23" i="30"/>
  <c r="W23" i="30"/>
  <c r="V23" i="30"/>
  <c r="U23" i="30"/>
  <c r="T23" i="30"/>
  <c r="AN22" i="30"/>
  <c r="AM22" i="30"/>
  <c r="AL22" i="30"/>
  <c r="AK22" i="30"/>
  <c r="AJ22" i="30"/>
  <c r="AI22" i="30"/>
  <c r="AH22" i="30"/>
  <c r="AG22" i="30"/>
  <c r="AF22" i="30"/>
  <c r="AE22" i="30"/>
  <c r="AD22" i="30"/>
  <c r="Y22" i="30"/>
  <c r="W22" i="30"/>
  <c r="V22" i="30"/>
  <c r="U22" i="30"/>
  <c r="T22" i="30"/>
  <c r="AN21" i="30"/>
  <c r="AM21" i="30"/>
  <c r="AL21" i="30"/>
  <c r="AK21" i="30"/>
  <c r="AJ21" i="30"/>
  <c r="AI21" i="30"/>
  <c r="AH21" i="30"/>
  <c r="AG21" i="30"/>
  <c r="AF21" i="30"/>
  <c r="AE21" i="30"/>
  <c r="AD21" i="30"/>
  <c r="Y21" i="30"/>
  <c r="W21" i="30"/>
  <c r="V21" i="30"/>
  <c r="U21" i="30"/>
  <c r="T21" i="30"/>
  <c r="AN20" i="30"/>
  <c r="AM20" i="30"/>
  <c r="AL20" i="30"/>
  <c r="AK20" i="30"/>
  <c r="AJ20" i="30"/>
  <c r="AI20" i="30"/>
  <c r="AH20" i="30"/>
  <c r="AG20" i="30"/>
  <c r="AF20" i="30"/>
  <c r="AE20" i="30"/>
  <c r="AD20" i="30"/>
  <c r="Y20" i="30"/>
  <c r="W20" i="30"/>
  <c r="V20" i="30"/>
  <c r="U20" i="30"/>
  <c r="T20" i="30"/>
  <c r="AN19" i="30"/>
  <c r="AM19" i="30"/>
  <c r="AL19" i="30"/>
  <c r="AK19" i="30"/>
  <c r="AJ19" i="30"/>
  <c r="AI19" i="30"/>
  <c r="AH19" i="30"/>
  <c r="AG19" i="30"/>
  <c r="AF19" i="30"/>
  <c r="AE19" i="30"/>
  <c r="AD19" i="30"/>
  <c r="Y19" i="30"/>
  <c r="W19" i="30"/>
  <c r="V19" i="30"/>
  <c r="U19" i="30"/>
  <c r="T19" i="30"/>
  <c r="AN18" i="30"/>
  <c r="AM18" i="30"/>
  <c r="AL18" i="30"/>
  <c r="AK18" i="30"/>
  <c r="AJ18" i="30"/>
  <c r="AI18" i="30"/>
  <c r="AH18" i="30"/>
  <c r="AG18" i="30"/>
  <c r="AF18" i="30"/>
  <c r="AE18" i="30"/>
  <c r="AD18" i="30"/>
  <c r="Y18" i="30"/>
  <c r="W18" i="30"/>
  <c r="V18" i="30"/>
  <c r="U18" i="30"/>
  <c r="T18" i="30"/>
  <c r="AN17" i="30"/>
  <c r="AM17" i="30"/>
  <c r="AL17" i="30"/>
  <c r="AK17" i="30"/>
  <c r="AJ17" i="30"/>
  <c r="AI17" i="30"/>
  <c r="AH17" i="30"/>
  <c r="AG17" i="30"/>
  <c r="AF17" i="30"/>
  <c r="AE17" i="30"/>
  <c r="AD17" i="30"/>
  <c r="Y17" i="30"/>
  <c r="W17" i="30"/>
  <c r="V17" i="30"/>
  <c r="U17" i="30"/>
  <c r="T17" i="30"/>
  <c r="AN16" i="30"/>
  <c r="AM16" i="30"/>
  <c r="AL16" i="30"/>
  <c r="AK16" i="30"/>
  <c r="AJ16" i="30"/>
  <c r="AI16" i="30"/>
  <c r="AH16" i="30"/>
  <c r="AG16" i="30"/>
  <c r="AF16" i="30"/>
  <c r="AE16" i="30"/>
  <c r="AD16" i="30"/>
  <c r="Y16" i="30"/>
  <c r="W16" i="30"/>
  <c r="V16" i="30"/>
  <c r="U16" i="30"/>
  <c r="T16" i="30"/>
  <c r="A16" i="30"/>
  <c r="AN15" i="30"/>
  <c r="AM15" i="30"/>
  <c r="AL15" i="30"/>
  <c r="AK15" i="30"/>
  <c r="AJ15" i="30"/>
  <c r="AI15" i="30"/>
  <c r="AH15" i="30"/>
  <c r="AG15" i="30"/>
  <c r="AF15" i="30"/>
  <c r="AE15" i="30"/>
  <c r="AD15" i="30"/>
  <c r="Y15" i="30"/>
  <c r="W15" i="30"/>
  <c r="V15" i="30"/>
  <c r="U15" i="30"/>
  <c r="T15" i="30"/>
  <c r="AN14" i="30"/>
  <c r="AM14" i="30"/>
  <c r="AL14" i="30"/>
  <c r="AK14" i="30"/>
  <c r="AJ14" i="30"/>
  <c r="AI14" i="30"/>
  <c r="AH14" i="30"/>
  <c r="AG14" i="30"/>
  <c r="AF14" i="30"/>
  <c r="AE14" i="30"/>
  <c r="AD14" i="30"/>
  <c r="Y14" i="30"/>
  <c r="W14" i="30"/>
  <c r="V14" i="30"/>
  <c r="U14" i="30"/>
  <c r="T14" i="30"/>
  <c r="A14" i="30"/>
  <c r="AN13" i="30"/>
  <c r="AM13" i="30"/>
  <c r="AL13" i="30"/>
  <c r="AK13" i="30"/>
  <c r="AJ13" i="30"/>
  <c r="AI13" i="30"/>
  <c r="AH13" i="30"/>
  <c r="AG13" i="30"/>
  <c r="AF13" i="30"/>
  <c r="AE13" i="30"/>
  <c r="AD13" i="30"/>
  <c r="Y13" i="30"/>
  <c r="W13" i="30"/>
  <c r="V13" i="30"/>
  <c r="U13" i="30"/>
  <c r="T13" i="30"/>
  <c r="AN12" i="30"/>
  <c r="AM12" i="30"/>
  <c r="AL12" i="30"/>
  <c r="AK12" i="30"/>
  <c r="AJ12" i="30"/>
  <c r="AI12" i="30"/>
  <c r="AH12" i="30"/>
  <c r="AG12" i="30"/>
  <c r="AF12" i="30"/>
  <c r="AE12" i="30"/>
  <c r="AD12" i="30"/>
  <c r="Y12" i="30"/>
  <c r="W12" i="30"/>
  <c r="V12" i="30"/>
  <c r="U12" i="30"/>
  <c r="T12" i="30"/>
  <c r="A12" i="30"/>
  <c r="AN11" i="30"/>
  <c r="AM11" i="30"/>
  <c r="AL11" i="30"/>
  <c r="AK11" i="30"/>
  <c r="AJ11" i="30"/>
  <c r="AI11" i="30"/>
  <c r="AH11" i="30"/>
  <c r="AG11" i="30"/>
  <c r="AF11" i="30"/>
  <c r="AE11" i="30"/>
  <c r="AD11" i="30"/>
  <c r="Y11" i="30"/>
  <c r="W11" i="30"/>
  <c r="V11" i="30"/>
  <c r="U11" i="30"/>
  <c r="T11" i="30"/>
  <c r="AN10" i="30"/>
  <c r="AM10" i="30"/>
  <c r="AL10" i="30"/>
  <c r="AK10" i="30"/>
  <c r="AJ10" i="30"/>
  <c r="AI10" i="30"/>
  <c r="AH10" i="30"/>
  <c r="AG10" i="30"/>
  <c r="AF10" i="30"/>
  <c r="AE10" i="30"/>
  <c r="AD10" i="30"/>
  <c r="Y10" i="30"/>
  <c r="W10" i="30"/>
  <c r="V10" i="30"/>
  <c r="U10" i="30"/>
  <c r="T10" i="30"/>
  <c r="A10" i="30"/>
  <c r="AN9" i="30"/>
  <c r="AM9" i="30"/>
  <c r="AL9" i="30"/>
  <c r="AK9" i="30"/>
  <c r="AJ9" i="30"/>
  <c r="AI9" i="30"/>
  <c r="AH9" i="30"/>
  <c r="AG9" i="30"/>
  <c r="AF9" i="30"/>
  <c r="AE9" i="30"/>
  <c r="AD9" i="30"/>
  <c r="Y9" i="30"/>
  <c r="W9" i="30"/>
  <c r="V9" i="30"/>
  <c r="U9" i="30"/>
  <c r="T9" i="30"/>
  <c r="AN8" i="30"/>
  <c r="AM8" i="30"/>
  <c r="AL8" i="30"/>
  <c r="AK8" i="30"/>
  <c r="AJ8" i="30"/>
  <c r="AI8" i="30"/>
  <c r="AH8" i="30"/>
  <c r="AG8" i="30"/>
  <c r="AF8" i="30"/>
  <c r="AD8" i="30"/>
  <c r="Y8" i="30"/>
  <c r="W8" i="30"/>
  <c r="V8" i="30"/>
  <c r="U8" i="30"/>
  <c r="T8" i="30"/>
  <c r="AN7" i="30"/>
  <c r="AM7" i="30"/>
  <c r="AL7" i="30"/>
  <c r="AK7" i="30"/>
  <c r="AJ7" i="30"/>
  <c r="AI7" i="30"/>
  <c r="AH7" i="30"/>
  <c r="AG7" i="30"/>
  <c r="AF7" i="30"/>
  <c r="AD7" i="30"/>
  <c r="Y7" i="30"/>
  <c r="W7" i="30"/>
  <c r="V7" i="30"/>
  <c r="U7" i="30"/>
  <c r="T7" i="30"/>
  <c r="AN6" i="30"/>
  <c r="AM6" i="30"/>
  <c r="AL6" i="30"/>
  <c r="AK6" i="30"/>
  <c r="AJ6" i="30"/>
  <c r="AI6" i="30"/>
  <c r="AH6" i="30"/>
  <c r="AG6" i="30"/>
  <c r="AF6" i="30"/>
  <c r="AD6" i="30"/>
  <c r="Y6" i="30"/>
  <c r="W6" i="30"/>
  <c r="V6" i="30"/>
  <c r="U6" i="30"/>
  <c r="T6" i="30"/>
  <c r="A6" i="30"/>
  <c r="AN5" i="30"/>
  <c r="AM5" i="30"/>
  <c r="AL5" i="30"/>
  <c r="AK5" i="30"/>
  <c r="AJ5" i="30"/>
  <c r="AI5" i="30"/>
  <c r="AH5" i="30"/>
  <c r="AG5" i="30"/>
  <c r="AF5" i="30"/>
  <c r="AD5" i="30"/>
  <c r="Y5" i="30"/>
  <c r="W5" i="30"/>
  <c r="V5" i="30"/>
  <c r="U5" i="30"/>
  <c r="T5" i="30"/>
  <c r="F1" i="30"/>
  <c r="AN83" i="29"/>
  <c r="AM83" i="29"/>
  <c r="AL83" i="29"/>
  <c r="AK83" i="29"/>
  <c r="AJ83" i="29"/>
  <c r="AI83" i="29"/>
  <c r="AH83" i="29"/>
  <c r="AG83" i="29"/>
  <c r="AF83" i="29"/>
  <c r="AE83" i="29"/>
  <c r="AD83" i="29"/>
  <c r="Y83" i="29"/>
  <c r="W83" i="29"/>
  <c r="V83" i="29"/>
  <c r="U83" i="29"/>
  <c r="T83" i="29"/>
  <c r="AN82" i="29"/>
  <c r="AM82" i="29"/>
  <c r="AL82" i="29"/>
  <c r="AK82" i="29"/>
  <c r="AJ82" i="29"/>
  <c r="AI82" i="29"/>
  <c r="AH82" i="29"/>
  <c r="AG82" i="29"/>
  <c r="AF82" i="29"/>
  <c r="AE82" i="29"/>
  <c r="AD82" i="29"/>
  <c r="Y82" i="29"/>
  <c r="W82" i="29"/>
  <c r="V82" i="29"/>
  <c r="U82" i="29"/>
  <c r="T82" i="29"/>
  <c r="AN81" i="29"/>
  <c r="AM81" i="29"/>
  <c r="AL81" i="29"/>
  <c r="AK81" i="29"/>
  <c r="AJ81" i="29"/>
  <c r="AI81" i="29"/>
  <c r="AH81" i="29"/>
  <c r="AG81" i="29"/>
  <c r="AF81" i="29"/>
  <c r="AE81" i="29"/>
  <c r="AD81" i="29"/>
  <c r="Y81" i="29"/>
  <c r="W81" i="29"/>
  <c r="V81" i="29"/>
  <c r="U81" i="29"/>
  <c r="T81" i="29"/>
  <c r="AN80" i="29"/>
  <c r="AM80" i="29"/>
  <c r="AL80" i="29"/>
  <c r="AK80" i="29"/>
  <c r="AJ80" i="29"/>
  <c r="AI80" i="29"/>
  <c r="AH80" i="29"/>
  <c r="AG80" i="29"/>
  <c r="AF80" i="29"/>
  <c r="AE80" i="29"/>
  <c r="AD80" i="29"/>
  <c r="Y80" i="29"/>
  <c r="W80" i="29"/>
  <c r="V80" i="29"/>
  <c r="U80" i="29"/>
  <c r="T80" i="29"/>
  <c r="AN79" i="29"/>
  <c r="AM79" i="29"/>
  <c r="AL79" i="29"/>
  <c r="AK79" i="29"/>
  <c r="AJ79" i="29"/>
  <c r="AI79" i="29"/>
  <c r="AH79" i="29"/>
  <c r="AG79" i="29"/>
  <c r="AF79" i="29"/>
  <c r="AE79" i="29"/>
  <c r="AD79" i="29"/>
  <c r="Y79" i="29"/>
  <c r="W79" i="29"/>
  <c r="V79" i="29"/>
  <c r="U79" i="29"/>
  <c r="T79" i="29"/>
  <c r="AN78" i="29"/>
  <c r="AM78" i="29"/>
  <c r="AL78" i="29"/>
  <c r="AK78" i="29"/>
  <c r="AJ78" i="29"/>
  <c r="AI78" i="29"/>
  <c r="AH78" i="29"/>
  <c r="AG78" i="29"/>
  <c r="AF78" i="29"/>
  <c r="AE78" i="29"/>
  <c r="AD78" i="29"/>
  <c r="Y78" i="29"/>
  <c r="W78" i="29"/>
  <c r="V78" i="29"/>
  <c r="U78" i="29"/>
  <c r="T78" i="29"/>
  <c r="AN77" i="29"/>
  <c r="AM77" i="29"/>
  <c r="AL77" i="29"/>
  <c r="AK77" i="29"/>
  <c r="AJ77" i="29"/>
  <c r="AI77" i="29"/>
  <c r="AH77" i="29"/>
  <c r="AG77" i="29"/>
  <c r="AF77" i="29"/>
  <c r="AE77" i="29"/>
  <c r="AD77" i="29"/>
  <c r="Y77" i="29"/>
  <c r="W77" i="29"/>
  <c r="V77" i="29"/>
  <c r="U77" i="29"/>
  <c r="T77" i="29"/>
  <c r="AN76" i="29"/>
  <c r="AM76" i="29"/>
  <c r="AL76" i="29"/>
  <c r="AK76" i="29"/>
  <c r="AJ76" i="29"/>
  <c r="AI76" i="29"/>
  <c r="AH76" i="29"/>
  <c r="AG76" i="29"/>
  <c r="AF76" i="29"/>
  <c r="AE76" i="29"/>
  <c r="AD76" i="29"/>
  <c r="Y76" i="29"/>
  <c r="W76" i="29"/>
  <c r="V76" i="29"/>
  <c r="U76" i="29"/>
  <c r="T76" i="29"/>
  <c r="AN75" i="29"/>
  <c r="AM75" i="29"/>
  <c r="AL75" i="29"/>
  <c r="AK75" i="29"/>
  <c r="AJ75" i="29"/>
  <c r="AI75" i="29"/>
  <c r="AH75" i="29"/>
  <c r="AG75" i="29"/>
  <c r="AF75" i="29"/>
  <c r="AE75" i="29"/>
  <c r="AD75" i="29"/>
  <c r="Y75" i="29"/>
  <c r="W75" i="29"/>
  <c r="V75" i="29"/>
  <c r="U75" i="29"/>
  <c r="T75" i="29"/>
  <c r="AN74" i="29"/>
  <c r="AM74" i="29"/>
  <c r="AL74" i="29"/>
  <c r="AK74" i="29"/>
  <c r="AJ74" i="29"/>
  <c r="AI74" i="29"/>
  <c r="AH74" i="29"/>
  <c r="AG74" i="29"/>
  <c r="AF74" i="29"/>
  <c r="AE74" i="29"/>
  <c r="AD74" i="29"/>
  <c r="Y74" i="29"/>
  <c r="W74" i="29"/>
  <c r="V74" i="29"/>
  <c r="U74" i="29"/>
  <c r="T74" i="29"/>
  <c r="AN73" i="29"/>
  <c r="AM73" i="29"/>
  <c r="AL73" i="29"/>
  <c r="AK73" i="29"/>
  <c r="AJ73" i="29"/>
  <c r="AI73" i="29"/>
  <c r="AH73" i="29"/>
  <c r="AG73" i="29"/>
  <c r="AF73" i="29"/>
  <c r="AE73" i="29"/>
  <c r="AD73" i="29"/>
  <c r="Y73" i="29"/>
  <c r="W73" i="29"/>
  <c r="V73" i="29"/>
  <c r="U73" i="29"/>
  <c r="T73" i="29"/>
  <c r="AN72" i="29"/>
  <c r="AM72" i="29"/>
  <c r="AL72" i="29"/>
  <c r="AK72" i="29"/>
  <c r="AJ72" i="29"/>
  <c r="AI72" i="29"/>
  <c r="AH72" i="29"/>
  <c r="AG72" i="29"/>
  <c r="AF72" i="29"/>
  <c r="AE72" i="29"/>
  <c r="AD72" i="29"/>
  <c r="Y72" i="29"/>
  <c r="W72" i="29"/>
  <c r="V72" i="29"/>
  <c r="U72" i="29"/>
  <c r="T72" i="29"/>
  <c r="AN71" i="29"/>
  <c r="AM71" i="29"/>
  <c r="AL71" i="29"/>
  <c r="AK71" i="29"/>
  <c r="AJ71" i="29"/>
  <c r="AI71" i="29"/>
  <c r="AH71" i="29"/>
  <c r="AG71" i="29"/>
  <c r="AF71" i="29"/>
  <c r="AE71" i="29"/>
  <c r="AD71" i="29"/>
  <c r="Y71" i="29"/>
  <c r="W71" i="29"/>
  <c r="V71" i="29"/>
  <c r="U71" i="29"/>
  <c r="T71" i="29"/>
  <c r="AN70" i="29"/>
  <c r="AM70" i="29"/>
  <c r="AL70" i="29"/>
  <c r="AK70" i="29"/>
  <c r="AJ70" i="29"/>
  <c r="AI70" i="29"/>
  <c r="AH70" i="29"/>
  <c r="AG70" i="29"/>
  <c r="AF70" i="29"/>
  <c r="AE70" i="29"/>
  <c r="AD70" i="29"/>
  <c r="Y70" i="29"/>
  <c r="W70" i="29"/>
  <c r="V70" i="29"/>
  <c r="U70" i="29"/>
  <c r="T70" i="29"/>
  <c r="AN69" i="29"/>
  <c r="AM69" i="29"/>
  <c r="AL69" i="29"/>
  <c r="AK69" i="29"/>
  <c r="AJ69" i="29"/>
  <c r="AI69" i="29"/>
  <c r="AH69" i="29"/>
  <c r="AG69" i="29"/>
  <c r="AF69" i="29"/>
  <c r="AE69" i="29"/>
  <c r="AD69" i="29"/>
  <c r="Y69" i="29"/>
  <c r="W69" i="29"/>
  <c r="V69" i="29"/>
  <c r="U69" i="29"/>
  <c r="T69" i="29"/>
  <c r="AN68" i="29"/>
  <c r="AM68" i="29"/>
  <c r="AL68" i="29"/>
  <c r="AK68" i="29"/>
  <c r="AJ68" i="29"/>
  <c r="AI68" i="29"/>
  <c r="AH68" i="29"/>
  <c r="AG68" i="29"/>
  <c r="AF68" i="29"/>
  <c r="AE68" i="29"/>
  <c r="AD68" i="29"/>
  <c r="Y68" i="29"/>
  <c r="W68" i="29"/>
  <c r="V68" i="29"/>
  <c r="U68" i="29"/>
  <c r="T68" i="29"/>
  <c r="AN67" i="29"/>
  <c r="AM67" i="29"/>
  <c r="AL67" i="29"/>
  <c r="AK67" i="29"/>
  <c r="AJ67" i="29"/>
  <c r="AI67" i="29"/>
  <c r="AH67" i="29"/>
  <c r="AG67" i="29"/>
  <c r="AF67" i="29"/>
  <c r="AE67" i="29"/>
  <c r="AD67" i="29"/>
  <c r="Y67" i="29"/>
  <c r="W67" i="29"/>
  <c r="V67" i="29"/>
  <c r="U67" i="29"/>
  <c r="T67" i="29"/>
  <c r="AN66" i="29"/>
  <c r="AM66" i="29"/>
  <c r="AL66" i="29"/>
  <c r="AK66" i="29"/>
  <c r="AJ66" i="29"/>
  <c r="AI66" i="29"/>
  <c r="AH66" i="29"/>
  <c r="AG66" i="29"/>
  <c r="AF66" i="29"/>
  <c r="AE66" i="29"/>
  <c r="AD66" i="29"/>
  <c r="Y66" i="29"/>
  <c r="W66" i="29"/>
  <c r="V66" i="29"/>
  <c r="U66" i="29"/>
  <c r="T66" i="29"/>
  <c r="AN65" i="29"/>
  <c r="AM65" i="29"/>
  <c r="AL65" i="29"/>
  <c r="AK65" i="29"/>
  <c r="AJ65" i="29"/>
  <c r="AI65" i="29"/>
  <c r="AH65" i="29"/>
  <c r="AG65" i="29"/>
  <c r="AF65" i="29"/>
  <c r="AE65" i="29"/>
  <c r="AD65" i="29"/>
  <c r="Y65" i="29"/>
  <c r="W65" i="29"/>
  <c r="V65" i="29"/>
  <c r="U65" i="29"/>
  <c r="T65" i="29"/>
  <c r="AN64" i="29"/>
  <c r="AM64" i="29"/>
  <c r="AL64" i="29"/>
  <c r="AK64" i="29"/>
  <c r="AJ64" i="29"/>
  <c r="AI64" i="29"/>
  <c r="AH64" i="29"/>
  <c r="AG64" i="29"/>
  <c r="AF64" i="29"/>
  <c r="AE64" i="29"/>
  <c r="AD64" i="29"/>
  <c r="Y64" i="29"/>
  <c r="W64" i="29"/>
  <c r="V64" i="29"/>
  <c r="U64" i="29"/>
  <c r="T64" i="29"/>
  <c r="AN63" i="29"/>
  <c r="AM63" i="29"/>
  <c r="AL63" i="29"/>
  <c r="AK63" i="29"/>
  <c r="AJ63" i="29"/>
  <c r="AI63" i="29"/>
  <c r="AH63" i="29"/>
  <c r="AG63" i="29"/>
  <c r="AF63" i="29"/>
  <c r="AE63" i="29"/>
  <c r="AD63" i="29"/>
  <c r="Y63" i="29"/>
  <c r="W63" i="29"/>
  <c r="V63" i="29"/>
  <c r="U63" i="29"/>
  <c r="T63" i="29"/>
  <c r="AN62" i="29"/>
  <c r="AM62" i="29"/>
  <c r="AL62" i="29"/>
  <c r="AK62" i="29"/>
  <c r="AJ62" i="29"/>
  <c r="AI62" i="29"/>
  <c r="AH62" i="29"/>
  <c r="AG62" i="29"/>
  <c r="AF62" i="29"/>
  <c r="AE62" i="29"/>
  <c r="AD62" i="29"/>
  <c r="Y62" i="29"/>
  <c r="W62" i="29"/>
  <c r="V62" i="29"/>
  <c r="U62" i="29"/>
  <c r="T62" i="29"/>
  <c r="AN61" i="29"/>
  <c r="AM61" i="29"/>
  <c r="AL61" i="29"/>
  <c r="AK61" i="29"/>
  <c r="AJ61" i="29"/>
  <c r="AI61" i="29"/>
  <c r="AH61" i="29"/>
  <c r="AG61" i="29"/>
  <c r="AF61" i="29"/>
  <c r="AE61" i="29"/>
  <c r="AD61" i="29"/>
  <c r="Y61" i="29"/>
  <c r="W61" i="29"/>
  <c r="V61" i="29"/>
  <c r="U61" i="29"/>
  <c r="T61" i="29"/>
  <c r="AN60" i="29"/>
  <c r="AM60" i="29"/>
  <c r="AL60" i="29"/>
  <c r="AK60" i="29"/>
  <c r="AJ60" i="29"/>
  <c r="AI60" i="29"/>
  <c r="AH60" i="29"/>
  <c r="AG60" i="29"/>
  <c r="AF60" i="29"/>
  <c r="AE60" i="29"/>
  <c r="AD60" i="29"/>
  <c r="Y60" i="29"/>
  <c r="W60" i="29"/>
  <c r="V60" i="29"/>
  <c r="U60" i="29"/>
  <c r="T60" i="29"/>
  <c r="AN59" i="29"/>
  <c r="AM59" i="29"/>
  <c r="AL59" i="29"/>
  <c r="AK59" i="29"/>
  <c r="AJ59" i="29"/>
  <c r="AI59" i="29"/>
  <c r="AH59" i="29"/>
  <c r="AG59" i="29"/>
  <c r="AF59" i="29"/>
  <c r="AE59" i="29"/>
  <c r="AD59" i="29"/>
  <c r="Y59" i="29"/>
  <c r="W59" i="29"/>
  <c r="V59" i="29"/>
  <c r="U59" i="29"/>
  <c r="T59" i="29"/>
  <c r="AN58" i="29"/>
  <c r="AM58" i="29"/>
  <c r="AL58" i="29"/>
  <c r="AK58" i="29"/>
  <c r="AJ58" i="29"/>
  <c r="AI58" i="29"/>
  <c r="AH58" i="29"/>
  <c r="AG58" i="29"/>
  <c r="AF58" i="29"/>
  <c r="AE58" i="29"/>
  <c r="AD58" i="29"/>
  <c r="Y58" i="29"/>
  <c r="W58" i="29"/>
  <c r="V58" i="29"/>
  <c r="U58" i="29"/>
  <c r="T58" i="29"/>
  <c r="AN57" i="29"/>
  <c r="AM57" i="29"/>
  <c r="AL57" i="29"/>
  <c r="AK57" i="29"/>
  <c r="AJ57" i="29"/>
  <c r="AI57" i="29"/>
  <c r="AH57" i="29"/>
  <c r="AG57" i="29"/>
  <c r="AF57" i="29"/>
  <c r="AE57" i="29"/>
  <c r="AD57" i="29"/>
  <c r="Y57" i="29"/>
  <c r="W57" i="29"/>
  <c r="V57" i="29"/>
  <c r="U57" i="29"/>
  <c r="T57" i="29"/>
  <c r="AN56" i="29"/>
  <c r="AM56" i="29"/>
  <c r="AL56" i="29"/>
  <c r="AK56" i="29"/>
  <c r="AJ56" i="29"/>
  <c r="AI56" i="29"/>
  <c r="AH56" i="29"/>
  <c r="AG56" i="29"/>
  <c r="AF56" i="29"/>
  <c r="AE56" i="29"/>
  <c r="AD56" i="29"/>
  <c r="Y56" i="29"/>
  <c r="W56" i="29"/>
  <c r="V56" i="29"/>
  <c r="U56" i="29"/>
  <c r="T56" i="29"/>
  <c r="AN55" i="29"/>
  <c r="AM55" i="29"/>
  <c r="AL55" i="29"/>
  <c r="AK55" i="29"/>
  <c r="AJ55" i="29"/>
  <c r="AI55" i="29"/>
  <c r="AH55" i="29"/>
  <c r="AG55" i="29"/>
  <c r="AF55" i="29"/>
  <c r="AE55" i="29"/>
  <c r="AD55" i="29"/>
  <c r="Y55" i="29"/>
  <c r="W55" i="29"/>
  <c r="V55" i="29"/>
  <c r="U55" i="29"/>
  <c r="T55" i="29"/>
  <c r="AN54" i="29"/>
  <c r="AM54" i="29"/>
  <c r="AL54" i="29"/>
  <c r="AK54" i="29"/>
  <c r="AJ54" i="29"/>
  <c r="AI54" i="29"/>
  <c r="AH54" i="29"/>
  <c r="AG54" i="29"/>
  <c r="AF54" i="29"/>
  <c r="AE54" i="29"/>
  <c r="AD54" i="29"/>
  <c r="Y54" i="29"/>
  <c r="W54" i="29"/>
  <c r="V54" i="29"/>
  <c r="U54" i="29"/>
  <c r="T54" i="29"/>
  <c r="AN53" i="29"/>
  <c r="AM53" i="29"/>
  <c r="AL53" i="29"/>
  <c r="AK53" i="29"/>
  <c r="AJ53" i="29"/>
  <c r="AI53" i="29"/>
  <c r="AH53" i="29"/>
  <c r="AG53" i="29"/>
  <c r="AF53" i="29"/>
  <c r="AE53" i="29"/>
  <c r="AD53" i="29"/>
  <c r="Y53" i="29"/>
  <c r="W53" i="29"/>
  <c r="V53" i="29"/>
  <c r="U53" i="29"/>
  <c r="T53" i="29"/>
  <c r="AN52" i="29"/>
  <c r="AM52" i="29"/>
  <c r="AL52" i="29"/>
  <c r="AK52" i="29"/>
  <c r="AJ52" i="29"/>
  <c r="AI52" i="29"/>
  <c r="AH52" i="29"/>
  <c r="AG52" i="29"/>
  <c r="AF52" i="29"/>
  <c r="AE52" i="29"/>
  <c r="AD52" i="29"/>
  <c r="Y52" i="29"/>
  <c r="W52" i="29"/>
  <c r="V52" i="29"/>
  <c r="U52" i="29"/>
  <c r="T52" i="29"/>
  <c r="AN51" i="29"/>
  <c r="AM51" i="29"/>
  <c r="AL51" i="29"/>
  <c r="AK51" i="29"/>
  <c r="AJ51" i="29"/>
  <c r="AI51" i="29"/>
  <c r="AH51" i="29"/>
  <c r="AG51" i="29"/>
  <c r="AF51" i="29"/>
  <c r="AE51" i="29"/>
  <c r="AD51" i="29"/>
  <c r="Y51" i="29"/>
  <c r="W51" i="29"/>
  <c r="V51" i="29"/>
  <c r="U51" i="29"/>
  <c r="T51" i="29"/>
  <c r="AN50" i="29"/>
  <c r="AM50" i="29"/>
  <c r="AL50" i="29"/>
  <c r="AK50" i="29"/>
  <c r="AJ50" i="29"/>
  <c r="AI50" i="29"/>
  <c r="AH50" i="29"/>
  <c r="AG50" i="29"/>
  <c r="AF50" i="29"/>
  <c r="AE50" i="29"/>
  <c r="AD50" i="29"/>
  <c r="Y50" i="29"/>
  <c r="W50" i="29"/>
  <c r="V50" i="29"/>
  <c r="U50" i="29"/>
  <c r="T50" i="29"/>
  <c r="AN49" i="29"/>
  <c r="AM49" i="29"/>
  <c r="AL49" i="29"/>
  <c r="AK49" i="29"/>
  <c r="AJ49" i="29"/>
  <c r="AI49" i="29"/>
  <c r="AH49" i="29"/>
  <c r="AG49" i="29"/>
  <c r="AF49" i="29"/>
  <c r="AE49" i="29"/>
  <c r="AD49" i="29"/>
  <c r="Y49" i="29"/>
  <c r="W49" i="29"/>
  <c r="V49" i="29"/>
  <c r="U49" i="29"/>
  <c r="T49" i="29"/>
  <c r="AN48" i="29"/>
  <c r="AM48" i="29"/>
  <c r="AL48" i="29"/>
  <c r="AK48" i="29"/>
  <c r="AJ48" i="29"/>
  <c r="AI48" i="29"/>
  <c r="AH48" i="29"/>
  <c r="AG48" i="29"/>
  <c r="AF48" i="29"/>
  <c r="AE48" i="29"/>
  <c r="AD48" i="29"/>
  <c r="Y48" i="29"/>
  <c r="W48" i="29"/>
  <c r="V48" i="29"/>
  <c r="U48" i="29"/>
  <c r="T48" i="29"/>
  <c r="AN47" i="29"/>
  <c r="AM47" i="29"/>
  <c r="AL47" i="29"/>
  <c r="AK47" i="29"/>
  <c r="AJ47" i="29"/>
  <c r="AI47" i="29"/>
  <c r="AH47" i="29"/>
  <c r="AG47" i="29"/>
  <c r="AF47" i="29"/>
  <c r="AE47" i="29"/>
  <c r="AD47" i="29"/>
  <c r="Y47" i="29"/>
  <c r="W47" i="29"/>
  <c r="V47" i="29"/>
  <c r="U47" i="29"/>
  <c r="T47" i="29"/>
  <c r="AN46" i="29"/>
  <c r="AM46" i="29"/>
  <c r="AL46" i="29"/>
  <c r="AK46" i="29"/>
  <c r="AJ46" i="29"/>
  <c r="AI46" i="29"/>
  <c r="AH46" i="29"/>
  <c r="AG46" i="29"/>
  <c r="AF46" i="29"/>
  <c r="AE46" i="29"/>
  <c r="AD46" i="29"/>
  <c r="Y46" i="29"/>
  <c r="W46" i="29"/>
  <c r="V46" i="29"/>
  <c r="U46" i="29"/>
  <c r="T46" i="29"/>
  <c r="AN45" i="29"/>
  <c r="AM45" i="29"/>
  <c r="AL45" i="29"/>
  <c r="AK45" i="29"/>
  <c r="AJ45" i="29"/>
  <c r="AI45" i="29"/>
  <c r="AH45" i="29"/>
  <c r="AG45" i="29"/>
  <c r="AF45" i="29"/>
  <c r="AE45" i="29"/>
  <c r="AD45" i="29"/>
  <c r="Y45" i="29"/>
  <c r="W45" i="29"/>
  <c r="V45" i="29"/>
  <c r="U45" i="29"/>
  <c r="T45" i="29"/>
  <c r="AN44" i="29"/>
  <c r="AM44" i="29"/>
  <c r="AL44" i="29"/>
  <c r="AK44" i="29"/>
  <c r="AJ44" i="29"/>
  <c r="AI44" i="29"/>
  <c r="AH44" i="29"/>
  <c r="AG44" i="29"/>
  <c r="AF44" i="29"/>
  <c r="AE44" i="29"/>
  <c r="AD44" i="29"/>
  <c r="Y44" i="29"/>
  <c r="W44" i="29"/>
  <c r="V44" i="29"/>
  <c r="U44" i="29"/>
  <c r="T44" i="29"/>
  <c r="AN43" i="29"/>
  <c r="AM43" i="29"/>
  <c r="AL43" i="29"/>
  <c r="AK43" i="29"/>
  <c r="AJ43" i="29"/>
  <c r="AI43" i="29"/>
  <c r="AH43" i="29"/>
  <c r="AG43" i="29"/>
  <c r="AF43" i="29"/>
  <c r="AE43" i="29"/>
  <c r="AD43" i="29"/>
  <c r="Y43" i="29"/>
  <c r="W43" i="29"/>
  <c r="V43" i="29"/>
  <c r="U43" i="29"/>
  <c r="T43" i="29"/>
  <c r="AN42" i="29"/>
  <c r="AM42" i="29"/>
  <c r="AL42" i="29"/>
  <c r="AK42" i="29"/>
  <c r="AJ42" i="29"/>
  <c r="AI42" i="29"/>
  <c r="AH42" i="29"/>
  <c r="AG42" i="29"/>
  <c r="AF42" i="29"/>
  <c r="AE42" i="29"/>
  <c r="AD42" i="29"/>
  <c r="Y42" i="29"/>
  <c r="W42" i="29"/>
  <c r="V42" i="29"/>
  <c r="U42" i="29"/>
  <c r="T42" i="29"/>
  <c r="AN41" i="29"/>
  <c r="AM41" i="29"/>
  <c r="AL41" i="29"/>
  <c r="AK41" i="29"/>
  <c r="AJ41" i="29"/>
  <c r="AI41" i="29"/>
  <c r="AH41" i="29"/>
  <c r="AG41" i="29"/>
  <c r="AF41" i="29"/>
  <c r="AE41" i="29"/>
  <c r="AD41" i="29"/>
  <c r="Y41" i="29"/>
  <c r="W41" i="29"/>
  <c r="V41" i="29"/>
  <c r="U41" i="29"/>
  <c r="T41" i="29"/>
  <c r="AN40" i="29"/>
  <c r="AM40" i="29"/>
  <c r="AL40" i="29"/>
  <c r="AK40" i="29"/>
  <c r="AJ40" i="29"/>
  <c r="AI40" i="29"/>
  <c r="AH40" i="29"/>
  <c r="AG40" i="29"/>
  <c r="AF40" i="29"/>
  <c r="AE40" i="29"/>
  <c r="AD40" i="29"/>
  <c r="Y40" i="29"/>
  <c r="W40" i="29"/>
  <c r="V40" i="29"/>
  <c r="U40" i="29"/>
  <c r="T40" i="29"/>
  <c r="AN39" i="29"/>
  <c r="AM39" i="29"/>
  <c r="AL39" i="29"/>
  <c r="AK39" i="29"/>
  <c r="AJ39" i="29"/>
  <c r="AI39" i="29"/>
  <c r="AH39" i="29"/>
  <c r="AG39" i="29"/>
  <c r="AF39" i="29"/>
  <c r="AE39" i="29"/>
  <c r="AD39" i="29"/>
  <c r="Y39" i="29"/>
  <c r="W39" i="29"/>
  <c r="V39" i="29"/>
  <c r="U39" i="29"/>
  <c r="T39" i="29"/>
  <c r="AN38" i="29"/>
  <c r="AM38" i="29"/>
  <c r="AL38" i="29"/>
  <c r="AK38" i="29"/>
  <c r="AJ38" i="29"/>
  <c r="AI38" i="29"/>
  <c r="AH38" i="29"/>
  <c r="AG38" i="29"/>
  <c r="AF38" i="29"/>
  <c r="AE38" i="29"/>
  <c r="AD38" i="29"/>
  <c r="Y38" i="29"/>
  <c r="W38" i="29"/>
  <c r="V38" i="29"/>
  <c r="U38" i="29"/>
  <c r="T38" i="29"/>
  <c r="AN37" i="29"/>
  <c r="AM37" i="29"/>
  <c r="AL37" i="29"/>
  <c r="AK37" i="29"/>
  <c r="AJ37" i="29"/>
  <c r="AI37" i="29"/>
  <c r="AH37" i="29"/>
  <c r="AG37" i="29"/>
  <c r="AF37" i="29"/>
  <c r="AE37" i="29"/>
  <c r="AD37" i="29"/>
  <c r="Y37" i="29"/>
  <c r="W37" i="29"/>
  <c r="V37" i="29"/>
  <c r="U37" i="29"/>
  <c r="T37" i="29"/>
  <c r="AN36" i="29"/>
  <c r="AM36" i="29"/>
  <c r="AL36" i="29"/>
  <c r="AK36" i="29"/>
  <c r="AJ36" i="29"/>
  <c r="AI36" i="29"/>
  <c r="AH36" i="29"/>
  <c r="AG36" i="29"/>
  <c r="AF36" i="29"/>
  <c r="AE36" i="29"/>
  <c r="AD36" i="29"/>
  <c r="Y36" i="29"/>
  <c r="W36" i="29"/>
  <c r="V36" i="29"/>
  <c r="U36" i="29"/>
  <c r="T36" i="29"/>
  <c r="AN35" i="29"/>
  <c r="AM35" i="29"/>
  <c r="AL35" i="29"/>
  <c r="AK35" i="29"/>
  <c r="AJ35" i="29"/>
  <c r="AI35" i="29"/>
  <c r="AH35" i="29"/>
  <c r="AG35" i="29"/>
  <c r="AF35" i="29"/>
  <c r="AE35" i="29"/>
  <c r="AD35" i="29"/>
  <c r="Y35" i="29"/>
  <c r="W35" i="29"/>
  <c r="V35" i="29"/>
  <c r="U35" i="29"/>
  <c r="T35" i="29"/>
  <c r="AN34" i="29"/>
  <c r="AM34" i="29"/>
  <c r="AL34" i="29"/>
  <c r="AK34" i="29"/>
  <c r="AJ34" i="29"/>
  <c r="AI34" i="29"/>
  <c r="AH34" i="29"/>
  <c r="AG34" i="29"/>
  <c r="AF34" i="29"/>
  <c r="AE34" i="29"/>
  <c r="AD34" i="29"/>
  <c r="Y34" i="29"/>
  <c r="W34" i="29"/>
  <c r="V34" i="29"/>
  <c r="U34" i="29"/>
  <c r="T34" i="29"/>
  <c r="AN33" i="29"/>
  <c r="AM33" i="29"/>
  <c r="AL33" i="29"/>
  <c r="AK33" i="29"/>
  <c r="AJ33" i="29"/>
  <c r="AI33" i="29"/>
  <c r="AH33" i="29"/>
  <c r="AG33" i="29"/>
  <c r="AF33" i="29"/>
  <c r="AE33" i="29"/>
  <c r="AD33" i="29"/>
  <c r="Y33" i="29"/>
  <c r="W33" i="29"/>
  <c r="V33" i="29"/>
  <c r="U33" i="29"/>
  <c r="T33" i="29"/>
  <c r="AN32" i="29"/>
  <c r="AM32" i="29"/>
  <c r="AL32" i="29"/>
  <c r="AK32" i="29"/>
  <c r="AJ32" i="29"/>
  <c r="AI32" i="29"/>
  <c r="AH32" i="29"/>
  <c r="AG32" i="29"/>
  <c r="AF32" i="29"/>
  <c r="AE32" i="29"/>
  <c r="AD32" i="29"/>
  <c r="Y32" i="29"/>
  <c r="W32" i="29"/>
  <c r="V32" i="29"/>
  <c r="U32" i="29"/>
  <c r="T32" i="29"/>
  <c r="AN31" i="29"/>
  <c r="AM31" i="29"/>
  <c r="AL31" i="29"/>
  <c r="AK31" i="29"/>
  <c r="AJ31" i="29"/>
  <c r="AI31" i="29"/>
  <c r="AH31" i="29"/>
  <c r="AG31" i="29"/>
  <c r="AF31" i="29"/>
  <c r="AE31" i="29"/>
  <c r="AD31" i="29"/>
  <c r="Y31" i="29"/>
  <c r="W31" i="29"/>
  <c r="V31" i="29"/>
  <c r="U31" i="29"/>
  <c r="T31" i="29"/>
  <c r="AN30" i="29"/>
  <c r="AM30" i="29"/>
  <c r="AL30" i="29"/>
  <c r="AK30" i="29"/>
  <c r="AJ30" i="29"/>
  <c r="AI30" i="29"/>
  <c r="AH30" i="29"/>
  <c r="AG30" i="29"/>
  <c r="AF30" i="29"/>
  <c r="AE30" i="29"/>
  <c r="AD30" i="29"/>
  <c r="Y30" i="29"/>
  <c r="W30" i="29"/>
  <c r="V30" i="29"/>
  <c r="U30" i="29"/>
  <c r="T30" i="29"/>
  <c r="AN29" i="29"/>
  <c r="AM29" i="29"/>
  <c r="AL29" i="29"/>
  <c r="AK29" i="29"/>
  <c r="AJ29" i="29"/>
  <c r="AI29" i="29"/>
  <c r="AH29" i="29"/>
  <c r="AG29" i="29"/>
  <c r="AF29" i="29"/>
  <c r="AE29" i="29"/>
  <c r="AD29" i="29"/>
  <c r="Y29" i="29"/>
  <c r="W29" i="29"/>
  <c r="V29" i="29"/>
  <c r="U29" i="29"/>
  <c r="T29" i="29"/>
  <c r="AN28" i="29"/>
  <c r="AM28" i="29"/>
  <c r="AL28" i="29"/>
  <c r="AK28" i="29"/>
  <c r="AJ28" i="29"/>
  <c r="AI28" i="29"/>
  <c r="AH28" i="29"/>
  <c r="AG28" i="29"/>
  <c r="AF28" i="29"/>
  <c r="AE28" i="29"/>
  <c r="AD28" i="29"/>
  <c r="Y28" i="29"/>
  <c r="W28" i="29"/>
  <c r="V28" i="29"/>
  <c r="U28" i="29"/>
  <c r="T28" i="29"/>
  <c r="AN27" i="29"/>
  <c r="AM27" i="29"/>
  <c r="AL27" i="29"/>
  <c r="AK27" i="29"/>
  <c r="AJ27" i="29"/>
  <c r="AI27" i="29"/>
  <c r="AH27" i="29"/>
  <c r="AG27" i="29"/>
  <c r="AF27" i="29"/>
  <c r="AE27" i="29"/>
  <c r="AD27" i="29"/>
  <c r="Y27" i="29"/>
  <c r="W27" i="29"/>
  <c r="V27" i="29"/>
  <c r="U27" i="29"/>
  <c r="T27" i="29"/>
  <c r="AN26" i="29"/>
  <c r="AM26" i="29"/>
  <c r="AL26" i="29"/>
  <c r="AK26" i="29"/>
  <c r="AJ26" i="29"/>
  <c r="AI26" i="29"/>
  <c r="AH26" i="29"/>
  <c r="AG26" i="29"/>
  <c r="AF26" i="29"/>
  <c r="AE26" i="29"/>
  <c r="AD26" i="29"/>
  <c r="Y26" i="29"/>
  <c r="W26" i="29"/>
  <c r="V26" i="29"/>
  <c r="U26" i="29"/>
  <c r="T26" i="29"/>
  <c r="AN25" i="29"/>
  <c r="AM25" i="29"/>
  <c r="AL25" i="29"/>
  <c r="AK25" i="29"/>
  <c r="AJ25" i="29"/>
  <c r="AI25" i="29"/>
  <c r="AH25" i="29"/>
  <c r="AG25" i="29"/>
  <c r="AF25" i="29"/>
  <c r="AE25" i="29"/>
  <c r="AD25" i="29"/>
  <c r="Y25" i="29"/>
  <c r="W25" i="29"/>
  <c r="V25" i="29"/>
  <c r="U25" i="29"/>
  <c r="T25" i="29"/>
  <c r="AN24" i="29"/>
  <c r="AM24" i="29"/>
  <c r="AL24" i="29"/>
  <c r="AK24" i="29"/>
  <c r="AJ24" i="29"/>
  <c r="AI24" i="29"/>
  <c r="AH24" i="29"/>
  <c r="AG24" i="29"/>
  <c r="AF24" i="29"/>
  <c r="AE24" i="29"/>
  <c r="AD24" i="29"/>
  <c r="Y24" i="29"/>
  <c r="W24" i="29"/>
  <c r="V24" i="29"/>
  <c r="U24" i="29"/>
  <c r="T24" i="29"/>
  <c r="AN23" i="29"/>
  <c r="AM23" i="29"/>
  <c r="AL23" i="29"/>
  <c r="AK23" i="29"/>
  <c r="AJ23" i="29"/>
  <c r="AI23" i="29"/>
  <c r="AH23" i="29"/>
  <c r="AG23" i="29"/>
  <c r="AF23" i="29"/>
  <c r="AE23" i="29"/>
  <c r="AD23" i="29"/>
  <c r="Y23" i="29"/>
  <c r="W23" i="29"/>
  <c r="V23" i="29"/>
  <c r="U23" i="29"/>
  <c r="T23" i="29"/>
  <c r="AN22" i="29"/>
  <c r="AM22" i="29"/>
  <c r="AL22" i="29"/>
  <c r="AK22" i="29"/>
  <c r="AJ22" i="29"/>
  <c r="AI22" i="29"/>
  <c r="AH22" i="29"/>
  <c r="AG22" i="29"/>
  <c r="AF22" i="29"/>
  <c r="AE22" i="29"/>
  <c r="AD22" i="29"/>
  <c r="Y22" i="29"/>
  <c r="W22" i="29"/>
  <c r="V22" i="29"/>
  <c r="U22" i="29"/>
  <c r="T22" i="29"/>
  <c r="AN21" i="29"/>
  <c r="AM21" i="29"/>
  <c r="AL21" i="29"/>
  <c r="AK21" i="29"/>
  <c r="AJ21" i="29"/>
  <c r="AI21" i="29"/>
  <c r="AH21" i="29"/>
  <c r="AG21" i="29"/>
  <c r="AF21" i="29"/>
  <c r="AE21" i="29"/>
  <c r="AD21" i="29"/>
  <c r="Y21" i="29"/>
  <c r="W21" i="29"/>
  <c r="V21" i="29"/>
  <c r="U21" i="29"/>
  <c r="T21" i="29"/>
  <c r="AN20" i="29"/>
  <c r="AM20" i="29"/>
  <c r="AL20" i="29"/>
  <c r="AK20" i="29"/>
  <c r="AJ20" i="29"/>
  <c r="AI20" i="29"/>
  <c r="AH20" i="29"/>
  <c r="AG20" i="29"/>
  <c r="AF20" i="29"/>
  <c r="AE20" i="29"/>
  <c r="AD20" i="29"/>
  <c r="Y20" i="29"/>
  <c r="W20" i="29"/>
  <c r="V20" i="29"/>
  <c r="U20" i="29"/>
  <c r="T20" i="29"/>
  <c r="AN19" i="29"/>
  <c r="AM19" i="29"/>
  <c r="AL19" i="29"/>
  <c r="AK19" i="29"/>
  <c r="AJ19" i="29"/>
  <c r="AI19" i="29"/>
  <c r="AH19" i="29"/>
  <c r="AG19" i="29"/>
  <c r="AF19" i="29"/>
  <c r="AE19" i="29"/>
  <c r="AD19" i="29"/>
  <c r="Y19" i="29"/>
  <c r="W19" i="29"/>
  <c r="V19" i="29"/>
  <c r="U19" i="29"/>
  <c r="T19" i="29"/>
  <c r="AN18" i="29"/>
  <c r="AM18" i="29"/>
  <c r="AL18" i="29"/>
  <c r="AK18" i="29"/>
  <c r="AJ18" i="29"/>
  <c r="AI18" i="29"/>
  <c r="AH18" i="29"/>
  <c r="AG18" i="29"/>
  <c r="AF18" i="29"/>
  <c r="AE18" i="29"/>
  <c r="AD18" i="29"/>
  <c r="Y18" i="29"/>
  <c r="W18" i="29"/>
  <c r="V18" i="29"/>
  <c r="U18" i="29"/>
  <c r="T18" i="29"/>
  <c r="AN17" i="29"/>
  <c r="AM17" i="29"/>
  <c r="AL17" i="29"/>
  <c r="AK17" i="29"/>
  <c r="AJ17" i="29"/>
  <c r="AI17" i="29"/>
  <c r="AH17" i="29"/>
  <c r="AG17" i="29"/>
  <c r="AF17" i="29"/>
  <c r="AE17" i="29"/>
  <c r="AD17" i="29"/>
  <c r="Y17" i="29"/>
  <c r="W17" i="29"/>
  <c r="V17" i="29"/>
  <c r="U17" i="29"/>
  <c r="T17" i="29"/>
  <c r="AN16" i="29"/>
  <c r="AM16" i="29"/>
  <c r="AL16" i="29"/>
  <c r="AK16" i="29"/>
  <c r="AJ16" i="29"/>
  <c r="AI16" i="29"/>
  <c r="AH16" i="29"/>
  <c r="AG16" i="29"/>
  <c r="AF16" i="29"/>
  <c r="AE16" i="29"/>
  <c r="AD16" i="29"/>
  <c r="Y16" i="29"/>
  <c r="W16" i="29"/>
  <c r="V16" i="29"/>
  <c r="U16" i="29"/>
  <c r="T16" i="29"/>
  <c r="A16" i="29"/>
  <c r="AN15" i="29"/>
  <c r="AM15" i="29"/>
  <c r="AL15" i="29"/>
  <c r="AK15" i="29"/>
  <c r="AJ15" i="29"/>
  <c r="AI15" i="29"/>
  <c r="AH15" i="29"/>
  <c r="AG15" i="29"/>
  <c r="AF15" i="29"/>
  <c r="AE15" i="29"/>
  <c r="AD15" i="29"/>
  <c r="Y15" i="29"/>
  <c r="W15" i="29"/>
  <c r="V15" i="29"/>
  <c r="U15" i="29"/>
  <c r="T15" i="29"/>
  <c r="AN14" i="29"/>
  <c r="AM14" i="29"/>
  <c r="AL14" i="29"/>
  <c r="AK14" i="29"/>
  <c r="AJ14" i="29"/>
  <c r="AI14" i="29"/>
  <c r="AH14" i="29"/>
  <c r="AG14" i="29"/>
  <c r="AF14" i="29"/>
  <c r="AE14" i="29"/>
  <c r="AD14" i="29"/>
  <c r="Y14" i="29"/>
  <c r="W14" i="29"/>
  <c r="V14" i="29"/>
  <c r="U14" i="29"/>
  <c r="T14" i="29"/>
  <c r="A14" i="29"/>
  <c r="AN13" i="29"/>
  <c r="AM13" i="29"/>
  <c r="AL13" i="29"/>
  <c r="AK13" i="29"/>
  <c r="AJ13" i="29"/>
  <c r="AI13" i="29"/>
  <c r="AH13" i="29"/>
  <c r="AG13" i="29"/>
  <c r="AF13" i="29"/>
  <c r="AE13" i="29"/>
  <c r="AD13" i="29"/>
  <c r="Y13" i="29"/>
  <c r="W13" i="29"/>
  <c r="V13" i="29"/>
  <c r="U13" i="29"/>
  <c r="T13" i="29"/>
  <c r="AN12" i="29"/>
  <c r="AM12" i="29"/>
  <c r="AL12" i="29"/>
  <c r="AK12" i="29"/>
  <c r="AJ12" i="29"/>
  <c r="AI12" i="29"/>
  <c r="AH12" i="29"/>
  <c r="AG12" i="29"/>
  <c r="AF12" i="29"/>
  <c r="AE12" i="29"/>
  <c r="AD12" i="29"/>
  <c r="Y12" i="29"/>
  <c r="W12" i="29"/>
  <c r="V12" i="29"/>
  <c r="U12" i="29"/>
  <c r="T12" i="29"/>
  <c r="A12" i="29"/>
  <c r="AN11" i="29"/>
  <c r="AM11" i="29"/>
  <c r="AL11" i="29"/>
  <c r="AK11" i="29"/>
  <c r="AJ11" i="29"/>
  <c r="AI11" i="29"/>
  <c r="AH11" i="29"/>
  <c r="AG11" i="29"/>
  <c r="AF11" i="29"/>
  <c r="AE11" i="29"/>
  <c r="AD11" i="29"/>
  <c r="Y11" i="29"/>
  <c r="W11" i="29"/>
  <c r="V11" i="29"/>
  <c r="U11" i="29"/>
  <c r="T11" i="29"/>
  <c r="AN10" i="29"/>
  <c r="AM10" i="29"/>
  <c r="AL10" i="29"/>
  <c r="AK10" i="29"/>
  <c r="AJ10" i="29"/>
  <c r="AI10" i="29"/>
  <c r="AH10" i="29"/>
  <c r="AG10" i="29"/>
  <c r="AF10" i="29"/>
  <c r="AE10" i="29"/>
  <c r="AD10" i="29"/>
  <c r="Y10" i="29"/>
  <c r="W10" i="29"/>
  <c r="V10" i="29"/>
  <c r="U10" i="29"/>
  <c r="T10" i="29"/>
  <c r="A10" i="29"/>
  <c r="AN9" i="29"/>
  <c r="AM9" i="29"/>
  <c r="AL9" i="29"/>
  <c r="AK9" i="29"/>
  <c r="AJ9" i="29"/>
  <c r="AI9" i="29"/>
  <c r="AH9" i="29"/>
  <c r="AG9" i="29"/>
  <c r="AF9" i="29"/>
  <c r="AE9" i="29"/>
  <c r="AD9" i="29"/>
  <c r="Y9" i="29"/>
  <c r="W9" i="29"/>
  <c r="V9" i="29"/>
  <c r="U9" i="29"/>
  <c r="T9" i="29"/>
  <c r="AN8" i="29"/>
  <c r="AM8" i="29"/>
  <c r="AL8" i="29"/>
  <c r="AK8" i="29"/>
  <c r="AJ8" i="29"/>
  <c r="AI8" i="29"/>
  <c r="AH8" i="29"/>
  <c r="AG8" i="29"/>
  <c r="AF8" i="29"/>
  <c r="AE8" i="29"/>
  <c r="AD8" i="29"/>
  <c r="Y8" i="29"/>
  <c r="W8" i="29"/>
  <c r="V8" i="29"/>
  <c r="U8" i="29"/>
  <c r="T8" i="29"/>
  <c r="AN7" i="29"/>
  <c r="AM7" i="29"/>
  <c r="AL7" i="29"/>
  <c r="AK7" i="29"/>
  <c r="AJ7" i="29"/>
  <c r="AI7" i="29"/>
  <c r="AH7" i="29"/>
  <c r="AG7" i="29"/>
  <c r="AF7" i="29"/>
  <c r="AE7" i="29"/>
  <c r="AD7" i="29"/>
  <c r="Y7" i="29"/>
  <c r="W7" i="29"/>
  <c r="V7" i="29"/>
  <c r="U7" i="29"/>
  <c r="T7" i="29"/>
  <c r="AN6" i="29"/>
  <c r="AM6" i="29"/>
  <c r="AL6" i="29"/>
  <c r="AK6" i="29"/>
  <c r="AJ6" i="29"/>
  <c r="AI6" i="29"/>
  <c r="AH6" i="29"/>
  <c r="AG6" i="29"/>
  <c r="AF6" i="29"/>
  <c r="AE6" i="29"/>
  <c r="AD6" i="29"/>
  <c r="Y6" i="29"/>
  <c r="W6" i="29"/>
  <c r="V6" i="29"/>
  <c r="U6" i="29"/>
  <c r="T6" i="29"/>
  <c r="A6" i="29"/>
  <c r="AN5" i="29"/>
  <c r="AM5" i="29"/>
  <c r="AL5" i="29"/>
  <c r="AK5" i="29"/>
  <c r="AJ5" i="29"/>
  <c r="AI5" i="29"/>
  <c r="AH5" i="29"/>
  <c r="AG5" i="29"/>
  <c r="AF5" i="29"/>
  <c r="AE5" i="29"/>
  <c r="AD5" i="29"/>
  <c r="Y5" i="29"/>
  <c r="W5" i="29"/>
  <c r="V5" i="29"/>
  <c r="U5" i="29"/>
  <c r="T5" i="29"/>
  <c r="F1" i="29"/>
  <c r="AN48" i="28"/>
  <c r="AM48" i="28"/>
  <c r="AL48" i="28"/>
  <c r="AK48" i="28"/>
  <c r="AJ48" i="28"/>
  <c r="AI48" i="28"/>
  <c r="AH48" i="28"/>
  <c r="AG48" i="28"/>
  <c r="AF48" i="28"/>
  <c r="AE48" i="28"/>
  <c r="AD48" i="28"/>
  <c r="Y48" i="28"/>
  <c r="W48" i="28"/>
  <c r="V48" i="28"/>
  <c r="U48" i="28"/>
  <c r="T48" i="28"/>
  <c r="AN47" i="28"/>
  <c r="AM47" i="28"/>
  <c r="AL47" i="28"/>
  <c r="AK47" i="28"/>
  <c r="AJ47" i="28"/>
  <c r="AI47" i="28"/>
  <c r="AH47" i="28"/>
  <c r="AG47" i="28"/>
  <c r="AF47" i="28"/>
  <c r="AE47" i="28"/>
  <c r="AD47" i="28"/>
  <c r="Y47" i="28"/>
  <c r="W47" i="28"/>
  <c r="V47" i="28"/>
  <c r="U47" i="28"/>
  <c r="T47" i="28"/>
  <c r="AN46" i="28"/>
  <c r="AM46" i="28"/>
  <c r="AL46" i="28"/>
  <c r="AK46" i="28"/>
  <c r="AJ46" i="28"/>
  <c r="AI46" i="28"/>
  <c r="AH46" i="28"/>
  <c r="AG46" i="28"/>
  <c r="AF46" i="28"/>
  <c r="AE46" i="28"/>
  <c r="AD46" i="28"/>
  <c r="Y46" i="28"/>
  <c r="W46" i="28"/>
  <c r="V46" i="28"/>
  <c r="U46" i="28"/>
  <c r="T46" i="28"/>
  <c r="AN45" i="28"/>
  <c r="AM45" i="28"/>
  <c r="AL45" i="28"/>
  <c r="AK45" i="28"/>
  <c r="AJ45" i="28"/>
  <c r="AI45" i="28"/>
  <c r="AH45" i="28"/>
  <c r="AG45" i="28"/>
  <c r="AF45" i="28"/>
  <c r="AE45" i="28"/>
  <c r="AD45" i="28"/>
  <c r="Y45" i="28"/>
  <c r="W45" i="28"/>
  <c r="V45" i="28"/>
  <c r="U45" i="28"/>
  <c r="T45" i="28"/>
  <c r="AN44" i="28"/>
  <c r="AM44" i="28"/>
  <c r="AL44" i="28"/>
  <c r="AK44" i="28"/>
  <c r="AJ44" i="28"/>
  <c r="AI44" i="28"/>
  <c r="AH44" i="28"/>
  <c r="AG44" i="28"/>
  <c r="AF44" i="28"/>
  <c r="AE44" i="28"/>
  <c r="AD44" i="28"/>
  <c r="Y44" i="28"/>
  <c r="W44" i="28"/>
  <c r="V44" i="28"/>
  <c r="U44" i="28"/>
  <c r="T44" i="28"/>
  <c r="AN43" i="28"/>
  <c r="AM43" i="28"/>
  <c r="AL43" i="28"/>
  <c r="AK43" i="28"/>
  <c r="AJ43" i="28"/>
  <c r="AI43" i="28"/>
  <c r="AH43" i="28"/>
  <c r="AG43" i="28"/>
  <c r="AF43" i="28"/>
  <c r="AE43" i="28"/>
  <c r="AD43" i="28"/>
  <c r="Y43" i="28"/>
  <c r="W43" i="28"/>
  <c r="V43" i="28"/>
  <c r="U43" i="28"/>
  <c r="T43" i="28"/>
  <c r="AN42" i="28"/>
  <c r="AM42" i="28"/>
  <c r="AL42" i="28"/>
  <c r="AK42" i="28"/>
  <c r="AJ42" i="28"/>
  <c r="AI42" i="28"/>
  <c r="AH42" i="28"/>
  <c r="AG42" i="28"/>
  <c r="AF42" i="28"/>
  <c r="AE42" i="28"/>
  <c r="AD42" i="28"/>
  <c r="Y42" i="28"/>
  <c r="W42" i="28"/>
  <c r="V42" i="28"/>
  <c r="U42" i="28"/>
  <c r="T42" i="28"/>
  <c r="AN41" i="28"/>
  <c r="AM41" i="28"/>
  <c r="AL41" i="28"/>
  <c r="AK41" i="28"/>
  <c r="AJ41" i="28"/>
  <c r="AI41" i="28"/>
  <c r="AH41" i="28"/>
  <c r="AG41" i="28"/>
  <c r="AF41" i="28"/>
  <c r="AE41" i="28"/>
  <c r="AD41" i="28"/>
  <c r="Y41" i="28"/>
  <c r="W41" i="28"/>
  <c r="V41" i="28"/>
  <c r="U41" i="28"/>
  <c r="T41" i="28"/>
  <c r="AN40" i="28"/>
  <c r="AM40" i="28"/>
  <c r="AL40" i="28"/>
  <c r="AK40" i="28"/>
  <c r="AJ40" i="28"/>
  <c r="AI40" i="28"/>
  <c r="AH40" i="28"/>
  <c r="AG40" i="28"/>
  <c r="AF40" i="28"/>
  <c r="AE40" i="28"/>
  <c r="AD40" i="28"/>
  <c r="Y40" i="28"/>
  <c r="W40" i="28"/>
  <c r="V40" i="28"/>
  <c r="U40" i="28"/>
  <c r="T40" i="28"/>
  <c r="AN39" i="28"/>
  <c r="AM39" i="28"/>
  <c r="AL39" i="28"/>
  <c r="AK39" i="28"/>
  <c r="AJ39" i="28"/>
  <c r="AI39" i="28"/>
  <c r="AH39" i="28"/>
  <c r="AG39" i="28"/>
  <c r="AF39" i="28"/>
  <c r="AE39" i="28"/>
  <c r="AD39" i="28"/>
  <c r="Y39" i="28"/>
  <c r="W39" i="28"/>
  <c r="V39" i="28"/>
  <c r="U39" i="28"/>
  <c r="T39" i="28"/>
  <c r="AN38" i="28"/>
  <c r="AM38" i="28"/>
  <c r="AL38" i="28"/>
  <c r="AK38" i="28"/>
  <c r="AJ38" i="28"/>
  <c r="AI38" i="28"/>
  <c r="AH38" i="28"/>
  <c r="AG38" i="28"/>
  <c r="AF38" i="28"/>
  <c r="AE38" i="28"/>
  <c r="AD38" i="28"/>
  <c r="Y38" i="28"/>
  <c r="W38" i="28"/>
  <c r="V38" i="28"/>
  <c r="U38" i="28"/>
  <c r="T38" i="28"/>
  <c r="AN37" i="28"/>
  <c r="AM37" i="28"/>
  <c r="AL37" i="28"/>
  <c r="AK37" i="28"/>
  <c r="AJ37" i="28"/>
  <c r="AI37" i="28"/>
  <c r="AH37" i="28"/>
  <c r="AG37" i="28"/>
  <c r="AF37" i="28"/>
  <c r="AE37" i="28"/>
  <c r="AD37" i="28"/>
  <c r="Y37" i="28"/>
  <c r="W37" i="28"/>
  <c r="V37" i="28"/>
  <c r="U37" i="28"/>
  <c r="T37" i="28"/>
  <c r="AN36" i="28"/>
  <c r="AM36" i="28"/>
  <c r="AL36" i="28"/>
  <c r="AK36" i="28"/>
  <c r="AJ36" i="28"/>
  <c r="AI36" i="28"/>
  <c r="AH36" i="28"/>
  <c r="AG36" i="28"/>
  <c r="AF36" i="28"/>
  <c r="AE36" i="28"/>
  <c r="AD36" i="28"/>
  <c r="Y36" i="28"/>
  <c r="W36" i="28"/>
  <c r="V36" i="28"/>
  <c r="U36" i="28"/>
  <c r="T36" i="28"/>
  <c r="AN35" i="28"/>
  <c r="AM35" i="28"/>
  <c r="AL35" i="28"/>
  <c r="AK35" i="28"/>
  <c r="AJ35" i="28"/>
  <c r="AI35" i="28"/>
  <c r="AH35" i="28"/>
  <c r="AG35" i="28"/>
  <c r="AF35" i="28"/>
  <c r="AE35" i="28"/>
  <c r="AD35" i="28"/>
  <c r="Y35" i="28"/>
  <c r="W35" i="28"/>
  <c r="V35" i="28"/>
  <c r="U35" i="28"/>
  <c r="T35" i="28"/>
  <c r="AN34" i="28"/>
  <c r="AM34" i="28"/>
  <c r="AL34" i="28"/>
  <c r="AK34" i="28"/>
  <c r="AJ34" i="28"/>
  <c r="AI34" i="28"/>
  <c r="AH34" i="28"/>
  <c r="AG34" i="28"/>
  <c r="AF34" i="28"/>
  <c r="AE34" i="28"/>
  <c r="AD34" i="28"/>
  <c r="Y34" i="28"/>
  <c r="W34" i="28"/>
  <c r="V34" i="28"/>
  <c r="U34" i="28"/>
  <c r="T34" i="28"/>
  <c r="AN33" i="28"/>
  <c r="AM33" i="28"/>
  <c r="AL33" i="28"/>
  <c r="AK33" i="28"/>
  <c r="AJ33" i="28"/>
  <c r="AI33" i="28"/>
  <c r="AH33" i="28"/>
  <c r="AG33" i="28"/>
  <c r="AF33" i="28"/>
  <c r="AE33" i="28"/>
  <c r="AD33" i="28"/>
  <c r="Y33" i="28"/>
  <c r="W33" i="28"/>
  <c r="V33" i="28"/>
  <c r="U33" i="28"/>
  <c r="T33" i="28"/>
  <c r="AN32" i="28"/>
  <c r="AM32" i="28"/>
  <c r="AL32" i="28"/>
  <c r="AK32" i="28"/>
  <c r="AJ32" i="28"/>
  <c r="AI32" i="28"/>
  <c r="AH32" i="28"/>
  <c r="AG32" i="28"/>
  <c r="AF32" i="28"/>
  <c r="AE32" i="28"/>
  <c r="AD32" i="28"/>
  <c r="Y32" i="28"/>
  <c r="W32" i="28"/>
  <c r="V32" i="28"/>
  <c r="U32" i="28"/>
  <c r="T32" i="28"/>
  <c r="AN31" i="28"/>
  <c r="AM31" i="28"/>
  <c r="AL31" i="28"/>
  <c r="AK31" i="28"/>
  <c r="AJ31" i="28"/>
  <c r="AI31" i="28"/>
  <c r="AH31" i="28"/>
  <c r="AG31" i="28"/>
  <c r="AF31" i="28"/>
  <c r="AE31" i="28"/>
  <c r="AD31" i="28"/>
  <c r="Y31" i="28"/>
  <c r="W31" i="28"/>
  <c r="V31" i="28"/>
  <c r="U31" i="28"/>
  <c r="T31" i="28"/>
  <c r="AN30" i="28"/>
  <c r="AM30" i="28"/>
  <c r="AL30" i="28"/>
  <c r="AK30" i="28"/>
  <c r="AJ30" i="28"/>
  <c r="AI30" i="28"/>
  <c r="AH30" i="28"/>
  <c r="AG30" i="28"/>
  <c r="AF30" i="28"/>
  <c r="AE30" i="28"/>
  <c r="AD30" i="28"/>
  <c r="Y30" i="28"/>
  <c r="W30" i="28"/>
  <c r="V30" i="28"/>
  <c r="U30" i="28"/>
  <c r="T30" i="28"/>
  <c r="AN29" i="28"/>
  <c r="AM29" i="28"/>
  <c r="AL29" i="28"/>
  <c r="AK29" i="28"/>
  <c r="AJ29" i="28"/>
  <c r="AI29" i="28"/>
  <c r="AH29" i="28"/>
  <c r="AG29" i="28"/>
  <c r="AF29" i="28"/>
  <c r="AE29" i="28"/>
  <c r="AD29" i="28"/>
  <c r="Y29" i="28"/>
  <c r="W29" i="28"/>
  <c r="V29" i="28"/>
  <c r="U29" i="28"/>
  <c r="T29" i="28"/>
  <c r="AN28" i="28"/>
  <c r="AM28" i="28"/>
  <c r="AL28" i="28"/>
  <c r="AK28" i="28"/>
  <c r="AJ28" i="28"/>
  <c r="AI28" i="28"/>
  <c r="AH28" i="28"/>
  <c r="AG28" i="28"/>
  <c r="AF28" i="28"/>
  <c r="AE28" i="28"/>
  <c r="AD28" i="28"/>
  <c r="Y28" i="28"/>
  <c r="W28" i="28"/>
  <c r="V28" i="28"/>
  <c r="U28" i="28"/>
  <c r="T28" i="28"/>
  <c r="AN27" i="28"/>
  <c r="AM27" i="28"/>
  <c r="AL27" i="28"/>
  <c r="AK27" i="28"/>
  <c r="AJ27" i="28"/>
  <c r="AI27" i="28"/>
  <c r="AH27" i="28"/>
  <c r="AG27" i="28"/>
  <c r="AF27" i="28"/>
  <c r="AE27" i="28"/>
  <c r="AD27" i="28"/>
  <c r="Y27" i="28"/>
  <c r="W27" i="28"/>
  <c r="V27" i="28"/>
  <c r="U27" i="28"/>
  <c r="T27" i="28"/>
  <c r="AN26" i="28"/>
  <c r="AM26" i="28"/>
  <c r="AL26" i="28"/>
  <c r="AK26" i="28"/>
  <c r="AJ26" i="28"/>
  <c r="AI26" i="28"/>
  <c r="AH26" i="28"/>
  <c r="AG26" i="28"/>
  <c r="AF26" i="28"/>
  <c r="AE26" i="28"/>
  <c r="AD26" i="28"/>
  <c r="Y26" i="28"/>
  <c r="W26" i="28"/>
  <c r="V26" i="28"/>
  <c r="U26" i="28"/>
  <c r="T26" i="28"/>
  <c r="AN25" i="28"/>
  <c r="AM25" i="28"/>
  <c r="AL25" i="28"/>
  <c r="AK25" i="28"/>
  <c r="AJ25" i="28"/>
  <c r="AI25" i="28"/>
  <c r="AH25" i="28"/>
  <c r="AG25" i="28"/>
  <c r="AF25" i="28"/>
  <c r="AE25" i="28"/>
  <c r="AD25" i="28"/>
  <c r="Y25" i="28"/>
  <c r="W25" i="28"/>
  <c r="V25" i="28"/>
  <c r="U25" i="28"/>
  <c r="T25" i="28"/>
  <c r="AN24" i="28"/>
  <c r="AM24" i="28"/>
  <c r="AL24" i="28"/>
  <c r="AK24" i="28"/>
  <c r="AJ24" i="28"/>
  <c r="AI24" i="28"/>
  <c r="AH24" i="28"/>
  <c r="AG24" i="28"/>
  <c r="AF24" i="28"/>
  <c r="AE24" i="28"/>
  <c r="AD24" i="28"/>
  <c r="Y24" i="28"/>
  <c r="W24" i="28"/>
  <c r="V24" i="28"/>
  <c r="U24" i="28"/>
  <c r="T24" i="28"/>
  <c r="AN23" i="28"/>
  <c r="AM23" i="28"/>
  <c r="AL23" i="28"/>
  <c r="AK23" i="28"/>
  <c r="AJ23" i="28"/>
  <c r="AI23" i="28"/>
  <c r="AH23" i="28"/>
  <c r="AG23" i="28"/>
  <c r="AF23" i="28"/>
  <c r="AE23" i="28"/>
  <c r="AD23" i="28"/>
  <c r="Y23" i="28"/>
  <c r="W23" i="28"/>
  <c r="V23" i="28"/>
  <c r="U23" i="28"/>
  <c r="T23" i="28"/>
  <c r="AN22" i="28"/>
  <c r="AM22" i="28"/>
  <c r="AL22" i="28"/>
  <c r="AK22" i="28"/>
  <c r="AJ22" i="28"/>
  <c r="AI22" i="28"/>
  <c r="AH22" i="28"/>
  <c r="AG22" i="28"/>
  <c r="AF22" i="28"/>
  <c r="AE22" i="28"/>
  <c r="AD22" i="28"/>
  <c r="Y22" i="28"/>
  <c r="W22" i="28"/>
  <c r="V22" i="28"/>
  <c r="U22" i="28"/>
  <c r="T22" i="28"/>
  <c r="AN21" i="28"/>
  <c r="AM21" i="28"/>
  <c r="AL21" i="28"/>
  <c r="AK21" i="28"/>
  <c r="AJ21" i="28"/>
  <c r="AI21" i="28"/>
  <c r="AH21" i="28"/>
  <c r="AG21" i="28"/>
  <c r="AF21" i="28"/>
  <c r="AE21" i="28"/>
  <c r="AD21" i="28"/>
  <c r="Y21" i="28"/>
  <c r="W21" i="28"/>
  <c r="V21" i="28"/>
  <c r="U21" i="28"/>
  <c r="T21" i="28"/>
  <c r="AN20" i="28"/>
  <c r="AM20" i="28"/>
  <c r="AL20" i="28"/>
  <c r="AK20" i="28"/>
  <c r="AJ20" i="28"/>
  <c r="AI20" i="28"/>
  <c r="AH20" i="28"/>
  <c r="AG20" i="28"/>
  <c r="AF20" i="28"/>
  <c r="AE20" i="28"/>
  <c r="AD20" i="28"/>
  <c r="Y20" i="28"/>
  <c r="W20" i="28"/>
  <c r="V20" i="28"/>
  <c r="U20" i="28"/>
  <c r="T20" i="28"/>
  <c r="AN19" i="28"/>
  <c r="AM19" i="28"/>
  <c r="AL19" i="28"/>
  <c r="AK19" i="28"/>
  <c r="AJ19" i="28"/>
  <c r="AI19" i="28"/>
  <c r="AH19" i="28"/>
  <c r="AG19" i="28"/>
  <c r="AF19" i="28"/>
  <c r="AE19" i="28"/>
  <c r="AD19" i="28"/>
  <c r="Y19" i="28"/>
  <c r="W19" i="28"/>
  <c r="V19" i="28"/>
  <c r="U19" i="28"/>
  <c r="T19" i="28"/>
  <c r="AN18" i="28"/>
  <c r="AM18" i="28"/>
  <c r="AL18" i="28"/>
  <c r="AK18" i="28"/>
  <c r="AJ18" i="28"/>
  <c r="AI18" i="28"/>
  <c r="AH18" i="28"/>
  <c r="AG18" i="28"/>
  <c r="AF18" i="28"/>
  <c r="AE18" i="28"/>
  <c r="AD18" i="28"/>
  <c r="Y18" i="28"/>
  <c r="W18" i="28"/>
  <c r="V18" i="28"/>
  <c r="U18" i="28"/>
  <c r="T18" i="28"/>
  <c r="AN17" i="28"/>
  <c r="AM17" i="28"/>
  <c r="AL17" i="28"/>
  <c r="AK17" i="28"/>
  <c r="AJ17" i="28"/>
  <c r="AI17" i="28"/>
  <c r="AH17" i="28"/>
  <c r="AG17" i="28"/>
  <c r="AF17" i="28"/>
  <c r="AE17" i="28"/>
  <c r="AD17" i="28"/>
  <c r="Y17" i="28"/>
  <c r="W17" i="28"/>
  <c r="V17" i="28"/>
  <c r="U17" i="28"/>
  <c r="T17" i="28"/>
  <c r="AN16" i="28"/>
  <c r="AM16" i="28"/>
  <c r="AL16" i="28"/>
  <c r="AK16" i="28"/>
  <c r="AJ16" i="28"/>
  <c r="AI16" i="28"/>
  <c r="AH16" i="28"/>
  <c r="AG16" i="28"/>
  <c r="AF16" i="28"/>
  <c r="AE16" i="28"/>
  <c r="AD16" i="28"/>
  <c r="Y16" i="28"/>
  <c r="W16" i="28"/>
  <c r="V16" i="28"/>
  <c r="U16" i="28"/>
  <c r="T16" i="28"/>
  <c r="A16" i="28"/>
  <c r="AN15" i="28"/>
  <c r="AM15" i="28"/>
  <c r="AL15" i="28"/>
  <c r="AK15" i="28"/>
  <c r="AJ15" i="28"/>
  <c r="AI15" i="28"/>
  <c r="AH15" i="28"/>
  <c r="AG15" i="28"/>
  <c r="AF15" i="28"/>
  <c r="AE15" i="28"/>
  <c r="AD15" i="28"/>
  <c r="Y15" i="28"/>
  <c r="W15" i="28"/>
  <c r="V15" i="28"/>
  <c r="U15" i="28"/>
  <c r="T15" i="28"/>
  <c r="AN14" i="28"/>
  <c r="AM14" i="28"/>
  <c r="AL14" i="28"/>
  <c r="AK14" i="28"/>
  <c r="AJ14" i="28"/>
  <c r="AI14" i="28"/>
  <c r="AH14" i="28"/>
  <c r="AG14" i="28"/>
  <c r="AF14" i="28"/>
  <c r="AE14" i="28"/>
  <c r="AD14" i="28"/>
  <c r="Y14" i="28"/>
  <c r="W14" i="28"/>
  <c r="V14" i="28"/>
  <c r="U14" i="28"/>
  <c r="T14" i="28"/>
  <c r="A14" i="28"/>
  <c r="AN13" i="28"/>
  <c r="AM13" i="28"/>
  <c r="AL13" i="28"/>
  <c r="AK13" i="28"/>
  <c r="AJ13" i="28"/>
  <c r="AI13" i="28"/>
  <c r="AH13" i="28"/>
  <c r="AG13" i="28"/>
  <c r="AF13" i="28"/>
  <c r="AE13" i="28"/>
  <c r="AD13" i="28"/>
  <c r="Y13" i="28"/>
  <c r="W13" i="28"/>
  <c r="V13" i="28"/>
  <c r="U13" i="28"/>
  <c r="T13" i="28"/>
  <c r="AN12" i="28"/>
  <c r="AM12" i="28"/>
  <c r="AL12" i="28"/>
  <c r="AK12" i="28"/>
  <c r="AJ12" i="28"/>
  <c r="AI12" i="28"/>
  <c r="AH12" i="28"/>
  <c r="AG12" i="28"/>
  <c r="AF12" i="28"/>
  <c r="AE12" i="28"/>
  <c r="AD12" i="28"/>
  <c r="Y12" i="28"/>
  <c r="W12" i="28"/>
  <c r="V12" i="28"/>
  <c r="U12" i="28"/>
  <c r="T12" i="28"/>
  <c r="A12" i="28"/>
  <c r="AN11" i="28"/>
  <c r="AM11" i="28"/>
  <c r="AL11" i="28"/>
  <c r="AK11" i="28"/>
  <c r="AJ11" i="28"/>
  <c r="AI11" i="28"/>
  <c r="AH11" i="28"/>
  <c r="AG11" i="28"/>
  <c r="AF11" i="28"/>
  <c r="AE11" i="28"/>
  <c r="AD11" i="28"/>
  <c r="Y11" i="28"/>
  <c r="W11" i="28"/>
  <c r="V11" i="28"/>
  <c r="U11" i="28"/>
  <c r="T11" i="28"/>
  <c r="AN10" i="28"/>
  <c r="AM10" i="28"/>
  <c r="AL10" i="28"/>
  <c r="AK10" i="28"/>
  <c r="AJ10" i="28"/>
  <c r="AI10" i="28"/>
  <c r="AH10" i="28"/>
  <c r="AG10" i="28"/>
  <c r="AF10" i="28"/>
  <c r="AE10" i="28"/>
  <c r="AD10" i="28"/>
  <c r="Y10" i="28"/>
  <c r="W10" i="28"/>
  <c r="V10" i="28"/>
  <c r="U10" i="28"/>
  <c r="T10" i="28"/>
  <c r="A10" i="28"/>
  <c r="AN9" i="28"/>
  <c r="AM9" i="28"/>
  <c r="AL9" i="28"/>
  <c r="AK9" i="28"/>
  <c r="AJ9" i="28"/>
  <c r="AI9" i="28"/>
  <c r="AH9" i="28"/>
  <c r="AG9" i="28"/>
  <c r="AF9" i="28"/>
  <c r="AE9" i="28"/>
  <c r="AD9" i="28"/>
  <c r="Y9" i="28"/>
  <c r="W9" i="28"/>
  <c r="V9" i="28"/>
  <c r="U9" i="28"/>
  <c r="T9" i="28"/>
  <c r="AN8" i="28"/>
  <c r="AM8" i="28"/>
  <c r="AL8" i="28"/>
  <c r="AK8" i="28"/>
  <c r="AJ8" i="28"/>
  <c r="AI8" i="28"/>
  <c r="AH8" i="28"/>
  <c r="AG8" i="28"/>
  <c r="AF8" i="28"/>
  <c r="AD8" i="28"/>
  <c r="Y8" i="28"/>
  <c r="W8" i="28"/>
  <c r="V8" i="28"/>
  <c r="U8" i="28"/>
  <c r="T8" i="28"/>
  <c r="AN7" i="28"/>
  <c r="AM7" i="28"/>
  <c r="AL7" i="28"/>
  <c r="AK7" i="28"/>
  <c r="AJ7" i="28"/>
  <c r="AI7" i="28"/>
  <c r="AH7" i="28"/>
  <c r="AG7" i="28"/>
  <c r="AF7" i="28"/>
  <c r="AD7" i="28"/>
  <c r="Y7" i="28"/>
  <c r="W7" i="28"/>
  <c r="V7" i="28"/>
  <c r="U7" i="28"/>
  <c r="T7" i="28"/>
  <c r="AN6" i="28"/>
  <c r="AM6" i="28"/>
  <c r="AL6" i="28"/>
  <c r="AK6" i="28"/>
  <c r="AJ6" i="28"/>
  <c r="AI6" i="28"/>
  <c r="AH6" i="28"/>
  <c r="AG6" i="28"/>
  <c r="AF6" i="28"/>
  <c r="AD6" i="28"/>
  <c r="Y6" i="28"/>
  <c r="W6" i="28"/>
  <c r="V6" i="28"/>
  <c r="U6" i="28"/>
  <c r="T6" i="28"/>
  <c r="A6" i="28"/>
  <c r="AN5" i="28"/>
  <c r="AM5" i="28"/>
  <c r="AL5" i="28"/>
  <c r="AK5" i="28"/>
  <c r="AJ5" i="28"/>
  <c r="AI5" i="28"/>
  <c r="AH5" i="28"/>
  <c r="AG5" i="28"/>
  <c r="AF5" i="28"/>
  <c r="AD5" i="28"/>
  <c r="Y5" i="28"/>
  <c r="W5" i="28"/>
  <c r="V5" i="28"/>
  <c r="U5" i="28"/>
  <c r="T5" i="28"/>
  <c r="F1" i="28"/>
  <c r="AN24" i="27"/>
  <c r="AM24" i="27"/>
  <c r="AL24" i="27"/>
  <c r="AK24" i="27"/>
  <c r="AJ24" i="27"/>
  <c r="AI24" i="27"/>
  <c r="AH24" i="27"/>
  <c r="AG24" i="27"/>
  <c r="AF24" i="27"/>
  <c r="AE24" i="27"/>
  <c r="AD24" i="27"/>
  <c r="Y24" i="27"/>
  <c r="W24" i="27"/>
  <c r="V24" i="27"/>
  <c r="U24" i="27"/>
  <c r="T24" i="27"/>
  <c r="AN23" i="27"/>
  <c r="AM23" i="27"/>
  <c r="AL23" i="27"/>
  <c r="AK23" i="27"/>
  <c r="AJ23" i="27"/>
  <c r="AI23" i="27"/>
  <c r="AH23" i="27"/>
  <c r="AG23" i="27"/>
  <c r="AF23" i="27"/>
  <c r="AE23" i="27"/>
  <c r="AD23" i="27"/>
  <c r="Y23" i="27"/>
  <c r="W23" i="27"/>
  <c r="V23" i="27"/>
  <c r="U23" i="27"/>
  <c r="T23" i="27"/>
  <c r="AN22" i="27"/>
  <c r="AM22" i="27"/>
  <c r="AL22" i="27"/>
  <c r="AK22" i="27"/>
  <c r="AJ22" i="27"/>
  <c r="AI22" i="27"/>
  <c r="AH22" i="27"/>
  <c r="AG22" i="27"/>
  <c r="AF22" i="27"/>
  <c r="AE22" i="27"/>
  <c r="AD22" i="27"/>
  <c r="Y22" i="27"/>
  <c r="W22" i="27"/>
  <c r="V22" i="27"/>
  <c r="U22" i="27"/>
  <c r="T22" i="27"/>
  <c r="AN21" i="27"/>
  <c r="AM21" i="27"/>
  <c r="AL21" i="27"/>
  <c r="AK21" i="27"/>
  <c r="AJ21" i="27"/>
  <c r="AI21" i="27"/>
  <c r="AH21" i="27"/>
  <c r="AG21" i="27"/>
  <c r="AF21" i="27"/>
  <c r="AE21" i="27"/>
  <c r="AD21" i="27"/>
  <c r="Y21" i="27"/>
  <c r="W21" i="27"/>
  <c r="V21" i="27"/>
  <c r="U21" i="27"/>
  <c r="T21" i="27"/>
  <c r="AN20" i="27"/>
  <c r="AM20" i="27"/>
  <c r="AL20" i="27"/>
  <c r="AK20" i="27"/>
  <c r="AJ20" i="27"/>
  <c r="AI20" i="27"/>
  <c r="AH20" i="27"/>
  <c r="AG20" i="27"/>
  <c r="AF20" i="27"/>
  <c r="AE20" i="27"/>
  <c r="AD20" i="27"/>
  <c r="Y20" i="27"/>
  <c r="W20" i="27"/>
  <c r="V20" i="27"/>
  <c r="U20" i="27"/>
  <c r="T20" i="27"/>
  <c r="A20" i="27"/>
  <c r="O32" i="68" s="1"/>
  <c r="AN19" i="27"/>
  <c r="AM19" i="27"/>
  <c r="AL19" i="27"/>
  <c r="AK19" i="27"/>
  <c r="AJ19" i="27"/>
  <c r="AI19" i="27"/>
  <c r="AH19" i="27"/>
  <c r="AG19" i="27"/>
  <c r="AF19" i="27"/>
  <c r="AE19" i="27"/>
  <c r="AD19" i="27"/>
  <c r="Y19" i="27"/>
  <c r="W19" i="27"/>
  <c r="V19" i="27"/>
  <c r="U19" i="27"/>
  <c r="T19" i="27"/>
  <c r="AN18" i="27"/>
  <c r="AM18" i="27"/>
  <c r="AL18" i="27"/>
  <c r="AK18" i="27"/>
  <c r="AJ18" i="27"/>
  <c r="AI18" i="27"/>
  <c r="AH18" i="27"/>
  <c r="AG18" i="27"/>
  <c r="AF18" i="27"/>
  <c r="AE18" i="27"/>
  <c r="AD18" i="27"/>
  <c r="Y18" i="27"/>
  <c r="W18" i="27"/>
  <c r="V18" i="27"/>
  <c r="U18" i="27"/>
  <c r="T18" i="27"/>
  <c r="AN17" i="27"/>
  <c r="AM17" i="27"/>
  <c r="AL17" i="27"/>
  <c r="AK17" i="27"/>
  <c r="AJ17" i="27"/>
  <c r="AI17" i="27"/>
  <c r="AH17" i="27"/>
  <c r="AG17" i="27"/>
  <c r="AF17" i="27"/>
  <c r="AE17" i="27"/>
  <c r="AD17" i="27"/>
  <c r="Y17" i="27"/>
  <c r="W17" i="27"/>
  <c r="V17" i="27"/>
  <c r="U17" i="27"/>
  <c r="T17" i="27"/>
  <c r="AN16" i="27"/>
  <c r="AM16" i="27"/>
  <c r="AL16" i="27"/>
  <c r="AK16" i="27"/>
  <c r="AJ16" i="27"/>
  <c r="AI16" i="27"/>
  <c r="AH16" i="27"/>
  <c r="AG16" i="27"/>
  <c r="AF16" i="27"/>
  <c r="AE16" i="27"/>
  <c r="AD16" i="27"/>
  <c r="Y16" i="27"/>
  <c r="W16" i="27"/>
  <c r="V16" i="27"/>
  <c r="U16" i="27"/>
  <c r="T16" i="27"/>
  <c r="A16" i="27"/>
  <c r="AN15" i="27"/>
  <c r="AM15" i="27"/>
  <c r="AL15" i="27"/>
  <c r="AK15" i="27"/>
  <c r="AJ15" i="27"/>
  <c r="AI15" i="27"/>
  <c r="AH15" i="27"/>
  <c r="AG15" i="27"/>
  <c r="AF15" i="27"/>
  <c r="AE15" i="27"/>
  <c r="AD15" i="27"/>
  <c r="Y15" i="27"/>
  <c r="W15" i="27"/>
  <c r="V15" i="27"/>
  <c r="U15" i="27"/>
  <c r="T15" i="27"/>
  <c r="AN14" i="27"/>
  <c r="AM14" i="27"/>
  <c r="AL14" i="27"/>
  <c r="AK14" i="27"/>
  <c r="AJ14" i="27"/>
  <c r="AI14" i="27"/>
  <c r="AH14" i="27"/>
  <c r="AG14" i="27"/>
  <c r="AF14" i="27"/>
  <c r="AE14" i="27"/>
  <c r="AD14" i="27"/>
  <c r="Y14" i="27"/>
  <c r="W14" i="27"/>
  <c r="V14" i="27"/>
  <c r="U14" i="27"/>
  <c r="T14" i="27"/>
  <c r="A14" i="27"/>
  <c r="AN13" i="27"/>
  <c r="AM13" i="27"/>
  <c r="AL13" i="27"/>
  <c r="AK13" i="27"/>
  <c r="AJ13" i="27"/>
  <c r="AI13" i="27"/>
  <c r="AH13" i="27"/>
  <c r="AG13" i="27"/>
  <c r="AF13" i="27"/>
  <c r="AE13" i="27"/>
  <c r="AD13" i="27"/>
  <c r="Y13" i="27"/>
  <c r="W13" i="27"/>
  <c r="V13" i="27"/>
  <c r="U13" i="27"/>
  <c r="T13" i="27"/>
  <c r="AN12" i="27"/>
  <c r="AM12" i="27"/>
  <c r="AL12" i="27"/>
  <c r="AK12" i="27"/>
  <c r="AJ12" i="27"/>
  <c r="AI12" i="27"/>
  <c r="AH12" i="27"/>
  <c r="AG12" i="27"/>
  <c r="AF12" i="27"/>
  <c r="AE12" i="27"/>
  <c r="AD12" i="27"/>
  <c r="Y12" i="27"/>
  <c r="W12" i="27"/>
  <c r="V12" i="27"/>
  <c r="U12" i="27"/>
  <c r="T12" i="27"/>
  <c r="A12" i="27"/>
  <c r="AN11" i="27"/>
  <c r="AM11" i="27"/>
  <c r="AL11" i="27"/>
  <c r="AK11" i="27"/>
  <c r="AJ11" i="27"/>
  <c r="AI11" i="27"/>
  <c r="AH11" i="27"/>
  <c r="AG11" i="27"/>
  <c r="AF11" i="27"/>
  <c r="AE11" i="27"/>
  <c r="AD11" i="27"/>
  <c r="Y11" i="27"/>
  <c r="W11" i="27"/>
  <c r="V11" i="27"/>
  <c r="U11" i="27"/>
  <c r="T11" i="27"/>
  <c r="AN10" i="27"/>
  <c r="AM10" i="27"/>
  <c r="AL10" i="27"/>
  <c r="AK10" i="27"/>
  <c r="AJ10" i="27"/>
  <c r="AI10" i="27"/>
  <c r="AH10" i="27"/>
  <c r="AG10" i="27"/>
  <c r="AF10" i="27"/>
  <c r="AE10" i="27"/>
  <c r="AD10" i="27"/>
  <c r="Y10" i="27"/>
  <c r="W10" i="27"/>
  <c r="V10" i="27"/>
  <c r="U10" i="27"/>
  <c r="T10" i="27"/>
  <c r="A10" i="27"/>
  <c r="AN9" i="27"/>
  <c r="AM9" i="27"/>
  <c r="AL9" i="27"/>
  <c r="AK9" i="27"/>
  <c r="AJ9" i="27"/>
  <c r="AI9" i="27"/>
  <c r="AH9" i="27"/>
  <c r="AG9" i="27"/>
  <c r="AF9" i="27"/>
  <c r="AE9" i="27"/>
  <c r="AD9" i="27"/>
  <c r="Y9" i="27"/>
  <c r="W9" i="27"/>
  <c r="V9" i="27"/>
  <c r="U9" i="27"/>
  <c r="T9" i="27"/>
  <c r="AN8" i="27"/>
  <c r="AM8" i="27"/>
  <c r="AL8" i="27"/>
  <c r="AK8" i="27"/>
  <c r="AJ8" i="27"/>
  <c r="AI8" i="27"/>
  <c r="AH8" i="27"/>
  <c r="AG8" i="27"/>
  <c r="AF8" i="27"/>
  <c r="AD8" i="27"/>
  <c r="Y8" i="27"/>
  <c r="W8" i="27"/>
  <c r="V8" i="27"/>
  <c r="U8" i="27"/>
  <c r="T8" i="27"/>
  <c r="AN7" i="27"/>
  <c r="AM7" i="27"/>
  <c r="AL7" i="27"/>
  <c r="AK7" i="27"/>
  <c r="AJ7" i="27"/>
  <c r="AI7" i="27"/>
  <c r="AH7" i="27"/>
  <c r="AG7" i="27"/>
  <c r="AF7" i="27"/>
  <c r="AD7" i="27"/>
  <c r="Y7" i="27"/>
  <c r="W7" i="27"/>
  <c r="V7" i="27"/>
  <c r="U7" i="27"/>
  <c r="T7" i="27"/>
  <c r="AN6" i="27"/>
  <c r="AM6" i="27"/>
  <c r="AL6" i="27"/>
  <c r="AK6" i="27"/>
  <c r="AJ6" i="27"/>
  <c r="AI6" i="27"/>
  <c r="AH6" i="27"/>
  <c r="AG6" i="27"/>
  <c r="AF6" i="27"/>
  <c r="AD6" i="27"/>
  <c r="Y6" i="27"/>
  <c r="W6" i="27"/>
  <c r="V6" i="27"/>
  <c r="U6" i="27"/>
  <c r="T6" i="27"/>
  <c r="AN5" i="27"/>
  <c r="AM5" i="27"/>
  <c r="AL5" i="27"/>
  <c r="AK5" i="27"/>
  <c r="AJ5" i="27"/>
  <c r="AI5" i="27"/>
  <c r="AH5" i="27"/>
  <c r="AG5" i="27"/>
  <c r="AF5" i="27"/>
  <c r="AD5" i="27"/>
  <c r="Y5" i="27"/>
  <c r="W5" i="27"/>
  <c r="V5" i="27"/>
  <c r="U5" i="27"/>
  <c r="T5" i="27"/>
  <c r="F1" i="27"/>
  <c r="AN24" i="26"/>
  <c r="AM24" i="26"/>
  <c r="AL24" i="26"/>
  <c r="AK24" i="26"/>
  <c r="AJ24" i="26"/>
  <c r="AI24" i="26"/>
  <c r="AH24" i="26"/>
  <c r="AG24" i="26"/>
  <c r="AF24" i="26"/>
  <c r="AE24" i="26"/>
  <c r="AD24" i="26"/>
  <c r="Y24" i="26"/>
  <c r="W24" i="26"/>
  <c r="V24" i="26"/>
  <c r="U24" i="26"/>
  <c r="T24" i="26"/>
  <c r="AN23" i="26"/>
  <c r="AM23" i="26"/>
  <c r="AL23" i="26"/>
  <c r="AK23" i="26"/>
  <c r="AJ23" i="26"/>
  <c r="AI23" i="26"/>
  <c r="AH23" i="26"/>
  <c r="AG23" i="26"/>
  <c r="AF23" i="26"/>
  <c r="AE23" i="26"/>
  <c r="AD23" i="26"/>
  <c r="Y23" i="26"/>
  <c r="W23" i="26"/>
  <c r="V23" i="26"/>
  <c r="U23" i="26"/>
  <c r="T23" i="26"/>
  <c r="AN22" i="26"/>
  <c r="AM22" i="26"/>
  <c r="AL22" i="26"/>
  <c r="AK22" i="26"/>
  <c r="AJ22" i="26"/>
  <c r="AI22" i="26"/>
  <c r="AH22" i="26"/>
  <c r="AG22" i="26"/>
  <c r="AF22" i="26"/>
  <c r="AE22" i="26"/>
  <c r="AD22" i="26"/>
  <c r="Y22" i="26"/>
  <c r="W22" i="26"/>
  <c r="V22" i="26"/>
  <c r="U22" i="26"/>
  <c r="T22" i="26"/>
  <c r="AN21" i="26"/>
  <c r="AM21" i="26"/>
  <c r="AL21" i="26"/>
  <c r="AK21" i="26"/>
  <c r="AJ21" i="26"/>
  <c r="AI21" i="26"/>
  <c r="AH21" i="26"/>
  <c r="AG21" i="26"/>
  <c r="AF21" i="26"/>
  <c r="AE21" i="26"/>
  <c r="AD21" i="26"/>
  <c r="Y21" i="26"/>
  <c r="W21" i="26"/>
  <c r="V21" i="26"/>
  <c r="U21" i="26"/>
  <c r="T21" i="26"/>
  <c r="AN20" i="26"/>
  <c r="AM20" i="26"/>
  <c r="AL20" i="26"/>
  <c r="AK20" i="26"/>
  <c r="AJ20" i="26"/>
  <c r="AI20" i="26"/>
  <c r="AH20" i="26"/>
  <c r="AG20" i="26"/>
  <c r="AF20" i="26"/>
  <c r="AE20" i="26"/>
  <c r="AD20" i="26"/>
  <c r="Y20" i="26"/>
  <c r="W20" i="26"/>
  <c r="V20" i="26"/>
  <c r="U20" i="26"/>
  <c r="T20" i="26"/>
  <c r="AN19" i="26"/>
  <c r="AM19" i="26"/>
  <c r="AL19" i="26"/>
  <c r="AK19" i="26"/>
  <c r="AJ19" i="26"/>
  <c r="AI19" i="26"/>
  <c r="AH19" i="26"/>
  <c r="AG19" i="26"/>
  <c r="AF19" i="26"/>
  <c r="AE19" i="26"/>
  <c r="AD19" i="26"/>
  <c r="Y19" i="26"/>
  <c r="W19" i="26"/>
  <c r="V19" i="26"/>
  <c r="U19" i="26"/>
  <c r="T19" i="26"/>
  <c r="AN18" i="26"/>
  <c r="AM18" i="26"/>
  <c r="AL18" i="26"/>
  <c r="AK18" i="26"/>
  <c r="AJ18" i="26"/>
  <c r="AI18" i="26"/>
  <c r="AH18" i="26"/>
  <c r="AG18" i="26"/>
  <c r="AF18" i="26"/>
  <c r="AE18" i="26"/>
  <c r="AD18" i="26"/>
  <c r="Y18" i="26"/>
  <c r="W18" i="26"/>
  <c r="V18" i="26"/>
  <c r="U18" i="26"/>
  <c r="T18" i="26"/>
  <c r="AN17" i="26"/>
  <c r="AM17" i="26"/>
  <c r="AL17" i="26"/>
  <c r="AK17" i="26"/>
  <c r="AJ17" i="26"/>
  <c r="AI17" i="26"/>
  <c r="AH17" i="26"/>
  <c r="AG17" i="26"/>
  <c r="AF17" i="26"/>
  <c r="AE17" i="26"/>
  <c r="AD17" i="26"/>
  <c r="Y17" i="26"/>
  <c r="W17" i="26"/>
  <c r="V17" i="26"/>
  <c r="U17" i="26"/>
  <c r="T17" i="26"/>
  <c r="AN16" i="26"/>
  <c r="AM16" i="26"/>
  <c r="AL16" i="26"/>
  <c r="AK16" i="26"/>
  <c r="AJ16" i="26"/>
  <c r="AI16" i="26"/>
  <c r="AH16" i="26"/>
  <c r="AG16" i="26"/>
  <c r="AF16" i="26"/>
  <c r="AE16" i="26"/>
  <c r="AD16" i="26"/>
  <c r="Y16" i="26"/>
  <c r="W16" i="26"/>
  <c r="V16" i="26"/>
  <c r="U16" i="26"/>
  <c r="T16" i="26"/>
  <c r="A16" i="26"/>
  <c r="AN15" i="26"/>
  <c r="AM15" i="26"/>
  <c r="AL15" i="26"/>
  <c r="AK15" i="26"/>
  <c r="AJ15" i="26"/>
  <c r="AI15" i="26"/>
  <c r="AH15" i="26"/>
  <c r="AG15" i="26"/>
  <c r="AF15" i="26"/>
  <c r="AE15" i="26"/>
  <c r="AD15" i="26"/>
  <c r="Y15" i="26"/>
  <c r="W15" i="26"/>
  <c r="V15" i="26"/>
  <c r="U15" i="26"/>
  <c r="T15" i="26"/>
  <c r="AN14" i="26"/>
  <c r="AM14" i="26"/>
  <c r="AL14" i="26"/>
  <c r="AK14" i="26"/>
  <c r="AJ14" i="26"/>
  <c r="AI14" i="26"/>
  <c r="AH14" i="26"/>
  <c r="AG14" i="26"/>
  <c r="AF14" i="26"/>
  <c r="AE14" i="26"/>
  <c r="AD14" i="26"/>
  <c r="Y14" i="26"/>
  <c r="W14" i="26"/>
  <c r="V14" i="26"/>
  <c r="U14" i="26"/>
  <c r="T14" i="26"/>
  <c r="A14" i="26"/>
  <c r="AN13" i="26"/>
  <c r="AM13" i="26"/>
  <c r="AL13" i="26"/>
  <c r="AK13" i="26"/>
  <c r="AJ13" i="26"/>
  <c r="AI13" i="26"/>
  <c r="AH13" i="26"/>
  <c r="AG13" i="26"/>
  <c r="AF13" i="26"/>
  <c r="AE13" i="26"/>
  <c r="AD13" i="26"/>
  <c r="Y13" i="26"/>
  <c r="W13" i="26"/>
  <c r="V13" i="26"/>
  <c r="U13" i="26"/>
  <c r="T13" i="26"/>
  <c r="AN12" i="26"/>
  <c r="AM12" i="26"/>
  <c r="AL12" i="26"/>
  <c r="AK12" i="26"/>
  <c r="AJ12" i="26"/>
  <c r="AI12" i="26"/>
  <c r="AH12" i="26"/>
  <c r="AG12" i="26"/>
  <c r="AF12" i="26"/>
  <c r="AE12" i="26"/>
  <c r="AD12" i="26"/>
  <c r="Y12" i="26"/>
  <c r="W12" i="26"/>
  <c r="V12" i="26"/>
  <c r="U12" i="26"/>
  <c r="T12" i="26"/>
  <c r="A12" i="26"/>
  <c r="AN11" i="26"/>
  <c r="AM11" i="26"/>
  <c r="AL11" i="26"/>
  <c r="AK11" i="26"/>
  <c r="AJ11" i="26"/>
  <c r="AI11" i="26"/>
  <c r="AH11" i="26"/>
  <c r="AG11" i="26"/>
  <c r="AF11" i="26"/>
  <c r="AE11" i="26"/>
  <c r="AD11" i="26"/>
  <c r="Y11" i="26"/>
  <c r="W11" i="26"/>
  <c r="V11" i="26"/>
  <c r="U11" i="26"/>
  <c r="T11" i="26"/>
  <c r="AN10" i="26"/>
  <c r="AM10" i="26"/>
  <c r="AL10" i="26"/>
  <c r="AK10" i="26"/>
  <c r="AJ10" i="26"/>
  <c r="AI10" i="26"/>
  <c r="AH10" i="26"/>
  <c r="AG10" i="26"/>
  <c r="AF10" i="26"/>
  <c r="AE10" i="26"/>
  <c r="AD10" i="26"/>
  <c r="Y10" i="26"/>
  <c r="W10" i="26"/>
  <c r="V10" i="26"/>
  <c r="U10" i="26"/>
  <c r="T10" i="26"/>
  <c r="A10" i="26"/>
  <c r="AN9" i="26"/>
  <c r="AM9" i="26"/>
  <c r="AL9" i="26"/>
  <c r="AK9" i="26"/>
  <c r="AJ9" i="26"/>
  <c r="AI9" i="26"/>
  <c r="AH9" i="26"/>
  <c r="AG9" i="26"/>
  <c r="AF9" i="26"/>
  <c r="AE9" i="26"/>
  <c r="AD9" i="26"/>
  <c r="Y9" i="26"/>
  <c r="W9" i="26"/>
  <c r="V9" i="26"/>
  <c r="U9" i="26"/>
  <c r="T9" i="26"/>
  <c r="AN8" i="26"/>
  <c r="AM8" i="26"/>
  <c r="AL8" i="26"/>
  <c r="AK8" i="26"/>
  <c r="AJ8" i="26"/>
  <c r="AI8" i="26"/>
  <c r="AH8" i="26"/>
  <c r="AG8" i="26"/>
  <c r="AF8" i="26"/>
  <c r="AD8" i="26"/>
  <c r="Y8" i="26"/>
  <c r="W8" i="26"/>
  <c r="V8" i="26"/>
  <c r="U8" i="26"/>
  <c r="T8" i="26"/>
  <c r="AN7" i="26"/>
  <c r="AM7" i="26"/>
  <c r="AL7" i="26"/>
  <c r="AK7" i="26"/>
  <c r="AJ7" i="26"/>
  <c r="AI7" i="26"/>
  <c r="AH7" i="26"/>
  <c r="AG7" i="26"/>
  <c r="AF7" i="26"/>
  <c r="AD7" i="26"/>
  <c r="Y7" i="26"/>
  <c r="W7" i="26"/>
  <c r="V7" i="26"/>
  <c r="U7" i="26"/>
  <c r="T7" i="26"/>
  <c r="AN6" i="26"/>
  <c r="AM6" i="26"/>
  <c r="AL6" i="26"/>
  <c r="AK6" i="26"/>
  <c r="AJ6" i="26"/>
  <c r="AI6" i="26"/>
  <c r="AH6" i="26"/>
  <c r="AG6" i="26"/>
  <c r="AF6" i="26"/>
  <c r="AD6" i="26"/>
  <c r="Y6" i="26"/>
  <c r="W6" i="26"/>
  <c r="V6" i="26"/>
  <c r="U6" i="26"/>
  <c r="T6" i="26"/>
  <c r="A6" i="26"/>
  <c r="AN5" i="26"/>
  <c r="AM5" i="26"/>
  <c r="AL5" i="26"/>
  <c r="AK5" i="26"/>
  <c r="AJ5" i="26"/>
  <c r="AI5" i="26"/>
  <c r="AH5" i="26"/>
  <c r="AG5" i="26"/>
  <c r="AF5" i="26"/>
  <c r="AD5" i="26"/>
  <c r="Y5" i="26"/>
  <c r="W5" i="26"/>
  <c r="V5" i="26"/>
  <c r="U5" i="26"/>
  <c r="T5" i="26"/>
  <c r="F1" i="26"/>
  <c r="AN24" i="25"/>
  <c r="AM24" i="25"/>
  <c r="AL24" i="25"/>
  <c r="AK24" i="25"/>
  <c r="AJ24" i="25"/>
  <c r="AI24" i="25"/>
  <c r="AH24" i="25"/>
  <c r="AG24" i="25"/>
  <c r="AF24" i="25"/>
  <c r="AE24" i="25"/>
  <c r="AD24" i="25"/>
  <c r="Y24" i="25"/>
  <c r="W24" i="25"/>
  <c r="V24" i="25"/>
  <c r="U24" i="25"/>
  <c r="T24" i="25"/>
  <c r="AN23" i="25"/>
  <c r="AM23" i="25"/>
  <c r="AL23" i="25"/>
  <c r="AK23" i="25"/>
  <c r="AJ23" i="25"/>
  <c r="AI23" i="25"/>
  <c r="AH23" i="25"/>
  <c r="AG23" i="25"/>
  <c r="AF23" i="25"/>
  <c r="AE23" i="25"/>
  <c r="AD23" i="25"/>
  <c r="Y23" i="25"/>
  <c r="W23" i="25"/>
  <c r="V23" i="25"/>
  <c r="U23" i="25"/>
  <c r="T23" i="25"/>
  <c r="AN22" i="25"/>
  <c r="AM22" i="25"/>
  <c r="AL22" i="25"/>
  <c r="AK22" i="25"/>
  <c r="AJ22" i="25"/>
  <c r="AI22" i="25"/>
  <c r="AH22" i="25"/>
  <c r="AG22" i="25"/>
  <c r="AF22" i="25"/>
  <c r="AE22" i="25"/>
  <c r="AD22" i="25"/>
  <c r="Y22" i="25"/>
  <c r="W22" i="25"/>
  <c r="V22" i="25"/>
  <c r="U22" i="25"/>
  <c r="T22" i="25"/>
  <c r="AN21" i="25"/>
  <c r="AM21" i="25"/>
  <c r="AL21" i="25"/>
  <c r="AK21" i="25"/>
  <c r="AJ21" i="25"/>
  <c r="AI21" i="25"/>
  <c r="AH21" i="25"/>
  <c r="AG21" i="25"/>
  <c r="AF21" i="25"/>
  <c r="AE21" i="25"/>
  <c r="AD21" i="25"/>
  <c r="Y21" i="25"/>
  <c r="W21" i="25"/>
  <c r="V21" i="25"/>
  <c r="U21" i="25"/>
  <c r="T21" i="25"/>
  <c r="AN20" i="25"/>
  <c r="AM20" i="25"/>
  <c r="AL20" i="25"/>
  <c r="AK20" i="25"/>
  <c r="AJ20" i="25"/>
  <c r="AI20" i="25"/>
  <c r="AH20" i="25"/>
  <c r="AG20" i="25"/>
  <c r="AF20" i="25"/>
  <c r="AE20" i="25"/>
  <c r="AD20" i="25"/>
  <c r="Y20" i="25"/>
  <c r="W20" i="25"/>
  <c r="V20" i="25"/>
  <c r="U20" i="25"/>
  <c r="T20" i="25"/>
  <c r="AN19" i="25"/>
  <c r="AM19" i="25"/>
  <c r="AL19" i="25"/>
  <c r="AK19" i="25"/>
  <c r="AJ19" i="25"/>
  <c r="AI19" i="25"/>
  <c r="AH19" i="25"/>
  <c r="AG19" i="25"/>
  <c r="AF19" i="25"/>
  <c r="AE19" i="25"/>
  <c r="AD19" i="25"/>
  <c r="Y19" i="25"/>
  <c r="W19" i="25"/>
  <c r="V19" i="25"/>
  <c r="U19" i="25"/>
  <c r="T19" i="25"/>
  <c r="AN18" i="25"/>
  <c r="AM18" i="25"/>
  <c r="AL18" i="25"/>
  <c r="AK18" i="25"/>
  <c r="AJ18" i="25"/>
  <c r="AI18" i="25"/>
  <c r="AH18" i="25"/>
  <c r="AG18" i="25"/>
  <c r="AF18" i="25"/>
  <c r="AE18" i="25"/>
  <c r="AD18" i="25"/>
  <c r="Y18" i="25"/>
  <c r="W18" i="25"/>
  <c r="V18" i="25"/>
  <c r="U18" i="25"/>
  <c r="T18" i="25"/>
  <c r="AN17" i="25"/>
  <c r="AM17" i="25"/>
  <c r="AL17" i="25"/>
  <c r="AK17" i="25"/>
  <c r="AJ17" i="25"/>
  <c r="AI17" i="25"/>
  <c r="AH17" i="25"/>
  <c r="AG17" i="25"/>
  <c r="AF17" i="25"/>
  <c r="AE17" i="25"/>
  <c r="AD17" i="25"/>
  <c r="Y17" i="25"/>
  <c r="W17" i="25"/>
  <c r="V17" i="25"/>
  <c r="U17" i="25"/>
  <c r="T17" i="25"/>
  <c r="AN16" i="25"/>
  <c r="AM16" i="25"/>
  <c r="AL16" i="25"/>
  <c r="AK16" i="25"/>
  <c r="AJ16" i="25"/>
  <c r="AI16" i="25"/>
  <c r="AH16" i="25"/>
  <c r="AG16" i="25"/>
  <c r="AF16" i="25"/>
  <c r="AE16" i="25"/>
  <c r="AD16" i="25"/>
  <c r="Y16" i="25"/>
  <c r="W16" i="25"/>
  <c r="V16" i="25"/>
  <c r="U16" i="25"/>
  <c r="T16" i="25"/>
  <c r="A16" i="25"/>
  <c r="AN15" i="25"/>
  <c r="AM15" i="25"/>
  <c r="AL15" i="25"/>
  <c r="AK15" i="25"/>
  <c r="AJ15" i="25"/>
  <c r="AI15" i="25"/>
  <c r="AH15" i="25"/>
  <c r="AG15" i="25"/>
  <c r="AF15" i="25"/>
  <c r="AE15" i="25"/>
  <c r="AD15" i="25"/>
  <c r="Y15" i="25"/>
  <c r="W15" i="25"/>
  <c r="V15" i="25"/>
  <c r="U15" i="25"/>
  <c r="T15" i="25"/>
  <c r="AN14" i="25"/>
  <c r="AM14" i="25"/>
  <c r="AL14" i="25"/>
  <c r="AK14" i="25"/>
  <c r="AJ14" i="25"/>
  <c r="AI14" i="25"/>
  <c r="AH14" i="25"/>
  <c r="AG14" i="25"/>
  <c r="AF14" i="25"/>
  <c r="AE14" i="25"/>
  <c r="AD14" i="25"/>
  <c r="Y14" i="25"/>
  <c r="W14" i="25"/>
  <c r="V14" i="25"/>
  <c r="U14" i="25"/>
  <c r="T14" i="25"/>
  <c r="A14" i="25"/>
  <c r="AN13" i="25"/>
  <c r="AM13" i="25"/>
  <c r="AL13" i="25"/>
  <c r="AK13" i="25"/>
  <c r="AJ13" i="25"/>
  <c r="AI13" i="25"/>
  <c r="AH13" i="25"/>
  <c r="AG13" i="25"/>
  <c r="AF13" i="25"/>
  <c r="AE13" i="25"/>
  <c r="AD13" i="25"/>
  <c r="Y13" i="25"/>
  <c r="W13" i="25"/>
  <c r="V13" i="25"/>
  <c r="U13" i="25"/>
  <c r="T13" i="25"/>
  <c r="AN12" i="25"/>
  <c r="AM12" i="25"/>
  <c r="AL12" i="25"/>
  <c r="AK12" i="25"/>
  <c r="AJ12" i="25"/>
  <c r="AI12" i="25"/>
  <c r="AH12" i="25"/>
  <c r="AG12" i="25"/>
  <c r="AF12" i="25"/>
  <c r="AE12" i="25"/>
  <c r="AD12" i="25"/>
  <c r="Y12" i="25"/>
  <c r="W12" i="25"/>
  <c r="V12" i="25"/>
  <c r="U12" i="25"/>
  <c r="T12" i="25"/>
  <c r="A12" i="25"/>
  <c r="AN11" i="25"/>
  <c r="AM11" i="25"/>
  <c r="AL11" i="25"/>
  <c r="AK11" i="25"/>
  <c r="AJ11" i="25"/>
  <c r="AI11" i="25"/>
  <c r="AH11" i="25"/>
  <c r="AG11" i="25"/>
  <c r="AF11" i="25"/>
  <c r="AE11" i="25"/>
  <c r="AD11" i="25"/>
  <c r="Y11" i="25"/>
  <c r="W11" i="25"/>
  <c r="V11" i="25"/>
  <c r="U11" i="25"/>
  <c r="T11" i="25"/>
  <c r="AN10" i="25"/>
  <c r="AM10" i="25"/>
  <c r="AL10" i="25"/>
  <c r="AK10" i="25"/>
  <c r="AJ10" i="25"/>
  <c r="AI10" i="25"/>
  <c r="AH10" i="25"/>
  <c r="AG10" i="25"/>
  <c r="AF10" i="25"/>
  <c r="AE10" i="25"/>
  <c r="AD10" i="25"/>
  <c r="Y10" i="25"/>
  <c r="W10" i="25"/>
  <c r="V10" i="25"/>
  <c r="U10" i="25"/>
  <c r="T10" i="25"/>
  <c r="A10" i="25"/>
  <c r="AN9" i="25"/>
  <c r="AM9" i="25"/>
  <c r="AL9" i="25"/>
  <c r="AK9" i="25"/>
  <c r="AJ9" i="25"/>
  <c r="AI9" i="25"/>
  <c r="AH9" i="25"/>
  <c r="AG9" i="25"/>
  <c r="AF9" i="25"/>
  <c r="AE9" i="25"/>
  <c r="AD9" i="25"/>
  <c r="Y9" i="25"/>
  <c r="W9" i="25"/>
  <c r="V9" i="25"/>
  <c r="U9" i="25"/>
  <c r="T9" i="25"/>
  <c r="AN8" i="25"/>
  <c r="AM8" i="25"/>
  <c r="AL8" i="25"/>
  <c r="AK8" i="25"/>
  <c r="AJ8" i="25"/>
  <c r="AI8" i="25"/>
  <c r="AH8" i="25"/>
  <c r="AG8" i="25"/>
  <c r="AF8" i="25"/>
  <c r="AD8" i="25"/>
  <c r="Y8" i="25"/>
  <c r="W8" i="25"/>
  <c r="V8" i="25"/>
  <c r="U8" i="25"/>
  <c r="T8" i="25"/>
  <c r="AN7" i="25"/>
  <c r="AM7" i="25"/>
  <c r="AL7" i="25"/>
  <c r="AK7" i="25"/>
  <c r="AJ7" i="25"/>
  <c r="AI7" i="25"/>
  <c r="AH7" i="25"/>
  <c r="AG7" i="25"/>
  <c r="AF7" i="25"/>
  <c r="AD7" i="25"/>
  <c r="Y7" i="25"/>
  <c r="W7" i="25"/>
  <c r="V7" i="25"/>
  <c r="U7" i="25"/>
  <c r="T7" i="25"/>
  <c r="AN6" i="25"/>
  <c r="AM6" i="25"/>
  <c r="AL6" i="25"/>
  <c r="AK6" i="25"/>
  <c r="AJ6" i="25"/>
  <c r="AI6" i="25"/>
  <c r="AH6" i="25"/>
  <c r="AG6" i="25"/>
  <c r="AF6" i="25"/>
  <c r="AD6" i="25"/>
  <c r="Y6" i="25"/>
  <c r="W6" i="25"/>
  <c r="V6" i="25"/>
  <c r="U6" i="25"/>
  <c r="T6" i="25"/>
  <c r="A6" i="25"/>
  <c r="AN5" i="25"/>
  <c r="AM5" i="25"/>
  <c r="AL5" i="25"/>
  <c r="AK5" i="25"/>
  <c r="AJ5" i="25"/>
  <c r="AI5" i="25"/>
  <c r="AH5" i="25"/>
  <c r="AG5" i="25"/>
  <c r="AF5" i="25"/>
  <c r="AD5" i="25"/>
  <c r="Y5" i="25"/>
  <c r="W5" i="25"/>
  <c r="V5" i="25"/>
  <c r="U5" i="25"/>
  <c r="T5" i="25"/>
  <c r="F1" i="25"/>
  <c r="AN28" i="24"/>
  <c r="AM28" i="24"/>
  <c r="AL28" i="24"/>
  <c r="AK28" i="24"/>
  <c r="AJ28" i="24"/>
  <c r="AI28" i="24"/>
  <c r="AH28" i="24"/>
  <c r="AG28" i="24"/>
  <c r="AF28" i="24"/>
  <c r="AE28" i="24"/>
  <c r="AD28" i="24"/>
  <c r="Y28" i="24"/>
  <c r="W28" i="24"/>
  <c r="V28" i="24"/>
  <c r="U28" i="24"/>
  <c r="T28" i="24"/>
  <c r="AN27" i="24"/>
  <c r="AM27" i="24"/>
  <c r="AL27" i="24"/>
  <c r="AK27" i="24"/>
  <c r="AJ27" i="24"/>
  <c r="AI27" i="24"/>
  <c r="AH27" i="24"/>
  <c r="AG27" i="24"/>
  <c r="AF27" i="24"/>
  <c r="AE27" i="24"/>
  <c r="AD27" i="24"/>
  <c r="Y27" i="24"/>
  <c r="W27" i="24"/>
  <c r="V27" i="24"/>
  <c r="U27" i="24"/>
  <c r="T27" i="24"/>
  <c r="AN26" i="24"/>
  <c r="AM26" i="24"/>
  <c r="AL26" i="24"/>
  <c r="AK26" i="24"/>
  <c r="AJ26" i="24"/>
  <c r="AI26" i="24"/>
  <c r="AH26" i="24"/>
  <c r="AG26" i="24"/>
  <c r="AF26" i="24"/>
  <c r="AE26" i="24"/>
  <c r="AD26" i="24"/>
  <c r="Y26" i="24"/>
  <c r="W26" i="24"/>
  <c r="V26" i="24"/>
  <c r="U26" i="24"/>
  <c r="T26" i="24"/>
  <c r="AN25" i="24"/>
  <c r="AM25" i="24"/>
  <c r="AL25" i="24"/>
  <c r="AK25" i="24"/>
  <c r="AJ25" i="24"/>
  <c r="AI25" i="24"/>
  <c r="AH25" i="24"/>
  <c r="AG25" i="24"/>
  <c r="AF25" i="24"/>
  <c r="AE25" i="24"/>
  <c r="AD25" i="24"/>
  <c r="Y25" i="24"/>
  <c r="W25" i="24"/>
  <c r="V25" i="24"/>
  <c r="U25" i="24"/>
  <c r="T25" i="24"/>
  <c r="AN24" i="24"/>
  <c r="AM24" i="24"/>
  <c r="AL24" i="24"/>
  <c r="AK24" i="24"/>
  <c r="AJ24" i="24"/>
  <c r="AI24" i="24"/>
  <c r="AH24" i="24"/>
  <c r="AG24" i="24"/>
  <c r="AF24" i="24"/>
  <c r="AE24" i="24"/>
  <c r="AD24" i="24"/>
  <c r="Y24" i="24"/>
  <c r="W24" i="24"/>
  <c r="V24" i="24"/>
  <c r="U24" i="24"/>
  <c r="T24" i="24"/>
  <c r="AN23" i="24"/>
  <c r="AM23" i="24"/>
  <c r="AL23" i="24"/>
  <c r="AK23" i="24"/>
  <c r="AJ23" i="24"/>
  <c r="AI23" i="24"/>
  <c r="AH23" i="24"/>
  <c r="AG23" i="24"/>
  <c r="AF23" i="24"/>
  <c r="AE23" i="24"/>
  <c r="AD23" i="24"/>
  <c r="Y23" i="24"/>
  <c r="W23" i="24"/>
  <c r="V23" i="24"/>
  <c r="U23" i="24"/>
  <c r="T23" i="24"/>
  <c r="AN22" i="24"/>
  <c r="AM22" i="24"/>
  <c r="AL22" i="24"/>
  <c r="AK22" i="24"/>
  <c r="AJ22" i="24"/>
  <c r="AI22" i="24"/>
  <c r="AH22" i="24"/>
  <c r="AG22" i="24"/>
  <c r="AF22" i="24"/>
  <c r="AE22" i="24"/>
  <c r="AD22" i="24"/>
  <c r="Y22" i="24"/>
  <c r="W22" i="24"/>
  <c r="V22" i="24"/>
  <c r="U22" i="24"/>
  <c r="T22" i="24"/>
  <c r="AN21" i="24"/>
  <c r="AM21" i="24"/>
  <c r="AL21" i="24"/>
  <c r="AK21" i="24"/>
  <c r="AJ21" i="24"/>
  <c r="AI21" i="24"/>
  <c r="AH21" i="24"/>
  <c r="AG21" i="24"/>
  <c r="AF21" i="24"/>
  <c r="AE21" i="24"/>
  <c r="AD21" i="24"/>
  <c r="Y21" i="24"/>
  <c r="W21" i="24"/>
  <c r="V21" i="24"/>
  <c r="U21" i="24"/>
  <c r="T21" i="24"/>
  <c r="AN20" i="24"/>
  <c r="AM20" i="24"/>
  <c r="AL20" i="24"/>
  <c r="AK20" i="24"/>
  <c r="AJ20" i="24"/>
  <c r="AI20" i="24"/>
  <c r="AH20" i="24"/>
  <c r="AG20" i="24"/>
  <c r="AF20" i="24"/>
  <c r="AE20" i="24"/>
  <c r="AD20" i="24"/>
  <c r="Y20" i="24"/>
  <c r="W20" i="24"/>
  <c r="V20" i="24"/>
  <c r="U20" i="24"/>
  <c r="T20" i="24"/>
  <c r="AN19" i="24"/>
  <c r="AM19" i="24"/>
  <c r="AL19" i="24"/>
  <c r="AK19" i="24"/>
  <c r="AJ19" i="24"/>
  <c r="AI19" i="24"/>
  <c r="AH19" i="24"/>
  <c r="AG19" i="24"/>
  <c r="AF19" i="24"/>
  <c r="AE19" i="24"/>
  <c r="AD19" i="24"/>
  <c r="Y19" i="24"/>
  <c r="W19" i="24"/>
  <c r="V19" i="24"/>
  <c r="U19" i="24"/>
  <c r="T19" i="24"/>
  <c r="AN18" i="24"/>
  <c r="AM18" i="24"/>
  <c r="AL18" i="24"/>
  <c r="AK18" i="24"/>
  <c r="AJ18" i="24"/>
  <c r="AI18" i="24"/>
  <c r="AH18" i="24"/>
  <c r="AG18" i="24"/>
  <c r="AF18" i="24"/>
  <c r="AE18" i="24"/>
  <c r="AD18" i="24"/>
  <c r="Y18" i="24"/>
  <c r="W18" i="24"/>
  <c r="V18" i="24"/>
  <c r="U18" i="24"/>
  <c r="T18" i="24"/>
  <c r="AN17" i="24"/>
  <c r="AM17" i="24"/>
  <c r="AL17" i="24"/>
  <c r="AK17" i="24"/>
  <c r="AJ17" i="24"/>
  <c r="AI17" i="24"/>
  <c r="AH17" i="24"/>
  <c r="AG17" i="24"/>
  <c r="AF17" i="24"/>
  <c r="AE17" i="24"/>
  <c r="AD17" i="24"/>
  <c r="Y17" i="24"/>
  <c r="W17" i="24"/>
  <c r="V17" i="24"/>
  <c r="U17" i="24"/>
  <c r="T17" i="24"/>
  <c r="AN16" i="24"/>
  <c r="AM16" i="24"/>
  <c r="AL16" i="24"/>
  <c r="AK16" i="24"/>
  <c r="AJ16" i="24"/>
  <c r="AI16" i="24"/>
  <c r="AH16" i="24"/>
  <c r="AG16" i="24"/>
  <c r="AF16" i="24"/>
  <c r="AE16" i="24"/>
  <c r="AD16" i="24"/>
  <c r="Y16" i="24"/>
  <c r="W16" i="24"/>
  <c r="V16" i="24"/>
  <c r="U16" i="24"/>
  <c r="T16" i="24"/>
  <c r="A16" i="24"/>
  <c r="AN15" i="24"/>
  <c r="AM15" i="24"/>
  <c r="AL15" i="24"/>
  <c r="AK15" i="24"/>
  <c r="AJ15" i="24"/>
  <c r="AI15" i="24"/>
  <c r="AH15" i="24"/>
  <c r="AG15" i="24"/>
  <c r="AF15" i="24"/>
  <c r="AE15" i="24"/>
  <c r="AD15" i="24"/>
  <c r="Y15" i="24"/>
  <c r="W15" i="24"/>
  <c r="V15" i="24"/>
  <c r="U15" i="24"/>
  <c r="T15" i="24"/>
  <c r="AN14" i="24"/>
  <c r="AM14" i="24"/>
  <c r="AL14" i="24"/>
  <c r="AK14" i="24"/>
  <c r="AJ14" i="24"/>
  <c r="AI14" i="24"/>
  <c r="AH14" i="24"/>
  <c r="AG14" i="24"/>
  <c r="AF14" i="24"/>
  <c r="AE14" i="24"/>
  <c r="AD14" i="24"/>
  <c r="Y14" i="24"/>
  <c r="W14" i="24"/>
  <c r="V14" i="24"/>
  <c r="U14" i="24"/>
  <c r="T14" i="24"/>
  <c r="A14" i="24"/>
  <c r="AN13" i="24"/>
  <c r="AM13" i="24"/>
  <c r="AL13" i="24"/>
  <c r="AK13" i="24"/>
  <c r="AJ13" i="24"/>
  <c r="AI13" i="24"/>
  <c r="AH13" i="24"/>
  <c r="AG13" i="24"/>
  <c r="AF13" i="24"/>
  <c r="AE13" i="24"/>
  <c r="AD13" i="24"/>
  <c r="Y13" i="24"/>
  <c r="W13" i="24"/>
  <c r="V13" i="24"/>
  <c r="U13" i="24"/>
  <c r="T13" i="24"/>
  <c r="AN12" i="24"/>
  <c r="AM12" i="24"/>
  <c r="AL12" i="24"/>
  <c r="AK12" i="24"/>
  <c r="AJ12" i="24"/>
  <c r="AI12" i="24"/>
  <c r="AH12" i="24"/>
  <c r="AG12" i="24"/>
  <c r="AF12" i="24"/>
  <c r="AE12" i="24"/>
  <c r="AD12" i="24"/>
  <c r="Y12" i="24"/>
  <c r="W12" i="24"/>
  <c r="V12" i="24"/>
  <c r="U12" i="24"/>
  <c r="T12" i="24"/>
  <c r="A12" i="24"/>
  <c r="AN11" i="24"/>
  <c r="AM11" i="24"/>
  <c r="AL11" i="24"/>
  <c r="AK11" i="24"/>
  <c r="AJ11" i="24"/>
  <c r="AI11" i="24"/>
  <c r="AH11" i="24"/>
  <c r="AG11" i="24"/>
  <c r="AF11" i="24"/>
  <c r="AE11" i="24"/>
  <c r="AD11" i="24"/>
  <c r="Y11" i="24"/>
  <c r="W11" i="24"/>
  <c r="V11" i="24"/>
  <c r="U11" i="24"/>
  <c r="T11" i="24"/>
  <c r="AN10" i="24"/>
  <c r="AM10" i="24"/>
  <c r="AL10" i="24"/>
  <c r="AK10" i="24"/>
  <c r="AJ10" i="24"/>
  <c r="AI10" i="24"/>
  <c r="AH10" i="24"/>
  <c r="AG10" i="24"/>
  <c r="AF10" i="24"/>
  <c r="AE10" i="24"/>
  <c r="AD10" i="24"/>
  <c r="Y10" i="24"/>
  <c r="W10" i="24"/>
  <c r="V10" i="24"/>
  <c r="U10" i="24"/>
  <c r="T10" i="24"/>
  <c r="A10" i="24"/>
  <c r="AN9" i="24"/>
  <c r="AM9" i="24"/>
  <c r="AL9" i="24"/>
  <c r="AK9" i="24"/>
  <c r="AJ9" i="24"/>
  <c r="AI9" i="24"/>
  <c r="AH9" i="24"/>
  <c r="AG9" i="24"/>
  <c r="AF9" i="24"/>
  <c r="AE9" i="24"/>
  <c r="AD9" i="24"/>
  <c r="Y9" i="24"/>
  <c r="W9" i="24"/>
  <c r="V9" i="24"/>
  <c r="U9" i="24"/>
  <c r="T9" i="24"/>
  <c r="AN8" i="24"/>
  <c r="AM8" i="24"/>
  <c r="AL8" i="24"/>
  <c r="AK8" i="24"/>
  <c r="AJ8" i="24"/>
  <c r="AI8" i="24"/>
  <c r="AH8" i="24"/>
  <c r="AG8" i="24"/>
  <c r="AF8" i="24"/>
  <c r="AD8" i="24"/>
  <c r="Y8" i="24"/>
  <c r="W8" i="24"/>
  <c r="V8" i="24"/>
  <c r="U8" i="24"/>
  <c r="T8" i="24"/>
  <c r="AN7" i="24"/>
  <c r="AM7" i="24"/>
  <c r="AL7" i="24"/>
  <c r="AK7" i="24"/>
  <c r="AJ7" i="24"/>
  <c r="AI7" i="24"/>
  <c r="AH7" i="24"/>
  <c r="AG7" i="24"/>
  <c r="AF7" i="24"/>
  <c r="AD7" i="24"/>
  <c r="Y7" i="24"/>
  <c r="W7" i="24"/>
  <c r="V7" i="24"/>
  <c r="U7" i="24"/>
  <c r="T7" i="24"/>
  <c r="AN6" i="24"/>
  <c r="AM6" i="24"/>
  <c r="AL6" i="24"/>
  <c r="AK6" i="24"/>
  <c r="AJ6" i="24"/>
  <c r="AI6" i="24"/>
  <c r="AH6" i="24"/>
  <c r="AG6" i="24"/>
  <c r="AF6" i="24"/>
  <c r="AD6" i="24"/>
  <c r="Y6" i="24"/>
  <c r="W6" i="24"/>
  <c r="V6" i="24"/>
  <c r="U6" i="24"/>
  <c r="T6" i="24"/>
  <c r="A6" i="24"/>
  <c r="AN5" i="24"/>
  <c r="AM5" i="24"/>
  <c r="AL5" i="24"/>
  <c r="AK5" i="24"/>
  <c r="AJ5" i="24"/>
  <c r="AI5" i="24"/>
  <c r="AH5" i="24"/>
  <c r="AG5" i="24"/>
  <c r="AF5" i="24"/>
  <c r="AD5" i="24"/>
  <c r="Y5" i="24"/>
  <c r="W5" i="24"/>
  <c r="V5" i="24"/>
  <c r="U5" i="24"/>
  <c r="T5" i="24"/>
  <c r="F1" i="24"/>
  <c r="AN27" i="23"/>
  <c r="AM27" i="23"/>
  <c r="AL27" i="23"/>
  <c r="AK27" i="23"/>
  <c r="AJ27" i="23"/>
  <c r="AI27" i="23"/>
  <c r="AH27" i="23"/>
  <c r="AG27" i="23"/>
  <c r="AF27" i="23"/>
  <c r="AE27" i="23"/>
  <c r="AD27" i="23"/>
  <c r="Y27" i="23"/>
  <c r="W27" i="23"/>
  <c r="V27" i="23"/>
  <c r="U27" i="23"/>
  <c r="T27" i="23"/>
  <c r="AN26" i="23"/>
  <c r="AM26" i="23"/>
  <c r="AL26" i="23"/>
  <c r="AK26" i="23"/>
  <c r="AJ26" i="23"/>
  <c r="AI26" i="23"/>
  <c r="AH26" i="23"/>
  <c r="AG26" i="23"/>
  <c r="AF26" i="23"/>
  <c r="AE26" i="23"/>
  <c r="AD26" i="23"/>
  <c r="Y26" i="23"/>
  <c r="W26" i="23"/>
  <c r="V26" i="23"/>
  <c r="U26" i="23"/>
  <c r="T26" i="23"/>
  <c r="AN25" i="23"/>
  <c r="AM25" i="23"/>
  <c r="AL25" i="23"/>
  <c r="AK25" i="23"/>
  <c r="AJ25" i="23"/>
  <c r="AI25" i="23"/>
  <c r="AH25" i="23"/>
  <c r="AG25" i="23"/>
  <c r="AF25" i="23"/>
  <c r="AE25" i="23"/>
  <c r="AD25" i="23"/>
  <c r="Y25" i="23"/>
  <c r="W25" i="23"/>
  <c r="V25" i="23"/>
  <c r="U25" i="23"/>
  <c r="T25" i="23"/>
  <c r="AN24" i="23"/>
  <c r="AM24" i="23"/>
  <c r="AL24" i="23"/>
  <c r="AK24" i="23"/>
  <c r="AJ24" i="23"/>
  <c r="AI24" i="23"/>
  <c r="AH24" i="23"/>
  <c r="AG24" i="23"/>
  <c r="AF24" i="23"/>
  <c r="AE24" i="23"/>
  <c r="AD24" i="23"/>
  <c r="Y24" i="23"/>
  <c r="W24" i="23"/>
  <c r="V24" i="23"/>
  <c r="U24" i="23"/>
  <c r="T24" i="23"/>
  <c r="AN23" i="23"/>
  <c r="AM23" i="23"/>
  <c r="AL23" i="23"/>
  <c r="AK23" i="23"/>
  <c r="AJ23" i="23"/>
  <c r="AI23" i="23"/>
  <c r="AH23" i="23"/>
  <c r="AG23" i="23"/>
  <c r="AF23" i="23"/>
  <c r="AE23" i="23"/>
  <c r="AD23" i="23"/>
  <c r="Y23" i="23"/>
  <c r="W23" i="23"/>
  <c r="V23" i="23"/>
  <c r="U23" i="23"/>
  <c r="T23" i="23"/>
  <c r="AN22" i="23"/>
  <c r="AM22" i="23"/>
  <c r="AL22" i="23"/>
  <c r="AK22" i="23"/>
  <c r="AJ22" i="23"/>
  <c r="AI22" i="23"/>
  <c r="AH22" i="23"/>
  <c r="AG22" i="23"/>
  <c r="AF22" i="23"/>
  <c r="AE22" i="23"/>
  <c r="AD22" i="23"/>
  <c r="Y22" i="23"/>
  <c r="W22" i="23"/>
  <c r="V22" i="23"/>
  <c r="U22" i="23"/>
  <c r="T22" i="23"/>
  <c r="AN21" i="23"/>
  <c r="AM21" i="23"/>
  <c r="AL21" i="23"/>
  <c r="AK21" i="23"/>
  <c r="AJ21" i="23"/>
  <c r="AI21" i="23"/>
  <c r="AH21" i="23"/>
  <c r="AG21" i="23"/>
  <c r="AF21" i="23"/>
  <c r="AE21" i="23"/>
  <c r="AD21" i="23"/>
  <c r="Y21" i="23"/>
  <c r="W21" i="23"/>
  <c r="V21" i="23"/>
  <c r="U21" i="23"/>
  <c r="T21" i="23"/>
  <c r="AN20" i="23"/>
  <c r="AM20" i="23"/>
  <c r="AL20" i="23"/>
  <c r="AK20" i="23"/>
  <c r="AJ20" i="23"/>
  <c r="AI20" i="23"/>
  <c r="AH20" i="23"/>
  <c r="AG20" i="23"/>
  <c r="AF20" i="23"/>
  <c r="AE20" i="23"/>
  <c r="AD20" i="23"/>
  <c r="Y20" i="23"/>
  <c r="W20" i="23"/>
  <c r="V20" i="23"/>
  <c r="U20" i="23"/>
  <c r="T20" i="23"/>
  <c r="AN19" i="23"/>
  <c r="AM19" i="23"/>
  <c r="AL19" i="23"/>
  <c r="AK19" i="23"/>
  <c r="AJ19" i="23"/>
  <c r="AI19" i="23"/>
  <c r="AH19" i="23"/>
  <c r="AG19" i="23"/>
  <c r="AF19" i="23"/>
  <c r="AE19" i="23"/>
  <c r="AD19" i="23"/>
  <c r="Y19" i="23"/>
  <c r="W19" i="23"/>
  <c r="V19" i="23"/>
  <c r="U19" i="23"/>
  <c r="T19" i="23"/>
  <c r="AN18" i="23"/>
  <c r="AM18" i="23"/>
  <c r="AL18" i="23"/>
  <c r="AK18" i="23"/>
  <c r="AJ18" i="23"/>
  <c r="AI18" i="23"/>
  <c r="AH18" i="23"/>
  <c r="AG18" i="23"/>
  <c r="AF18" i="23"/>
  <c r="AE18" i="23"/>
  <c r="AD18" i="23"/>
  <c r="Y18" i="23"/>
  <c r="W18" i="23"/>
  <c r="V18" i="23"/>
  <c r="U18" i="23"/>
  <c r="T18" i="23"/>
  <c r="AN17" i="23"/>
  <c r="AM17" i="23"/>
  <c r="AL17" i="23"/>
  <c r="AK17" i="23"/>
  <c r="AJ17" i="23"/>
  <c r="AI17" i="23"/>
  <c r="AH17" i="23"/>
  <c r="AG17" i="23"/>
  <c r="AF17" i="23"/>
  <c r="AE17" i="23"/>
  <c r="AD17" i="23"/>
  <c r="Y17" i="23"/>
  <c r="W17" i="23"/>
  <c r="V17" i="23"/>
  <c r="U17" i="23"/>
  <c r="T17" i="23"/>
  <c r="AN16" i="23"/>
  <c r="AM16" i="23"/>
  <c r="AL16" i="23"/>
  <c r="AK16" i="23"/>
  <c r="AJ16" i="23"/>
  <c r="AI16" i="23"/>
  <c r="AH16" i="23"/>
  <c r="AG16" i="23"/>
  <c r="AF16" i="23"/>
  <c r="AE16" i="23"/>
  <c r="AD16" i="23"/>
  <c r="Y16" i="23"/>
  <c r="W16" i="23"/>
  <c r="V16" i="23"/>
  <c r="U16" i="23"/>
  <c r="T16" i="23"/>
  <c r="A16" i="23"/>
  <c r="AN15" i="23"/>
  <c r="AM15" i="23"/>
  <c r="AL15" i="23"/>
  <c r="AK15" i="23"/>
  <c r="AJ15" i="23"/>
  <c r="AI15" i="23"/>
  <c r="AH15" i="23"/>
  <c r="AG15" i="23"/>
  <c r="AF15" i="23"/>
  <c r="AE15" i="23"/>
  <c r="AD15" i="23"/>
  <c r="Y15" i="23"/>
  <c r="W15" i="23"/>
  <c r="V15" i="23"/>
  <c r="U15" i="23"/>
  <c r="T15" i="23"/>
  <c r="AN14" i="23"/>
  <c r="AM14" i="23"/>
  <c r="AL14" i="23"/>
  <c r="AK14" i="23"/>
  <c r="AJ14" i="23"/>
  <c r="AI14" i="23"/>
  <c r="AH14" i="23"/>
  <c r="AG14" i="23"/>
  <c r="AF14" i="23"/>
  <c r="AE14" i="23"/>
  <c r="AD14" i="23"/>
  <c r="Y14" i="23"/>
  <c r="W14" i="23"/>
  <c r="V14" i="23"/>
  <c r="U14" i="23"/>
  <c r="T14" i="23"/>
  <c r="A14" i="23"/>
  <c r="AN13" i="23"/>
  <c r="AM13" i="23"/>
  <c r="AL13" i="23"/>
  <c r="AK13" i="23"/>
  <c r="AJ13" i="23"/>
  <c r="AI13" i="23"/>
  <c r="AH13" i="23"/>
  <c r="AG13" i="23"/>
  <c r="AF13" i="23"/>
  <c r="AE13" i="23"/>
  <c r="AD13" i="23"/>
  <c r="Y13" i="23"/>
  <c r="W13" i="23"/>
  <c r="V13" i="23"/>
  <c r="U13" i="23"/>
  <c r="T13" i="23"/>
  <c r="AN12" i="23"/>
  <c r="AM12" i="23"/>
  <c r="AL12" i="23"/>
  <c r="AK12" i="23"/>
  <c r="AJ12" i="23"/>
  <c r="AI12" i="23"/>
  <c r="AH12" i="23"/>
  <c r="AG12" i="23"/>
  <c r="AF12" i="23"/>
  <c r="AE12" i="23"/>
  <c r="AD12" i="23"/>
  <c r="Y12" i="23"/>
  <c r="W12" i="23"/>
  <c r="V12" i="23"/>
  <c r="U12" i="23"/>
  <c r="T12" i="23"/>
  <c r="A12" i="23"/>
  <c r="AN11" i="23"/>
  <c r="AM11" i="23"/>
  <c r="AL11" i="23"/>
  <c r="AK11" i="23"/>
  <c r="AJ11" i="23"/>
  <c r="AI11" i="23"/>
  <c r="AH11" i="23"/>
  <c r="AG11" i="23"/>
  <c r="AF11" i="23"/>
  <c r="AE11" i="23"/>
  <c r="AD11" i="23"/>
  <c r="Y11" i="23"/>
  <c r="W11" i="23"/>
  <c r="V11" i="23"/>
  <c r="U11" i="23"/>
  <c r="T11" i="23"/>
  <c r="AN10" i="23"/>
  <c r="AM10" i="23"/>
  <c r="AL10" i="23"/>
  <c r="AK10" i="23"/>
  <c r="AJ10" i="23"/>
  <c r="AI10" i="23"/>
  <c r="AH10" i="23"/>
  <c r="AG10" i="23"/>
  <c r="AF10" i="23"/>
  <c r="AE10" i="23"/>
  <c r="AD10" i="23"/>
  <c r="Y10" i="23"/>
  <c r="W10" i="23"/>
  <c r="V10" i="23"/>
  <c r="U10" i="23"/>
  <c r="T10" i="23"/>
  <c r="A10" i="23"/>
  <c r="AN9" i="23"/>
  <c r="AM9" i="23"/>
  <c r="AL9" i="23"/>
  <c r="AK9" i="23"/>
  <c r="AJ9" i="23"/>
  <c r="AI9" i="23"/>
  <c r="AH9" i="23"/>
  <c r="AG9" i="23"/>
  <c r="AF9" i="23"/>
  <c r="AE9" i="23"/>
  <c r="AD9" i="23"/>
  <c r="Y9" i="23"/>
  <c r="W9" i="23"/>
  <c r="V9" i="23"/>
  <c r="U9" i="23"/>
  <c r="T9" i="23"/>
  <c r="AN8" i="23"/>
  <c r="AM8" i="23"/>
  <c r="AL8" i="23"/>
  <c r="AK8" i="23"/>
  <c r="AJ8" i="23"/>
  <c r="AI8" i="23"/>
  <c r="AH8" i="23"/>
  <c r="AG8" i="23"/>
  <c r="AF8" i="23"/>
  <c r="AD8" i="23"/>
  <c r="Y8" i="23"/>
  <c r="W8" i="23"/>
  <c r="V8" i="23"/>
  <c r="U8" i="23"/>
  <c r="T8" i="23"/>
  <c r="AN7" i="23"/>
  <c r="AM7" i="23"/>
  <c r="AL7" i="23"/>
  <c r="AK7" i="23"/>
  <c r="AJ7" i="23"/>
  <c r="AI7" i="23"/>
  <c r="AH7" i="23"/>
  <c r="AG7" i="23"/>
  <c r="AF7" i="23"/>
  <c r="AD7" i="23"/>
  <c r="Y7" i="23"/>
  <c r="W7" i="23"/>
  <c r="V7" i="23"/>
  <c r="U7" i="23"/>
  <c r="T7" i="23"/>
  <c r="AN6" i="23"/>
  <c r="AM6" i="23"/>
  <c r="AL6" i="23"/>
  <c r="AK6" i="23"/>
  <c r="AJ6" i="23"/>
  <c r="AI6" i="23"/>
  <c r="AH6" i="23"/>
  <c r="AG6" i="23"/>
  <c r="AF6" i="23"/>
  <c r="AD6" i="23"/>
  <c r="Y6" i="23"/>
  <c r="W6" i="23"/>
  <c r="V6" i="23"/>
  <c r="U6" i="23"/>
  <c r="T6" i="23"/>
  <c r="A6" i="23"/>
  <c r="AN5" i="23"/>
  <c r="AM5" i="23"/>
  <c r="AL5" i="23"/>
  <c r="AK5" i="23"/>
  <c r="AJ5" i="23"/>
  <c r="AI5" i="23"/>
  <c r="AH5" i="23"/>
  <c r="AG5" i="23"/>
  <c r="AF5" i="23"/>
  <c r="AD5" i="23"/>
  <c r="Y5" i="23"/>
  <c r="W5" i="23"/>
  <c r="V5" i="23"/>
  <c r="U5" i="23"/>
  <c r="T5" i="23"/>
  <c r="F1" i="23"/>
  <c r="AN24" i="72"/>
  <c r="AM24" i="72"/>
  <c r="AL24" i="72"/>
  <c r="AK24" i="72"/>
  <c r="AJ24" i="72"/>
  <c r="AI24" i="72"/>
  <c r="AH24" i="72"/>
  <c r="AG24" i="72"/>
  <c r="AF24" i="72"/>
  <c r="AE24" i="72"/>
  <c r="AD24" i="72"/>
  <c r="Y24" i="72"/>
  <c r="W24" i="72"/>
  <c r="V24" i="72"/>
  <c r="U24" i="72"/>
  <c r="T24" i="72"/>
  <c r="AN23" i="72"/>
  <c r="AM23" i="72"/>
  <c r="AL23" i="72"/>
  <c r="AK23" i="72"/>
  <c r="AJ23" i="72"/>
  <c r="AI23" i="72"/>
  <c r="AH23" i="72"/>
  <c r="AG23" i="72"/>
  <c r="AF23" i="72"/>
  <c r="AE23" i="72"/>
  <c r="AD23" i="72"/>
  <c r="Y23" i="72"/>
  <c r="W23" i="72"/>
  <c r="V23" i="72"/>
  <c r="U23" i="72"/>
  <c r="T23" i="72"/>
  <c r="AN22" i="72"/>
  <c r="AM22" i="72"/>
  <c r="AL22" i="72"/>
  <c r="AK22" i="72"/>
  <c r="AJ22" i="72"/>
  <c r="AI22" i="72"/>
  <c r="AH22" i="72"/>
  <c r="AG22" i="72"/>
  <c r="AF22" i="72"/>
  <c r="AE22" i="72"/>
  <c r="AD22" i="72"/>
  <c r="Y22" i="72"/>
  <c r="W22" i="72"/>
  <c r="V22" i="72"/>
  <c r="U22" i="72"/>
  <c r="T22" i="72"/>
  <c r="AN21" i="72"/>
  <c r="AM21" i="72"/>
  <c r="AL21" i="72"/>
  <c r="AK21" i="72"/>
  <c r="AJ21" i="72"/>
  <c r="AI21" i="72"/>
  <c r="AH21" i="72"/>
  <c r="AG21" i="72"/>
  <c r="AF21" i="72"/>
  <c r="AE21" i="72"/>
  <c r="AD21" i="72"/>
  <c r="Y21" i="72"/>
  <c r="W21" i="72"/>
  <c r="V21" i="72"/>
  <c r="U21" i="72"/>
  <c r="T21" i="72"/>
  <c r="AN20" i="72"/>
  <c r="AM20" i="72"/>
  <c r="AL20" i="72"/>
  <c r="AK20" i="72"/>
  <c r="AJ20" i="72"/>
  <c r="AI20" i="72"/>
  <c r="AH20" i="72"/>
  <c r="AG20" i="72"/>
  <c r="AF20" i="72"/>
  <c r="AE20" i="72"/>
  <c r="AD20" i="72"/>
  <c r="Y20" i="72"/>
  <c r="W20" i="72"/>
  <c r="V20" i="72"/>
  <c r="U20" i="72"/>
  <c r="T20" i="72"/>
  <c r="AN19" i="72"/>
  <c r="AM19" i="72"/>
  <c r="AL19" i="72"/>
  <c r="AK19" i="72"/>
  <c r="AJ19" i="72"/>
  <c r="AI19" i="72"/>
  <c r="AH19" i="72"/>
  <c r="AG19" i="72"/>
  <c r="AF19" i="72"/>
  <c r="AE19" i="72"/>
  <c r="AD19" i="72"/>
  <c r="Y19" i="72"/>
  <c r="W19" i="72"/>
  <c r="V19" i="72"/>
  <c r="U19" i="72"/>
  <c r="T19" i="72"/>
  <c r="AN18" i="72"/>
  <c r="AM18" i="72"/>
  <c r="AL18" i="72"/>
  <c r="AK18" i="72"/>
  <c r="AJ18" i="72"/>
  <c r="AI18" i="72"/>
  <c r="AH18" i="72"/>
  <c r="AG18" i="72"/>
  <c r="AF18" i="72"/>
  <c r="AE18" i="72"/>
  <c r="AD18" i="72"/>
  <c r="Y18" i="72"/>
  <c r="W18" i="72"/>
  <c r="V18" i="72"/>
  <c r="U18" i="72"/>
  <c r="T18" i="72"/>
  <c r="AN17" i="72"/>
  <c r="AM17" i="72"/>
  <c r="AL17" i="72"/>
  <c r="AK17" i="72"/>
  <c r="AJ17" i="72"/>
  <c r="AI17" i="72"/>
  <c r="AH17" i="72"/>
  <c r="AG17" i="72"/>
  <c r="AF17" i="72"/>
  <c r="AE17" i="72"/>
  <c r="AD17" i="72"/>
  <c r="Y17" i="72"/>
  <c r="W17" i="72"/>
  <c r="V17" i="72"/>
  <c r="U17" i="72"/>
  <c r="T17" i="72"/>
  <c r="AN16" i="72"/>
  <c r="AM16" i="72"/>
  <c r="AL16" i="72"/>
  <c r="AK16" i="72"/>
  <c r="AJ16" i="72"/>
  <c r="AI16" i="72"/>
  <c r="AH16" i="72"/>
  <c r="AG16" i="72"/>
  <c r="AF16" i="72"/>
  <c r="AE16" i="72"/>
  <c r="AD16" i="72"/>
  <c r="Y16" i="72"/>
  <c r="W16" i="72"/>
  <c r="V16" i="72"/>
  <c r="U16" i="72"/>
  <c r="T16" i="72"/>
  <c r="A16" i="72"/>
  <c r="AN15" i="72"/>
  <c r="AM15" i="72"/>
  <c r="AL15" i="72"/>
  <c r="AK15" i="72"/>
  <c r="AJ15" i="72"/>
  <c r="AI15" i="72"/>
  <c r="AH15" i="72"/>
  <c r="AG15" i="72"/>
  <c r="AF15" i="72"/>
  <c r="AE15" i="72"/>
  <c r="AD15" i="72"/>
  <c r="Y15" i="72"/>
  <c r="W15" i="72"/>
  <c r="V15" i="72"/>
  <c r="U15" i="72"/>
  <c r="T15" i="72"/>
  <c r="AN14" i="72"/>
  <c r="AM14" i="72"/>
  <c r="AL14" i="72"/>
  <c r="AK14" i="72"/>
  <c r="AJ14" i="72"/>
  <c r="AI14" i="72"/>
  <c r="AH14" i="72"/>
  <c r="AG14" i="72"/>
  <c r="AF14" i="72"/>
  <c r="AE14" i="72"/>
  <c r="AD14" i="72"/>
  <c r="Y14" i="72"/>
  <c r="W14" i="72"/>
  <c r="V14" i="72"/>
  <c r="U14" i="72"/>
  <c r="T14" i="72"/>
  <c r="A14" i="72"/>
  <c r="AN13" i="72"/>
  <c r="AM13" i="72"/>
  <c r="AL13" i="72"/>
  <c r="AK13" i="72"/>
  <c r="AJ13" i="72"/>
  <c r="AI13" i="72"/>
  <c r="AH13" i="72"/>
  <c r="AG13" i="72"/>
  <c r="AF13" i="72"/>
  <c r="AE13" i="72"/>
  <c r="AD13" i="72"/>
  <c r="Y13" i="72"/>
  <c r="W13" i="72"/>
  <c r="V13" i="72"/>
  <c r="U13" i="72"/>
  <c r="T13" i="72"/>
  <c r="AN12" i="72"/>
  <c r="AM12" i="72"/>
  <c r="AL12" i="72"/>
  <c r="AK12" i="72"/>
  <c r="AJ12" i="72"/>
  <c r="AI12" i="72"/>
  <c r="AH12" i="72"/>
  <c r="AG12" i="72"/>
  <c r="AF12" i="72"/>
  <c r="AE12" i="72"/>
  <c r="AD12" i="72"/>
  <c r="Y12" i="72"/>
  <c r="W12" i="72"/>
  <c r="V12" i="72"/>
  <c r="U12" i="72"/>
  <c r="T12" i="72"/>
  <c r="A12" i="72"/>
  <c r="AN11" i="72"/>
  <c r="AM11" i="72"/>
  <c r="AL11" i="72"/>
  <c r="AK11" i="72"/>
  <c r="AJ11" i="72"/>
  <c r="AI11" i="72"/>
  <c r="AH11" i="72"/>
  <c r="AG11" i="72"/>
  <c r="AF11" i="72"/>
  <c r="AE11" i="72"/>
  <c r="AD11" i="72"/>
  <c r="Y11" i="72"/>
  <c r="W11" i="72"/>
  <c r="V11" i="72"/>
  <c r="U11" i="72"/>
  <c r="T11" i="72"/>
  <c r="AN10" i="72"/>
  <c r="AM10" i="72"/>
  <c r="AL10" i="72"/>
  <c r="AK10" i="72"/>
  <c r="AJ10" i="72"/>
  <c r="AI10" i="72"/>
  <c r="AH10" i="72"/>
  <c r="AG10" i="72"/>
  <c r="AF10" i="72"/>
  <c r="AE10" i="72"/>
  <c r="AD10" i="72"/>
  <c r="Y10" i="72"/>
  <c r="W10" i="72"/>
  <c r="V10" i="72"/>
  <c r="U10" i="72"/>
  <c r="T10" i="72"/>
  <c r="A10" i="72"/>
  <c r="AN9" i="72"/>
  <c r="AM9" i="72"/>
  <c r="AL9" i="72"/>
  <c r="AK9" i="72"/>
  <c r="AJ9" i="72"/>
  <c r="AI9" i="72"/>
  <c r="AH9" i="72"/>
  <c r="AG9" i="72"/>
  <c r="AF9" i="72"/>
  <c r="AE9" i="72"/>
  <c r="AD9" i="72"/>
  <c r="Y9" i="72"/>
  <c r="W9" i="72"/>
  <c r="V9" i="72"/>
  <c r="U9" i="72"/>
  <c r="T9" i="72"/>
  <c r="AN8" i="72"/>
  <c r="AM8" i="72"/>
  <c r="AL8" i="72"/>
  <c r="AK8" i="72"/>
  <c r="AJ8" i="72"/>
  <c r="AI8" i="72"/>
  <c r="AH8" i="72"/>
  <c r="AG8" i="72"/>
  <c r="AF8" i="72"/>
  <c r="AD8" i="72"/>
  <c r="Y8" i="72"/>
  <c r="W8" i="72"/>
  <c r="V8" i="72"/>
  <c r="U8" i="72"/>
  <c r="T8" i="72"/>
  <c r="AN7" i="72"/>
  <c r="AM7" i="72"/>
  <c r="AL7" i="72"/>
  <c r="AK7" i="72"/>
  <c r="AJ7" i="72"/>
  <c r="AI7" i="72"/>
  <c r="AH7" i="72"/>
  <c r="AG7" i="72"/>
  <c r="AF7" i="72"/>
  <c r="AD7" i="72"/>
  <c r="Y7" i="72"/>
  <c r="W7" i="72"/>
  <c r="V7" i="72"/>
  <c r="U7" i="72"/>
  <c r="T7" i="72"/>
  <c r="AN6" i="72"/>
  <c r="AM6" i="72"/>
  <c r="AL6" i="72"/>
  <c r="AK6" i="72"/>
  <c r="AJ6" i="72"/>
  <c r="AI6" i="72"/>
  <c r="AH6" i="72"/>
  <c r="AG6" i="72"/>
  <c r="AF6" i="72"/>
  <c r="AD6" i="72"/>
  <c r="Y6" i="72"/>
  <c r="W6" i="72"/>
  <c r="V6" i="72"/>
  <c r="U6" i="72"/>
  <c r="T6" i="72"/>
  <c r="A6" i="72"/>
  <c r="AN5" i="72"/>
  <c r="AM5" i="72"/>
  <c r="AL5" i="72"/>
  <c r="AK5" i="72"/>
  <c r="AJ5" i="72"/>
  <c r="AI5" i="72"/>
  <c r="AH5" i="72"/>
  <c r="AG5" i="72"/>
  <c r="AF5" i="72"/>
  <c r="AD5" i="72"/>
  <c r="Y5" i="72"/>
  <c r="W5" i="72"/>
  <c r="V5" i="72"/>
  <c r="U5" i="72"/>
  <c r="T5" i="72"/>
  <c r="F1" i="72"/>
  <c r="AN24" i="70"/>
  <c r="AM24" i="70"/>
  <c r="AL24" i="70"/>
  <c r="AK24" i="70"/>
  <c r="AJ24" i="70"/>
  <c r="AI24" i="70"/>
  <c r="AH24" i="70"/>
  <c r="AG24" i="70"/>
  <c r="AF24" i="70"/>
  <c r="AE24" i="70"/>
  <c r="AD24" i="70"/>
  <c r="Y24" i="70"/>
  <c r="W24" i="70"/>
  <c r="V24" i="70"/>
  <c r="U24" i="70"/>
  <c r="T24" i="70"/>
  <c r="AN23" i="70"/>
  <c r="AM23" i="70"/>
  <c r="AL23" i="70"/>
  <c r="AK23" i="70"/>
  <c r="AJ23" i="70"/>
  <c r="AI23" i="70"/>
  <c r="AH23" i="70"/>
  <c r="AG23" i="70"/>
  <c r="AF23" i="70"/>
  <c r="AE23" i="70"/>
  <c r="AD23" i="70"/>
  <c r="Y23" i="70"/>
  <c r="W23" i="70"/>
  <c r="V23" i="70"/>
  <c r="U23" i="70"/>
  <c r="T23" i="70"/>
  <c r="AN22" i="70"/>
  <c r="AM22" i="70"/>
  <c r="AL22" i="70"/>
  <c r="AK22" i="70"/>
  <c r="AJ22" i="70"/>
  <c r="AI22" i="70"/>
  <c r="AH22" i="70"/>
  <c r="AG22" i="70"/>
  <c r="AF22" i="70"/>
  <c r="AE22" i="70"/>
  <c r="AD22" i="70"/>
  <c r="Y22" i="70"/>
  <c r="W22" i="70"/>
  <c r="V22" i="70"/>
  <c r="U22" i="70"/>
  <c r="T22" i="70"/>
  <c r="AN21" i="70"/>
  <c r="AM21" i="70"/>
  <c r="AL21" i="70"/>
  <c r="AK21" i="70"/>
  <c r="AJ21" i="70"/>
  <c r="AI21" i="70"/>
  <c r="AH21" i="70"/>
  <c r="AG21" i="70"/>
  <c r="AF21" i="70"/>
  <c r="AE21" i="70"/>
  <c r="AD21" i="70"/>
  <c r="Y21" i="70"/>
  <c r="W21" i="70"/>
  <c r="V21" i="70"/>
  <c r="U21" i="70"/>
  <c r="T21" i="70"/>
  <c r="AN20" i="70"/>
  <c r="AM20" i="70"/>
  <c r="AL20" i="70"/>
  <c r="AK20" i="70"/>
  <c r="AJ20" i="70"/>
  <c r="AI20" i="70"/>
  <c r="AH20" i="70"/>
  <c r="AG20" i="70"/>
  <c r="AF20" i="70"/>
  <c r="AE20" i="70"/>
  <c r="AD20" i="70"/>
  <c r="Y20" i="70"/>
  <c r="W20" i="70"/>
  <c r="V20" i="70"/>
  <c r="U20" i="70"/>
  <c r="T20" i="70"/>
  <c r="AN19" i="70"/>
  <c r="AM19" i="70"/>
  <c r="AL19" i="70"/>
  <c r="AK19" i="70"/>
  <c r="AJ19" i="70"/>
  <c r="AI19" i="70"/>
  <c r="AH19" i="70"/>
  <c r="AG19" i="70"/>
  <c r="AF19" i="70"/>
  <c r="AE19" i="70"/>
  <c r="AD19" i="70"/>
  <c r="Y19" i="70"/>
  <c r="W19" i="70"/>
  <c r="V19" i="70"/>
  <c r="U19" i="70"/>
  <c r="T19" i="70"/>
  <c r="AN18" i="70"/>
  <c r="AM18" i="70"/>
  <c r="AL18" i="70"/>
  <c r="AK18" i="70"/>
  <c r="AJ18" i="70"/>
  <c r="AI18" i="70"/>
  <c r="AH18" i="70"/>
  <c r="AG18" i="70"/>
  <c r="AF18" i="70"/>
  <c r="AE18" i="70"/>
  <c r="AD18" i="70"/>
  <c r="Y18" i="70"/>
  <c r="W18" i="70"/>
  <c r="V18" i="70"/>
  <c r="U18" i="70"/>
  <c r="T18" i="70"/>
  <c r="AN17" i="70"/>
  <c r="AM17" i="70"/>
  <c r="AL17" i="70"/>
  <c r="AK17" i="70"/>
  <c r="AJ17" i="70"/>
  <c r="AI17" i="70"/>
  <c r="AH17" i="70"/>
  <c r="AG17" i="70"/>
  <c r="AF17" i="70"/>
  <c r="AE17" i="70"/>
  <c r="AD17" i="70"/>
  <c r="Y17" i="70"/>
  <c r="W17" i="70"/>
  <c r="V17" i="70"/>
  <c r="U17" i="70"/>
  <c r="T17" i="70"/>
  <c r="AN16" i="70"/>
  <c r="AM16" i="70"/>
  <c r="AL16" i="70"/>
  <c r="AK16" i="70"/>
  <c r="AJ16" i="70"/>
  <c r="AI16" i="70"/>
  <c r="AH16" i="70"/>
  <c r="AG16" i="70"/>
  <c r="AF16" i="70"/>
  <c r="AE16" i="70"/>
  <c r="AD16" i="70"/>
  <c r="Y16" i="70"/>
  <c r="W16" i="70"/>
  <c r="V16" i="70"/>
  <c r="U16" i="70"/>
  <c r="T16" i="70"/>
  <c r="A16" i="70"/>
  <c r="AN15" i="70"/>
  <c r="AM15" i="70"/>
  <c r="AL15" i="70"/>
  <c r="AK15" i="70"/>
  <c r="AJ15" i="70"/>
  <c r="AI15" i="70"/>
  <c r="AH15" i="70"/>
  <c r="AG15" i="70"/>
  <c r="AF15" i="70"/>
  <c r="AE15" i="70"/>
  <c r="AD15" i="70"/>
  <c r="Y15" i="70"/>
  <c r="W15" i="70"/>
  <c r="V15" i="70"/>
  <c r="U15" i="70"/>
  <c r="T15" i="70"/>
  <c r="AN14" i="70"/>
  <c r="AM14" i="70"/>
  <c r="AL14" i="70"/>
  <c r="AK14" i="70"/>
  <c r="AJ14" i="70"/>
  <c r="AI14" i="70"/>
  <c r="AH14" i="70"/>
  <c r="AG14" i="70"/>
  <c r="AF14" i="70"/>
  <c r="AE14" i="70"/>
  <c r="AD14" i="70"/>
  <c r="Y14" i="70"/>
  <c r="W14" i="70"/>
  <c r="V14" i="70"/>
  <c r="U14" i="70"/>
  <c r="T14" i="70"/>
  <c r="A14" i="70"/>
  <c r="AN13" i="70"/>
  <c r="AM13" i="70"/>
  <c r="AL13" i="70"/>
  <c r="AK13" i="70"/>
  <c r="AJ13" i="70"/>
  <c r="AI13" i="70"/>
  <c r="AH13" i="70"/>
  <c r="AG13" i="70"/>
  <c r="AF13" i="70"/>
  <c r="AE13" i="70"/>
  <c r="AD13" i="70"/>
  <c r="Y13" i="70"/>
  <c r="W13" i="70"/>
  <c r="V13" i="70"/>
  <c r="U13" i="70"/>
  <c r="T13" i="70"/>
  <c r="AN12" i="70"/>
  <c r="AM12" i="70"/>
  <c r="AL12" i="70"/>
  <c r="AK12" i="70"/>
  <c r="AJ12" i="70"/>
  <c r="AI12" i="70"/>
  <c r="AH12" i="70"/>
  <c r="AG12" i="70"/>
  <c r="AF12" i="70"/>
  <c r="AE12" i="70"/>
  <c r="AD12" i="70"/>
  <c r="Y12" i="70"/>
  <c r="W12" i="70"/>
  <c r="V12" i="70"/>
  <c r="U12" i="70"/>
  <c r="T12" i="70"/>
  <c r="A12" i="70"/>
  <c r="AN11" i="70"/>
  <c r="AM11" i="70"/>
  <c r="AL11" i="70"/>
  <c r="AK11" i="70"/>
  <c r="AJ11" i="70"/>
  <c r="AI11" i="70"/>
  <c r="AH11" i="70"/>
  <c r="AG11" i="70"/>
  <c r="AF11" i="70"/>
  <c r="AE11" i="70"/>
  <c r="AD11" i="70"/>
  <c r="Y11" i="70"/>
  <c r="W11" i="70"/>
  <c r="V11" i="70"/>
  <c r="U11" i="70"/>
  <c r="T11" i="70"/>
  <c r="AN10" i="70"/>
  <c r="AM10" i="70"/>
  <c r="AL10" i="70"/>
  <c r="AK10" i="70"/>
  <c r="AJ10" i="70"/>
  <c r="AI10" i="70"/>
  <c r="AH10" i="70"/>
  <c r="AG10" i="70"/>
  <c r="AF10" i="70"/>
  <c r="AE10" i="70"/>
  <c r="AD10" i="70"/>
  <c r="Y10" i="70"/>
  <c r="W10" i="70"/>
  <c r="V10" i="70"/>
  <c r="U10" i="70"/>
  <c r="T10" i="70"/>
  <c r="A10" i="70"/>
  <c r="AN9" i="70"/>
  <c r="AM9" i="70"/>
  <c r="AL9" i="70"/>
  <c r="AK9" i="70"/>
  <c r="AJ9" i="70"/>
  <c r="AI9" i="70"/>
  <c r="AH9" i="70"/>
  <c r="AG9" i="70"/>
  <c r="AF9" i="70"/>
  <c r="AE9" i="70"/>
  <c r="AD9" i="70"/>
  <c r="Y9" i="70"/>
  <c r="W9" i="70"/>
  <c r="V9" i="70"/>
  <c r="U9" i="70"/>
  <c r="T9" i="70"/>
  <c r="AN8" i="70"/>
  <c r="AM8" i="70"/>
  <c r="AL8" i="70"/>
  <c r="AK8" i="70"/>
  <c r="AJ8" i="70"/>
  <c r="AI8" i="70"/>
  <c r="AH8" i="70"/>
  <c r="AG8" i="70"/>
  <c r="AF8" i="70"/>
  <c r="AD8" i="70"/>
  <c r="Y8" i="70"/>
  <c r="W8" i="70"/>
  <c r="V8" i="70"/>
  <c r="U8" i="70"/>
  <c r="T8" i="70"/>
  <c r="AN7" i="70"/>
  <c r="AM7" i="70"/>
  <c r="AL7" i="70"/>
  <c r="AK7" i="70"/>
  <c r="AJ7" i="70"/>
  <c r="AI7" i="70"/>
  <c r="AH7" i="70"/>
  <c r="AG7" i="70"/>
  <c r="AF7" i="70"/>
  <c r="AD7" i="70"/>
  <c r="Y7" i="70"/>
  <c r="W7" i="70"/>
  <c r="V7" i="70"/>
  <c r="U7" i="70"/>
  <c r="T7" i="70"/>
  <c r="AN6" i="70"/>
  <c r="AM6" i="70"/>
  <c r="AL6" i="70"/>
  <c r="AK6" i="70"/>
  <c r="AJ6" i="70"/>
  <c r="AI6" i="70"/>
  <c r="AH6" i="70"/>
  <c r="AG6" i="70"/>
  <c r="AF6" i="70"/>
  <c r="AD6" i="70"/>
  <c r="Y6" i="70"/>
  <c r="W6" i="70"/>
  <c r="V6" i="70"/>
  <c r="U6" i="70"/>
  <c r="T6" i="70"/>
  <c r="A6" i="70"/>
  <c r="AN5" i="70"/>
  <c r="AM5" i="70"/>
  <c r="AL5" i="70"/>
  <c r="AK5" i="70"/>
  <c r="AJ5" i="70"/>
  <c r="AI5" i="70"/>
  <c r="AH5" i="70"/>
  <c r="AG5" i="70"/>
  <c r="AF5" i="70"/>
  <c r="AD5" i="70"/>
  <c r="Y5" i="70"/>
  <c r="W5" i="70"/>
  <c r="V5" i="70"/>
  <c r="U5" i="70"/>
  <c r="T5" i="70"/>
  <c r="F1" i="70"/>
  <c r="AN67" i="69"/>
  <c r="AM67" i="69"/>
  <c r="AL67" i="69"/>
  <c r="AK67" i="69"/>
  <c r="AJ67" i="69"/>
  <c r="AI67" i="69"/>
  <c r="AH67" i="69"/>
  <c r="AG67" i="69"/>
  <c r="AF67" i="69"/>
  <c r="AE67" i="69"/>
  <c r="AD67" i="69"/>
  <c r="Y67" i="69"/>
  <c r="W67" i="69"/>
  <c r="V67" i="69"/>
  <c r="U67" i="69"/>
  <c r="T67" i="69"/>
  <c r="AN66" i="69"/>
  <c r="AM66" i="69"/>
  <c r="AL66" i="69"/>
  <c r="AK66" i="69"/>
  <c r="AJ66" i="69"/>
  <c r="AI66" i="69"/>
  <c r="AH66" i="69"/>
  <c r="AG66" i="69"/>
  <c r="AF66" i="69"/>
  <c r="AE66" i="69"/>
  <c r="AD66" i="69"/>
  <c r="Y66" i="69"/>
  <c r="W66" i="69"/>
  <c r="V66" i="69"/>
  <c r="U66" i="69"/>
  <c r="T66" i="69"/>
  <c r="AN65" i="69"/>
  <c r="AM65" i="69"/>
  <c r="AL65" i="69"/>
  <c r="AK65" i="69"/>
  <c r="AJ65" i="69"/>
  <c r="AI65" i="69"/>
  <c r="AH65" i="69"/>
  <c r="AG65" i="69"/>
  <c r="AF65" i="69"/>
  <c r="AE65" i="69"/>
  <c r="AD65" i="69"/>
  <c r="Y65" i="69"/>
  <c r="W65" i="69"/>
  <c r="V65" i="69"/>
  <c r="U65" i="69"/>
  <c r="T65" i="69"/>
  <c r="AN64" i="69"/>
  <c r="AM64" i="69"/>
  <c r="AL64" i="69"/>
  <c r="AK64" i="69"/>
  <c r="AJ64" i="69"/>
  <c r="AI64" i="69"/>
  <c r="AH64" i="69"/>
  <c r="AG64" i="69"/>
  <c r="AF64" i="69"/>
  <c r="AE64" i="69"/>
  <c r="AD64" i="69"/>
  <c r="Y64" i="69"/>
  <c r="W64" i="69"/>
  <c r="V64" i="69"/>
  <c r="U64" i="69"/>
  <c r="T64" i="69"/>
  <c r="AN63" i="69"/>
  <c r="AM63" i="69"/>
  <c r="AL63" i="69"/>
  <c r="AK63" i="69"/>
  <c r="AJ63" i="69"/>
  <c r="AI63" i="69"/>
  <c r="AH63" i="69"/>
  <c r="AG63" i="69"/>
  <c r="AF63" i="69"/>
  <c r="AE63" i="69"/>
  <c r="AD63" i="69"/>
  <c r="Y63" i="69"/>
  <c r="W63" i="69"/>
  <c r="V63" i="69"/>
  <c r="U63" i="69"/>
  <c r="T63" i="69"/>
  <c r="AN62" i="69"/>
  <c r="AM62" i="69"/>
  <c r="AL62" i="69"/>
  <c r="AK62" i="69"/>
  <c r="AJ62" i="69"/>
  <c r="AI62" i="69"/>
  <c r="AH62" i="69"/>
  <c r="AG62" i="69"/>
  <c r="AF62" i="69"/>
  <c r="AE62" i="69"/>
  <c r="AD62" i="69"/>
  <c r="Y62" i="69"/>
  <c r="W62" i="69"/>
  <c r="V62" i="69"/>
  <c r="U62" i="69"/>
  <c r="T62" i="69"/>
  <c r="AN61" i="69"/>
  <c r="AM61" i="69"/>
  <c r="AL61" i="69"/>
  <c r="AK61" i="69"/>
  <c r="AJ61" i="69"/>
  <c r="AI61" i="69"/>
  <c r="AH61" i="69"/>
  <c r="AG61" i="69"/>
  <c r="AF61" i="69"/>
  <c r="AE61" i="69"/>
  <c r="AD61" i="69"/>
  <c r="Y61" i="69"/>
  <c r="W61" i="69"/>
  <c r="V61" i="69"/>
  <c r="U61" i="69"/>
  <c r="T61" i="69"/>
  <c r="AN60" i="69"/>
  <c r="AM60" i="69"/>
  <c r="AL60" i="69"/>
  <c r="AK60" i="69"/>
  <c r="AJ60" i="69"/>
  <c r="AI60" i="69"/>
  <c r="AH60" i="69"/>
  <c r="AG60" i="69"/>
  <c r="AF60" i="69"/>
  <c r="AE60" i="69"/>
  <c r="AD60" i="69"/>
  <c r="Y60" i="69"/>
  <c r="W60" i="69"/>
  <c r="V60" i="69"/>
  <c r="U60" i="69"/>
  <c r="T60" i="69"/>
  <c r="AN59" i="69"/>
  <c r="AM59" i="69"/>
  <c r="AL59" i="69"/>
  <c r="AK59" i="69"/>
  <c r="AJ59" i="69"/>
  <c r="AI59" i="69"/>
  <c r="AH59" i="69"/>
  <c r="AG59" i="69"/>
  <c r="AF59" i="69"/>
  <c r="AE59" i="69"/>
  <c r="AD59" i="69"/>
  <c r="Y59" i="69"/>
  <c r="W59" i="69"/>
  <c r="V59" i="69"/>
  <c r="U59" i="69"/>
  <c r="T59" i="69"/>
  <c r="AN58" i="69"/>
  <c r="AM58" i="69"/>
  <c r="AL58" i="69"/>
  <c r="AK58" i="69"/>
  <c r="AJ58" i="69"/>
  <c r="AI58" i="69"/>
  <c r="AH58" i="69"/>
  <c r="AG58" i="69"/>
  <c r="AF58" i="69"/>
  <c r="AE58" i="69"/>
  <c r="AD58" i="69"/>
  <c r="Y58" i="69"/>
  <c r="W58" i="69"/>
  <c r="V58" i="69"/>
  <c r="U58" i="69"/>
  <c r="T58" i="69"/>
  <c r="AN57" i="69"/>
  <c r="AM57" i="69"/>
  <c r="AL57" i="69"/>
  <c r="AK57" i="69"/>
  <c r="AJ57" i="69"/>
  <c r="AI57" i="69"/>
  <c r="AH57" i="69"/>
  <c r="AG57" i="69"/>
  <c r="AF57" i="69"/>
  <c r="AE57" i="69"/>
  <c r="AD57" i="69"/>
  <c r="Y57" i="69"/>
  <c r="W57" i="69"/>
  <c r="V57" i="69"/>
  <c r="U57" i="69"/>
  <c r="T57" i="69"/>
  <c r="AN56" i="69"/>
  <c r="AM56" i="69"/>
  <c r="AL56" i="69"/>
  <c r="AK56" i="69"/>
  <c r="AJ56" i="69"/>
  <c r="AI56" i="69"/>
  <c r="AH56" i="69"/>
  <c r="AG56" i="69"/>
  <c r="AF56" i="69"/>
  <c r="AE56" i="69"/>
  <c r="AD56" i="69"/>
  <c r="Y56" i="69"/>
  <c r="W56" i="69"/>
  <c r="V56" i="69"/>
  <c r="U56" i="69"/>
  <c r="T56" i="69"/>
  <c r="AN55" i="69"/>
  <c r="AM55" i="69"/>
  <c r="AL55" i="69"/>
  <c r="AK55" i="69"/>
  <c r="AJ55" i="69"/>
  <c r="AI55" i="69"/>
  <c r="AH55" i="69"/>
  <c r="AG55" i="69"/>
  <c r="AF55" i="69"/>
  <c r="AE55" i="69"/>
  <c r="AD55" i="69"/>
  <c r="Y55" i="69"/>
  <c r="W55" i="69"/>
  <c r="V55" i="69"/>
  <c r="U55" i="69"/>
  <c r="T55" i="69"/>
  <c r="AN54" i="69"/>
  <c r="AM54" i="69"/>
  <c r="AL54" i="69"/>
  <c r="AK54" i="69"/>
  <c r="AJ54" i="69"/>
  <c r="AI54" i="69"/>
  <c r="AH54" i="69"/>
  <c r="AG54" i="69"/>
  <c r="AF54" i="69"/>
  <c r="AE54" i="69"/>
  <c r="AD54" i="69"/>
  <c r="Y54" i="69"/>
  <c r="W54" i="69"/>
  <c r="V54" i="69"/>
  <c r="U54" i="69"/>
  <c r="T54" i="69"/>
  <c r="AN53" i="69"/>
  <c r="AM53" i="69"/>
  <c r="AL53" i="69"/>
  <c r="AK53" i="69"/>
  <c r="AJ53" i="69"/>
  <c r="AI53" i="69"/>
  <c r="AH53" i="69"/>
  <c r="AG53" i="69"/>
  <c r="AF53" i="69"/>
  <c r="AE53" i="69"/>
  <c r="AD53" i="69"/>
  <c r="Y53" i="69"/>
  <c r="W53" i="69"/>
  <c r="V53" i="69"/>
  <c r="U53" i="69"/>
  <c r="T53" i="69"/>
  <c r="AN52" i="69"/>
  <c r="AM52" i="69"/>
  <c r="AL52" i="69"/>
  <c r="AK52" i="69"/>
  <c r="AJ52" i="69"/>
  <c r="AI52" i="69"/>
  <c r="AH52" i="69"/>
  <c r="AG52" i="69"/>
  <c r="AF52" i="69"/>
  <c r="AE52" i="69"/>
  <c r="AD52" i="69"/>
  <c r="Y52" i="69"/>
  <c r="W52" i="69"/>
  <c r="V52" i="69"/>
  <c r="U52" i="69"/>
  <c r="T52" i="69"/>
  <c r="AN51" i="69"/>
  <c r="AM51" i="69"/>
  <c r="AL51" i="69"/>
  <c r="AK51" i="69"/>
  <c r="AJ51" i="69"/>
  <c r="AI51" i="69"/>
  <c r="AH51" i="69"/>
  <c r="AG51" i="69"/>
  <c r="AF51" i="69"/>
  <c r="AE51" i="69"/>
  <c r="AD51" i="69"/>
  <c r="Y51" i="69"/>
  <c r="W51" i="69"/>
  <c r="V51" i="69"/>
  <c r="U51" i="69"/>
  <c r="T51" i="69"/>
  <c r="AN50" i="69"/>
  <c r="AM50" i="69"/>
  <c r="AL50" i="69"/>
  <c r="AK50" i="69"/>
  <c r="AJ50" i="69"/>
  <c r="AI50" i="69"/>
  <c r="AH50" i="69"/>
  <c r="AG50" i="69"/>
  <c r="AF50" i="69"/>
  <c r="AE50" i="69"/>
  <c r="AD50" i="69"/>
  <c r="Y50" i="69"/>
  <c r="W50" i="69"/>
  <c r="V50" i="69"/>
  <c r="U50" i="69"/>
  <c r="T50" i="69"/>
  <c r="AN49" i="69"/>
  <c r="AM49" i="69"/>
  <c r="AL49" i="69"/>
  <c r="AK49" i="69"/>
  <c r="AJ49" i="69"/>
  <c r="AI49" i="69"/>
  <c r="AH49" i="69"/>
  <c r="AG49" i="69"/>
  <c r="AF49" i="69"/>
  <c r="AE49" i="69"/>
  <c r="AD49" i="69"/>
  <c r="Y49" i="69"/>
  <c r="W49" i="69"/>
  <c r="V49" i="69"/>
  <c r="U49" i="69"/>
  <c r="T49" i="69"/>
  <c r="AN48" i="69"/>
  <c r="AM48" i="69"/>
  <c r="AL48" i="69"/>
  <c r="AK48" i="69"/>
  <c r="AJ48" i="69"/>
  <c r="AI48" i="69"/>
  <c r="AH48" i="69"/>
  <c r="AG48" i="69"/>
  <c r="AF48" i="69"/>
  <c r="AE48" i="69"/>
  <c r="AD48" i="69"/>
  <c r="Y48" i="69"/>
  <c r="W48" i="69"/>
  <c r="V48" i="69"/>
  <c r="U48" i="69"/>
  <c r="T48" i="69"/>
  <c r="AN47" i="69"/>
  <c r="AM47" i="69"/>
  <c r="AL47" i="69"/>
  <c r="AK47" i="69"/>
  <c r="AJ47" i="69"/>
  <c r="AI47" i="69"/>
  <c r="AH47" i="69"/>
  <c r="AG47" i="69"/>
  <c r="AF47" i="69"/>
  <c r="AE47" i="69"/>
  <c r="AD47" i="69"/>
  <c r="Y47" i="69"/>
  <c r="W47" i="69"/>
  <c r="V47" i="69"/>
  <c r="U47" i="69"/>
  <c r="T47" i="69"/>
  <c r="AN46" i="69"/>
  <c r="AM46" i="69"/>
  <c r="AL46" i="69"/>
  <c r="AK46" i="69"/>
  <c r="AJ46" i="69"/>
  <c r="AI46" i="69"/>
  <c r="AH46" i="69"/>
  <c r="AG46" i="69"/>
  <c r="AF46" i="69"/>
  <c r="AE46" i="69"/>
  <c r="AD46" i="69"/>
  <c r="Y46" i="69"/>
  <c r="W46" i="69"/>
  <c r="V46" i="69"/>
  <c r="U46" i="69"/>
  <c r="T46" i="69"/>
  <c r="AN45" i="69"/>
  <c r="AM45" i="69"/>
  <c r="AL45" i="69"/>
  <c r="AK45" i="69"/>
  <c r="AJ45" i="69"/>
  <c r="AI45" i="69"/>
  <c r="AH45" i="69"/>
  <c r="AG45" i="69"/>
  <c r="AF45" i="69"/>
  <c r="AE45" i="69"/>
  <c r="AD45" i="69"/>
  <c r="Y45" i="69"/>
  <c r="W45" i="69"/>
  <c r="V45" i="69"/>
  <c r="U45" i="69"/>
  <c r="T45" i="69"/>
  <c r="AN44" i="69"/>
  <c r="AM44" i="69"/>
  <c r="AL44" i="69"/>
  <c r="AK44" i="69"/>
  <c r="AJ44" i="69"/>
  <c r="AI44" i="69"/>
  <c r="AH44" i="69"/>
  <c r="AG44" i="69"/>
  <c r="AF44" i="69"/>
  <c r="AE44" i="69"/>
  <c r="AD44" i="69"/>
  <c r="Y44" i="69"/>
  <c r="W44" i="69"/>
  <c r="V44" i="69"/>
  <c r="U44" i="69"/>
  <c r="T44" i="69"/>
  <c r="AN43" i="69"/>
  <c r="AM43" i="69"/>
  <c r="AL43" i="69"/>
  <c r="AK43" i="69"/>
  <c r="AJ43" i="69"/>
  <c r="AI43" i="69"/>
  <c r="AH43" i="69"/>
  <c r="AG43" i="69"/>
  <c r="AF43" i="69"/>
  <c r="AE43" i="69"/>
  <c r="AD43" i="69"/>
  <c r="Y43" i="69"/>
  <c r="W43" i="69"/>
  <c r="V43" i="69"/>
  <c r="U43" i="69"/>
  <c r="T43" i="69"/>
  <c r="AN42" i="69"/>
  <c r="AM42" i="69"/>
  <c r="AL42" i="69"/>
  <c r="AK42" i="69"/>
  <c r="AJ42" i="69"/>
  <c r="AI42" i="69"/>
  <c r="AH42" i="69"/>
  <c r="AG42" i="69"/>
  <c r="AF42" i="69"/>
  <c r="AE42" i="69"/>
  <c r="AD42" i="69"/>
  <c r="Y42" i="69"/>
  <c r="W42" i="69"/>
  <c r="V42" i="69"/>
  <c r="U42" i="69"/>
  <c r="T42" i="69"/>
  <c r="AN41" i="69"/>
  <c r="AM41" i="69"/>
  <c r="AL41" i="69"/>
  <c r="AK41" i="69"/>
  <c r="AJ41" i="69"/>
  <c r="AI41" i="69"/>
  <c r="AH41" i="69"/>
  <c r="AG41" i="69"/>
  <c r="AF41" i="69"/>
  <c r="AE41" i="69"/>
  <c r="AD41" i="69"/>
  <c r="Y41" i="69"/>
  <c r="W41" i="69"/>
  <c r="V41" i="69"/>
  <c r="U41" i="69"/>
  <c r="T41" i="69"/>
  <c r="AN40" i="69"/>
  <c r="AM40" i="69"/>
  <c r="AL40" i="69"/>
  <c r="AK40" i="69"/>
  <c r="AJ40" i="69"/>
  <c r="AI40" i="69"/>
  <c r="AH40" i="69"/>
  <c r="AG40" i="69"/>
  <c r="AF40" i="69"/>
  <c r="AE40" i="69"/>
  <c r="AD40" i="69"/>
  <c r="Y40" i="69"/>
  <c r="W40" i="69"/>
  <c r="V40" i="69"/>
  <c r="U40" i="69"/>
  <c r="T40" i="69"/>
  <c r="AN39" i="69"/>
  <c r="AM39" i="69"/>
  <c r="AL39" i="69"/>
  <c r="AK39" i="69"/>
  <c r="AJ39" i="69"/>
  <c r="AI39" i="69"/>
  <c r="AH39" i="69"/>
  <c r="AG39" i="69"/>
  <c r="AF39" i="69"/>
  <c r="AE39" i="69"/>
  <c r="AD39" i="69"/>
  <c r="Y39" i="69"/>
  <c r="W39" i="69"/>
  <c r="V39" i="69"/>
  <c r="U39" i="69"/>
  <c r="T39" i="69"/>
  <c r="AN38" i="69"/>
  <c r="AM38" i="69"/>
  <c r="AL38" i="69"/>
  <c r="AK38" i="69"/>
  <c r="AJ38" i="69"/>
  <c r="AI38" i="69"/>
  <c r="AH38" i="69"/>
  <c r="AG38" i="69"/>
  <c r="AF38" i="69"/>
  <c r="AE38" i="69"/>
  <c r="AD38" i="69"/>
  <c r="Y38" i="69"/>
  <c r="W38" i="69"/>
  <c r="V38" i="69"/>
  <c r="U38" i="69"/>
  <c r="T38" i="69"/>
  <c r="AN37" i="69"/>
  <c r="AM37" i="69"/>
  <c r="AL37" i="69"/>
  <c r="AK37" i="69"/>
  <c r="AJ37" i="69"/>
  <c r="AI37" i="69"/>
  <c r="AH37" i="69"/>
  <c r="AG37" i="69"/>
  <c r="AF37" i="69"/>
  <c r="AE37" i="69"/>
  <c r="AD37" i="69"/>
  <c r="Y37" i="69"/>
  <c r="W37" i="69"/>
  <c r="V37" i="69"/>
  <c r="U37" i="69"/>
  <c r="T37" i="69"/>
  <c r="AN36" i="69"/>
  <c r="AM36" i="69"/>
  <c r="AL36" i="69"/>
  <c r="AK36" i="69"/>
  <c r="AJ36" i="69"/>
  <c r="AI36" i="69"/>
  <c r="AH36" i="69"/>
  <c r="AG36" i="69"/>
  <c r="AF36" i="69"/>
  <c r="AE36" i="69"/>
  <c r="AD36" i="69"/>
  <c r="Y36" i="69"/>
  <c r="W36" i="69"/>
  <c r="V36" i="69"/>
  <c r="U36" i="69"/>
  <c r="T36" i="69"/>
  <c r="AN35" i="69"/>
  <c r="AM35" i="69"/>
  <c r="AL35" i="69"/>
  <c r="AK35" i="69"/>
  <c r="AJ35" i="69"/>
  <c r="AI35" i="69"/>
  <c r="AH35" i="69"/>
  <c r="AG35" i="69"/>
  <c r="AF35" i="69"/>
  <c r="AE35" i="69"/>
  <c r="AD35" i="69"/>
  <c r="Y35" i="69"/>
  <c r="W35" i="69"/>
  <c r="V35" i="69"/>
  <c r="U35" i="69"/>
  <c r="T35" i="69"/>
  <c r="AN34" i="69"/>
  <c r="AM34" i="69"/>
  <c r="AL34" i="69"/>
  <c r="AK34" i="69"/>
  <c r="AJ34" i="69"/>
  <c r="AI34" i="69"/>
  <c r="AH34" i="69"/>
  <c r="AG34" i="69"/>
  <c r="AF34" i="69"/>
  <c r="AE34" i="69"/>
  <c r="AD34" i="69"/>
  <c r="Y34" i="69"/>
  <c r="W34" i="69"/>
  <c r="V34" i="69"/>
  <c r="U34" i="69"/>
  <c r="T34" i="69"/>
  <c r="AN33" i="69"/>
  <c r="AM33" i="69"/>
  <c r="AL33" i="69"/>
  <c r="AK33" i="69"/>
  <c r="AJ33" i="69"/>
  <c r="AI33" i="69"/>
  <c r="AH33" i="69"/>
  <c r="AG33" i="69"/>
  <c r="AF33" i="69"/>
  <c r="AE33" i="69"/>
  <c r="AD33" i="69"/>
  <c r="Y33" i="69"/>
  <c r="W33" i="69"/>
  <c r="V33" i="69"/>
  <c r="U33" i="69"/>
  <c r="T33" i="69"/>
  <c r="AN32" i="69"/>
  <c r="AM32" i="69"/>
  <c r="AL32" i="69"/>
  <c r="AK32" i="69"/>
  <c r="AJ32" i="69"/>
  <c r="AI32" i="69"/>
  <c r="AH32" i="69"/>
  <c r="AG32" i="69"/>
  <c r="AF32" i="69"/>
  <c r="AE32" i="69"/>
  <c r="AD32" i="69"/>
  <c r="Y32" i="69"/>
  <c r="W32" i="69"/>
  <c r="V32" i="69"/>
  <c r="U32" i="69"/>
  <c r="T32" i="69"/>
  <c r="AN31" i="69"/>
  <c r="AM31" i="69"/>
  <c r="AL31" i="69"/>
  <c r="AK31" i="69"/>
  <c r="AJ31" i="69"/>
  <c r="AI31" i="69"/>
  <c r="AH31" i="69"/>
  <c r="AG31" i="69"/>
  <c r="AF31" i="69"/>
  <c r="AE31" i="69"/>
  <c r="AD31" i="69"/>
  <c r="Y31" i="69"/>
  <c r="W31" i="69"/>
  <c r="V31" i="69"/>
  <c r="U31" i="69"/>
  <c r="T31" i="69"/>
  <c r="AN30" i="69"/>
  <c r="AM30" i="69"/>
  <c r="AL30" i="69"/>
  <c r="AK30" i="69"/>
  <c r="AJ30" i="69"/>
  <c r="AI30" i="69"/>
  <c r="AH30" i="69"/>
  <c r="AG30" i="69"/>
  <c r="AF30" i="69"/>
  <c r="AE30" i="69"/>
  <c r="AD30" i="69"/>
  <c r="Y30" i="69"/>
  <c r="W30" i="69"/>
  <c r="V30" i="69"/>
  <c r="U30" i="69"/>
  <c r="T30" i="69"/>
  <c r="AN29" i="69"/>
  <c r="AM29" i="69"/>
  <c r="AL29" i="69"/>
  <c r="AK29" i="69"/>
  <c r="AJ29" i="69"/>
  <c r="AI29" i="69"/>
  <c r="AH29" i="69"/>
  <c r="AG29" i="69"/>
  <c r="AF29" i="69"/>
  <c r="AE29" i="69"/>
  <c r="AD29" i="69"/>
  <c r="Y29" i="69"/>
  <c r="W29" i="69"/>
  <c r="V29" i="69"/>
  <c r="U29" i="69"/>
  <c r="T29" i="69"/>
  <c r="AN28" i="69"/>
  <c r="AM28" i="69"/>
  <c r="AL28" i="69"/>
  <c r="AK28" i="69"/>
  <c r="AJ28" i="69"/>
  <c r="AI28" i="69"/>
  <c r="AH28" i="69"/>
  <c r="AG28" i="69"/>
  <c r="AF28" i="69"/>
  <c r="AE28" i="69"/>
  <c r="AD28" i="69"/>
  <c r="Y28" i="69"/>
  <c r="W28" i="69"/>
  <c r="V28" i="69"/>
  <c r="U28" i="69"/>
  <c r="T28" i="69"/>
  <c r="AN27" i="69"/>
  <c r="AM27" i="69"/>
  <c r="AL27" i="69"/>
  <c r="AK27" i="69"/>
  <c r="AJ27" i="69"/>
  <c r="AI27" i="69"/>
  <c r="AH27" i="69"/>
  <c r="AG27" i="69"/>
  <c r="AF27" i="69"/>
  <c r="AE27" i="69"/>
  <c r="AD27" i="69"/>
  <c r="Y27" i="69"/>
  <c r="W27" i="69"/>
  <c r="V27" i="69"/>
  <c r="U27" i="69"/>
  <c r="T27" i="69"/>
  <c r="AN26" i="69"/>
  <c r="AM26" i="69"/>
  <c r="AL26" i="69"/>
  <c r="AK26" i="69"/>
  <c r="AJ26" i="69"/>
  <c r="AI26" i="69"/>
  <c r="AH26" i="69"/>
  <c r="AG26" i="69"/>
  <c r="AF26" i="69"/>
  <c r="AE26" i="69"/>
  <c r="AD26" i="69"/>
  <c r="Y26" i="69"/>
  <c r="W26" i="69"/>
  <c r="V26" i="69"/>
  <c r="U26" i="69"/>
  <c r="T26" i="69"/>
  <c r="AN25" i="69"/>
  <c r="AM25" i="69"/>
  <c r="AL25" i="69"/>
  <c r="AK25" i="69"/>
  <c r="AJ25" i="69"/>
  <c r="AI25" i="69"/>
  <c r="AH25" i="69"/>
  <c r="AG25" i="69"/>
  <c r="AF25" i="69"/>
  <c r="AE25" i="69"/>
  <c r="AD25" i="69"/>
  <c r="Y25" i="69"/>
  <c r="W25" i="69"/>
  <c r="V25" i="69"/>
  <c r="U25" i="69"/>
  <c r="T25" i="69"/>
  <c r="AN24" i="69"/>
  <c r="AM24" i="69"/>
  <c r="AL24" i="69"/>
  <c r="AK24" i="69"/>
  <c r="AJ24" i="69"/>
  <c r="AI24" i="69"/>
  <c r="AH24" i="69"/>
  <c r="AG24" i="69"/>
  <c r="AF24" i="69"/>
  <c r="AE24" i="69"/>
  <c r="AD24" i="69"/>
  <c r="Y24" i="69"/>
  <c r="W24" i="69"/>
  <c r="V24" i="69"/>
  <c r="U24" i="69"/>
  <c r="T24" i="69"/>
  <c r="AN23" i="69"/>
  <c r="AM23" i="69"/>
  <c r="AL23" i="69"/>
  <c r="AK23" i="69"/>
  <c r="AJ23" i="69"/>
  <c r="AI23" i="69"/>
  <c r="AH23" i="69"/>
  <c r="AG23" i="69"/>
  <c r="AF23" i="69"/>
  <c r="AE23" i="69"/>
  <c r="AD23" i="69"/>
  <c r="Y23" i="69"/>
  <c r="W23" i="69"/>
  <c r="V23" i="69"/>
  <c r="U23" i="69"/>
  <c r="T23" i="69"/>
  <c r="AN22" i="69"/>
  <c r="AM22" i="69"/>
  <c r="AL22" i="69"/>
  <c r="AK22" i="69"/>
  <c r="AJ22" i="69"/>
  <c r="AI22" i="69"/>
  <c r="AH22" i="69"/>
  <c r="AG22" i="69"/>
  <c r="AF22" i="69"/>
  <c r="AE22" i="69"/>
  <c r="AD22" i="69"/>
  <c r="Y22" i="69"/>
  <c r="W22" i="69"/>
  <c r="V22" i="69"/>
  <c r="U22" i="69"/>
  <c r="T22" i="69"/>
  <c r="AN21" i="69"/>
  <c r="AM21" i="69"/>
  <c r="AL21" i="69"/>
  <c r="AK21" i="69"/>
  <c r="AJ21" i="69"/>
  <c r="AI21" i="69"/>
  <c r="AH21" i="69"/>
  <c r="AG21" i="69"/>
  <c r="AF21" i="69"/>
  <c r="AE21" i="69"/>
  <c r="AD21" i="69"/>
  <c r="Y21" i="69"/>
  <c r="W21" i="69"/>
  <c r="V21" i="69"/>
  <c r="U21" i="69"/>
  <c r="T21" i="69"/>
  <c r="AN20" i="69"/>
  <c r="AM20" i="69"/>
  <c r="AL20" i="69"/>
  <c r="AK20" i="69"/>
  <c r="AJ20" i="69"/>
  <c r="AI20" i="69"/>
  <c r="AH20" i="69"/>
  <c r="AG20" i="69"/>
  <c r="AF20" i="69"/>
  <c r="AE20" i="69"/>
  <c r="AD20" i="69"/>
  <c r="Y20" i="69"/>
  <c r="W20" i="69"/>
  <c r="V20" i="69"/>
  <c r="U20" i="69"/>
  <c r="T20" i="69"/>
  <c r="AN19" i="69"/>
  <c r="AM19" i="69"/>
  <c r="AL19" i="69"/>
  <c r="AK19" i="69"/>
  <c r="AJ19" i="69"/>
  <c r="AI19" i="69"/>
  <c r="AH19" i="69"/>
  <c r="AG19" i="69"/>
  <c r="AF19" i="69"/>
  <c r="AE19" i="69"/>
  <c r="AD19" i="69"/>
  <c r="Y19" i="69"/>
  <c r="W19" i="69"/>
  <c r="V19" i="69"/>
  <c r="U19" i="69"/>
  <c r="T19" i="69"/>
  <c r="AN18" i="69"/>
  <c r="AM18" i="69"/>
  <c r="AL18" i="69"/>
  <c r="AK18" i="69"/>
  <c r="AJ18" i="69"/>
  <c r="AI18" i="69"/>
  <c r="AH18" i="69"/>
  <c r="AG18" i="69"/>
  <c r="AF18" i="69"/>
  <c r="AE18" i="69"/>
  <c r="AD18" i="69"/>
  <c r="Y18" i="69"/>
  <c r="W18" i="69"/>
  <c r="V18" i="69"/>
  <c r="U18" i="69"/>
  <c r="T18" i="69"/>
  <c r="AN17" i="69"/>
  <c r="AM17" i="69"/>
  <c r="AL17" i="69"/>
  <c r="AK17" i="69"/>
  <c r="AJ17" i="69"/>
  <c r="AI17" i="69"/>
  <c r="AH17" i="69"/>
  <c r="AG17" i="69"/>
  <c r="AF17" i="69"/>
  <c r="AE17" i="69"/>
  <c r="AD17" i="69"/>
  <c r="Y17" i="69"/>
  <c r="W17" i="69"/>
  <c r="V17" i="69"/>
  <c r="U17" i="69"/>
  <c r="T17" i="69"/>
  <c r="AN16" i="69"/>
  <c r="AM16" i="69"/>
  <c r="AL16" i="69"/>
  <c r="AK16" i="69"/>
  <c r="AJ16" i="69"/>
  <c r="AI16" i="69"/>
  <c r="AH16" i="69"/>
  <c r="AG16" i="69"/>
  <c r="AF16" i="69"/>
  <c r="AE16" i="69"/>
  <c r="AD16" i="69"/>
  <c r="Y16" i="69"/>
  <c r="W16" i="69"/>
  <c r="V16" i="69"/>
  <c r="U16" i="69"/>
  <c r="T16" i="69"/>
  <c r="A16" i="69"/>
  <c r="AN15" i="69"/>
  <c r="AM15" i="69"/>
  <c r="AL15" i="69"/>
  <c r="AK15" i="69"/>
  <c r="AJ15" i="69"/>
  <c r="AI15" i="69"/>
  <c r="AH15" i="69"/>
  <c r="AG15" i="69"/>
  <c r="AF15" i="69"/>
  <c r="AE15" i="69"/>
  <c r="AD15" i="69"/>
  <c r="Y15" i="69"/>
  <c r="W15" i="69"/>
  <c r="V15" i="69"/>
  <c r="U15" i="69"/>
  <c r="T15" i="69"/>
  <c r="AN14" i="69"/>
  <c r="AM14" i="69"/>
  <c r="AL14" i="69"/>
  <c r="AK14" i="69"/>
  <c r="AJ14" i="69"/>
  <c r="AI14" i="69"/>
  <c r="AH14" i="69"/>
  <c r="AG14" i="69"/>
  <c r="AF14" i="69"/>
  <c r="AE14" i="69"/>
  <c r="AD14" i="69"/>
  <c r="Y14" i="69"/>
  <c r="W14" i="69"/>
  <c r="V14" i="69"/>
  <c r="U14" i="69"/>
  <c r="T14" i="69"/>
  <c r="A14" i="69"/>
  <c r="AN13" i="69"/>
  <c r="AM13" i="69"/>
  <c r="AL13" i="69"/>
  <c r="AK13" i="69"/>
  <c r="AJ13" i="69"/>
  <c r="AI13" i="69"/>
  <c r="AH13" i="69"/>
  <c r="AG13" i="69"/>
  <c r="AF13" i="69"/>
  <c r="AE13" i="69"/>
  <c r="AD13" i="69"/>
  <c r="Y13" i="69"/>
  <c r="W13" i="69"/>
  <c r="V13" i="69"/>
  <c r="U13" i="69"/>
  <c r="T13" i="69"/>
  <c r="AN12" i="69"/>
  <c r="AM12" i="69"/>
  <c r="AL12" i="69"/>
  <c r="AK12" i="69"/>
  <c r="AJ12" i="69"/>
  <c r="AI12" i="69"/>
  <c r="AH12" i="69"/>
  <c r="AG12" i="69"/>
  <c r="AF12" i="69"/>
  <c r="AE12" i="69"/>
  <c r="AD12" i="69"/>
  <c r="Y12" i="69"/>
  <c r="W12" i="69"/>
  <c r="V12" i="69"/>
  <c r="U12" i="69"/>
  <c r="T12" i="69"/>
  <c r="A12" i="69"/>
  <c r="AN11" i="69"/>
  <c r="AM11" i="69"/>
  <c r="AL11" i="69"/>
  <c r="AK11" i="69"/>
  <c r="AJ11" i="69"/>
  <c r="AI11" i="69"/>
  <c r="AH11" i="69"/>
  <c r="AG11" i="69"/>
  <c r="AF11" i="69"/>
  <c r="AE11" i="69"/>
  <c r="AD11" i="69"/>
  <c r="Y11" i="69"/>
  <c r="W11" i="69"/>
  <c r="V11" i="69"/>
  <c r="U11" i="69"/>
  <c r="T11" i="69"/>
  <c r="AN10" i="69"/>
  <c r="AM10" i="69"/>
  <c r="AL10" i="69"/>
  <c r="AK10" i="69"/>
  <c r="AJ10" i="69"/>
  <c r="AI10" i="69"/>
  <c r="AH10" i="69"/>
  <c r="AG10" i="69"/>
  <c r="AF10" i="69"/>
  <c r="AE10" i="69"/>
  <c r="AD10" i="69"/>
  <c r="Y10" i="69"/>
  <c r="W10" i="69"/>
  <c r="V10" i="69"/>
  <c r="U10" i="69"/>
  <c r="T10" i="69"/>
  <c r="A10" i="69"/>
  <c r="AN9" i="69"/>
  <c r="AM9" i="69"/>
  <c r="AL9" i="69"/>
  <c r="AK9" i="69"/>
  <c r="AJ9" i="69"/>
  <c r="AI9" i="69"/>
  <c r="AH9" i="69"/>
  <c r="AG9" i="69"/>
  <c r="AF9" i="69"/>
  <c r="AE9" i="69"/>
  <c r="AD9" i="69"/>
  <c r="Y9" i="69"/>
  <c r="W9" i="69"/>
  <c r="V9" i="69"/>
  <c r="U9" i="69"/>
  <c r="T9" i="69"/>
  <c r="AN8" i="69"/>
  <c r="AM8" i="69"/>
  <c r="AL8" i="69"/>
  <c r="AK8" i="69"/>
  <c r="AJ8" i="69"/>
  <c r="AI8" i="69"/>
  <c r="AH8" i="69"/>
  <c r="AG8" i="69"/>
  <c r="AF8" i="69"/>
  <c r="AD8" i="69"/>
  <c r="Y8" i="69"/>
  <c r="W8" i="69"/>
  <c r="V8" i="69"/>
  <c r="U8" i="69"/>
  <c r="T8" i="69"/>
  <c r="AN7" i="69"/>
  <c r="AM7" i="69"/>
  <c r="AL7" i="69"/>
  <c r="AK7" i="69"/>
  <c r="AJ7" i="69"/>
  <c r="AI7" i="69"/>
  <c r="AH7" i="69"/>
  <c r="AG7" i="69"/>
  <c r="AF7" i="69"/>
  <c r="AD7" i="69"/>
  <c r="Y7" i="69"/>
  <c r="W7" i="69"/>
  <c r="V7" i="69"/>
  <c r="U7" i="69"/>
  <c r="T7" i="69"/>
  <c r="AN6" i="69"/>
  <c r="AM6" i="69"/>
  <c r="AL6" i="69"/>
  <c r="AK6" i="69"/>
  <c r="AJ6" i="69"/>
  <c r="AI6" i="69"/>
  <c r="AH6" i="69"/>
  <c r="AG6" i="69"/>
  <c r="AF6" i="69"/>
  <c r="AD6" i="69"/>
  <c r="Y6" i="69"/>
  <c r="W6" i="69"/>
  <c r="V6" i="69"/>
  <c r="U6" i="69"/>
  <c r="T6" i="69"/>
  <c r="A6" i="69"/>
  <c r="AN5" i="69"/>
  <c r="AM5" i="69"/>
  <c r="AL5" i="69"/>
  <c r="AK5" i="69"/>
  <c r="AJ5" i="69"/>
  <c r="AI5" i="69"/>
  <c r="AH5" i="69"/>
  <c r="AG5" i="69"/>
  <c r="AF5" i="69"/>
  <c r="AD5" i="69"/>
  <c r="Y5" i="69"/>
  <c r="W5" i="69"/>
  <c r="V5" i="69"/>
  <c r="U5" i="69"/>
  <c r="T5" i="69"/>
  <c r="F1" i="69"/>
  <c r="AN91" i="22"/>
  <c r="AM91" i="22"/>
  <c r="AL91" i="22"/>
  <c r="AK91" i="22"/>
  <c r="AJ91" i="22"/>
  <c r="AI91" i="22"/>
  <c r="AH91" i="22"/>
  <c r="AG91" i="22"/>
  <c r="AF91" i="22"/>
  <c r="AE91" i="22"/>
  <c r="AD91" i="22"/>
  <c r="Y91" i="22"/>
  <c r="W91" i="22"/>
  <c r="V91" i="22"/>
  <c r="U91" i="22"/>
  <c r="T91" i="22"/>
  <c r="AN90" i="22"/>
  <c r="AM90" i="22"/>
  <c r="AL90" i="22"/>
  <c r="AK90" i="22"/>
  <c r="AJ90" i="22"/>
  <c r="AI90" i="22"/>
  <c r="AH90" i="22"/>
  <c r="AG90" i="22"/>
  <c r="AF90" i="22"/>
  <c r="AE90" i="22"/>
  <c r="AD90" i="22"/>
  <c r="Y90" i="22"/>
  <c r="W90" i="22"/>
  <c r="V90" i="22"/>
  <c r="U90" i="22"/>
  <c r="T90" i="22"/>
  <c r="AN89" i="22"/>
  <c r="AM89" i="22"/>
  <c r="AL89" i="22"/>
  <c r="AK89" i="22"/>
  <c r="AJ89" i="22"/>
  <c r="AI89" i="22"/>
  <c r="AH89" i="22"/>
  <c r="AG89" i="22"/>
  <c r="AF89" i="22"/>
  <c r="AE89" i="22"/>
  <c r="AD89" i="22"/>
  <c r="Y89" i="22"/>
  <c r="W89" i="22"/>
  <c r="V89" i="22"/>
  <c r="U89" i="22"/>
  <c r="T89" i="22"/>
  <c r="AN88" i="22"/>
  <c r="AM88" i="22"/>
  <c r="AL88" i="22"/>
  <c r="AK88" i="22"/>
  <c r="AJ88" i="22"/>
  <c r="AI88" i="22"/>
  <c r="AH88" i="22"/>
  <c r="AG88" i="22"/>
  <c r="AF88" i="22"/>
  <c r="AE88" i="22"/>
  <c r="AD88" i="22"/>
  <c r="Y88" i="22"/>
  <c r="W88" i="22"/>
  <c r="V88" i="22"/>
  <c r="U88" i="22"/>
  <c r="T88" i="22"/>
  <c r="AN87" i="22"/>
  <c r="AM87" i="22"/>
  <c r="AL87" i="22"/>
  <c r="AK87" i="22"/>
  <c r="AJ87" i="22"/>
  <c r="AI87" i="22"/>
  <c r="AH87" i="22"/>
  <c r="AG87" i="22"/>
  <c r="AF87" i="22"/>
  <c r="AE87" i="22"/>
  <c r="AD87" i="22"/>
  <c r="Y87" i="22"/>
  <c r="W87" i="22"/>
  <c r="V87" i="22"/>
  <c r="U87" i="22"/>
  <c r="T87" i="22"/>
  <c r="AN86" i="22"/>
  <c r="AM86" i="22"/>
  <c r="AL86" i="22"/>
  <c r="AK86" i="22"/>
  <c r="AJ86" i="22"/>
  <c r="AI86" i="22"/>
  <c r="AH86" i="22"/>
  <c r="AG86" i="22"/>
  <c r="AF86" i="22"/>
  <c r="AE86" i="22"/>
  <c r="AD86" i="22"/>
  <c r="Y86" i="22"/>
  <c r="W86" i="22"/>
  <c r="V86" i="22"/>
  <c r="U86" i="22"/>
  <c r="T86" i="22"/>
  <c r="AN85" i="22"/>
  <c r="AM85" i="22"/>
  <c r="AL85" i="22"/>
  <c r="AK85" i="22"/>
  <c r="AJ85" i="22"/>
  <c r="AI85" i="22"/>
  <c r="AH85" i="22"/>
  <c r="AG85" i="22"/>
  <c r="AF85" i="22"/>
  <c r="AE85" i="22"/>
  <c r="AD85" i="22"/>
  <c r="Y85" i="22"/>
  <c r="W85" i="22"/>
  <c r="V85" i="22"/>
  <c r="U85" i="22"/>
  <c r="T85" i="22"/>
  <c r="AN84" i="22"/>
  <c r="AM84" i="22"/>
  <c r="AL84" i="22"/>
  <c r="AK84" i="22"/>
  <c r="AJ84" i="22"/>
  <c r="AI84" i="22"/>
  <c r="AH84" i="22"/>
  <c r="AG84" i="22"/>
  <c r="AF84" i="22"/>
  <c r="AE84" i="22"/>
  <c r="AD84" i="22"/>
  <c r="Y84" i="22"/>
  <c r="W84" i="22"/>
  <c r="V84" i="22"/>
  <c r="U84" i="22"/>
  <c r="T84" i="22"/>
  <c r="AN83" i="22"/>
  <c r="AM83" i="22"/>
  <c r="AL83" i="22"/>
  <c r="AK83" i="22"/>
  <c r="AJ83" i="22"/>
  <c r="AI83" i="22"/>
  <c r="AH83" i="22"/>
  <c r="AG83" i="22"/>
  <c r="AF83" i="22"/>
  <c r="AE83" i="22"/>
  <c r="AD83" i="22"/>
  <c r="Y83" i="22"/>
  <c r="W83" i="22"/>
  <c r="V83" i="22"/>
  <c r="U83" i="22"/>
  <c r="T83" i="22"/>
  <c r="AN82" i="22"/>
  <c r="AM82" i="22"/>
  <c r="AL82" i="22"/>
  <c r="AK82" i="22"/>
  <c r="AJ82" i="22"/>
  <c r="AI82" i="22"/>
  <c r="AH82" i="22"/>
  <c r="AG82" i="22"/>
  <c r="AF82" i="22"/>
  <c r="AE82" i="22"/>
  <c r="AD82" i="22"/>
  <c r="Y82" i="22"/>
  <c r="W82" i="22"/>
  <c r="V82" i="22"/>
  <c r="U82" i="22"/>
  <c r="T82" i="22"/>
  <c r="AN81" i="22"/>
  <c r="AM81" i="22"/>
  <c r="AL81" i="22"/>
  <c r="AK81" i="22"/>
  <c r="AJ81" i="22"/>
  <c r="AI81" i="22"/>
  <c r="AH81" i="22"/>
  <c r="AG81" i="22"/>
  <c r="AF81" i="22"/>
  <c r="AE81" i="22"/>
  <c r="AD81" i="22"/>
  <c r="Y81" i="22"/>
  <c r="W81" i="22"/>
  <c r="V81" i="22"/>
  <c r="U81" i="22"/>
  <c r="T81" i="22"/>
  <c r="AN80" i="22"/>
  <c r="AM80" i="22"/>
  <c r="AL80" i="22"/>
  <c r="AK80" i="22"/>
  <c r="AJ80" i="22"/>
  <c r="AI80" i="22"/>
  <c r="AH80" i="22"/>
  <c r="AG80" i="22"/>
  <c r="AF80" i="22"/>
  <c r="AE80" i="22"/>
  <c r="AD80" i="22"/>
  <c r="Y80" i="22"/>
  <c r="W80" i="22"/>
  <c r="V80" i="22"/>
  <c r="U80" i="22"/>
  <c r="T80" i="22"/>
  <c r="AN79" i="22"/>
  <c r="AM79" i="22"/>
  <c r="AL79" i="22"/>
  <c r="AK79" i="22"/>
  <c r="AJ79" i="22"/>
  <c r="AI79" i="22"/>
  <c r="AH79" i="22"/>
  <c r="AG79" i="22"/>
  <c r="AF79" i="22"/>
  <c r="AE79" i="22"/>
  <c r="AD79" i="22"/>
  <c r="Y79" i="22"/>
  <c r="W79" i="22"/>
  <c r="V79" i="22"/>
  <c r="U79" i="22"/>
  <c r="T79" i="22"/>
  <c r="AN78" i="22"/>
  <c r="AM78" i="22"/>
  <c r="AL78" i="22"/>
  <c r="AK78" i="22"/>
  <c r="AJ78" i="22"/>
  <c r="AI78" i="22"/>
  <c r="AH78" i="22"/>
  <c r="AG78" i="22"/>
  <c r="AF78" i="22"/>
  <c r="AE78" i="22"/>
  <c r="AD78" i="22"/>
  <c r="Y78" i="22"/>
  <c r="W78" i="22"/>
  <c r="V78" i="22"/>
  <c r="U78" i="22"/>
  <c r="T78" i="22"/>
  <c r="AN77" i="22"/>
  <c r="AM77" i="22"/>
  <c r="AL77" i="22"/>
  <c r="AK77" i="22"/>
  <c r="AJ77" i="22"/>
  <c r="AI77" i="22"/>
  <c r="AH77" i="22"/>
  <c r="AG77" i="22"/>
  <c r="AF77" i="22"/>
  <c r="AE77" i="22"/>
  <c r="AD77" i="22"/>
  <c r="Y77" i="22"/>
  <c r="W77" i="22"/>
  <c r="V77" i="22"/>
  <c r="U77" i="22"/>
  <c r="T77" i="22"/>
  <c r="AN76" i="22"/>
  <c r="AM76" i="22"/>
  <c r="AL76" i="22"/>
  <c r="AK76" i="22"/>
  <c r="AJ76" i="22"/>
  <c r="AI76" i="22"/>
  <c r="AH76" i="22"/>
  <c r="AG76" i="22"/>
  <c r="AF76" i="22"/>
  <c r="AE76" i="22"/>
  <c r="AD76" i="22"/>
  <c r="Y76" i="22"/>
  <c r="W76" i="22"/>
  <c r="V76" i="22"/>
  <c r="U76" i="22"/>
  <c r="T76" i="22"/>
  <c r="AN75" i="22"/>
  <c r="AM75" i="22"/>
  <c r="AL75" i="22"/>
  <c r="AK75" i="22"/>
  <c r="AJ75" i="22"/>
  <c r="AI75" i="22"/>
  <c r="AH75" i="22"/>
  <c r="AG75" i="22"/>
  <c r="AF75" i="22"/>
  <c r="AE75" i="22"/>
  <c r="AD75" i="22"/>
  <c r="Y75" i="22"/>
  <c r="W75" i="22"/>
  <c r="V75" i="22"/>
  <c r="U75" i="22"/>
  <c r="T75" i="22"/>
  <c r="AN74" i="22"/>
  <c r="AM74" i="22"/>
  <c r="AL74" i="22"/>
  <c r="AK74" i="22"/>
  <c r="AJ74" i="22"/>
  <c r="AI74" i="22"/>
  <c r="AH74" i="22"/>
  <c r="AG74" i="22"/>
  <c r="AF74" i="22"/>
  <c r="AE74" i="22"/>
  <c r="AD74" i="22"/>
  <c r="Y74" i="22"/>
  <c r="W74" i="22"/>
  <c r="V74" i="22"/>
  <c r="U74" i="22"/>
  <c r="T74" i="22"/>
  <c r="AN73" i="22"/>
  <c r="AM73" i="22"/>
  <c r="AL73" i="22"/>
  <c r="AK73" i="22"/>
  <c r="AJ73" i="22"/>
  <c r="AI73" i="22"/>
  <c r="AH73" i="22"/>
  <c r="AG73" i="22"/>
  <c r="AF73" i="22"/>
  <c r="AE73" i="22"/>
  <c r="AD73" i="22"/>
  <c r="Y73" i="22"/>
  <c r="W73" i="22"/>
  <c r="V73" i="22"/>
  <c r="U73" i="22"/>
  <c r="T73" i="22"/>
  <c r="AN72" i="22"/>
  <c r="AM72" i="22"/>
  <c r="AL72" i="22"/>
  <c r="AK72" i="22"/>
  <c r="AJ72" i="22"/>
  <c r="AI72" i="22"/>
  <c r="AH72" i="22"/>
  <c r="AG72" i="22"/>
  <c r="AF72" i="22"/>
  <c r="AE72" i="22"/>
  <c r="AD72" i="22"/>
  <c r="Y72" i="22"/>
  <c r="W72" i="22"/>
  <c r="V72" i="22"/>
  <c r="U72" i="22"/>
  <c r="T72" i="22"/>
  <c r="AN71" i="22"/>
  <c r="AM71" i="22"/>
  <c r="AL71" i="22"/>
  <c r="AK71" i="22"/>
  <c r="AJ71" i="22"/>
  <c r="AI71" i="22"/>
  <c r="AH71" i="22"/>
  <c r="AG71" i="22"/>
  <c r="AF71" i="22"/>
  <c r="AE71" i="22"/>
  <c r="AD71" i="22"/>
  <c r="Y71" i="22"/>
  <c r="W71" i="22"/>
  <c r="V71" i="22"/>
  <c r="U71" i="22"/>
  <c r="T71" i="22"/>
  <c r="AN70" i="22"/>
  <c r="AM70" i="22"/>
  <c r="AL70" i="22"/>
  <c r="AK70" i="22"/>
  <c r="AJ70" i="22"/>
  <c r="AI70" i="22"/>
  <c r="AH70" i="22"/>
  <c r="AG70" i="22"/>
  <c r="AF70" i="22"/>
  <c r="AE70" i="22"/>
  <c r="AD70" i="22"/>
  <c r="Y70" i="22"/>
  <c r="W70" i="22"/>
  <c r="V70" i="22"/>
  <c r="U70" i="22"/>
  <c r="T70" i="22"/>
  <c r="AN69" i="22"/>
  <c r="AM69" i="22"/>
  <c r="AL69" i="22"/>
  <c r="AK69" i="22"/>
  <c r="AJ69" i="22"/>
  <c r="AI69" i="22"/>
  <c r="AH69" i="22"/>
  <c r="AG69" i="22"/>
  <c r="AF69" i="22"/>
  <c r="AE69" i="22"/>
  <c r="AD69" i="22"/>
  <c r="Y69" i="22"/>
  <c r="W69" i="22"/>
  <c r="V69" i="22"/>
  <c r="U69" i="22"/>
  <c r="T69" i="22"/>
  <c r="AN68" i="22"/>
  <c r="AM68" i="22"/>
  <c r="AL68" i="22"/>
  <c r="AK68" i="22"/>
  <c r="AJ68" i="22"/>
  <c r="AI68" i="22"/>
  <c r="AH68" i="22"/>
  <c r="AG68" i="22"/>
  <c r="AF68" i="22"/>
  <c r="AE68" i="22"/>
  <c r="AD68" i="22"/>
  <c r="Y68" i="22"/>
  <c r="W68" i="22"/>
  <c r="V68" i="22"/>
  <c r="U68" i="22"/>
  <c r="T68" i="22"/>
  <c r="AN67" i="22"/>
  <c r="AM67" i="22"/>
  <c r="AL67" i="22"/>
  <c r="AK67" i="22"/>
  <c r="AJ67" i="22"/>
  <c r="AI67" i="22"/>
  <c r="AH67" i="22"/>
  <c r="AG67" i="22"/>
  <c r="AF67" i="22"/>
  <c r="AE67" i="22"/>
  <c r="AD67" i="22"/>
  <c r="Y67" i="22"/>
  <c r="W67" i="22"/>
  <c r="V67" i="22"/>
  <c r="U67" i="22"/>
  <c r="T67" i="22"/>
  <c r="AN66" i="22"/>
  <c r="AM66" i="22"/>
  <c r="AL66" i="22"/>
  <c r="AK66" i="22"/>
  <c r="AJ66" i="22"/>
  <c r="AI66" i="22"/>
  <c r="AH66" i="22"/>
  <c r="AG66" i="22"/>
  <c r="AF66" i="22"/>
  <c r="AE66" i="22"/>
  <c r="AD66" i="22"/>
  <c r="Y66" i="22"/>
  <c r="W66" i="22"/>
  <c r="V66" i="22"/>
  <c r="U66" i="22"/>
  <c r="T66" i="22"/>
  <c r="AN65" i="22"/>
  <c r="AM65" i="22"/>
  <c r="AL65" i="22"/>
  <c r="AK65" i="22"/>
  <c r="AJ65" i="22"/>
  <c r="AI65" i="22"/>
  <c r="AH65" i="22"/>
  <c r="AG65" i="22"/>
  <c r="AF65" i="22"/>
  <c r="AE65" i="22"/>
  <c r="AD65" i="22"/>
  <c r="Y65" i="22"/>
  <c r="W65" i="22"/>
  <c r="V65" i="22"/>
  <c r="U65" i="22"/>
  <c r="T65" i="22"/>
  <c r="AN64" i="22"/>
  <c r="AM64" i="22"/>
  <c r="AL64" i="22"/>
  <c r="AK64" i="22"/>
  <c r="AJ64" i="22"/>
  <c r="AI64" i="22"/>
  <c r="AH64" i="22"/>
  <c r="AG64" i="22"/>
  <c r="AF64" i="22"/>
  <c r="AE64" i="22"/>
  <c r="AD64" i="22"/>
  <c r="Y64" i="22"/>
  <c r="W64" i="22"/>
  <c r="V64" i="22"/>
  <c r="U64" i="22"/>
  <c r="T64" i="22"/>
  <c r="AN63" i="22"/>
  <c r="AM63" i="22"/>
  <c r="AL63" i="22"/>
  <c r="AK63" i="22"/>
  <c r="AJ63" i="22"/>
  <c r="AI63" i="22"/>
  <c r="AH63" i="22"/>
  <c r="AG63" i="22"/>
  <c r="AF63" i="22"/>
  <c r="AE63" i="22"/>
  <c r="AD63" i="22"/>
  <c r="Y63" i="22"/>
  <c r="W63" i="22"/>
  <c r="V63" i="22"/>
  <c r="U63" i="22"/>
  <c r="T63" i="22"/>
  <c r="AN62" i="22"/>
  <c r="AM62" i="22"/>
  <c r="AL62" i="22"/>
  <c r="AK62" i="22"/>
  <c r="AJ62" i="22"/>
  <c r="AI62" i="22"/>
  <c r="AH62" i="22"/>
  <c r="AG62" i="22"/>
  <c r="AF62" i="22"/>
  <c r="AE62" i="22"/>
  <c r="AD62" i="22"/>
  <c r="Y62" i="22"/>
  <c r="W62" i="22"/>
  <c r="V62" i="22"/>
  <c r="U62" i="22"/>
  <c r="T62" i="22"/>
  <c r="AN61" i="22"/>
  <c r="AM61" i="22"/>
  <c r="AL61" i="22"/>
  <c r="AK61" i="22"/>
  <c r="AJ61" i="22"/>
  <c r="AI61" i="22"/>
  <c r="AH61" i="22"/>
  <c r="AG61" i="22"/>
  <c r="AF61" i="22"/>
  <c r="AE61" i="22"/>
  <c r="AD61" i="22"/>
  <c r="Y61" i="22"/>
  <c r="W61" i="22"/>
  <c r="V61" i="22"/>
  <c r="U61" i="22"/>
  <c r="T61" i="22"/>
  <c r="AN60" i="22"/>
  <c r="AM60" i="22"/>
  <c r="AL60" i="22"/>
  <c r="AK60" i="22"/>
  <c r="AJ60" i="22"/>
  <c r="AI60" i="22"/>
  <c r="AH60" i="22"/>
  <c r="AG60" i="22"/>
  <c r="AF60" i="22"/>
  <c r="AE60" i="22"/>
  <c r="AD60" i="22"/>
  <c r="Y60" i="22"/>
  <c r="W60" i="22"/>
  <c r="V60" i="22"/>
  <c r="U60" i="22"/>
  <c r="T60" i="22"/>
  <c r="AN59" i="22"/>
  <c r="AM59" i="22"/>
  <c r="AL59" i="22"/>
  <c r="AK59" i="22"/>
  <c r="AJ59" i="22"/>
  <c r="AI59" i="22"/>
  <c r="AH59" i="22"/>
  <c r="AG59" i="22"/>
  <c r="AF59" i="22"/>
  <c r="AE59" i="22"/>
  <c r="AD59" i="22"/>
  <c r="Y59" i="22"/>
  <c r="W59" i="22"/>
  <c r="V59" i="22"/>
  <c r="U59" i="22"/>
  <c r="T59" i="22"/>
  <c r="AN58" i="22"/>
  <c r="AM58" i="22"/>
  <c r="AL58" i="22"/>
  <c r="AK58" i="22"/>
  <c r="AJ58" i="22"/>
  <c r="AI58" i="22"/>
  <c r="AH58" i="22"/>
  <c r="AG58" i="22"/>
  <c r="AF58" i="22"/>
  <c r="AE58" i="22"/>
  <c r="AD58" i="22"/>
  <c r="Y58" i="22"/>
  <c r="W58" i="22"/>
  <c r="V58" i="22"/>
  <c r="U58" i="22"/>
  <c r="T58" i="22"/>
  <c r="AN57" i="22"/>
  <c r="AM57" i="22"/>
  <c r="AL57" i="22"/>
  <c r="AK57" i="22"/>
  <c r="AJ57" i="22"/>
  <c r="AI57" i="22"/>
  <c r="AH57" i="22"/>
  <c r="AG57" i="22"/>
  <c r="AF57" i="22"/>
  <c r="AE57" i="22"/>
  <c r="AD57" i="22"/>
  <c r="Y57" i="22"/>
  <c r="W57" i="22"/>
  <c r="V57" i="22"/>
  <c r="U57" i="22"/>
  <c r="T57" i="22"/>
  <c r="AN56" i="22"/>
  <c r="AM56" i="22"/>
  <c r="AL56" i="22"/>
  <c r="AK56" i="22"/>
  <c r="AJ56" i="22"/>
  <c r="AI56" i="22"/>
  <c r="AH56" i="22"/>
  <c r="AG56" i="22"/>
  <c r="AF56" i="22"/>
  <c r="AE56" i="22"/>
  <c r="AD56" i="22"/>
  <c r="Y56" i="22"/>
  <c r="W56" i="22"/>
  <c r="V56" i="22"/>
  <c r="U56" i="22"/>
  <c r="T56" i="22"/>
  <c r="AN55" i="22"/>
  <c r="AM55" i="22"/>
  <c r="AL55" i="22"/>
  <c r="AK55" i="22"/>
  <c r="AJ55" i="22"/>
  <c r="AI55" i="22"/>
  <c r="AH55" i="22"/>
  <c r="AG55" i="22"/>
  <c r="AF55" i="22"/>
  <c r="AE55" i="22"/>
  <c r="AD55" i="22"/>
  <c r="Y55" i="22"/>
  <c r="W55" i="22"/>
  <c r="V55" i="22"/>
  <c r="U55" i="22"/>
  <c r="T55" i="22"/>
  <c r="AN54" i="22"/>
  <c r="AM54" i="22"/>
  <c r="AL54" i="22"/>
  <c r="AK54" i="22"/>
  <c r="AJ54" i="22"/>
  <c r="AI54" i="22"/>
  <c r="AH54" i="22"/>
  <c r="AG54" i="22"/>
  <c r="AF54" i="22"/>
  <c r="AE54" i="22"/>
  <c r="AD54" i="22"/>
  <c r="Y54" i="22"/>
  <c r="W54" i="22"/>
  <c r="V54" i="22"/>
  <c r="U54" i="22"/>
  <c r="T54" i="22"/>
  <c r="AN53" i="22"/>
  <c r="AM53" i="22"/>
  <c r="AL53" i="22"/>
  <c r="AK53" i="22"/>
  <c r="AJ53" i="22"/>
  <c r="AI53" i="22"/>
  <c r="AH53" i="22"/>
  <c r="AG53" i="22"/>
  <c r="AF53" i="22"/>
  <c r="AE53" i="22"/>
  <c r="AD53" i="22"/>
  <c r="Y53" i="22"/>
  <c r="W53" i="22"/>
  <c r="V53" i="22"/>
  <c r="U53" i="22"/>
  <c r="T53" i="22"/>
  <c r="AN52" i="22"/>
  <c r="AM52" i="22"/>
  <c r="AL52" i="22"/>
  <c r="AK52" i="22"/>
  <c r="AJ52" i="22"/>
  <c r="AI52" i="22"/>
  <c r="AH52" i="22"/>
  <c r="AG52" i="22"/>
  <c r="AF52" i="22"/>
  <c r="AE52" i="22"/>
  <c r="AD52" i="22"/>
  <c r="Y52" i="22"/>
  <c r="W52" i="22"/>
  <c r="V52" i="22"/>
  <c r="U52" i="22"/>
  <c r="T52" i="22"/>
  <c r="AN51" i="22"/>
  <c r="AM51" i="22"/>
  <c r="AL51" i="22"/>
  <c r="AK51" i="22"/>
  <c r="AJ51" i="22"/>
  <c r="AI51" i="22"/>
  <c r="AH51" i="22"/>
  <c r="AG51" i="22"/>
  <c r="AF51" i="22"/>
  <c r="AE51" i="22"/>
  <c r="AD51" i="22"/>
  <c r="Y51" i="22"/>
  <c r="W51" i="22"/>
  <c r="V51" i="22"/>
  <c r="U51" i="22"/>
  <c r="T51" i="22"/>
  <c r="AN50" i="22"/>
  <c r="AM50" i="22"/>
  <c r="AL50" i="22"/>
  <c r="AK50" i="22"/>
  <c r="AJ50" i="22"/>
  <c r="AI50" i="22"/>
  <c r="AH50" i="22"/>
  <c r="AG50" i="22"/>
  <c r="AF50" i="22"/>
  <c r="AE50" i="22"/>
  <c r="AD50" i="22"/>
  <c r="Y50" i="22"/>
  <c r="W50" i="22"/>
  <c r="V50" i="22"/>
  <c r="U50" i="22"/>
  <c r="T50" i="22"/>
  <c r="AN49" i="22"/>
  <c r="AM49" i="22"/>
  <c r="AL49" i="22"/>
  <c r="AK49" i="22"/>
  <c r="AJ49" i="22"/>
  <c r="AI49" i="22"/>
  <c r="AH49" i="22"/>
  <c r="AG49" i="22"/>
  <c r="AF49" i="22"/>
  <c r="AE49" i="22"/>
  <c r="AD49" i="22"/>
  <c r="Y49" i="22"/>
  <c r="W49" i="22"/>
  <c r="V49" i="22"/>
  <c r="U49" i="22"/>
  <c r="T49" i="22"/>
  <c r="AN48" i="22"/>
  <c r="AM48" i="22"/>
  <c r="AL48" i="22"/>
  <c r="AK48" i="22"/>
  <c r="AJ48" i="22"/>
  <c r="AI48" i="22"/>
  <c r="AH48" i="22"/>
  <c r="AG48" i="22"/>
  <c r="AF48" i="22"/>
  <c r="AE48" i="22"/>
  <c r="AD48" i="22"/>
  <c r="Y48" i="22"/>
  <c r="W48" i="22"/>
  <c r="V48" i="22"/>
  <c r="U48" i="22"/>
  <c r="T48" i="22"/>
  <c r="AN47" i="22"/>
  <c r="AM47" i="22"/>
  <c r="AL47" i="22"/>
  <c r="AK47" i="22"/>
  <c r="AJ47" i="22"/>
  <c r="AI47" i="22"/>
  <c r="AH47" i="22"/>
  <c r="AG47" i="22"/>
  <c r="AF47" i="22"/>
  <c r="AE47" i="22"/>
  <c r="AD47" i="22"/>
  <c r="Y47" i="22"/>
  <c r="W47" i="22"/>
  <c r="V47" i="22"/>
  <c r="U47" i="22"/>
  <c r="T47" i="22"/>
  <c r="AN46" i="22"/>
  <c r="AM46" i="22"/>
  <c r="AL46" i="22"/>
  <c r="AK46" i="22"/>
  <c r="AJ46" i="22"/>
  <c r="AI46" i="22"/>
  <c r="AH46" i="22"/>
  <c r="AG46" i="22"/>
  <c r="AF46" i="22"/>
  <c r="AE46" i="22"/>
  <c r="AD46" i="22"/>
  <c r="Y46" i="22"/>
  <c r="W46" i="22"/>
  <c r="V46" i="22"/>
  <c r="U46" i="22"/>
  <c r="T46" i="22"/>
  <c r="AN45" i="22"/>
  <c r="AM45" i="22"/>
  <c r="AL45" i="22"/>
  <c r="AK45" i="22"/>
  <c r="AJ45" i="22"/>
  <c r="AI45" i="22"/>
  <c r="AH45" i="22"/>
  <c r="AG45" i="22"/>
  <c r="AF45" i="22"/>
  <c r="AE45" i="22"/>
  <c r="AD45" i="22"/>
  <c r="Y45" i="22"/>
  <c r="W45" i="22"/>
  <c r="V45" i="22"/>
  <c r="U45" i="22"/>
  <c r="T45" i="22"/>
  <c r="AN44" i="22"/>
  <c r="AM44" i="22"/>
  <c r="AL44" i="22"/>
  <c r="AK44" i="22"/>
  <c r="AJ44" i="22"/>
  <c r="AI44" i="22"/>
  <c r="AH44" i="22"/>
  <c r="AG44" i="22"/>
  <c r="AF44" i="22"/>
  <c r="AE44" i="22"/>
  <c r="AD44" i="22"/>
  <c r="Y44" i="22"/>
  <c r="W44" i="22"/>
  <c r="V44" i="22"/>
  <c r="U44" i="22"/>
  <c r="T44" i="22"/>
  <c r="AN43" i="22"/>
  <c r="AM43" i="22"/>
  <c r="AL43" i="22"/>
  <c r="AK43" i="22"/>
  <c r="AJ43" i="22"/>
  <c r="AI43" i="22"/>
  <c r="AH43" i="22"/>
  <c r="AG43" i="22"/>
  <c r="AF43" i="22"/>
  <c r="AE43" i="22"/>
  <c r="AD43" i="22"/>
  <c r="Y43" i="22"/>
  <c r="W43" i="22"/>
  <c r="V43" i="22"/>
  <c r="U43" i="22"/>
  <c r="T43" i="22"/>
  <c r="AN42" i="22"/>
  <c r="AM42" i="22"/>
  <c r="AL42" i="22"/>
  <c r="AK42" i="22"/>
  <c r="AJ42" i="22"/>
  <c r="AI42" i="22"/>
  <c r="AH42" i="22"/>
  <c r="AG42" i="22"/>
  <c r="AF42" i="22"/>
  <c r="AE42" i="22"/>
  <c r="AD42" i="22"/>
  <c r="Y42" i="22"/>
  <c r="W42" i="22"/>
  <c r="V42" i="22"/>
  <c r="U42" i="22"/>
  <c r="T42" i="22"/>
  <c r="AN41" i="22"/>
  <c r="AM41" i="22"/>
  <c r="AL41" i="22"/>
  <c r="AK41" i="22"/>
  <c r="AJ41" i="22"/>
  <c r="AI41" i="22"/>
  <c r="AH41" i="22"/>
  <c r="AG41" i="22"/>
  <c r="AF41" i="22"/>
  <c r="AE41" i="22"/>
  <c r="AD41" i="22"/>
  <c r="Y41" i="22"/>
  <c r="W41" i="22"/>
  <c r="V41" i="22"/>
  <c r="U41" i="22"/>
  <c r="T41" i="22"/>
  <c r="AN40" i="22"/>
  <c r="AM40" i="22"/>
  <c r="AL40" i="22"/>
  <c r="AK40" i="22"/>
  <c r="AJ40" i="22"/>
  <c r="AI40" i="22"/>
  <c r="AH40" i="22"/>
  <c r="AG40" i="22"/>
  <c r="AF40" i="22"/>
  <c r="AE40" i="22"/>
  <c r="AD40" i="22"/>
  <c r="Y40" i="22"/>
  <c r="W40" i="22"/>
  <c r="V40" i="22"/>
  <c r="U40" i="22"/>
  <c r="T40" i="22"/>
  <c r="AN39" i="22"/>
  <c r="AM39" i="22"/>
  <c r="AL39" i="22"/>
  <c r="AK39" i="22"/>
  <c r="AJ39" i="22"/>
  <c r="AI39" i="22"/>
  <c r="AH39" i="22"/>
  <c r="AG39" i="22"/>
  <c r="AF39" i="22"/>
  <c r="AE39" i="22"/>
  <c r="AD39" i="22"/>
  <c r="Y39" i="22"/>
  <c r="W39" i="22"/>
  <c r="V39" i="22"/>
  <c r="U39" i="22"/>
  <c r="T39" i="22"/>
  <c r="AN38" i="22"/>
  <c r="AM38" i="22"/>
  <c r="AL38" i="22"/>
  <c r="AK38" i="22"/>
  <c r="AJ38" i="22"/>
  <c r="AI38" i="22"/>
  <c r="AH38" i="22"/>
  <c r="AG38" i="22"/>
  <c r="AF38" i="22"/>
  <c r="AE38" i="22"/>
  <c r="AD38" i="22"/>
  <c r="Y38" i="22"/>
  <c r="W38" i="22"/>
  <c r="V38" i="22"/>
  <c r="U38" i="22"/>
  <c r="T38" i="22"/>
  <c r="AN37" i="22"/>
  <c r="AM37" i="22"/>
  <c r="AL37" i="22"/>
  <c r="AK37" i="22"/>
  <c r="AJ37" i="22"/>
  <c r="AI37" i="22"/>
  <c r="AH37" i="22"/>
  <c r="AG37" i="22"/>
  <c r="AF37" i="22"/>
  <c r="AE37" i="22"/>
  <c r="AD37" i="22"/>
  <c r="Y37" i="22"/>
  <c r="W37" i="22"/>
  <c r="V37" i="22"/>
  <c r="U37" i="22"/>
  <c r="T37" i="22"/>
  <c r="AN36" i="22"/>
  <c r="AM36" i="22"/>
  <c r="AL36" i="22"/>
  <c r="AK36" i="22"/>
  <c r="AJ36" i="22"/>
  <c r="AI36" i="22"/>
  <c r="AH36" i="22"/>
  <c r="AG36" i="22"/>
  <c r="AF36" i="22"/>
  <c r="AE36" i="22"/>
  <c r="AD36" i="22"/>
  <c r="Y36" i="22"/>
  <c r="W36" i="22"/>
  <c r="V36" i="22"/>
  <c r="U36" i="22"/>
  <c r="T36" i="22"/>
  <c r="AN35" i="22"/>
  <c r="AM35" i="22"/>
  <c r="AL35" i="22"/>
  <c r="AK35" i="22"/>
  <c r="AJ35" i="22"/>
  <c r="AI35" i="22"/>
  <c r="AH35" i="22"/>
  <c r="AG35" i="22"/>
  <c r="AF35" i="22"/>
  <c r="AE35" i="22"/>
  <c r="AD35" i="22"/>
  <c r="Y35" i="22"/>
  <c r="W35" i="22"/>
  <c r="V35" i="22"/>
  <c r="U35" i="22"/>
  <c r="T35" i="22"/>
  <c r="AN34" i="22"/>
  <c r="AM34" i="22"/>
  <c r="AL34" i="22"/>
  <c r="AK34" i="22"/>
  <c r="AJ34" i="22"/>
  <c r="AI34" i="22"/>
  <c r="AH34" i="22"/>
  <c r="AG34" i="22"/>
  <c r="AF34" i="22"/>
  <c r="AE34" i="22"/>
  <c r="AD34" i="22"/>
  <c r="Y34" i="22"/>
  <c r="W34" i="22"/>
  <c r="V34" i="22"/>
  <c r="U34" i="22"/>
  <c r="T34" i="22"/>
  <c r="AN33" i="22"/>
  <c r="AM33" i="22"/>
  <c r="AL33" i="22"/>
  <c r="AK33" i="22"/>
  <c r="AJ33" i="22"/>
  <c r="AI33" i="22"/>
  <c r="AH33" i="22"/>
  <c r="AG33" i="22"/>
  <c r="AF33" i="22"/>
  <c r="AE33" i="22"/>
  <c r="AD33" i="22"/>
  <c r="Y33" i="22"/>
  <c r="W33" i="22"/>
  <c r="V33" i="22"/>
  <c r="U33" i="22"/>
  <c r="T33" i="22"/>
  <c r="AN32" i="22"/>
  <c r="AM32" i="22"/>
  <c r="AL32" i="22"/>
  <c r="AK32" i="22"/>
  <c r="AJ32" i="22"/>
  <c r="AI32" i="22"/>
  <c r="AH32" i="22"/>
  <c r="AG32" i="22"/>
  <c r="AF32" i="22"/>
  <c r="AE32" i="22"/>
  <c r="AD32" i="22"/>
  <c r="Y32" i="22"/>
  <c r="W32" i="22"/>
  <c r="V32" i="22"/>
  <c r="U32" i="22"/>
  <c r="T32" i="22"/>
  <c r="AN31" i="22"/>
  <c r="AM31" i="22"/>
  <c r="AL31" i="22"/>
  <c r="AK31" i="22"/>
  <c r="AJ31" i="22"/>
  <c r="AI31" i="22"/>
  <c r="AH31" i="22"/>
  <c r="AG31" i="22"/>
  <c r="AF31" i="22"/>
  <c r="AE31" i="22"/>
  <c r="AD31" i="22"/>
  <c r="Y31" i="22"/>
  <c r="W31" i="22"/>
  <c r="V31" i="22"/>
  <c r="U31" i="22"/>
  <c r="T31" i="22"/>
  <c r="AN30" i="22"/>
  <c r="AM30" i="22"/>
  <c r="AL30" i="22"/>
  <c r="AK30" i="22"/>
  <c r="AJ30" i="22"/>
  <c r="AI30" i="22"/>
  <c r="AH30" i="22"/>
  <c r="AG30" i="22"/>
  <c r="AF30" i="22"/>
  <c r="AE30" i="22"/>
  <c r="AD30" i="22"/>
  <c r="Y30" i="22"/>
  <c r="W30" i="22"/>
  <c r="V30" i="22"/>
  <c r="U30" i="22"/>
  <c r="T30" i="22"/>
  <c r="AN29" i="22"/>
  <c r="AM29" i="22"/>
  <c r="AL29" i="22"/>
  <c r="AK29" i="22"/>
  <c r="AJ29" i="22"/>
  <c r="AI29" i="22"/>
  <c r="AH29" i="22"/>
  <c r="AG29" i="22"/>
  <c r="AF29" i="22"/>
  <c r="AE29" i="22"/>
  <c r="AD29" i="22"/>
  <c r="Y29" i="22"/>
  <c r="W29" i="22"/>
  <c r="V29" i="22"/>
  <c r="U29" i="22"/>
  <c r="T29" i="22"/>
  <c r="AN28" i="22"/>
  <c r="AM28" i="22"/>
  <c r="AL28" i="22"/>
  <c r="AK28" i="22"/>
  <c r="AJ28" i="22"/>
  <c r="AI28" i="22"/>
  <c r="AH28" i="22"/>
  <c r="AG28" i="22"/>
  <c r="AF28" i="22"/>
  <c r="AE28" i="22"/>
  <c r="AD28" i="22"/>
  <c r="Y28" i="22"/>
  <c r="W28" i="22"/>
  <c r="V28" i="22"/>
  <c r="U28" i="22"/>
  <c r="T28" i="22"/>
  <c r="AN27" i="22"/>
  <c r="AM27" i="22"/>
  <c r="AL27" i="22"/>
  <c r="AK27" i="22"/>
  <c r="AJ27" i="22"/>
  <c r="AI27" i="22"/>
  <c r="AH27" i="22"/>
  <c r="AG27" i="22"/>
  <c r="AF27" i="22"/>
  <c r="AE27" i="22"/>
  <c r="AD27" i="22"/>
  <c r="Y27" i="22"/>
  <c r="W27" i="22"/>
  <c r="V27" i="22"/>
  <c r="U27" i="22"/>
  <c r="T27" i="22"/>
  <c r="AN26" i="22"/>
  <c r="AM26" i="22"/>
  <c r="AL26" i="22"/>
  <c r="AK26" i="22"/>
  <c r="AJ26" i="22"/>
  <c r="AI26" i="22"/>
  <c r="AH26" i="22"/>
  <c r="AG26" i="22"/>
  <c r="AF26" i="22"/>
  <c r="AE26" i="22"/>
  <c r="AD26" i="22"/>
  <c r="Y26" i="22"/>
  <c r="W26" i="22"/>
  <c r="V26" i="22"/>
  <c r="U26" i="22"/>
  <c r="T26" i="22"/>
  <c r="AN25" i="22"/>
  <c r="AM25" i="22"/>
  <c r="AL25" i="22"/>
  <c r="AK25" i="22"/>
  <c r="AJ25" i="22"/>
  <c r="AI25" i="22"/>
  <c r="AH25" i="22"/>
  <c r="AG25" i="22"/>
  <c r="AF25" i="22"/>
  <c r="AE25" i="22"/>
  <c r="AD25" i="22"/>
  <c r="Y25" i="22"/>
  <c r="W25" i="22"/>
  <c r="V25" i="22"/>
  <c r="U25" i="22"/>
  <c r="T25" i="22"/>
  <c r="AN24" i="22"/>
  <c r="AM24" i="22"/>
  <c r="AL24" i="22"/>
  <c r="AK24" i="22"/>
  <c r="AJ24" i="22"/>
  <c r="AI24" i="22"/>
  <c r="AH24" i="22"/>
  <c r="AG24" i="22"/>
  <c r="AF24" i="22"/>
  <c r="AE24" i="22"/>
  <c r="AD24" i="22"/>
  <c r="Y24" i="22"/>
  <c r="W24" i="22"/>
  <c r="V24" i="22"/>
  <c r="U24" i="22"/>
  <c r="T24" i="22"/>
  <c r="AN23" i="22"/>
  <c r="AM23" i="22"/>
  <c r="AL23" i="22"/>
  <c r="AK23" i="22"/>
  <c r="AJ23" i="22"/>
  <c r="AI23" i="22"/>
  <c r="AH23" i="22"/>
  <c r="AG23" i="22"/>
  <c r="AF23" i="22"/>
  <c r="AE23" i="22"/>
  <c r="AD23" i="22"/>
  <c r="Y23" i="22"/>
  <c r="W23" i="22"/>
  <c r="V23" i="22"/>
  <c r="U23" i="22"/>
  <c r="T23" i="22"/>
  <c r="AN22" i="22"/>
  <c r="AM22" i="22"/>
  <c r="AL22" i="22"/>
  <c r="AK22" i="22"/>
  <c r="AJ22" i="22"/>
  <c r="AI22" i="22"/>
  <c r="AH22" i="22"/>
  <c r="AG22" i="22"/>
  <c r="AF22" i="22"/>
  <c r="AE22" i="22"/>
  <c r="AD22" i="22"/>
  <c r="Y22" i="22"/>
  <c r="W22" i="22"/>
  <c r="V22" i="22"/>
  <c r="U22" i="22"/>
  <c r="T22" i="22"/>
  <c r="AN21" i="22"/>
  <c r="AM21" i="22"/>
  <c r="AL21" i="22"/>
  <c r="AK21" i="22"/>
  <c r="AJ21" i="22"/>
  <c r="AI21" i="22"/>
  <c r="AH21" i="22"/>
  <c r="AG21" i="22"/>
  <c r="AF21" i="22"/>
  <c r="AE21" i="22"/>
  <c r="AD21" i="22"/>
  <c r="Y21" i="22"/>
  <c r="W21" i="22"/>
  <c r="V21" i="22"/>
  <c r="U21" i="22"/>
  <c r="T21" i="22"/>
  <c r="AN20" i="22"/>
  <c r="AM20" i="22"/>
  <c r="AL20" i="22"/>
  <c r="AK20" i="22"/>
  <c r="AJ20" i="22"/>
  <c r="AI20" i="22"/>
  <c r="AH20" i="22"/>
  <c r="AG20" i="22"/>
  <c r="AF20" i="22"/>
  <c r="AE20" i="22"/>
  <c r="AD20" i="22"/>
  <c r="Y20" i="22"/>
  <c r="W20" i="22"/>
  <c r="V20" i="22"/>
  <c r="U20" i="22"/>
  <c r="T20" i="22"/>
  <c r="AN19" i="22"/>
  <c r="AM19" i="22"/>
  <c r="AL19" i="22"/>
  <c r="AK19" i="22"/>
  <c r="AJ19" i="22"/>
  <c r="AI19" i="22"/>
  <c r="AH19" i="22"/>
  <c r="AG19" i="22"/>
  <c r="AF19" i="22"/>
  <c r="AE19" i="22"/>
  <c r="AD19" i="22"/>
  <c r="Y19" i="22"/>
  <c r="W19" i="22"/>
  <c r="V19" i="22"/>
  <c r="U19" i="22"/>
  <c r="T19" i="22"/>
  <c r="AN18" i="22"/>
  <c r="AM18" i="22"/>
  <c r="AL18" i="22"/>
  <c r="AK18" i="22"/>
  <c r="AJ18" i="22"/>
  <c r="AI18" i="22"/>
  <c r="AH18" i="22"/>
  <c r="AG18" i="22"/>
  <c r="AF18" i="22"/>
  <c r="AE18" i="22"/>
  <c r="AD18" i="22"/>
  <c r="Y18" i="22"/>
  <c r="W18" i="22"/>
  <c r="V18" i="22"/>
  <c r="U18" i="22"/>
  <c r="T18" i="22"/>
  <c r="AN17" i="22"/>
  <c r="AM17" i="22"/>
  <c r="AL17" i="22"/>
  <c r="AK17" i="22"/>
  <c r="AJ17" i="22"/>
  <c r="AI17" i="22"/>
  <c r="AH17" i="22"/>
  <c r="AG17" i="22"/>
  <c r="AF17" i="22"/>
  <c r="AE17" i="22"/>
  <c r="AD17" i="22"/>
  <c r="Y17" i="22"/>
  <c r="W17" i="22"/>
  <c r="V17" i="22"/>
  <c r="U17" i="22"/>
  <c r="T17" i="22"/>
  <c r="AN16" i="22"/>
  <c r="AM16" i="22"/>
  <c r="AL16" i="22"/>
  <c r="AK16" i="22"/>
  <c r="AJ16" i="22"/>
  <c r="AI16" i="22"/>
  <c r="AH16" i="22"/>
  <c r="AG16" i="22"/>
  <c r="AF16" i="22"/>
  <c r="AE16" i="22"/>
  <c r="AD16" i="22"/>
  <c r="Y16" i="22"/>
  <c r="W16" i="22"/>
  <c r="V16" i="22"/>
  <c r="U16" i="22"/>
  <c r="T16" i="22"/>
  <c r="A16" i="22"/>
  <c r="AN15" i="22"/>
  <c r="AM15" i="22"/>
  <c r="AL15" i="22"/>
  <c r="AK15" i="22"/>
  <c r="AJ15" i="22"/>
  <c r="AI15" i="22"/>
  <c r="AH15" i="22"/>
  <c r="AG15" i="22"/>
  <c r="AF15" i="22"/>
  <c r="AE15" i="22"/>
  <c r="AD15" i="22"/>
  <c r="Y15" i="22"/>
  <c r="W15" i="22"/>
  <c r="V15" i="22"/>
  <c r="U15" i="22"/>
  <c r="T15" i="22"/>
  <c r="AN14" i="22"/>
  <c r="AM14" i="22"/>
  <c r="AL14" i="22"/>
  <c r="AK14" i="22"/>
  <c r="AJ14" i="22"/>
  <c r="AI14" i="22"/>
  <c r="AH14" i="22"/>
  <c r="AG14" i="22"/>
  <c r="AF14" i="22"/>
  <c r="AE14" i="22"/>
  <c r="AD14" i="22"/>
  <c r="Y14" i="22"/>
  <c r="W14" i="22"/>
  <c r="V14" i="22"/>
  <c r="U14" i="22"/>
  <c r="T14" i="22"/>
  <c r="A14" i="22"/>
  <c r="AN13" i="22"/>
  <c r="AM13" i="22"/>
  <c r="AL13" i="22"/>
  <c r="AK13" i="22"/>
  <c r="AJ13" i="22"/>
  <c r="AI13" i="22"/>
  <c r="AH13" i="22"/>
  <c r="AG13" i="22"/>
  <c r="AF13" i="22"/>
  <c r="AE13" i="22"/>
  <c r="AD13" i="22"/>
  <c r="Y13" i="22"/>
  <c r="W13" i="22"/>
  <c r="V13" i="22"/>
  <c r="U13" i="22"/>
  <c r="T13" i="22"/>
  <c r="AN12" i="22"/>
  <c r="AM12" i="22"/>
  <c r="AL12" i="22"/>
  <c r="AK12" i="22"/>
  <c r="AJ12" i="22"/>
  <c r="AI12" i="22"/>
  <c r="AH12" i="22"/>
  <c r="AG12" i="22"/>
  <c r="AF12" i="22"/>
  <c r="AE12" i="22"/>
  <c r="AD12" i="22"/>
  <c r="Y12" i="22"/>
  <c r="W12" i="22"/>
  <c r="V12" i="22"/>
  <c r="U12" i="22"/>
  <c r="T12" i="22"/>
  <c r="A12" i="22"/>
  <c r="AN11" i="22"/>
  <c r="AM11" i="22"/>
  <c r="AL11" i="22"/>
  <c r="AK11" i="22"/>
  <c r="AJ11" i="22"/>
  <c r="AI11" i="22"/>
  <c r="AH11" i="22"/>
  <c r="AG11" i="22"/>
  <c r="AF11" i="22"/>
  <c r="AE11" i="22"/>
  <c r="AD11" i="22"/>
  <c r="Y11" i="22"/>
  <c r="W11" i="22"/>
  <c r="V11" i="22"/>
  <c r="U11" i="22"/>
  <c r="T11" i="22"/>
  <c r="AN10" i="22"/>
  <c r="AM10" i="22"/>
  <c r="AL10" i="22"/>
  <c r="AK10" i="22"/>
  <c r="AJ10" i="22"/>
  <c r="AI10" i="22"/>
  <c r="AH10" i="22"/>
  <c r="AG10" i="22"/>
  <c r="AF10" i="22"/>
  <c r="AE10" i="22"/>
  <c r="AD10" i="22"/>
  <c r="Y10" i="22"/>
  <c r="W10" i="22"/>
  <c r="V10" i="22"/>
  <c r="U10" i="22"/>
  <c r="T10" i="22"/>
  <c r="A10" i="22"/>
  <c r="AN9" i="22"/>
  <c r="AM9" i="22"/>
  <c r="AL9" i="22"/>
  <c r="AK9" i="22"/>
  <c r="AJ9" i="22"/>
  <c r="AI9" i="22"/>
  <c r="AH9" i="22"/>
  <c r="AG9" i="22"/>
  <c r="AF9" i="22"/>
  <c r="AE9" i="22"/>
  <c r="AD9" i="22"/>
  <c r="Y9" i="22"/>
  <c r="W9" i="22"/>
  <c r="V9" i="22"/>
  <c r="U9" i="22"/>
  <c r="T9" i="22"/>
  <c r="AN8" i="22"/>
  <c r="AM8" i="22"/>
  <c r="AL8" i="22"/>
  <c r="AK8" i="22"/>
  <c r="AJ8" i="22"/>
  <c r="AI8" i="22"/>
  <c r="AH8" i="22"/>
  <c r="AG8" i="22"/>
  <c r="AF8" i="22"/>
  <c r="AD8" i="22"/>
  <c r="Y8" i="22"/>
  <c r="W8" i="22"/>
  <c r="V8" i="22"/>
  <c r="U8" i="22"/>
  <c r="T8" i="22"/>
  <c r="AN7" i="22"/>
  <c r="AM7" i="22"/>
  <c r="AL7" i="22"/>
  <c r="AK7" i="22"/>
  <c r="AJ7" i="22"/>
  <c r="AI7" i="22"/>
  <c r="AH7" i="22"/>
  <c r="AG7" i="22"/>
  <c r="AF7" i="22"/>
  <c r="AD7" i="22"/>
  <c r="Y7" i="22"/>
  <c r="W7" i="22"/>
  <c r="V7" i="22"/>
  <c r="U7" i="22"/>
  <c r="T7" i="22"/>
  <c r="AN6" i="22"/>
  <c r="AM6" i="22"/>
  <c r="AL6" i="22"/>
  <c r="AK6" i="22"/>
  <c r="AJ6" i="22"/>
  <c r="AI6" i="22"/>
  <c r="AH6" i="22"/>
  <c r="AG6" i="22"/>
  <c r="AF6" i="22"/>
  <c r="AD6" i="22"/>
  <c r="Y6" i="22"/>
  <c r="W6" i="22"/>
  <c r="V6" i="22"/>
  <c r="U6" i="22"/>
  <c r="T6" i="22"/>
  <c r="A6" i="22"/>
  <c r="AN5" i="22"/>
  <c r="AM5" i="22"/>
  <c r="AL5" i="22"/>
  <c r="AK5" i="22"/>
  <c r="AJ5" i="22"/>
  <c r="AI5" i="22"/>
  <c r="AH5" i="22"/>
  <c r="AG5" i="22"/>
  <c r="AF5" i="22"/>
  <c r="AD5" i="22"/>
  <c r="Y5" i="22"/>
  <c r="W5" i="22"/>
  <c r="V5" i="22"/>
  <c r="U5" i="22"/>
  <c r="T5" i="22"/>
  <c r="F1" i="22"/>
  <c r="AN24" i="21"/>
  <c r="AM24" i="21"/>
  <c r="AL24" i="21"/>
  <c r="AK24" i="21"/>
  <c r="AJ24" i="21"/>
  <c r="AI24" i="21"/>
  <c r="AH24" i="21"/>
  <c r="AG24" i="21"/>
  <c r="AF24" i="21"/>
  <c r="AE24" i="21"/>
  <c r="AD24" i="21"/>
  <c r="Y24" i="21"/>
  <c r="W24" i="21"/>
  <c r="V24" i="21"/>
  <c r="U24" i="21"/>
  <c r="T24" i="21"/>
  <c r="AN23" i="21"/>
  <c r="AM23" i="21"/>
  <c r="AL23" i="21"/>
  <c r="AK23" i="21"/>
  <c r="AJ23" i="21"/>
  <c r="AI23" i="21"/>
  <c r="AH23" i="21"/>
  <c r="AG23" i="21"/>
  <c r="AF23" i="21"/>
  <c r="AE23" i="21"/>
  <c r="AD23" i="21"/>
  <c r="Y23" i="21"/>
  <c r="W23" i="21"/>
  <c r="V23" i="21"/>
  <c r="U23" i="21"/>
  <c r="T23" i="21"/>
  <c r="AN22" i="21"/>
  <c r="AM22" i="21"/>
  <c r="AL22" i="21"/>
  <c r="AK22" i="21"/>
  <c r="AJ22" i="21"/>
  <c r="AI22" i="21"/>
  <c r="AH22" i="21"/>
  <c r="AG22" i="21"/>
  <c r="AF22" i="21"/>
  <c r="AE22" i="21"/>
  <c r="AD22" i="21"/>
  <c r="Y22" i="21"/>
  <c r="W22" i="21"/>
  <c r="V22" i="21"/>
  <c r="U22" i="21"/>
  <c r="T22" i="21"/>
  <c r="AN21" i="21"/>
  <c r="AM21" i="21"/>
  <c r="AL21" i="21"/>
  <c r="AK21" i="21"/>
  <c r="AJ21" i="21"/>
  <c r="AI21" i="21"/>
  <c r="AH21" i="21"/>
  <c r="AG21" i="21"/>
  <c r="AF21" i="21"/>
  <c r="AE21" i="21"/>
  <c r="AD21" i="21"/>
  <c r="Y21" i="21"/>
  <c r="W21" i="21"/>
  <c r="V21" i="21"/>
  <c r="U21" i="21"/>
  <c r="T21" i="21"/>
  <c r="AN20" i="21"/>
  <c r="AM20" i="21"/>
  <c r="AL20" i="21"/>
  <c r="AK20" i="21"/>
  <c r="AJ20" i="21"/>
  <c r="AI20" i="21"/>
  <c r="AH20" i="21"/>
  <c r="AG20" i="21"/>
  <c r="AF20" i="21"/>
  <c r="AE20" i="21"/>
  <c r="AD20" i="21"/>
  <c r="Y20" i="21"/>
  <c r="W20" i="21"/>
  <c r="V20" i="21"/>
  <c r="U20" i="21"/>
  <c r="T20" i="21"/>
  <c r="AN19" i="21"/>
  <c r="AM19" i="21"/>
  <c r="AL19" i="21"/>
  <c r="AK19" i="21"/>
  <c r="AJ19" i="21"/>
  <c r="AI19" i="21"/>
  <c r="AH19" i="21"/>
  <c r="AG19" i="21"/>
  <c r="AF19" i="21"/>
  <c r="AE19" i="21"/>
  <c r="AD19" i="21"/>
  <c r="Y19" i="21"/>
  <c r="W19" i="21"/>
  <c r="V19" i="21"/>
  <c r="U19" i="21"/>
  <c r="T19" i="21"/>
  <c r="AN18" i="21"/>
  <c r="AM18" i="21"/>
  <c r="AL18" i="21"/>
  <c r="AK18" i="21"/>
  <c r="AJ18" i="21"/>
  <c r="AI18" i="21"/>
  <c r="AH18" i="21"/>
  <c r="AG18" i="21"/>
  <c r="AF18" i="21"/>
  <c r="AE18" i="21"/>
  <c r="AD18" i="21"/>
  <c r="Y18" i="21"/>
  <c r="W18" i="21"/>
  <c r="V18" i="21"/>
  <c r="U18" i="21"/>
  <c r="T18" i="21"/>
  <c r="AN17" i="21"/>
  <c r="AM17" i="21"/>
  <c r="AL17" i="21"/>
  <c r="AK17" i="21"/>
  <c r="AJ17" i="21"/>
  <c r="AI17" i="21"/>
  <c r="AH17" i="21"/>
  <c r="AG17" i="21"/>
  <c r="AF17" i="21"/>
  <c r="AE17" i="21"/>
  <c r="AD17" i="21"/>
  <c r="Y17" i="21"/>
  <c r="W17" i="21"/>
  <c r="V17" i="21"/>
  <c r="U17" i="21"/>
  <c r="T17" i="21"/>
  <c r="AN16" i="21"/>
  <c r="AM16" i="21"/>
  <c r="AL16" i="21"/>
  <c r="AK16" i="21"/>
  <c r="AJ16" i="21"/>
  <c r="AI16" i="21"/>
  <c r="AH16" i="21"/>
  <c r="AG16" i="21"/>
  <c r="AF16" i="21"/>
  <c r="AE16" i="21"/>
  <c r="AD16" i="21"/>
  <c r="Y16" i="21"/>
  <c r="W16" i="21"/>
  <c r="V16" i="21"/>
  <c r="U16" i="21"/>
  <c r="T16" i="21"/>
  <c r="A16" i="21"/>
  <c r="AN15" i="21"/>
  <c r="AM15" i="21"/>
  <c r="AL15" i="21"/>
  <c r="AK15" i="21"/>
  <c r="AJ15" i="21"/>
  <c r="AI15" i="21"/>
  <c r="AH15" i="21"/>
  <c r="AG15" i="21"/>
  <c r="AF15" i="21"/>
  <c r="AE15" i="21"/>
  <c r="AD15" i="21"/>
  <c r="Y15" i="21"/>
  <c r="W15" i="21"/>
  <c r="V15" i="21"/>
  <c r="U15" i="21"/>
  <c r="T15" i="21"/>
  <c r="AN14" i="21"/>
  <c r="AM14" i="21"/>
  <c r="AL14" i="21"/>
  <c r="AK14" i="21"/>
  <c r="AJ14" i="21"/>
  <c r="AI14" i="21"/>
  <c r="AH14" i="21"/>
  <c r="AG14" i="21"/>
  <c r="AF14" i="21"/>
  <c r="AE14" i="21"/>
  <c r="AD14" i="21"/>
  <c r="Y14" i="21"/>
  <c r="W14" i="21"/>
  <c r="V14" i="21"/>
  <c r="U14" i="21"/>
  <c r="T14" i="21"/>
  <c r="A14" i="21"/>
  <c r="AN13" i="21"/>
  <c r="AM13" i="21"/>
  <c r="AL13" i="21"/>
  <c r="AK13" i="21"/>
  <c r="AJ13" i="21"/>
  <c r="AI13" i="21"/>
  <c r="AH13" i="21"/>
  <c r="AG13" i="21"/>
  <c r="AF13" i="21"/>
  <c r="AE13" i="21"/>
  <c r="AD13" i="21"/>
  <c r="Y13" i="21"/>
  <c r="W13" i="21"/>
  <c r="V13" i="21"/>
  <c r="U13" i="21"/>
  <c r="T13" i="21"/>
  <c r="AN12" i="21"/>
  <c r="AM12" i="21"/>
  <c r="AL12" i="21"/>
  <c r="AK12" i="21"/>
  <c r="AJ12" i="21"/>
  <c r="AI12" i="21"/>
  <c r="AH12" i="21"/>
  <c r="AG12" i="21"/>
  <c r="AF12" i="21"/>
  <c r="AE12" i="21"/>
  <c r="AD12" i="21"/>
  <c r="Y12" i="21"/>
  <c r="W12" i="21"/>
  <c r="V12" i="21"/>
  <c r="U12" i="21"/>
  <c r="T12" i="21"/>
  <c r="A12" i="21"/>
  <c r="AN11" i="21"/>
  <c r="AM11" i="21"/>
  <c r="AL11" i="21"/>
  <c r="AK11" i="21"/>
  <c r="AJ11" i="21"/>
  <c r="AI11" i="21"/>
  <c r="AH11" i="21"/>
  <c r="AG11" i="21"/>
  <c r="AF11" i="21"/>
  <c r="AE11" i="21"/>
  <c r="AD11" i="21"/>
  <c r="Y11" i="21"/>
  <c r="W11" i="21"/>
  <c r="V11" i="21"/>
  <c r="U11" i="21"/>
  <c r="T11" i="21"/>
  <c r="AN10" i="21"/>
  <c r="AM10" i="21"/>
  <c r="AL10" i="21"/>
  <c r="AK10" i="21"/>
  <c r="AJ10" i="21"/>
  <c r="AI10" i="21"/>
  <c r="AH10" i="21"/>
  <c r="AG10" i="21"/>
  <c r="AF10" i="21"/>
  <c r="AE10" i="21"/>
  <c r="AD10" i="21"/>
  <c r="Y10" i="21"/>
  <c r="W10" i="21"/>
  <c r="V10" i="21"/>
  <c r="U10" i="21"/>
  <c r="T10" i="21"/>
  <c r="A10" i="21"/>
  <c r="AN9" i="21"/>
  <c r="AM9" i="21"/>
  <c r="AL9" i="21"/>
  <c r="AK9" i="21"/>
  <c r="AJ9" i="21"/>
  <c r="AI9" i="21"/>
  <c r="AH9" i="21"/>
  <c r="AG9" i="21"/>
  <c r="AF9" i="21"/>
  <c r="AE9" i="21"/>
  <c r="AD9" i="21"/>
  <c r="Y9" i="21"/>
  <c r="W9" i="21"/>
  <c r="V9" i="21"/>
  <c r="U9" i="21"/>
  <c r="T9" i="21"/>
  <c r="AN8" i="21"/>
  <c r="AM8" i="21"/>
  <c r="AL8" i="21"/>
  <c r="AK8" i="21"/>
  <c r="AJ8" i="21"/>
  <c r="AI8" i="21"/>
  <c r="AH8" i="21"/>
  <c r="AG8" i="21"/>
  <c r="AF8" i="21"/>
  <c r="AD8" i="21"/>
  <c r="Y8" i="21"/>
  <c r="W8" i="21"/>
  <c r="V8" i="21"/>
  <c r="U8" i="21"/>
  <c r="T8" i="21"/>
  <c r="AN7" i="21"/>
  <c r="AM7" i="21"/>
  <c r="AL7" i="21"/>
  <c r="AK7" i="21"/>
  <c r="AJ7" i="21"/>
  <c r="AI7" i="21"/>
  <c r="AH7" i="21"/>
  <c r="AG7" i="21"/>
  <c r="AF7" i="21"/>
  <c r="AD7" i="21"/>
  <c r="Y7" i="21"/>
  <c r="W7" i="21"/>
  <c r="V7" i="21"/>
  <c r="U7" i="21"/>
  <c r="T7" i="21"/>
  <c r="AN6" i="21"/>
  <c r="AM6" i="21"/>
  <c r="AL6" i="21"/>
  <c r="AK6" i="21"/>
  <c r="AJ6" i="21"/>
  <c r="AI6" i="21"/>
  <c r="AH6" i="21"/>
  <c r="AG6" i="21"/>
  <c r="AF6" i="21"/>
  <c r="AD6" i="21"/>
  <c r="Y6" i="21"/>
  <c r="W6" i="21"/>
  <c r="V6" i="21"/>
  <c r="U6" i="21"/>
  <c r="T6" i="21"/>
  <c r="A6" i="21"/>
  <c r="AN5" i="21"/>
  <c r="AM5" i="21"/>
  <c r="AL5" i="21"/>
  <c r="AK5" i="21"/>
  <c r="AJ5" i="21"/>
  <c r="AI5" i="21"/>
  <c r="AH5" i="21"/>
  <c r="AG5" i="21"/>
  <c r="AF5" i="21"/>
  <c r="AD5" i="21"/>
  <c r="Y5" i="21"/>
  <c r="W5" i="21"/>
  <c r="V5" i="21"/>
  <c r="U5" i="21"/>
  <c r="T5" i="21"/>
  <c r="F1" i="21"/>
  <c r="AN80" i="20"/>
  <c r="AM80" i="20"/>
  <c r="AL80" i="20"/>
  <c r="AK80" i="20"/>
  <c r="AJ80" i="20"/>
  <c r="AI80" i="20"/>
  <c r="AH80" i="20"/>
  <c r="AG80" i="20"/>
  <c r="AF80" i="20"/>
  <c r="AE80" i="20"/>
  <c r="AD80" i="20"/>
  <c r="Y80" i="20"/>
  <c r="W80" i="20"/>
  <c r="V80" i="20"/>
  <c r="U80" i="20"/>
  <c r="T80" i="20"/>
  <c r="AN79" i="20"/>
  <c r="AM79" i="20"/>
  <c r="AL79" i="20"/>
  <c r="AK79" i="20"/>
  <c r="AJ79" i="20"/>
  <c r="AI79" i="20"/>
  <c r="AH79" i="20"/>
  <c r="AG79" i="20"/>
  <c r="AF79" i="20"/>
  <c r="AE79" i="20"/>
  <c r="AD79" i="20"/>
  <c r="Y79" i="20"/>
  <c r="W79" i="20"/>
  <c r="V79" i="20"/>
  <c r="U79" i="20"/>
  <c r="T79" i="20"/>
  <c r="AN78" i="20"/>
  <c r="AM78" i="20"/>
  <c r="AL78" i="20"/>
  <c r="AK78" i="20"/>
  <c r="AJ78" i="20"/>
  <c r="AI78" i="20"/>
  <c r="AH78" i="20"/>
  <c r="AG78" i="20"/>
  <c r="AF78" i="20"/>
  <c r="AE78" i="20"/>
  <c r="AD78" i="20"/>
  <c r="Y78" i="20"/>
  <c r="W78" i="20"/>
  <c r="V78" i="20"/>
  <c r="U78" i="20"/>
  <c r="T78" i="20"/>
  <c r="AN77" i="20"/>
  <c r="AM77" i="20"/>
  <c r="AL77" i="20"/>
  <c r="AK77" i="20"/>
  <c r="AJ77" i="20"/>
  <c r="AI77" i="20"/>
  <c r="AH77" i="20"/>
  <c r="AG77" i="20"/>
  <c r="AF77" i="20"/>
  <c r="AE77" i="20"/>
  <c r="AD77" i="20"/>
  <c r="Y77" i="20"/>
  <c r="W77" i="20"/>
  <c r="V77" i="20"/>
  <c r="U77" i="20"/>
  <c r="T77" i="20"/>
  <c r="AN76" i="20"/>
  <c r="AM76" i="20"/>
  <c r="AL76" i="20"/>
  <c r="AK76" i="20"/>
  <c r="AJ76" i="20"/>
  <c r="AI76" i="20"/>
  <c r="AH76" i="20"/>
  <c r="AG76" i="20"/>
  <c r="AF76" i="20"/>
  <c r="AE76" i="20"/>
  <c r="AD76" i="20"/>
  <c r="Y76" i="20"/>
  <c r="W76" i="20"/>
  <c r="V76" i="20"/>
  <c r="U76" i="20"/>
  <c r="T76" i="20"/>
  <c r="AN75" i="20"/>
  <c r="AM75" i="20"/>
  <c r="AL75" i="20"/>
  <c r="AK75" i="20"/>
  <c r="AJ75" i="20"/>
  <c r="AI75" i="20"/>
  <c r="AH75" i="20"/>
  <c r="AG75" i="20"/>
  <c r="AF75" i="20"/>
  <c r="AE75" i="20"/>
  <c r="AD75" i="20"/>
  <c r="Y75" i="20"/>
  <c r="W75" i="20"/>
  <c r="V75" i="20"/>
  <c r="U75" i="20"/>
  <c r="T75" i="20"/>
  <c r="AN74" i="20"/>
  <c r="AM74" i="20"/>
  <c r="AL74" i="20"/>
  <c r="AK74" i="20"/>
  <c r="AJ74" i="20"/>
  <c r="AI74" i="20"/>
  <c r="AH74" i="20"/>
  <c r="AG74" i="20"/>
  <c r="AF74" i="20"/>
  <c r="AE74" i="20"/>
  <c r="AD74" i="20"/>
  <c r="Y74" i="20"/>
  <c r="W74" i="20"/>
  <c r="V74" i="20"/>
  <c r="U74" i="20"/>
  <c r="T74" i="20"/>
  <c r="AN73" i="20"/>
  <c r="AM73" i="20"/>
  <c r="AL73" i="20"/>
  <c r="AK73" i="20"/>
  <c r="AJ73" i="20"/>
  <c r="AI73" i="20"/>
  <c r="AH73" i="20"/>
  <c r="AG73" i="20"/>
  <c r="AF73" i="20"/>
  <c r="AE73" i="20"/>
  <c r="AD73" i="20"/>
  <c r="Y73" i="20"/>
  <c r="W73" i="20"/>
  <c r="V73" i="20"/>
  <c r="U73" i="20"/>
  <c r="T73" i="20"/>
  <c r="AN72" i="20"/>
  <c r="AM72" i="20"/>
  <c r="AL72" i="20"/>
  <c r="AK72" i="20"/>
  <c r="AJ72" i="20"/>
  <c r="AI72" i="20"/>
  <c r="AH72" i="20"/>
  <c r="AG72" i="20"/>
  <c r="AF72" i="20"/>
  <c r="AE72" i="20"/>
  <c r="AD72" i="20"/>
  <c r="Y72" i="20"/>
  <c r="W72" i="20"/>
  <c r="V72" i="20"/>
  <c r="U72" i="20"/>
  <c r="T72" i="20"/>
  <c r="AN71" i="20"/>
  <c r="AM71" i="20"/>
  <c r="AL71" i="20"/>
  <c r="AK71" i="20"/>
  <c r="AJ71" i="20"/>
  <c r="AI71" i="20"/>
  <c r="AH71" i="20"/>
  <c r="AG71" i="20"/>
  <c r="AF71" i="20"/>
  <c r="AE71" i="20"/>
  <c r="AD71" i="20"/>
  <c r="Y71" i="20"/>
  <c r="W71" i="20"/>
  <c r="V71" i="20"/>
  <c r="U71" i="20"/>
  <c r="T71" i="20"/>
  <c r="AN70" i="20"/>
  <c r="AM70" i="20"/>
  <c r="AL70" i="20"/>
  <c r="AK70" i="20"/>
  <c r="AJ70" i="20"/>
  <c r="AI70" i="20"/>
  <c r="AH70" i="20"/>
  <c r="AG70" i="20"/>
  <c r="AF70" i="20"/>
  <c r="AE70" i="20"/>
  <c r="AD70" i="20"/>
  <c r="Y70" i="20"/>
  <c r="W70" i="20"/>
  <c r="V70" i="20"/>
  <c r="U70" i="20"/>
  <c r="T70" i="20"/>
  <c r="AN69" i="20"/>
  <c r="AM69" i="20"/>
  <c r="AL69" i="20"/>
  <c r="AK69" i="20"/>
  <c r="AJ69" i="20"/>
  <c r="AI69" i="20"/>
  <c r="AH69" i="20"/>
  <c r="AG69" i="20"/>
  <c r="AF69" i="20"/>
  <c r="AE69" i="20"/>
  <c r="AD69" i="20"/>
  <c r="Y69" i="20"/>
  <c r="W69" i="20"/>
  <c r="V69" i="20"/>
  <c r="U69" i="20"/>
  <c r="T69" i="20"/>
  <c r="AN68" i="20"/>
  <c r="AM68" i="20"/>
  <c r="AL68" i="20"/>
  <c r="AK68" i="20"/>
  <c r="AJ68" i="20"/>
  <c r="AI68" i="20"/>
  <c r="AH68" i="20"/>
  <c r="AG68" i="20"/>
  <c r="AF68" i="20"/>
  <c r="AE68" i="20"/>
  <c r="AD68" i="20"/>
  <c r="Y68" i="20"/>
  <c r="W68" i="20"/>
  <c r="V68" i="20"/>
  <c r="U68" i="20"/>
  <c r="T68" i="20"/>
  <c r="AN67" i="20"/>
  <c r="AM67" i="20"/>
  <c r="AL67" i="20"/>
  <c r="AK67" i="20"/>
  <c r="AJ67" i="20"/>
  <c r="AI67" i="20"/>
  <c r="AH67" i="20"/>
  <c r="AG67" i="20"/>
  <c r="AF67" i="20"/>
  <c r="AE67" i="20"/>
  <c r="AD67" i="20"/>
  <c r="Y67" i="20"/>
  <c r="W67" i="20"/>
  <c r="V67" i="20"/>
  <c r="U67" i="20"/>
  <c r="T67" i="20"/>
  <c r="AN66" i="20"/>
  <c r="AM66" i="20"/>
  <c r="AL66" i="20"/>
  <c r="AK66" i="20"/>
  <c r="AJ66" i="20"/>
  <c r="AI66" i="20"/>
  <c r="AH66" i="20"/>
  <c r="AG66" i="20"/>
  <c r="AF66" i="20"/>
  <c r="AE66" i="20"/>
  <c r="AD66" i="20"/>
  <c r="Y66" i="20"/>
  <c r="W66" i="20"/>
  <c r="V66" i="20"/>
  <c r="U66" i="20"/>
  <c r="T66" i="20"/>
  <c r="AN65" i="20"/>
  <c r="AM65" i="20"/>
  <c r="AL65" i="20"/>
  <c r="AK65" i="20"/>
  <c r="AJ65" i="20"/>
  <c r="AI65" i="20"/>
  <c r="AH65" i="20"/>
  <c r="AG65" i="20"/>
  <c r="AF65" i="20"/>
  <c r="AE65" i="20"/>
  <c r="AD65" i="20"/>
  <c r="Y65" i="20"/>
  <c r="W65" i="20"/>
  <c r="V65" i="20"/>
  <c r="U65" i="20"/>
  <c r="T65" i="20"/>
  <c r="AN64" i="20"/>
  <c r="AM64" i="20"/>
  <c r="AL64" i="20"/>
  <c r="AK64" i="20"/>
  <c r="AJ64" i="20"/>
  <c r="AI64" i="20"/>
  <c r="AH64" i="20"/>
  <c r="AG64" i="20"/>
  <c r="AF64" i="20"/>
  <c r="AE64" i="20"/>
  <c r="AD64" i="20"/>
  <c r="Y64" i="20"/>
  <c r="W64" i="20"/>
  <c r="V64" i="20"/>
  <c r="U64" i="20"/>
  <c r="T64" i="20"/>
  <c r="AN63" i="20"/>
  <c r="AM63" i="20"/>
  <c r="AL63" i="20"/>
  <c r="AK63" i="20"/>
  <c r="AJ63" i="20"/>
  <c r="AI63" i="20"/>
  <c r="AH63" i="20"/>
  <c r="AG63" i="20"/>
  <c r="AF63" i="20"/>
  <c r="AE63" i="20"/>
  <c r="AD63" i="20"/>
  <c r="Y63" i="20"/>
  <c r="W63" i="20"/>
  <c r="V63" i="20"/>
  <c r="U63" i="20"/>
  <c r="T63" i="20"/>
  <c r="AN62" i="20"/>
  <c r="AM62" i="20"/>
  <c r="AL62" i="20"/>
  <c r="AK62" i="20"/>
  <c r="AJ62" i="20"/>
  <c r="AI62" i="20"/>
  <c r="AH62" i="20"/>
  <c r="AG62" i="20"/>
  <c r="AF62" i="20"/>
  <c r="AE62" i="20"/>
  <c r="AD62" i="20"/>
  <c r="Y62" i="20"/>
  <c r="W62" i="20"/>
  <c r="V62" i="20"/>
  <c r="U62" i="20"/>
  <c r="T62" i="20"/>
  <c r="AN61" i="20"/>
  <c r="AM61" i="20"/>
  <c r="AL61" i="20"/>
  <c r="AK61" i="20"/>
  <c r="AJ61" i="20"/>
  <c r="AI61" i="20"/>
  <c r="AH61" i="20"/>
  <c r="AG61" i="20"/>
  <c r="AF61" i="20"/>
  <c r="AE61" i="20"/>
  <c r="AD61" i="20"/>
  <c r="Y61" i="20"/>
  <c r="W61" i="20"/>
  <c r="V61" i="20"/>
  <c r="U61" i="20"/>
  <c r="T61" i="20"/>
  <c r="AN60" i="20"/>
  <c r="AM60" i="20"/>
  <c r="AL60" i="20"/>
  <c r="AK60" i="20"/>
  <c r="AJ60" i="20"/>
  <c r="AI60" i="20"/>
  <c r="AH60" i="20"/>
  <c r="AG60" i="20"/>
  <c r="AF60" i="20"/>
  <c r="AE60" i="20"/>
  <c r="AD60" i="20"/>
  <c r="Y60" i="20"/>
  <c r="W60" i="20"/>
  <c r="V60" i="20"/>
  <c r="U60" i="20"/>
  <c r="T60" i="20"/>
  <c r="AN59" i="20"/>
  <c r="AM59" i="20"/>
  <c r="AL59" i="20"/>
  <c r="AK59" i="20"/>
  <c r="AJ59" i="20"/>
  <c r="AI59" i="20"/>
  <c r="AH59" i="20"/>
  <c r="AG59" i="20"/>
  <c r="AF59" i="20"/>
  <c r="AE59" i="20"/>
  <c r="AD59" i="20"/>
  <c r="Y59" i="20"/>
  <c r="W59" i="20"/>
  <c r="V59" i="20"/>
  <c r="U59" i="20"/>
  <c r="T59" i="20"/>
  <c r="AN58" i="20"/>
  <c r="AM58" i="20"/>
  <c r="AL58" i="20"/>
  <c r="AK58" i="20"/>
  <c r="AJ58" i="20"/>
  <c r="AI58" i="20"/>
  <c r="AH58" i="20"/>
  <c r="AG58" i="20"/>
  <c r="AF58" i="20"/>
  <c r="AE58" i="20"/>
  <c r="AD58" i="20"/>
  <c r="Y58" i="20"/>
  <c r="W58" i="20"/>
  <c r="V58" i="20"/>
  <c r="U58" i="20"/>
  <c r="T58" i="20"/>
  <c r="AN57" i="20"/>
  <c r="AM57" i="20"/>
  <c r="AL57" i="20"/>
  <c r="AK57" i="20"/>
  <c r="AJ57" i="20"/>
  <c r="AI57" i="20"/>
  <c r="AH57" i="20"/>
  <c r="AG57" i="20"/>
  <c r="AF57" i="20"/>
  <c r="AE57" i="20"/>
  <c r="AD57" i="20"/>
  <c r="Y57" i="20"/>
  <c r="W57" i="20"/>
  <c r="V57" i="20"/>
  <c r="U57" i="20"/>
  <c r="T57" i="20"/>
  <c r="AN56" i="20"/>
  <c r="AM56" i="20"/>
  <c r="AL56" i="20"/>
  <c r="AK56" i="20"/>
  <c r="AJ56" i="20"/>
  <c r="AI56" i="20"/>
  <c r="AH56" i="20"/>
  <c r="AG56" i="20"/>
  <c r="AF56" i="20"/>
  <c r="AE56" i="20"/>
  <c r="AD56" i="20"/>
  <c r="Y56" i="20"/>
  <c r="W56" i="20"/>
  <c r="V56" i="20"/>
  <c r="U56" i="20"/>
  <c r="T56" i="20"/>
  <c r="AN55" i="20"/>
  <c r="AM55" i="20"/>
  <c r="AL55" i="20"/>
  <c r="AK55" i="20"/>
  <c r="AJ55" i="20"/>
  <c r="AI55" i="20"/>
  <c r="AH55" i="20"/>
  <c r="AG55" i="20"/>
  <c r="AF55" i="20"/>
  <c r="AE55" i="20"/>
  <c r="AD55" i="20"/>
  <c r="Y55" i="20"/>
  <c r="W55" i="20"/>
  <c r="V55" i="20"/>
  <c r="U55" i="20"/>
  <c r="T55" i="20"/>
  <c r="AN54" i="20"/>
  <c r="AM54" i="20"/>
  <c r="AL54" i="20"/>
  <c r="AK54" i="20"/>
  <c r="AJ54" i="20"/>
  <c r="AI54" i="20"/>
  <c r="AH54" i="20"/>
  <c r="AG54" i="20"/>
  <c r="AF54" i="20"/>
  <c r="AE54" i="20"/>
  <c r="AD54" i="20"/>
  <c r="Y54" i="20"/>
  <c r="W54" i="20"/>
  <c r="V54" i="20"/>
  <c r="U54" i="20"/>
  <c r="T54" i="20"/>
  <c r="AN53" i="20"/>
  <c r="AM53" i="20"/>
  <c r="AL53" i="20"/>
  <c r="AK53" i="20"/>
  <c r="AJ53" i="20"/>
  <c r="AI53" i="20"/>
  <c r="AH53" i="20"/>
  <c r="AG53" i="20"/>
  <c r="AF53" i="20"/>
  <c r="AE53" i="20"/>
  <c r="AD53" i="20"/>
  <c r="Y53" i="20"/>
  <c r="W53" i="20"/>
  <c r="V53" i="20"/>
  <c r="U53" i="20"/>
  <c r="T53" i="20"/>
  <c r="AN52" i="20"/>
  <c r="AM52" i="20"/>
  <c r="AL52" i="20"/>
  <c r="AK52" i="20"/>
  <c r="AJ52" i="20"/>
  <c r="AI52" i="20"/>
  <c r="AH52" i="20"/>
  <c r="AG52" i="20"/>
  <c r="AF52" i="20"/>
  <c r="AE52" i="20"/>
  <c r="AD52" i="20"/>
  <c r="Y52" i="20"/>
  <c r="W52" i="20"/>
  <c r="V52" i="20"/>
  <c r="U52" i="20"/>
  <c r="T52" i="20"/>
  <c r="AN51" i="20"/>
  <c r="AM51" i="20"/>
  <c r="AL51" i="20"/>
  <c r="AK51" i="20"/>
  <c r="AJ51" i="20"/>
  <c r="AI51" i="20"/>
  <c r="AH51" i="20"/>
  <c r="AG51" i="20"/>
  <c r="AF51" i="20"/>
  <c r="AE51" i="20"/>
  <c r="AD51" i="20"/>
  <c r="Y51" i="20"/>
  <c r="W51" i="20"/>
  <c r="V51" i="20"/>
  <c r="U51" i="20"/>
  <c r="T51" i="20"/>
  <c r="AN50" i="20"/>
  <c r="AM50" i="20"/>
  <c r="AL50" i="20"/>
  <c r="AK50" i="20"/>
  <c r="AJ50" i="20"/>
  <c r="AI50" i="20"/>
  <c r="AH50" i="20"/>
  <c r="AG50" i="20"/>
  <c r="AF50" i="20"/>
  <c r="AE50" i="20"/>
  <c r="AD50" i="20"/>
  <c r="Y50" i="20"/>
  <c r="W50" i="20"/>
  <c r="V50" i="20"/>
  <c r="U50" i="20"/>
  <c r="T50" i="20"/>
  <c r="AN49" i="20"/>
  <c r="AM49" i="20"/>
  <c r="AL49" i="20"/>
  <c r="AK49" i="20"/>
  <c r="AJ49" i="20"/>
  <c r="AI49" i="20"/>
  <c r="AH49" i="20"/>
  <c r="AG49" i="20"/>
  <c r="AF49" i="20"/>
  <c r="AE49" i="20"/>
  <c r="AD49" i="20"/>
  <c r="Y49" i="20"/>
  <c r="W49" i="20"/>
  <c r="V49" i="20"/>
  <c r="U49" i="20"/>
  <c r="T49" i="20"/>
  <c r="AN48" i="20"/>
  <c r="AM48" i="20"/>
  <c r="AL48" i="20"/>
  <c r="AK48" i="20"/>
  <c r="AJ48" i="20"/>
  <c r="AI48" i="20"/>
  <c r="AH48" i="20"/>
  <c r="AG48" i="20"/>
  <c r="AF48" i="20"/>
  <c r="AE48" i="20"/>
  <c r="AD48" i="20"/>
  <c r="Y48" i="20"/>
  <c r="W48" i="20"/>
  <c r="V48" i="20"/>
  <c r="U48" i="20"/>
  <c r="T48" i="20"/>
  <c r="AN47" i="20"/>
  <c r="AM47" i="20"/>
  <c r="AL47" i="20"/>
  <c r="AK47" i="20"/>
  <c r="AJ47" i="20"/>
  <c r="AI47" i="20"/>
  <c r="AH47" i="20"/>
  <c r="AG47" i="20"/>
  <c r="AF47" i="20"/>
  <c r="AE47" i="20"/>
  <c r="AD47" i="20"/>
  <c r="Y47" i="20"/>
  <c r="W47" i="20"/>
  <c r="V47" i="20"/>
  <c r="U47" i="20"/>
  <c r="T47" i="20"/>
  <c r="AN46" i="20"/>
  <c r="AM46" i="20"/>
  <c r="AL46" i="20"/>
  <c r="AK46" i="20"/>
  <c r="AJ46" i="20"/>
  <c r="AI46" i="20"/>
  <c r="AH46" i="20"/>
  <c r="AG46" i="20"/>
  <c r="AF46" i="20"/>
  <c r="AE46" i="20"/>
  <c r="AD46" i="20"/>
  <c r="Y46" i="20"/>
  <c r="W46" i="20"/>
  <c r="V46" i="20"/>
  <c r="U46" i="20"/>
  <c r="T46" i="20"/>
  <c r="AN45" i="20"/>
  <c r="AM45" i="20"/>
  <c r="AL45" i="20"/>
  <c r="AK45" i="20"/>
  <c r="AJ45" i="20"/>
  <c r="AI45" i="20"/>
  <c r="AH45" i="20"/>
  <c r="AG45" i="20"/>
  <c r="AF45" i="20"/>
  <c r="AE45" i="20"/>
  <c r="AD45" i="20"/>
  <c r="Y45" i="20"/>
  <c r="W45" i="20"/>
  <c r="V45" i="20"/>
  <c r="U45" i="20"/>
  <c r="T45" i="20"/>
  <c r="AN44" i="20"/>
  <c r="AM44" i="20"/>
  <c r="AL44" i="20"/>
  <c r="AK44" i="20"/>
  <c r="AJ44" i="20"/>
  <c r="AI44" i="20"/>
  <c r="AH44" i="20"/>
  <c r="AG44" i="20"/>
  <c r="AF44" i="20"/>
  <c r="AE44" i="20"/>
  <c r="AD44" i="20"/>
  <c r="Y44" i="20"/>
  <c r="W44" i="20"/>
  <c r="V44" i="20"/>
  <c r="U44" i="20"/>
  <c r="T44" i="20"/>
  <c r="AN43" i="20"/>
  <c r="AM43" i="20"/>
  <c r="AL43" i="20"/>
  <c r="AK43" i="20"/>
  <c r="AJ43" i="20"/>
  <c r="AI43" i="20"/>
  <c r="AH43" i="20"/>
  <c r="AG43" i="20"/>
  <c r="AF43" i="20"/>
  <c r="AE43" i="20"/>
  <c r="AD43" i="20"/>
  <c r="Y43" i="20"/>
  <c r="W43" i="20"/>
  <c r="V43" i="20"/>
  <c r="U43" i="20"/>
  <c r="T43" i="20"/>
  <c r="AN42" i="20"/>
  <c r="AM42" i="20"/>
  <c r="AL42" i="20"/>
  <c r="AK42" i="20"/>
  <c r="AJ42" i="20"/>
  <c r="AI42" i="20"/>
  <c r="AH42" i="20"/>
  <c r="AG42" i="20"/>
  <c r="AF42" i="20"/>
  <c r="AE42" i="20"/>
  <c r="AD42" i="20"/>
  <c r="Y42" i="20"/>
  <c r="W42" i="20"/>
  <c r="V42" i="20"/>
  <c r="U42" i="20"/>
  <c r="T42" i="20"/>
  <c r="AN41" i="20"/>
  <c r="AM41" i="20"/>
  <c r="AL41" i="20"/>
  <c r="AK41" i="20"/>
  <c r="AJ41" i="20"/>
  <c r="AI41" i="20"/>
  <c r="AH41" i="20"/>
  <c r="AG41" i="20"/>
  <c r="AF41" i="20"/>
  <c r="AE41" i="20"/>
  <c r="AD41" i="20"/>
  <c r="Y41" i="20"/>
  <c r="W41" i="20"/>
  <c r="V41" i="20"/>
  <c r="U41" i="20"/>
  <c r="T41" i="20"/>
  <c r="AN40" i="20"/>
  <c r="AM40" i="20"/>
  <c r="AL40" i="20"/>
  <c r="AK40" i="20"/>
  <c r="AJ40" i="20"/>
  <c r="AI40" i="20"/>
  <c r="AH40" i="20"/>
  <c r="AG40" i="20"/>
  <c r="AF40" i="20"/>
  <c r="AE40" i="20"/>
  <c r="AD40" i="20"/>
  <c r="Y40" i="20"/>
  <c r="W40" i="20"/>
  <c r="V40" i="20"/>
  <c r="U40" i="20"/>
  <c r="T40" i="20"/>
  <c r="AN39" i="20"/>
  <c r="AM39" i="20"/>
  <c r="AL39" i="20"/>
  <c r="AK39" i="20"/>
  <c r="AJ39" i="20"/>
  <c r="AI39" i="20"/>
  <c r="AH39" i="20"/>
  <c r="AG39" i="20"/>
  <c r="AF39" i="20"/>
  <c r="AE39" i="20"/>
  <c r="AD39" i="20"/>
  <c r="Y39" i="20"/>
  <c r="W39" i="20"/>
  <c r="V39" i="20"/>
  <c r="U39" i="20"/>
  <c r="T39" i="20"/>
  <c r="AN38" i="20"/>
  <c r="AM38" i="20"/>
  <c r="AL38" i="20"/>
  <c r="AK38" i="20"/>
  <c r="AJ38" i="20"/>
  <c r="AI38" i="20"/>
  <c r="AH38" i="20"/>
  <c r="AG38" i="20"/>
  <c r="AF38" i="20"/>
  <c r="AE38" i="20"/>
  <c r="AD38" i="20"/>
  <c r="Y38" i="20"/>
  <c r="W38" i="20"/>
  <c r="V38" i="20"/>
  <c r="U38" i="20"/>
  <c r="T38" i="20"/>
  <c r="AN37" i="20"/>
  <c r="AM37" i="20"/>
  <c r="AL37" i="20"/>
  <c r="AK37" i="20"/>
  <c r="AJ37" i="20"/>
  <c r="AI37" i="20"/>
  <c r="AH37" i="20"/>
  <c r="AG37" i="20"/>
  <c r="AF37" i="20"/>
  <c r="AE37" i="20"/>
  <c r="AD37" i="20"/>
  <c r="Y37" i="20"/>
  <c r="W37" i="20"/>
  <c r="V37" i="20"/>
  <c r="U37" i="20"/>
  <c r="T37" i="20"/>
  <c r="AN36" i="20"/>
  <c r="AM36" i="20"/>
  <c r="AL36" i="20"/>
  <c r="AK36" i="20"/>
  <c r="AJ36" i="20"/>
  <c r="AI36" i="20"/>
  <c r="AH36" i="20"/>
  <c r="AG36" i="20"/>
  <c r="AF36" i="20"/>
  <c r="AE36" i="20"/>
  <c r="AD36" i="20"/>
  <c r="Y36" i="20"/>
  <c r="W36" i="20"/>
  <c r="V36" i="20"/>
  <c r="U36" i="20"/>
  <c r="T36" i="20"/>
  <c r="AN35" i="20"/>
  <c r="AM35" i="20"/>
  <c r="AL35" i="20"/>
  <c r="AK35" i="20"/>
  <c r="AJ35" i="20"/>
  <c r="AI35" i="20"/>
  <c r="AH35" i="20"/>
  <c r="AG35" i="20"/>
  <c r="AF35" i="20"/>
  <c r="AE35" i="20"/>
  <c r="AD35" i="20"/>
  <c r="Y35" i="20"/>
  <c r="W35" i="20"/>
  <c r="V35" i="20"/>
  <c r="U35" i="20"/>
  <c r="T35" i="20"/>
  <c r="AN34" i="20"/>
  <c r="AM34" i="20"/>
  <c r="AL34" i="20"/>
  <c r="AK34" i="20"/>
  <c r="AJ34" i="20"/>
  <c r="AI34" i="20"/>
  <c r="AH34" i="20"/>
  <c r="AG34" i="20"/>
  <c r="AF34" i="20"/>
  <c r="AE34" i="20"/>
  <c r="AD34" i="20"/>
  <c r="Y34" i="20"/>
  <c r="W34" i="20"/>
  <c r="V34" i="20"/>
  <c r="U34" i="20"/>
  <c r="T34" i="20"/>
  <c r="AN33" i="20"/>
  <c r="AM33" i="20"/>
  <c r="AL33" i="20"/>
  <c r="AK33" i="20"/>
  <c r="AJ33" i="20"/>
  <c r="AI33" i="20"/>
  <c r="AH33" i="20"/>
  <c r="AG33" i="20"/>
  <c r="AF33" i="20"/>
  <c r="AE33" i="20"/>
  <c r="AD33" i="20"/>
  <c r="Y33" i="20"/>
  <c r="W33" i="20"/>
  <c r="V33" i="20"/>
  <c r="U33" i="20"/>
  <c r="T33" i="20"/>
  <c r="AN32" i="20"/>
  <c r="AM32" i="20"/>
  <c r="AL32" i="20"/>
  <c r="AK32" i="20"/>
  <c r="AJ32" i="20"/>
  <c r="AI32" i="20"/>
  <c r="AH32" i="20"/>
  <c r="AG32" i="20"/>
  <c r="AF32" i="20"/>
  <c r="AE32" i="20"/>
  <c r="AD32" i="20"/>
  <c r="Y32" i="20"/>
  <c r="W32" i="20"/>
  <c r="V32" i="20"/>
  <c r="U32" i="20"/>
  <c r="T32" i="20"/>
  <c r="AN31" i="20"/>
  <c r="AM31" i="20"/>
  <c r="AL31" i="20"/>
  <c r="AK31" i="20"/>
  <c r="AJ31" i="20"/>
  <c r="AI31" i="20"/>
  <c r="AH31" i="20"/>
  <c r="AG31" i="20"/>
  <c r="AF31" i="20"/>
  <c r="AE31" i="20"/>
  <c r="AD31" i="20"/>
  <c r="Y31" i="20"/>
  <c r="W31" i="20"/>
  <c r="V31" i="20"/>
  <c r="U31" i="20"/>
  <c r="T31" i="20"/>
  <c r="AN30" i="20"/>
  <c r="AM30" i="20"/>
  <c r="AL30" i="20"/>
  <c r="AK30" i="20"/>
  <c r="AJ30" i="20"/>
  <c r="AI30" i="20"/>
  <c r="AH30" i="20"/>
  <c r="AG30" i="20"/>
  <c r="AF30" i="20"/>
  <c r="AE30" i="20"/>
  <c r="AD30" i="20"/>
  <c r="Y30" i="20"/>
  <c r="W30" i="20"/>
  <c r="V30" i="20"/>
  <c r="U30" i="20"/>
  <c r="T30" i="20"/>
  <c r="AN29" i="20"/>
  <c r="AM29" i="20"/>
  <c r="AL29" i="20"/>
  <c r="AK29" i="20"/>
  <c r="AJ29" i="20"/>
  <c r="AI29" i="20"/>
  <c r="AH29" i="20"/>
  <c r="AG29" i="20"/>
  <c r="AF29" i="20"/>
  <c r="AE29" i="20"/>
  <c r="AD29" i="20"/>
  <c r="Y29" i="20"/>
  <c r="W29" i="20"/>
  <c r="V29" i="20"/>
  <c r="U29" i="20"/>
  <c r="T29" i="20"/>
  <c r="AN28" i="20"/>
  <c r="AM28" i="20"/>
  <c r="AL28" i="20"/>
  <c r="AK28" i="20"/>
  <c r="AJ28" i="20"/>
  <c r="AI28" i="20"/>
  <c r="AH28" i="20"/>
  <c r="AG28" i="20"/>
  <c r="AF28" i="20"/>
  <c r="AE28" i="20"/>
  <c r="AD28" i="20"/>
  <c r="Y28" i="20"/>
  <c r="W28" i="20"/>
  <c r="V28" i="20"/>
  <c r="U28" i="20"/>
  <c r="T28" i="20"/>
  <c r="AN27" i="20"/>
  <c r="AM27" i="20"/>
  <c r="AL27" i="20"/>
  <c r="AK27" i="20"/>
  <c r="AJ27" i="20"/>
  <c r="AI27" i="20"/>
  <c r="AH27" i="20"/>
  <c r="AG27" i="20"/>
  <c r="AF27" i="20"/>
  <c r="AE27" i="20"/>
  <c r="AD27" i="20"/>
  <c r="Y27" i="20"/>
  <c r="W27" i="20"/>
  <c r="V27" i="20"/>
  <c r="U27" i="20"/>
  <c r="T27" i="20"/>
  <c r="AN26" i="20"/>
  <c r="AM26" i="20"/>
  <c r="AL26" i="20"/>
  <c r="AK26" i="20"/>
  <c r="AJ26" i="20"/>
  <c r="AI26" i="20"/>
  <c r="AH26" i="20"/>
  <c r="AG26" i="20"/>
  <c r="AF26" i="20"/>
  <c r="AE26" i="20"/>
  <c r="AD26" i="20"/>
  <c r="Y26" i="20"/>
  <c r="W26" i="20"/>
  <c r="V26" i="20"/>
  <c r="U26" i="20"/>
  <c r="T26" i="20"/>
  <c r="AN25" i="20"/>
  <c r="AM25" i="20"/>
  <c r="AL25" i="20"/>
  <c r="AK25" i="20"/>
  <c r="AJ25" i="20"/>
  <c r="AI25" i="20"/>
  <c r="AH25" i="20"/>
  <c r="AG25" i="20"/>
  <c r="AF25" i="20"/>
  <c r="AE25" i="20"/>
  <c r="AD25" i="20"/>
  <c r="Y25" i="20"/>
  <c r="W25" i="20"/>
  <c r="V25" i="20"/>
  <c r="U25" i="20"/>
  <c r="T25" i="20"/>
  <c r="AN24" i="20"/>
  <c r="AM24" i="20"/>
  <c r="AL24" i="20"/>
  <c r="AK24" i="20"/>
  <c r="AJ24" i="20"/>
  <c r="AI24" i="20"/>
  <c r="AH24" i="20"/>
  <c r="AG24" i="20"/>
  <c r="AF24" i="20"/>
  <c r="AE24" i="20"/>
  <c r="AD24" i="20"/>
  <c r="Y24" i="20"/>
  <c r="W24" i="20"/>
  <c r="V24" i="20"/>
  <c r="U24" i="20"/>
  <c r="T24" i="20"/>
  <c r="AN23" i="20"/>
  <c r="AM23" i="20"/>
  <c r="AL23" i="20"/>
  <c r="AK23" i="20"/>
  <c r="AJ23" i="20"/>
  <c r="AI23" i="20"/>
  <c r="AH23" i="20"/>
  <c r="AG23" i="20"/>
  <c r="AF23" i="20"/>
  <c r="AE23" i="20"/>
  <c r="AD23" i="20"/>
  <c r="Y23" i="20"/>
  <c r="W23" i="20"/>
  <c r="V23" i="20"/>
  <c r="U23" i="20"/>
  <c r="T23" i="20"/>
  <c r="AN22" i="20"/>
  <c r="AM22" i="20"/>
  <c r="AL22" i="20"/>
  <c r="AK22" i="20"/>
  <c r="AJ22" i="20"/>
  <c r="AI22" i="20"/>
  <c r="AH22" i="20"/>
  <c r="AG22" i="20"/>
  <c r="AF22" i="20"/>
  <c r="AE22" i="20"/>
  <c r="AD22" i="20"/>
  <c r="Y22" i="20"/>
  <c r="W22" i="20"/>
  <c r="V22" i="20"/>
  <c r="U22" i="20"/>
  <c r="T22" i="20"/>
  <c r="AN21" i="20"/>
  <c r="AM21" i="20"/>
  <c r="AL21" i="20"/>
  <c r="AK21" i="20"/>
  <c r="AJ21" i="20"/>
  <c r="AI21" i="20"/>
  <c r="AH21" i="20"/>
  <c r="AG21" i="20"/>
  <c r="AF21" i="20"/>
  <c r="AE21" i="20"/>
  <c r="AD21" i="20"/>
  <c r="Y21" i="20"/>
  <c r="W21" i="20"/>
  <c r="V21" i="20"/>
  <c r="U21" i="20"/>
  <c r="T21" i="20"/>
  <c r="AN20" i="20"/>
  <c r="AM20" i="20"/>
  <c r="AL20" i="20"/>
  <c r="AK20" i="20"/>
  <c r="AJ20" i="20"/>
  <c r="AI20" i="20"/>
  <c r="AH20" i="20"/>
  <c r="AG20" i="20"/>
  <c r="AF20" i="20"/>
  <c r="AE20" i="20"/>
  <c r="AD20" i="20"/>
  <c r="Y20" i="20"/>
  <c r="W20" i="20"/>
  <c r="V20" i="20"/>
  <c r="U20" i="20"/>
  <c r="T20" i="20"/>
  <c r="AN19" i="20"/>
  <c r="AM19" i="20"/>
  <c r="AL19" i="20"/>
  <c r="AK19" i="20"/>
  <c r="AJ19" i="20"/>
  <c r="AI19" i="20"/>
  <c r="AH19" i="20"/>
  <c r="AG19" i="20"/>
  <c r="AF19" i="20"/>
  <c r="AE19" i="20"/>
  <c r="AD19" i="20"/>
  <c r="Y19" i="20"/>
  <c r="W19" i="20"/>
  <c r="V19" i="20"/>
  <c r="U19" i="20"/>
  <c r="T19" i="20"/>
  <c r="AN18" i="20"/>
  <c r="AM18" i="20"/>
  <c r="AL18" i="20"/>
  <c r="AK18" i="20"/>
  <c r="AJ18" i="20"/>
  <c r="AI18" i="20"/>
  <c r="AH18" i="20"/>
  <c r="AG18" i="20"/>
  <c r="AF18" i="20"/>
  <c r="AE18" i="20"/>
  <c r="AD18" i="20"/>
  <c r="Y18" i="20"/>
  <c r="W18" i="20"/>
  <c r="V18" i="20"/>
  <c r="U18" i="20"/>
  <c r="T18" i="20"/>
  <c r="AN17" i="20"/>
  <c r="AM17" i="20"/>
  <c r="AL17" i="20"/>
  <c r="AK17" i="20"/>
  <c r="AJ17" i="20"/>
  <c r="AI17" i="20"/>
  <c r="AH17" i="20"/>
  <c r="AG17" i="20"/>
  <c r="AF17" i="20"/>
  <c r="AE17" i="20"/>
  <c r="AD17" i="20"/>
  <c r="Y17" i="20"/>
  <c r="W17" i="20"/>
  <c r="V17" i="20"/>
  <c r="U17" i="20"/>
  <c r="T17" i="20"/>
  <c r="AN16" i="20"/>
  <c r="AM16" i="20"/>
  <c r="AL16" i="20"/>
  <c r="AK16" i="20"/>
  <c r="AJ16" i="20"/>
  <c r="AI16" i="20"/>
  <c r="AH16" i="20"/>
  <c r="AG16" i="20"/>
  <c r="AF16" i="20"/>
  <c r="AE16" i="20"/>
  <c r="AD16" i="20"/>
  <c r="Y16" i="20"/>
  <c r="W16" i="20"/>
  <c r="V16" i="20"/>
  <c r="U16" i="20"/>
  <c r="T16" i="20"/>
  <c r="A16" i="20"/>
  <c r="AN15" i="20"/>
  <c r="AM15" i="20"/>
  <c r="AL15" i="20"/>
  <c r="AK15" i="20"/>
  <c r="AJ15" i="20"/>
  <c r="AI15" i="20"/>
  <c r="AH15" i="20"/>
  <c r="AG15" i="20"/>
  <c r="AF15" i="20"/>
  <c r="AE15" i="20"/>
  <c r="AD15" i="20"/>
  <c r="Y15" i="20"/>
  <c r="W15" i="20"/>
  <c r="V15" i="20"/>
  <c r="U15" i="20"/>
  <c r="T15" i="20"/>
  <c r="AN14" i="20"/>
  <c r="AM14" i="20"/>
  <c r="AL14" i="20"/>
  <c r="AK14" i="20"/>
  <c r="AJ14" i="20"/>
  <c r="AI14" i="20"/>
  <c r="AH14" i="20"/>
  <c r="AG14" i="20"/>
  <c r="AF14" i="20"/>
  <c r="AE14" i="20"/>
  <c r="AD14" i="20"/>
  <c r="Y14" i="20"/>
  <c r="W14" i="20"/>
  <c r="V14" i="20"/>
  <c r="U14" i="20"/>
  <c r="T14" i="20"/>
  <c r="A14" i="20"/>
  <c r="AN13" i="20"/>
  <c r="AM13" i="20"/>
  <c r="AL13" i="20"/>
  <c r="AK13" i="20"/>
  <c r="AJ13" i="20"/>
  <c r="AI13" i="20"/>
  <c r="AH13" i="20"/>
  <c r="AG13" i="20"/>
  <c r="AF13" i="20"/>
  <c r="AE13" i="20"/>
  <c r="AD13" i="20"/>
  <c r="Y13" i="20"/>
  <c r="W13" i="20"/>
  <c r="V13" i="20"/>
  <c r="U13" i="20"/>
  <c r="T13" i="20"/>
  <c r="AN12" i="20"/>
  <c r="AM12" i="20"/>
  <c r="AL12" i="20"/>
  <c r="AK12" i="20"/>
  <c r="AJ12" i="20"/>
  <c r="AI12" i="20"/>
  <c r="AH12" i="20"/>
  <c r="AG12" i="20"/>
  <c r="AF12" i="20"/>
  <c r="AE12" i="20"/>
  <c r="AD12" i="20"/>
  <c r="Y12" i="20"/>
  <c r="W12" i="20"/>
  <c r="V12" i="20"/>
  <c r="U12" i="20"/>
  <c r="T12" i="20"/>
  <c r="A12" i="20"/>
  <c r="AN11" i="20"/>
  <c r="AM11" i="20"/>
  <c r="AL11" i="20"/>
  <c r="AK11" i="20"/>
  <c r="AJ11" i="20"/>
  <c r="AI11" i="20"/>
  <c r="AH11" i="20"/>
  <c r="AG11" i="20"/>
  <c r="AF11" i="20"/>
  <c r="AE11" i="20"/>
  <c r="AD11" i="20"/>
  <c r="Y11" i="20"/>
  <c r="W11" i="20"/>
  <c r="V11" i="20"/>
  <c r="U11" i="20"/>
  <c r="T11" i="20"/>
  <c r="AN10" i="20"/>
  <c r="AM10" i="20"/>
  <c r="AL10" i="20"/>
  <c r="AK10" i="20"/>
  <c r="AJ10" i="20"/>
  <c r="AI10" i="20"/>
  <c r="AH10" i="20"/>
  <c r="AG10" i="20"/>
  <c r="AF10" i="20"/>
  <c r="AE10" i="20"/>
  <c r="AD10" i="20"/>
  <c r="Y10" i="20"/>
  <c r="W10" i="20"/>
  <c r="V10" i="20"/>
  <c r="U10" i="20"/>
  <c r="T10" i="20"/>
  <c r="A10" i="20"/>
  <c r="AN9" i="20"/>
  <c r="AM9" i="20"/>
  <c r="AL9" i="20"/>
  <c r="AK9" i="20"/>
  <c r="AJ9" i="20"/>
  <c r="AI9" i="20"/>
  <c r="AH9" i="20"/>
  <c r="AG9" i="20"/>
  <c r="AF9" i="20"/>
  <c r="AE9" i="20"/>
  <c r="AD9" i="20"/>
  <c r="Y9" i="20"/>
  <c r="W9" i="20"/>
  <c r="V9" i="20"/>
  <c r="U9" i="20"/>
  <c r="T9" i="20"/>
  <c r="AN8" i="20"/>
  <c r="AM8" i="20"/>
  <c r="AL8" i="20"/>
  <c r="AK8" i="20"/>
  <c r="AJ8" i="20"/>
  <c r="AI8" i="20"/>
  <c r="AH8" i="20"/>
  <c r="AG8" i="20"/>
  <c r="AF8" i="20"/>
  <c r="AD8" i="20"/>
  <c r="Y8" i="20"/>
  <c r="W8" i="20"/>
  <c r="V8" i="20"/>
  <c r="U8" i="20"/>
  <c r="T8" i="20"/>
  <c r="AN7" i="20"/>
  <c r="AM7" i="20"/>
  <c r="AL7" i="20"/>
  <c r="AK7" i="20"/>
  <c r="AJ7" i="20"/>
  <c r="AI7" i="20"/>
  <c r="AH7" i="20"/>
  <c r="AG7" i="20"/>
  <c r="AF7" i="20"/>
  <c r="AD7" i="20"/>
  <c r="Y7" i="20"/>
  <c r="W7" i="20"/>
  <c r="V7" i="20"/>
  <c r="U7" i="20"/>
  <c r="T7" i="20"/>
  <c r="AN6" i="20"/>
  <c r="AM6" i="20"/>
  <c r="AL6" i="20"/>
  <c r="AK6" i="20"/>
  <c r="AJ6" i="20"/>
  <c r="AI6" i="20"/>
  <c r="AH6" i="20"/>
  <c r="AG6" i="20"/>
  <c r="AF6" i="20"/>
  <c r="AD6" i="20"/>
  <c r="Y6" i="20"/>
  <c r="W6" i="20"/>
  <c r="V6" i="20"/>
  <c r="U6" i="20"/>
  <c r="T6" i="20"/>
  <c r="A6" i="20"/>
  <c r="AN5" i="20"/>
  <c r="AM5" i="20"/>
  <c r="AL5" i="20"/>
  <c r="AK5" i="20"/>
  <c r="AJ5" i="20"/>
  <c r="AI5" i="20"/>
  <c r="AH5" i="20"/>
  <c r="AG5" i="20"/>
  <c r="AF5" i="20"/>
  <c r="AD5" i="20"/>
  <c r="Y5" i="20"/>
  <c r="W5" i="20"/>
  <c r="V5" i="20"/>
  <c r="U5" i="20"/>
  <c r="T5" i="20"/>
  <c r="F1" i="20"/>
  <c r="AN24" i="19"/>
  <c r="AM24" i="19"/>
  <c r="AL24" i="19"/>
  <c r="AK24" i="19"/>
  <c r="AJ24" i="19"/>
  <c r="AI24" i="19"/>
  <c r="AH24" i="19"/>
  <c r="AG24" i="19"/>
  <c r="AF24" i="19"/>
  <c r="AE24" i="19"/>
  <c r="AD24" i="19"/>
  <c r="Y24" i="19"/>
  <c r="W24" i="19"/>
  <c r="V24" i="19"/>
  <c r="U24" i="19"/>
  <c r="T24" i="19"/>
  <c r="AN23" i="19"/>
  <c r="AM23" i="19"/>
  <c r="AL23" i="19"/>
  <c r="AK23" i="19"/>
  <c r="AJ23" i="19"/>
  <c r="AI23" i="19"/>
  <c r="AH23" i="19"/>
  <c r="AG23" i="19"/>
  <c r="AF23" i="19"/>
  <c r="AE23" i="19"/>
  <c r="AD23" i="19"/>
  <c r="Y23" i="19"/>
  <c r="W23" i="19"/>
  <c r="V23" i="19"/>
  <c r="U23" i="19"/>
  <c r="T23" i="19"/>
  <c r="AN22" i="19"/>
  <c r="AM22" i="19"/>
  <c r="AL22" i="19"/>
  <c r="AK22" i="19"/>
  <c r="AJ22" i="19"/>
  <c r="AI22" i="19"/>
  <c r="AH22" i="19"/>
  <c r="AG22" i="19"/>
  <c r="AF22" i="19"/>
  <c r="AE22" i="19"/>
  <c r="AD22" i="19"/>
  <c r="Y22" i="19"/>
  <c r="W22" i="19"/>
  <c r="V22" i="19"/>
  <c r="U22" i="19"/>
  <c r="T22" i="19"/>
  <c r="AN21" i="19"/>
  <c r="AM21" i="19"/>
  <c r="AL21" i="19"/>
  <c r="AK21" i="19"/>
  <c r="AJ21" i="19"/>
  <c r="AI21" i="19"/>
  <c r="AH21" i="19"/>
  <c r="AG21" i="19"/>
  <c r="AF21" i="19"/>
  <c r="AE21" i="19"/>
  <c r="AD21" i="19"/>
  <c r="Y21" i="19"/>
  <c r="W21" i="19"/>
  <c r="V21" i="19"/>
  <c r="U21" i="19"/>
  <c r="T21" i="19"/>
  <c r="AN20" i="19"/>
  <c r="AM20" i="19"/>
  <c r="AL20" i="19"/>
  <c r="AK20" i="19"/>
  <c r="AJ20" i="19"/>
  <c r="AI20" i="19"/>
  <c r="AH20" i="19"/>
  <c r="AG20" i="19"/>
  <c r="AF20" i="19"/>
  <c r="AE20" i="19"/>
  <c r="AD20" i="19"/>
  <c r="Y20" i="19"/>
  <c r="W20" i="19"/>
  <c r="V20" i="19"/>
  <c r="U20" i="19"/>
  <c r="T20" i="19"/>
  <c r="AN19" i="19"/>
  <c r="AM19" i="19"/>
  <c r="AL19" i="19"/>
  <c r="AK19" i="19"/>
  <c r="AJ19" i="19"/>
  <c r="AI19" i="19"/>
  <c r="AH19" i="19"/>
  <c r="AG19" i="19"/>
  <c r="AF19" i="19"/>
  <c r="AE19" i="19"/>
  <c r="AD19" i="19"/>
  <c r="Y19" i="19"/>
  <c r="W19" i="19"/>
  <c r="V19" i="19"/>
  <c r="U19" i="19"/>
  <c r="T19" i="19"/>
  <c r="AN18" i="19"/>
  <c r="AM18" i="19"/>
  <c r="AL18" i="19"/>
  <c r="AK18" i="19"/>
  <c r="AJ18" i="19"/>
  <c r="AI18" i="19"/>
  <c r="AH18" i="19"/>
  <c r="AG18" i="19"/>
  <c r="AF18" i="19"/>
  <c r="AE18" i="19"/>
  <c r="AD18" i="19"/>
  <c r="Y18" i="19"/>
  <c r="W18" i="19"/>
  <c r="V18" i="19"/>
  <c r="U18" i="19"/>
  <c r="T18" i="19"/>
  <c r="AN17" i="19"/>
  <c r="AM17" i="19"/>
  <c r="AL17" i="19"/>
  <c r="AK17" i="19"/>
  <c r="AJ17" i="19"/>
  <c r="AI17" i="19"/>
  <c r="AH17" i="19"/>
  <c r="AG17" i="19"/>
  <c r="AF17" i="19"/>
  <c r="AE17" i="19"/>
  <c r="AD17" i="19"/>
  <c r="Y17" i="19"/>
  <c r="W17" i="19"/>
  <c r="V17" i="19"/>
  <c r="U17" i="19"/>
  <c r="T17" i="19"/>
  <c r="AN16" i="19"/>
  <c r="AM16" i="19"/>
  <c r="AL16" i="19"/>
  <c r="AK16" i="19"/>
  <c r="AJ16" i="19"/>
  <c r="AI16" i="19"/>
  <c r="AH16" i="19"/>
  <c r="AG16" i="19"/>
  <c r="AF16" i="19"/>
  <c r="AE16" i="19"/>
  <c r="AD16" i="19"/>
  <c r="Y16" i="19"/>
  <c r="W16" i="19"/>
  <c r="V16" i="19"/>
  <c r="U16" i="19"/>
  <c r="T16" i="19"/>
  <c r="A16" i="19"/>
  <c r="AN15" i="19"/>
  <c r="AM15" i="19"/>
  <c r="AL15" i="19"/>
  <c r="AK15" i="19"/>
  <c r="AJ15" i="19"/>
  <c r="AI15" i="19"/>
  <c r="AH15" i="19"/>
  <c r="AG15" i="19"/>
  <c r="AF15" i="19"/>
  <c r="AE15" i="19"/>
  <c r="AD15" i="19"/>
  <c r="Y15" i="19"/>
  <c r="W15" i="19"/>
  <c r="V15" i="19"/>
  <c r="U15" i="19"/>
  <c r="T15" i="19"/>
  <c r="AN14" i="19"/>
  <c r="AM14" i="19"/>
  <c r="AL14" i="19"/>
  <c r="AK14" i="19"/>
  <c r="AJ14" i="19"/>
  <c r="AI14" i="19"/>
  <c r="AH14" i="19"/>
  <c r="AG14" i="19"/>
  <c r="AF14" i="19"/>
  <c r="AE14" i="19"/>
  <c r="AD14" i="19"/>
  <c r="Y14" i="19"/>
  <c r="W14" i="19"/>
  <c r="V14" i="19"/>
  <c r="U14" i="19"/>
  <c r="T14" i="19"/>
  <c r="A14" i="19"/>
  <c r="AN13" i="19"/>
  <c r="AM13" i="19"/>
  <c r="AL13" i="19"/>
  <c r="AK13" i="19"/>
  <c r="AJ13" i="19"/>
  <c r="AI13" i="19"/>
  <c r="AH13" i="19"/>
  <c r="AG13" i="19"/>
  <c r="AF13" i="19"/>
  <c r="AE13" i="19"/>
  <c r="AD13" i="19"/>
  <c r="Y13" i="19"/>
  <c r="W13" i="19"/>
  <c r="V13" i="19"/>
  <c r="U13" i="19"/>
  <c r="T13" i="19"/>
  <c r="AN12" i="19"/>
  <c r="AM12" i="19"/>
  <c r="AL12" i="19"/>
  <c r="AK12" i="19"/>
  <c r="AJ12" i="19"/>
  <c r="AI12" i="19"/>
  <c r="AH12" i="19"/>
  <c r="AG12" i="19"/>
  <c r="AF12" i="19"/>
  <c r="AE12" i="19"/>
  <c r="AD12" i="19"/>
  <c r="Y12" i="19"/>
  <c r="W12" i="19"/>
  <c r="V12" i="19"/>
  <c r="U12" i="19"/>
  <c r="T12" i="19"/>
  <c r="A12" i="19"/>
  <c r="AN11" i="19"/>
  <c r="AM11" i="19"/>
  <c r="AL11" i="19"/>
  <c r="AK11" i="19"/>
  <c r="AJ11" i="19"/>
  <c r="AI11" i="19"/>
  <c r="AH11" i="19"/>
  <c r="AG11" i="19"/>
  <c r="AF11" i="19"/>
  <c r="AE11" i="19"/>
  <c r="AD11" i="19"/>
  <c r="Y11" i="19"/>
  <c r="W11" i="19"/>
  <c r="V11" i="19"/>
  <c r="U11" i="19"/>
  <c r="T11" i="19"/>
  <c r="AN10" i="19"/>
  <c r="AM10" i="19"/>
  <c r="AL10" i="19"/>
  <c r="AK10" i="19"/>
  <c r="AJ10" i="19"/>
  <c r="AI10" i="19"/>
  <c r="AH10" i="19"/>
  <c r="AG10" i="19"/>
  <c r="AF10" i="19"/>
  <c r="AE10" i="19"/>
  <c r="AD10" i="19"/>
  <c r="Y10" i="19"/>
  <c r="W10" i="19"/>
  <c r="V10" i="19"/>
  <c r="U10" i="19"/>
  <c r="T10" i="19"/>
  <c r="A10" i="19"/>
  <c r="AN9" i="19"/>
  <c r="AM9" i="19"/>
  <c r="AL9" i="19"/>
  <c r="AK9" i="19"/>
  <c r="AJ9" i="19"/>
  <c r="AI9" i="19"/>
  <c r="AH9" i="19"/>
  <c r="AG9" i="19"/>
  <c r="AF9" i="19"/>
  <c r="AE9" i="19"/>
  <c r="AD9" i="19"/>
  <c r="Y9" i="19"/>
  <c r="W9" i="19"/>
  <c r="V9" i="19"/>
  <c r="U9" i="19"/>
  <c r="T9" i="19"/>
  <c r="AN8" i="19"/>
  <c r="AM8" i="19"/>
  <c r="AL8" i="19"/>
  <c r="AK8" i="19"/>
  <c r="AJ8" i="19"/>
  <c r="AI8" i="19"/>
  <c r="AH8" i="19"/>
  <c r="AG8" i="19"/>
  <c r="AF8" i="19"/>
  <c r="AD8" i="19"/>
  <c r="Y8" i="19"/>
  <c r="W8" i="19"/>
  <c r="V8" i="19"/>
  <c r="U8" i="19"/>
  <c r="T8" i="19"/>
  <c r="AN7" i="19"/>
  <c r="AM7" i="19"/>
  <c r="AL7" i="19"/>
  <c r="AK7" i="19"/>
  <c r="AJ7" i="19"/>
  <c r="AI7" i="19"/>
  <c r="AH7" i="19"/>
  <c r="AG7" i="19"/>
  <c r="AF7" i="19"/>
  <c r="AD7" i="19"/>
  <c r="Y7" i="19"/>
  <c r="W7" i="19"/>
  <c r="V7" i="19"/>
  <c r="U7" i="19"/>
  <c r="T7" i="19"/>
  <c r="AN6" i="19"/>
  <c r="AM6" i="19"/>
  <c r="AL6" i="19"/>
  <c r="AK6" i="19"/>
  <c r="AJ6" i="19"/>
  <c r="AI6" i="19"/>
  <c r="AH6" i="19"/>
  <c r="AG6" i="19"/>
  <c r="AF6" i="19"/>
  <c r="AD6" i="19"/>
  <c r="Y6" i="19"/>
  <c r="W6" i="19"/>
  <c r="V6" i="19"/>
  <c r="U6" i="19"/>
  <c r="T6" i="19"/>
  <c r="A6" i="19"/>
  <c r="AN5" i="19"/>
  <c r="AM5" i="19"/>
  <c r="AL5" i="19"/>
  <c r="AK5" i="19"/>
  <c r="AJ5" i="19"/>
  <c r="AI5" i="19"/>
  <c r="AH5" i="19"/>
  <c r="AG5" i="19"/>
  <c r="AF5" i="19"/>
  <c r="AD5" i="19"/>
  <c r="Y5" i="19"/>
  <c r="W5" i="19"/>
  <c r="V5" i="19"/>
  <c r="U5" i="19"/>
  <c r="T5" i="19"/>
  <c r="F1" i="19"/>
  <c r="AN24" i="18"/>
  <c r="AM24" i="18"/>
  <c r="AL24" i="18"/>
  <c r="AK24" i="18"/>
  <c r="AJ24" i="18"/>
  <c r="AI24" i="18"/>
  <c r="AH24" i="18"/>
  <c r="AG24" i="18"/>
  <c r="AF24" i="18"/>
  <c r="AE24" i="18"/>
  <c r="AD24" i="18"/>
  <c r="Y24" i="18"/>
  <c r="W24" i="18"/>
  <c r="V24" i="18"/>
  <c r="U24" i="18"/>
  <c r="T24" i="18"/>
  <c r="AN23" i="18"/>
  <c r="AM23" i="18"/>
  <c r="AL23" i="18"/>
  <c r="AK23" i="18"/>
  <c r="AJ23" i="18"/>
  <c r="AI23" i="18"/>
  <c r="AH23" i="18"/>
  <c r="AG23" i="18"/>
  <c r="AF23" i="18"/>
  <c r="AE23" i="18"/>
  <c r="AD23" i="18"/>
  <c r="Y23" i="18"/>
  <c r="W23" i="18"/>
  <c r="V23" i="18"/>
  <c r="U23" i="18"/>
  <c r="T23" i="18"/>
  <c r="AN22" i="18"/>
  <c r="AM22" i="18"/>
  <c r="AL22" i="18"/>
  <c r="AK22" i="18"/>
  <c r="AJ22" i="18"/>
  <c r="AI22" i="18"/>
  <c r="AH22" i="18"/>
  <c r="AG22" i="18"/>
  <c r="AF22" i="18"/>
  <c r="AE22" i="18"/>
  <c r="AD22" i="18"/>
  <c r="Y22" i="18"/>
  <c r="W22" i="18"/>
  <c r="V22" i="18"/>
  <c r="U22" i="18"/>
  <c r="T22" i="18"/>
  <c r="AN21" i="18"/>
  <c r="AM21" i="18"/>
  <c r="AL21" i="18"/>
  <c r="AK21" i="18"/>
  <c r="AJ21" i="18"/>
  <c r="AI21" i="18"/>
  <c r="AH21" i="18"/>
  <c r="AG21" i="18"/>
  <c r="AF21" i="18"/>
  <c r="AE21" i="18"/>
  <c r="AD21" i="18"/>
  <c r="Y21" i="18"/>
  <c r="W21" i="18"/>
  <c r="V21" i="18"/>
  <c r="U21" i="18"/>
  <c r="T21" i="18"/>
  <c r="AN20" i="18"/>
  <c r="AM20" i="18"/>
  <c r="AL20" i="18"/>
  <c r="AK20" i="18"/>
  <c r="AJ20" i="18"/>
  <c r="AI20" i="18"/>
  <c r="AH20" i="18"/>
  <c r="AG20" i="18"/>
  <c r="AF20" i="18"/>
  <c r="AE20" i="18"/>
  <c r="AD20" i="18"/>
  <c r="Y20" i="18"/>
  <c r="W20" i="18"/>
  <c r="V20" i="18"/>
  <c r="U20" i="18"/>
  <c r="T20" i="18"/>
  <c r="AN19" i="18"/>
  <c r="AM19" i="18"/>
  <c r="AL19" i="18"/>
  <c r="AK19" i="18"/>
  <c r="AJ19" i="18"/>
  <c r="AI19" i="18"/>
  <c r="AH19" i="18"/>
  <c r="AG19" i="18"/>
  <c r="AF19" i="18"/>
  <c r="AE19" i="18"/>
  <c r="AD19" i="18"/>
  <c r="Y19" i="18"/>
  <c r="W19" i="18"/>
  <c r="V19" i="18"/>
  <c r="U19" i="18"/>
  <c r="T19" i="18"/>
  <c r="AN18" i="18"/>
  <c r="AM18" i="18"/>
  <c r="AL18" i="18"/>
  <c r="AK18" i="18"/>
  <c r="AJ18" i="18"/>
  <c r="AI18" i="18"/>
  <c r="AH18" i="18"/>
  <c r="AG18" i="18"/>
  <c r="AF18" i="18"/>
  <c r="AE18" i="18"/>
  <c r="AD18" i="18"/>
  <c r="Y18" i="18"/>
  <c r="W18" i="18"/>
  <c r="V18" i="18"/>
  <c r="U18" i="18"/>
  <c r="T18" i="18"/>
  <c r="AN17" i="18"/>
  <c r="AM17" i="18"/>
  <c r="AL17" i="18"/>
  <c r="AK17" i="18"/>
  <c r="AJ17" i="18"/>
  <c r="AI17" i="18"/>
  <c r="AH17" i="18"/>
  <c r="AG17" i="18"/>
  <c r="AF17" i="18"/>
  <c r="AE17" i="18"/>
  <c r="AD17" i="18"/>
  <c r="Y17" i="18"/>
  <c r="W17" i="18"/>
  <c r="V17" i="18"/>
  <c r="U17" i="18"/>
  <c r="T17" i="18"/>
  <c r="AN16" i="18"/>
  <c r="AM16" i="18"/>
  <c r="AL16" i="18"/>
  <c r="AK16" i="18"/>
  <c r="AJ16" i="18"/>
  <c r="AI16" i="18"/>
  <c r="AH16" i="18"/>
  <c r="AG16" i="18"/>
  <c r="AF16" i="18"/>
  <c r="AE16" i="18"/>
  <c r="AD16" i="18"/>
  <c r="Y16" i="18"/>
  <c r="W16" i="18"/>
  <c r="V16" i="18"/>
  <c r="U16" i="18"/>
  <c r="T16" i="18"/>
  <c r="A16" i="18"/>
  <c r="AN15" i="18"/>
  <c r="AM15" i="18"/>
  <c r="AL15" i="18"/>
  <c r="AK15" i="18"/>
  <c r="AJ15" i="18"/>
  <c r="AI15" i="18"/>
  <c r="AH15" i="18"/>
  <c r="AG15" i="18"/>
  <c r="AF15" i="18"/>
  <c r="AE15" i="18"/>
  <c r="AD15" i="18"/>
  <c r="Y15" i="18"/>
  <c r="W15" i="18"/>
  <c r="V15" i="18"/>
  <c r="U15" i="18"/>
  <c r="T15" i="18"/>
  <c r="AN14" i="18"/>
  <c r="AM14" i="18"/>
  <c r="AL14" i="18"/>
  <c r="AK14" i="18"/>
  <c r="AJ14" i="18"/>
  <c r="AI14" i="18"/>
  <c r="AH14" i="18"/>
  <c r="AG14" i="18"/>
  <c r="AF14" i="18"/>
  <c r="AE14" i="18"/>
  <c r="AD14" i="18"/>
  <c r="Y14" i="18"/>
  <c r="W14" i="18"/>
  <c r="V14" i="18"/>
  <c r="U14" i="18"/>
  <c r="T14" i="18"/>
  <c r="A14" i="18"/>
  <c r="AN13" i="18"/>
  <c r="AM13" i="18"/>
  <c r="AL13" i="18"/>
  <c r="AK13" i="18"/>
  <c r="AJ13" i="18"/>
  <c r="AI13" i="18"/>
  <c r="AH13" i="18"/>
  <c r="AG13" i="18"/>
  <c r="AF13" i="18"/>
  <c r="AE13" i="18"/>
  <c r="AD13" i="18"/>
  <c r="Y13" i="18"/>
  <c r="W13" i="18"/>
  <c r="V13" i="18"/>
  <c r="U13" i="18"/>
  <c r="T13" i="18"/>
  <c r="AN12" i="18"/>
  <c r="AM12" i="18"/>
  <c r="AL12" i="18"/>
  <c r="AK12" i="18"/>
  <c r="AJ12" i="18"/>
  <c r="AI12" i="18"/>
  <c r="AH12" i="18"/>
  <c r="AG12" i="18"/>
  <c r="AF12" i="18"/>
  <c r="AE12" i="18"/>
  <c r="AD12" i="18"/>
  <c r="Y12" i="18"/>
  <c r="W12" i="18"/>
  <c r="V12" i="18"/>
  <c r="U12" i="18"/>
  <c r="T12" i="18"/>
  <c r="A12" i="18"/>
  <c r="AN11" i="18"/>
  <c r="AM11" i="18"/>
  <c r="AL11" i="18"/>
  <c r="AK11" i="18"/>
  <c r="AJ11" i="18"/>
  <c r="AI11" i="18"/>
  <c r="AH11" i="18"/>
  <c r="AG11" i="18"/>
  <c r="AF11" i="18"/>
  <c r="AE11" i="18"/>
  <c r="AD11" i="18"/>
  <c r="Y11" i="18"/>
  <c r="W11" i="18"/>
  <c r="V11" i="18"/>
  <c r="U11" i="18"/>
  <c r="T11" i="18"/>
  <c r="AN10" i="18"/>
  <c r="AM10" i="18"/>
  <c r="AL10" i="18"/>
  <c r="AK10" i="18"/>
  <c r="AJ10" i="18"/>
  <c r="AI10" i="18"/>
  <c r="AH10" i="18"/>
  <c r="AG10" i="18"/>
  <c r="AF10" i="18"/>
  <c r="AE10" i="18"/>
  <c r="AD10" i="18"/>
  <c r="Y10" i="18"/>
  <c r="W10" i="18"/>
  <c r="V10" i="18"/>
  <c r="U10" i="18"/>
  <c r="T10" i="18"/>
  <c r="K10" i="18"/>
  <c r="A10" i="18"/>
  <c r="AN9" i="18"/>
  <c r="AM9" i="18"/>
  <c r="AL9" i="18"/>
  <c r="AK9" i="18"/>
  <c r="AJ9" i="18"/>
  <c r="AI9" i="18"/>
  <c r="AH9" i="18"/>
  <c r="AG9" i="18"/>
  <c r="AF9" i="18"/>
  <c r="AE9" i="18"/>
  <c r="AD9" i="18"/>
  <c r="Y9" i="18"/>
  <c r="W9" i="18"/>
  <c r="V9" i="18"/>
  <c r="U9" i="18"/>
  <c r="T9" i="18"/>
  <c r="K9" i="18"/>
  <c r="AN8" i="18"/>
  <c r="AM8" i="18"/>
  <c r="AL8" i="18"/>
  <c r="AK8" i="18"/>
  <c r="AJ8" i="18"/>
  <c r="AI8" i="18"/>
  <c r="AH8" i="18"/>
  <c r="AG8" i="18"/>
  <c r="AF8" i="18"/>
  <c r="AD8" i="18"/>
  <c r="Y8" i="18"/>
  <c r="W8" i="18"/>
  <c r="V8" i="18"/>
  <c r="U8" i="18"/>
  <c r="T8" i="18"/>
  <c r="K8" i="18"/>
  <c r="AN7" i="18"/>
  <c r="AM7" i="18"/>
  <c r="AL7" i="18"/>
  <c r="AK7" i="18"/>
  <c r="AJ7" i="18"/>
  <c r="AI7" i="18"/>
  <c r="AH7" i="18"/>
  <c r="AG7" i="18"/>
  <c r="AF7" i="18"/>
  <c r="AD7" i="18"/>
  <c r="Y7" i="18"/>
  <c r="W7" i="18"/>
  <c r="V7" i="18"/>
  <c r="U7" i="18"/>
  <c r="T7" i="18"/>
  <c r="K7" i="18"/>
  <c r="AN6" i="18"/>
  <c r="AM6" i="18"/>
  <c r="AL6" i="18"/>
  <c r="AK6" i="18"/>
  <c r="AJ6" i="18"/>
  <c r="AI6" i="18"/>
  <c r="AH6" i="18"/>
  <c r="AG6" i="18"/>
  <c r="AF6" i="18"/>
  <c r="AD6" i="18"/>
  <c r="Y6" i="18"/>
  <c r="W6" i="18"/>
  <c r="V6" i="18"/>
  <c r="U6" i="18"/>
  <c r="T6" i="18"/>
  <c r="A6" i="18"/>
  <c r="AN5" i="18"/>
  <c r="AM5" i="18"/>
  <c r="AL5" i="18"/>
  <c r="AK5" i="18"/>
  <c r="AJ5" i="18"/>
  <c r="AI5" i="18"/>
  <c r="AH5" i="18"/>
  <c r="AG5" i="18"/>
  <c r="AF5" i="18"/>
  <c r="AD5" i="18"/>
  <c r="Y5" i="18"/>
  <c r="W5" i="18"/>
  <c r="V5" i="18"/>
  <c r="U5" i="18"/>
  <c r="T5" i="18"/>
  <c r="K5" i="18"/>
  <c r="F1" i="18"/>
  <c r="AN24" i="74"/>
  <c r="AM24" i="74"/>
  <c r="AL24" i="74"/>
  <c r="AK24" i="74"/>
  <c r="AJ24" i="74"/>
  <c r="AI24" i="74"/>
  <c r="AH24" i="74"/>
  <c r="AG24" i="74"/>
  <c r="AF24" i="74"/>
  <c r="AE24" i="74"/>
  <c r="AD24" i="74"/>
  <c r="Y24" i="74"/>
  <c r="W24" i="74"/>
  <c r="V24" i="74"/>
  <c r="U24" i="74"/>
  <c r="T24" i="74"/>
  <c r="AN23" i="74"/>
  <c r="AM23" i="74"/>
  <c r="AL23" i="74"/>
  <c r="AK23" i="74"/>
  <c r="AJ23" i="74"/>
  <c r="AI23" i="74"/>
  <c r="AH23" i="74"/>
  <c r="AG23" i="74"/>
  <c r="AF23" i="74"/>
  <c r="AE23" i="74"/>
  <c r="AD23" i="74"/>
  <c r="Y23" i="74"/>
  <c r="W23" i="74"/>
  <c r="V23" i="74"/>
  <c r="U23" i="74"/>
  <c r="T23" i="74"/>
  <c r="AN22" i="74"/>
  <c r="AM22" i="74"/>
  <c r="AL22" i="74"/>
  <c r="AK22" i="74"/>
  <c r="AJ22" i="74"/>
  <c r="AI22" i="74"/>
  <c r="AH22" i="74"/>
  <c r="AG22" i="74"/>
  <c r="AF22" i="74"/>
  <c r="AE22" i="74"/>
  <c r="AD22" i="74"/>
  <c r="Y22" i="74"/>
  <c r="W22" i="74"/>
  <c r="V22" i="74"/>
  <c r="U22" i="74"/>
  <c r="T22" i="74"/>
  <c r="AN21" i="74"/>
  <c r="AM21" i="74"/>
  <c r="AL21" i="74"/>
  <c r="AK21" i="74"/>
  <c r="AJ21" i="74"/>
  <c r="AI21" i="74"/>
  <c r="AH21" i="74"/>
  <c r="AG21" i="74"/>
  <c r="AF21" i="74"/>
  <c r="AE21" i="74"/>
  <c r="AD21" i="74"/>
  <c r="Y21" i="74"/>
  <c r="W21" i="74"/>
  <c r="V21" i="74"/>
  <c r="U21" i="74"/>
  <c r="T21" i="74"/>
  <c r="AN20" i="74"/>
  <c r="AM20" i="74"/>
  <c r="AL20" i="74"/>
  <c r="AK20" i="74"/>
  <c r="AJ20" i="74"/>
  <c r="AI20" i="74"/>
  <c r="AH20" i="74"/>
  <c r="AG20" i="74"/>
  <c r="AF20" i="74"/>
  <c r="AE20" i="74"/>
  <c r="AD20" i="74"/>
  <c r="Y20" i="74"/>
  <c r="W20" i="74"/>
  <c r="V20" i="74"/>
  <c r="U20" i="74"/>
  <c r="T20" i="74"/>
  <c r="AN19" i="74"/>
  <c r="AM19" i="74"/>
  <c r="AL19" i="74"/>
  <c r="AK19" i="74"/>
  <c r="AJ19" i="74"/>
  <c r="AI19" i="74"/>
  <c r="AH19" i="74"/>
  <c r="AG19" i="74"/>
  <c r="AF19" i="74"/>
  <c r="AE19" i="74"/>
  <c r="AD19" i="74"/>
  <c r="Y19" i="74"/>
  <c r="W19" i="74"/>
  <c r="V19" i="74"/>
  <c r="U19" i="74"/>
  <c r="T19" i="74"/>
  <c r="AN18" i="74"/>
  <c r="AM18" i="74"/>
  <c r="AL18" i="74"/>
  <c r="AK18" i="74"/>
  <c r="AJ18" i="74"/>
  <c r="AI18" i="74"/>
  <c r="AH18" i="74"/>
  <c r="AG18" i="74"/>
  <c r="AF18" i="74"/>
  <c r="AE18" i="74"/>
  <c r="AD18" i="74"/>
  <c r="Y18" i="74"/>
  <c r="W18" i="74"/>
  <c r="V18" i="74"/>
  <c r="U18" i="74"/>
  <c r="T18" i="74"/>
  <c r="AN17" i="74"/>
  <c r="AM17" i="74"/>
  <c r="AL17" i="74"/>
  <c r="AK17" i="74"/>
  <c r="AJ17" i="74"/>
  <c r="AI17" i="74"/>
  <c r="AH17" i="74"/>
  <c r="AG17" i="74"/>
  <c r="AF17" i="74"/>
  <c r="AE17" i="74"/>
  <c r="AD17" i="74"/>
  <c r="Y17" i="74"/>
  <c r="W17" i="74"/>
  <c r="V17" i="74"/>
  <c r="U17" i="74"/>
  <c r="T17" i="74"/>
  <c r="AN16" i="74"/>
  <c r="AM16" i="74"/>
  <c r="AL16" i="74"/>
  <c r="AK16" i="74"/>
  <c r="AJ16" i="74"/>
  <c r="AI16" i="74"/>
  <c r="AH16" i="74"/>
  <c r="AG16" i="74"/>
  <c r="AF16" i="74"/>
  <c r="AE16" i="74"/>
  <c r="AD16" i="74"/>
  <c r="Y16" i="74"/>
  <c r="W16" i="74"/>
  <c r="V16" i="74"/>
  <c r="U16" i="74"/>
  <c r="T16" i="74"/>
  <c r="A16" i="74"/>
  <c r="AN15" i="74"/>
  <c r="AM15" i="74"/>
  <c r="AL15" i="74"/>
  <c r="AK15" i="74"/>
  <c r="AJ15" i="74"/>
  <c r="AI15" i="74"/>
  <c r="AH15" i="74"/>
  <c r="AG15" i="74"/>
  <c r="AF15" i="74"/>
  <c r="AE15" i="74"/>
  <c r="AD15" i="74"/>
  <c r="Y15" i="74"/>
  <c r="W15" i="74"/>
  <c r="V15" i="74"/>
  <c r="U15" i="74"/>
  <c r="T15" i="74"/>
  <c r="AN14" i="74"/>
  <c r="AM14" i="74"/>
  <c r="AL14" i="74"/>
  <c r="AK14" i="74"/>
  <c r="AJ14" i="74"/>
  <c r="AI14" i="74"/>
  <c r="AH14" i="74"/>
  <c r="AG14" i="74"/>
  <c r="AF14" i="74"/>
  <c r="AE14" i="74"/>
  <c r="AD14" i="74"/>
  <c r="Y14" i="74"/>
  <c r="W14" i="74"/>
  <c r="V14" i="74"/>
  <c r="U14" i="74"/>
  <c r="T14" i="74"/>
  <c r="A14" i="74"/>
  <c r="AN13" i="74"/>
  <c r="AM13" i="74"/>
  <c r="AL13" i="74"/>
  <c r="AK13" i="74"/>
  <c r="AJ13" i="74"/>
  <c r="AI13" i="74"/>
  <c r="AH13" i="74"/>
  <c r="AG13" i="74"/>
  <c r="AF13" i="74"/>
  <c r="AE13" i="74"/>
  <c r="AD13" i="74"/>
  <c r="Y13" i="74"/>
  <c r="W13" i="74"/>
  <c r="V13" i="74"/>
  <c r="U13" i="74"/>
  <c r="T13" i="74"/>
  <c r="AN12" i="74"/>
  <c r="AM12" i="74"/>
  <c r="AL12" i="74"/>
  <c r="AK12" i="74"/>
  <c r="AJ12" i="74"/>
  <c r="AI12" i="74"/>
  <c r="AH12" i="74"/>
  <c r="AG12" i="74"/>
  <c r="AF12" i="74"/>
  <c r="AE12" i="74"/>
  <c r="AD12" i="74"/>
  <c r="Y12" i="74"/>
  <c r="W12" i="74"/>
  <c r="V12" i="74"/>
  <c r="U12" i="74"/>
  <c r="T12" i="74"/>
  <c r="A12" i="74"/>
  <c r="AN11" i="74"/>
  <c r="AM11" i="74"/>
  <c r="AL11" i="74"/>
  <c r="AK11" i="74"/>
  <c r="AJ11" i="74"/>
  <c r="AI11" i="74"/>
  <c r="AH11" i="74"/>
  <c r="AG11" i="74"/>
  <c r="AF11" i="74"/>
  <c r="AE11" i="74"/>
  <c r="AD11" i="74"/>
  <c r="Y11" i="74"/>
  <c r="W11" i="74"/>
  <c r="V11" i="74"/>
  <c r="U11" i="74"/>
  <c r="T11" i="74"/>
  <c r="AN10" i="74"/>
  <c r="AM10" i="74"/>
  <c r="AL10" i="74"/>
  <c r="AK10" i="74"/>
  <c r="AJ10" i="74"/>
  <c r="AI10" i="74"/>
  <c r="AH10" i="74"/>
  <c r="AG10" i="74"/>
  <c r="AF10" i="74"/>
  <c r="AE10" i="74"/>
  <c r="AD10" i="74"/>
  <c r="Y10" i="74"/>
  <c r="W10" i="74"/>
  <c r="V10" i="74"/>
  <c r="U10" i="74"/>
  <c r="T10" i="74"/>
  <c r="A10" i="74"/>
  <c r="AN9" i="74"/>
  <c r="AM9" i="74"/>
  <c r="AL9" i="74"/>
  <c r="AK9" i="74"/>
  <c r="AJ9" i="74"/>
  <c r="AI9" i="74"/>
  <c r="AH9" i="74"/>
  <c r="AG9" i="74"/>
  <c r="AF9" i="74"/>
  <c r="AE9" i="74"/>
  <c r="AD9" i="74"/>
  <c r="Y9" i="74"/>
  <c r="W9" i="74"/>
  <c r="V9" i="74"/>
  <c r="U9" i="74"/>
  <c r="T9" i="74"/>
  <c r="AN8" i="74"/>
  <c r="AM8" i="74"/>
  <c r="AL8" i="74"/>
  <c r="AK8" i="74"/>
  <c r="AJ8" i="74"/>
  <c r="AI8" i="74"/>
  <c r="AH8" i="74"/>
  <c r="AG8" i="74"/>
  <c r="AF8" i="74"/>
  <c r="AD8" i="74"/>
  <c r="Y8" i="74"/>
  <c r="W8" i="74"/>
  <c r="V8" i="74"/>
  <c r="U8" i="74"/>
  <c r="T8" i="74"/>
  <c r="AN7" i="74"/>
  <c r="AM7" i="74"/>
  <c r="AL7" i="74"/>
  <c r="AK7" i="74"/>
  <c r="AJ7" i="74"/>
  <c r="AI7" i="74"/>
  <c r="AH7" i="74"/>
  <c r="AG7" i="74"/>
  <c r="AF7" i="74"/>
  <c r="AD7" i="74"/>
  <c r="Y7" i="74"/>
  <c r="W7" i="74"/>
  <c r="V7" i="74"/>
  <c r="U7" i="74"/>
  <c r="T7" i="74"/>
  <c r="AN6" i="74"/>
  <c r="AM6" i="74"/>
  <c r="AL6" i="74"/>
  <c r="AK6" i="74"/>
  <c r="AJ6" i="74"/>
  <c r="AI6" i="74"/>
  <c r="AH6" i="74"/>
  <c r="AG6" i="74"/>
  <c r="AF6" i="74"/>
  <c r="AD6" i="74"/>
  <c r="Y6" i="74"/>
  <c r="W6" i="74"/>
  <c r="V6" i="74"/>
  <c r="U6" i="74"/>
  <c r="T6" i="74"/>
  <c r="A6" i="74"/>
  <c r="AN5" i="74"/>
  <c r="AM5" i="74"/>
  <c r="AL5" i="74"/>
  <c r="AK5" i="74"/>
  <c r="AJ5" i="74"/>
  <c r="AI5" i="74"/>
  <c r="AH5" i="74"/>
  <c r="AG5" i="74"/>
  <c r="AF5" i="74"/>
  <c r="AD5" i="74"/>
  <c r="Y5" i="74"/>
  <c r="W5" i="74"/>
  <c r="V5" i="74"/>
  <c r="U5" i="74"/>
  <c r="T5" i="74"/>
  <c r="F1" i="74"/>
  <c r="AN24" i="16"/>
  <c r="AM24" i="16"/>
  <c r="AL24" i="16"/>
  <c r="AK24" i="16"/>
  <c r="AJ24" i="16"/>
  <c r="AI24" i="16"/>
  <c r="AH24" i="16"/>
  <c r="AG24" i="16"/>
  <c r="AF24" i="16"/>
  <c r="AE24" i="16"/>
  <c r="AD24" i="16"/>
  <c r="Y24" i="16"/>
  <c r="W24" i="16"/>
  <c r="V24" i="16"/>
  <c r="U24" i="16"/>
  <c r="T24" i="16"/>
  <c r="AN23" i="16"/>
  <c r="AM23" i="16"/>
  <c r="AL23" i="16"/>
  <c r="AK23" i="16"/>
  <c r="AJ23" i="16"/>
  <c r="AI23" i="16"/>
  <c r="AH23" i="16"/>
  <c r="AG23" i="16"/>
  <c r="AF23" i="16"/>
  <c r="AE23" i="16"/>
  <c r="AD23" i="16"/>
  <c r="Y23" i="16"/>
  <c r="W23" i="16"/>
  <c r="V23" i="16"/>
  <c r="U23" i="16"/>
  <c r="T23" i="16"/>
  <c r="AN22" i="16"/>
  <c r="AM22" i="16"/>
  <c r="AL22" i="16"/>
  <c r="AK22" i="16"/>
  <c r="AJ22" i="16"/>
  <c r="AI22" i="16"/>
  <c r="AH22" i="16"/>
  <c r="AG22" i="16"/>
  <c r="AF22" i="16"/>
  <c r="AE22" i="16"/>
  <c r="AD22" i="16"/>
  <c r="Y22" i="16"/>
  <c r="W22" i="16"/>
  <c r="V22" i="16"/>
  <c r="U22" i="16"/>
  <c r="T22" i="16"/>
  <c r="AN21" i="16"/>
  <c r="AM21" i="16"/>
  <c r="AL21" i="16"/>
  <c r="AK21" i="16"/>
  <c r="AJ21" i="16"/>
  <c r="AI21" i="16"/>
  <c r="AH21" i="16"/>
  <c r="AG21" i="16"/>
  <c r="AF21" i="16"/>
  <c r="AE21" i="16"/>
  <c r="AD21" i="16"/>
  <c r="Y21" i="16"/>
  <c r="W21" i="16"/>
  <c r="V21" i="16"/>
  <c r="U21" i="16"/>
  <c r="T21" i="16"/>
  <c r="AN20" i="16"/>
  <c r="AM20" i="16"/>
  <c r="AL20" i="16"/>
  <c r="AK20" i="16"/>
  <c r="AJ20" i="16"/>
  <c r="AI20" i="16"/>
  <c r="AH20" i="16"/>
  <c r="AG20" i="16"/>
  <c r="AF20" i="16"/>
  <c r="AE20" i="16"/>
  <c r="AD20" i="16"/>
  <c r="Y20" i="16"/>
  <c r="W20" i="16"/>
  <c r="V20" i="16"/>
  <c r="U20" i="16"/>
  <c r="T20" i="16"/>
  <c r="AN19" i="16"/>
  <c r="AM19" i="16"/>
  <c r="AL19" i="16"/>
  <c r="AK19" i="16"/>
  <c r="AJ19" i="16"/>
  <c r="AI19" i="16"/>
  <c r="AH19" i="16"/>
  <c r="AG19" i="16"/>
  <c r="AF19" i="16"/>
  <c r="AE19" i="16"/>
  <c r="AD19" i="16"/>
  <c r="Y19" i="16"/>
  <c r="W19" i="16"/>
  <c r="V19" i="16"/>
  <c r="U19" i="16"/>
  <c r="T19" i="16"/>
  <c r="AN18" i="16"/>
  <c r="AM18" i="16"/>
  <c r="AL18" i="16"/>
  <c r="AK18" i="16"/>
  <c r="AJ18" i="16"/>
  <c r="AI18" i="16"/>
  <c r="AH18" i="16"/>
  <c r="AG18" i="16"/>
  <c r="AF18" i="16"/>
  <c r="AE18" i="16"/>
  <c r="AD18" i="16"/>
  <c r="Y18" i="16"/>
  <c r="W18" i="16"/>
  <c r="V18" i="16"/>
  <c r="U18" i="16"/>
  <c r="T18" i="16"/>
  <c r="AN17" i="16"/>
  <c r="AM17" i="16"/>
  <c r="AL17" i="16"/>
  <c r="AK17" i="16"/>
  <c r="AJ17" i="16"/>
  <c r="AI17" i="16"/>
  <c r="AH17" i="16"/>
  <c r="AG17" i="16"/>
  <c r="AF17" i="16"/>
  <c r="AE17" i="16"/>
  <c r="AD17" i="16"/>
  <c r="Y17" i="16"/>
  <c r="W17" i="16"/>
  <c r="V17" i="16"/>
  <c r="U17" i="16"/>
  <c r="T17" i="16"/>
  <c r="AN16" i="16"/>
  <c r="AM16" i="16"/>
  <c r="AL16" i="16"/>
  <c r="AK16" i="16"/>
  <c r="AJ16" i="16"/>
  <c r="AI16" i="16"/>
  <c r="AH16" i="16"/>
  <c r="AG16" i="16"/>
  <c r="AF16" i="16"/>
  <c r="AE16" i="16"/>
  <c r="AD16" i="16"/>
  <c r="Y16" i="16"/>
  <c r="W16" i="16"/>
  <c r="V16" i="16"/>
  <c r="U16" i="16"/>
  <c r="T16" i="16"/>
  <c r="A16" i="16"/>
  <c r="AN15" i="16"/>
  <c r="AM15" i="16"/>
  <c r="AL15" i="16"/>
  <c r="AK15" i="16"/>
  <c r="AJ15" i="16"/>
  <c r="AI15" i="16"/>
  <c r="AH15" i="16"/>
  <c r="AG15" i="16"/>
  <c r="AF15" i="16"/>
  <c r="AE15" i="16"/>
  <c r="AD15" i="16"/>
  <c r="Y15" i="16"/>
  <c r="W15" i="16"/>
  <c r="V15" i="16"/>
  <c r="U15" i="16"/>
  <c r="T15" i="16"/>
  <c r="AN14" i="16"/>
  <c r="AM14" i="16"/>
  <c r="AL14" i="16"/>
  <c r="AK14" i="16"/>
  <c r="AJ14" i="16"/>
  <c r="AI14" i="16"/>
  <c r="AH14" i="16"/>
  <c r="AG14" i="16"/>
  <c r="AF14" i="16"/>
  <c r="AE14" i="16"/>
  <c r="AD14" i="16"/>
  <c r="Y14" i="16"/>
  <c r="W14" i="16"/>
  <c r="V14" i="16"/>
  <c r="U14" i="16"/>
  <c r="T14" i="16"/>
  <c r="A14" i="16"/>
  <c r="AN13" i="16"/>
  <c r="AM13" i="16"/>
  <c r="AL13" i="16"/>
  <c r="AK13" i="16"/>
  <c r="AJ13" i="16"/>
  <c r="AI13" i="16"/>
  <c r="AH13" i="16"/>
  <c r="AG13" i="16"/>
  <c r="AF13" i="16"/>
  <c r="AE13" i="16"/>
  <c r="AD13" i="16"/>
  <c r="Y13" i="16"/>
  <c r="W13" i="16"/>
  <c r="V13" i="16"/>
  <c r="U13" i="16"/>
  <c r="T13" i="16"/>
  <c r="AN12" i="16"/>
  <c r="AM12" i="16"/>
  <c r="AL12" i="16"/>
  <c r="AK12" i="16"/>
  <c r="AJ12" i="16"/>
  <c r="AI12" i="16"/>
  <c r="AH12" i="16"/>
  <c r="AG12" i="16"/>
  <c r="AF12" i="16"/>
  <c r="AE12" i="16"/>
  <c r="AD12" i="16"/>
  <c r="Y12" i="16"/>
  <c r="W12" i="16"/>
  <c r="V12" i="16"/>
  <c r="U12" i="16"/>
  <c r="T12" i="16"/>
  <c r="A12" i="16"/>
  <c r="AN11" i="16"/>
  <c r="AM11" i="16"/>
  <c r="AL11" i="16"/>
  <c r="AK11" i="16"/>
  <c r="AJ11" i="16"/>
  <c r="AI11" i="16"/>
  <c r="AH11" i="16"/>
  <c r="AG11" i="16"/>
  <c r="AF11" i="16"/>
  <c r="AE11" i="16"/>
  <c r="AD11" i="16"/>
  <c r="Y11" i="16"/>
  <c r="W11" i="16"/>
  <c r="V11" i="16"/>
  <c r="U11" i="16"/>
  <c r="T11" i="16"/>
  <c r="AN10" i="16"/>
  <c r="AM10" i="16"/>
  <c r="AL10" i="16"/>
  <c r="AK10" i="16"/>
  <c r="AJ10" i="16"/>
  <c r="AI10" i="16"/>
  <c r="AH10" i="16"/>
  <c r="AG10" i="16"/>
  <c r="AF10" i="16"/>
  <c r="AE10" i="16"/>
  <c r="AD10" i="16"/>
  <c r="Y10" i="16"/>
  <c r="W10" i="16"/>
  <c r="V10" i="16"/>
  <c r="U10" i="16"/>
  <c r="T10" i="16"/>
  <c r="A10" i="16"/>
  <c r="AN9" i="16"/>
  <c r="AM9" i="16"/>
  <c r="AL9" i="16"/>
  <c r="AK9" i="16"/>
  <c r="AJ9" i="16"/>
  <c r="AI9" i="16"/>
  <c r="AH9" i="16"/>
  <c r="AG9" i="16"/>
  <c r="AF9" i="16"/>
  <c r="AE9" i="16"/>
  <c r="AD9" i="16"/>
  <c r="Y9" i="16"/>
  <c r="W9" i="16"/>
  <c r="V9" i="16"/>
  <c r="U9" i="16"/>
  <c r="T9" i="16"/>
  <c r="AN8" i="16"/>
  <c r="AM8" i="16"/>
  <c r="AL8" i="16"/>
  <c r="AK8" i="16"/>
  <c r="AJ8" i="16"/>
  <c r="AI8" i="16"/>
  <c r="AH8" i="16"/>
  <c r="AG8" i="16"/>
  <c r="AF8" i="16"/>
  <c r="AD8" i="16"/>
  <c r="Y8" i="16"/>
  <c r="W8" i="16"/>
  <c r="V8" i="16"/>
  <c r="U8" i="16"/>
  <c r="T8" i="16"/>
  <c r="AN7" i="16"/>
  <c r="AM7" i="16"/>
  <c r="AL7" i="16"/>
  <c r="AK7" i="16"/>
  <c r="AJ7" i="16"/>
  <c r="AI7" i="16"/>
  <c r="AH7" i="16"/>
  <c r="AG7" i="16"/>
  <c r="AF7" i="16"/>
  <c r="AD7" i="16"/>
  <c r="Y7" i="16"/>
  <c r="W7" i="16"/>
  <c r="V7" i="16"/>
  <c r="U7" i="16"/>
  <c r="T7" i="16"/>
  <c r="AN6" i="16"/>
  <c r="AM6" i="16"/>
  <c r="AL6" i="16"/>
  <c r="AK6" i="16"/>
  <c r="AJ6" i="16"/>
  <c r="AI6" i="16"/>
  <c r="AH6" i="16"/>
  <c r="AG6" i="16"/>
  <c r="AF6" i="16"/>
  <c r="AD6" i="16"/>
  <c r="Y6" i="16"/>
  <c r="W6" i="16"/>
  <c r="V6" i="16"/>
  <c r="U6" i="16"/>
  <c r="T6" i="16"/>
  <c r="A6" i="16"/>
  <c r="AN5" i="16"/>
  <c r="AM5" i="16"/>
  <c r="AL5" i="16"/>
  <c r="AK5" i="16"/>
  <c r="AJ5" i="16"/>
  <c r="AI5" i="16"/>
  <c r="AH5" i="16"/>
  <c r="AG5" i="16"/>
  <c r="AF5" i="16"/>
  <c r="AD5" i="16"/>
  <c r="Y5" i="16"/>
  <c r="W5" i="16"/>
  <c r="V5" i="16"/>
  <c r="U5" i="16"/>
  <c r="T5" i="16"/>
  <c r="K5" i="16"/>
  <c r="F1" i="16"/>
  <c r="AN515" i="15"/>
  <c r="AM515" i="15"/>
  <c r="AL515" i="15"/>
  <c r="AK515" i="15"/>
  <c r="AJ515" i="15"/>
  <c r="AI515" i="15"/>
  <c r="AH515" i="15"/>
  <c r="AG515" i="15"/>
  <c r="AF515" i="15"/>
  <c r="AE515" i="15"/>
  <c r="AD515" i="15"/>
  <c r="Y515" i="15"/>
  <c r="W515" i="15"/>
  <c r="V515" i="15"/>
  <c r="U515" i="15"/>
  <c r="T515" i="15"/>
  <c r="AN514" i="15"/>
  <c r="AM514" i="15"/>
  <c r="AL514" i="15"/>
  <c r="AK514" i="15"/>
  <c r="AJ514" i="15"/>
  <c r="AI514" i="15"/>
  <c r="AH514" i="15"/>
  <c r="AG514" i="15"/>
  <c r="AF514" i="15"/>
  <c r="AE514" i="15"/>
  <c r="AD514" i="15"/>
  <c r="Y514" i="15"/>
  <c r="W514" i="15"/>
  <c r="V514" i="15"/>
  <c r="U514" i="15"/>
  <c r="T514" i="15"/>
  <c r="AN513" i="15"/>
  <c r="AM513" i="15"/>
  <c r="AL513" i="15"/>
  <c r="AK513" i="15"/>
  <c r="AJ513" i="15"/>
  <c r="AI513" i="15"/>
  <c r="AH513" i="15"/>
  <c r="AG513" i="15"/>
  <c r="AF513" i="15"/>
  <c r="AE513" i="15"/>
  <c r="AD513" i="15"/>
  <c r="Y513" i="15"/>
  <c r="W513" i="15"/>
  <c r="V513" i="15"/>
  <c r="U513" i="15"/>
  <c r="T513" i="15"/>
  <c r="AN512" i="15"/>
  <c r="AM512" i="15"/>
  <c r="AL512" i="15"/>
  <c r="AK512" i="15"/>
  <c r="AJ512" i="15"/>
  <c r="AI512" i="15"/>
  <c r="AH512" i="15"/>
  <c r="AG512" i="15"/>
  <c r="AF512" i="15"/>
  <c r="AE512" i="15"/>
  <c r="AD512" i="15"/>
  <c r="Y512" i="15"/>
  <c r="W512" i="15"/>
  <c r="V512" i="15"/>
  <c r="U512" i="15"/>
  <c r="T512" i="15"/>
  <c r="AN511" i="15"/>
  <c r="AM511" i="15"/>
  <c r="AL511" i="15"/>
  <c r="AK511" i="15"/>
  <c r="AJ511" i="15"/>
  <c r="AI511" i="15"/>
  <c r="AH511" i="15"/>
  <c r="AG511" i="15"/>
  <c r="AF511" i="15"/>
  <c r="AE511" i="15"/>
  <c r="AD511" i="15"/>
  <c r="Y511" i="15"/>
  <c r="W511" i="15"/>
  <c r="V511" i="15"/>
  <c r="U511" i="15"/>
  <c r="T511" i="15"/>
  <c r="AN510" i="15"/>
  <c r="AM510" i="15"/>
  <c r="AL510" i="15"/>
  <c r="AK510" i="15"/>
  <c r="AJ510" i="15"/>
  <c r="AI510" i="15"/>
  <c r="AH510" i="15"/>
  <c r="AG510" i="15"/>
  <c r="AF510" i="15"/>
  <c r="AE510" i="15"/>
  <c r="AD510" i="15"/>
  <c r="Y510" i="15"/>
  <c r="W510" i="15"/>
  <c r="V510" i="15"/>
  <c r="U510" i="15"/>
  <c r="T510" i="15"/>
  <c r="AN509" i="15"/>
  <c r="AM509" i="15"/>
  <c r="AL509" i="15"/>
  <c r="AK509" i="15"/>
  <c r="AJ509" i="15"/>
  <c r="AI509" i="15"/>
  <c r="AH509" i="15"/>
  <c r="AG509" i="15"/>
  <c r="AF509" i="15"/>
  <c r="AE509" i="15"/>
  <c r="AD509" i="15"/>
  <c r="Y509" i="15"/>
  <c r="W509" i="15"/>
  <c r="V509" i="15"/>
  <c r="U509" i="15"/>
  <c r="T509" i="15"/>
  <c r="AN508" i="15"/>
  <c r="AM508" i="15"/>
  <c r="AL508" i="15"/>
  <c r="AK508" i="15"/>
  <c r="AJ508" i="15"/>
  <c r="AI508" i="15"/>
  <c r="AH508" i="15"/>
  <c r="AG508" i="15"/>
  <c r="AF508" i="15"/>
  <c r="AE508" i="15"/>
  <c r="AD508" i="15"/>
  <c r="Y508" i="15"/>
  <c r="W508" i="15"/>
  <c r="V508" i="15"/>
  <c r="U508" i="15"/>
  <c r="T508" i="15"/>
  <c r="AN507" i="15"/>
  <c r="AM507" i="15"/>
  <c r="AL507" i="15"/>
  <c r="AK507" i="15"/>
  <c r="AJ507" i="15"/>
  <c r="AI507" i="15"/>
  <c r="AH507" i="15"/>
  <c r="AG507" i="15"/>
  <c r="AF507" i="15"/>
  <c r="AE507" i="15"/>
  <c r="AD507" i="15"/>
  <c r="Y507" i="15"/>
  <c r="W507" i="15"/>
  <c r="V507" i="15"/>
  <c r="U507" i="15"/>
  <c r="T507" i="15"/>
  <c r="AN506" i="15"/>
  <c r="AM506" i="15"/>
  <c r="AL506" i="15"/>
  <c r="AK506" i="15"/>
  <c r="AJ506" i="15"/>
  <c r="AI506" i="15"/>
  <c r="AH506" i="15"/>
  <c r="AG506" i="15"/>
  <c r="AF506" i="15"/>
  <c r="AE506" i="15"/>
  <c r="AD506" i="15"/>
  <c r="Y506" i="15"/>
  <c r="W506" i="15"/>
  <c r="V506" i="15"/>
  <c r="U506" i="15"/>
  <c r="T506" i="15"/>
  <c r="AN505" i="15"/>
  <c r="AM505" i="15"/>
  <c r="AL505" i="15"/>
  <c r="AK505" i="15"/>
  <c r="AJ505" i="15"/>
  <c r="AI505" i="15"/>
  <c r="AH505" i="15"/>
  <c r="AG505" i="15"/>
  <c r="AF505" i="15"/>
  <c r="AE505" i="15"/>
  <c r="AD505" i="15"/>
  <c r="Y505" i="15"/>
  <c r="W505" i="15"/>
  <c r="V505" i="15"/>
  <c r="U505" i="15"/>
  <c r="T505" i="15"/>
  <c r="AN504" i="15"/>
  <c r="AM504" i="15"/>
  <c r="AL504" i="15"/>
  <c r="AK504" i="15"/>
  <c r="AJ504" i="15"/>
  <c r="AI504" i="15"/>
  <c r="AH504" i="15"/>
  <c r="AG504" i="15"/>
  <c r="AF504" i="15"/>
  <c r="AE504" i="15"/>
  <c r="AD504" i="15"/>
  <c r="Y504" i="15"/>
  <c r="W504" i="15"/>
  <c r="V504" i="15"/>
  <c r="U504" i="15"/>
  <c r="T504" i="15"/>
  <c r="AN503" i="15"/>
  <c r="AM503" i="15"/>
  <c r="AL503" i="15"/>
  <c r="AK503" i="15"/>
  <c r="AJ503" i="15"/>
  <c r="AI503" i="15"/>
  <c r="AH503" i="15"/>
  <c r="AG503" i="15"/>
  <c r="AF503" i="15"/>
  <c r="AE503" i="15"/>
  <c r="AD503" i="15"/>
  <c r="Y503" i="15"/>
  <c r="W503" i="15"/>
  <c r="V503" i="15"/>
  <c r="U503" i="15"/>
  <c r="T503" i="15"/>
  <c r="AN502" i="15"/>
  <c r="AM502" i="15"/>
  <c r="AL502" i="15"/>
  <c r="AK502" i="15"/>
  <c r="AJ502" i="15"/>
  <c r="AI502" i="15"/>
  <c r="AH502" i="15"/>
  <c r="AG502" i="15"/>
  <c r="AF502" i="15"/>
  <c r="AE502" i="15"/>
  <c r="AD502" i="15"/>
  <c r="Y502" i="15"/>
  <c r="W502" i="15"/>
  <c r="V502" i="15"/>
  <c r="U502" i="15"/>
  <c r="T502" i="15"/>
  <c r="AN501" i="15"/>
  <c r="AM501" i="15"/>
  <c r="AL501" i="15"/>
  <c r="AK501" i="15"/>
  <c r="AJ501" i="15"/>
  <c r="AI501" i="15"/>
  <c r="AH501" i="15"/>
  <c r="AG501" i="15"/>
  <c r="AF501" i="15"/>
  <c r="AE501" i="15"/>
  <c r="AD501" i="15"/>
  <c r="Y501" i="15"/>
  <c r="W501" i="15"/>
  <c r="V501" i="15"/>
  <c r="U501" i="15"/>
  <c r="T501" i="15"/>
  <c r="AN500" i="15"/>
  <c r="AM500" i="15"/>
  <c r="AL500" i="15"/>
  <c r="AK500" i="15"/>
  <c r="AJ500" i="15"/>
  <c r="AI500" i="15"/>
  <c r="AH500" i="15"/>
  <c r="AG500" i="15"/>
  <c r="AF500" i="15"/>
  <c r="AE500" i="15"/>
  <c r="AD500" i="15"/>
  <c r="Y500" i="15"/>
  <c r="W500" i="15"/>
  <c r="V500" i="15"/>
  <c r="U500" i="15"/>
  <c r="T500" i="15"/>
  <c r="AN499" i="15"/>
  <c r="AM499" i="15"/>
  <c r="AL499" i="15"/>
  <c r="AK499" i="15"/>
  <c r="AJ499" i="15"/>
  <c r="AI499" i="15"/>
  <c r="AH499" i="15"/>
  <c r="AG499" i="15"/>
  <c r="AF499" i="15"/>
  <c r="AE499" i="15"/>
  <c r="AD499" i="15"/>
  <c r="Y499" i="15"/>
  <c r="W499" i="15"/>
  <c r="V499" i="15"/>
  <c r="U499" i="15"/>
  <c r="T499" i="15"/>
  <c r="AN498" i="15"/>
  <c r="AM498" i="15"/>
  <c r="AL498" i="15"/>
  <c r="AK498" i="15"/>
  <c r="AJ498" i="15"/>
  <c r="AI498" i="15"/>
  <c r="AH498" i="15"/>
  <c r="AG498" i="15"/>
  <c r="AF498" i="15"/>
  <c r="AE498" i="15"/>
  <c r="AD498" i="15"/>
  <c r="Y498" i="15"/>
  <c r="W498" i="15"/>
  <c r="V498" i="15"/>
  <c r="U498" i="15"/>
  <c r="T498" i="15"/>
  <c r="AN497" i="15"/>
  <c r="AM497" i="15"/>
  <c r="AL497" i="15"/>
  <c r="AK497" i="15"/>
  <c r="AJ497" i="15"/>
  <c r="AI497" i="15"/>
  <c r="AH497" i="15"/>
  <c r="AG497" i="15"/>
  <c r="AF497" i="15"/>
  <c r="AE497" i="15"/>
  <c r="AD497" i="15"/>
  <c r="Y497" i="15"/>
  <c r="W497" i="15"/>
  <c r="V497" i="15"/>
  <c r="U497" i="15"/>
  <c r="T497" i="15"/>
  <c r="AN496" i="15"/>
  <c r="AM496" i="15"/>
  <c r="AL496" i="15"/>
  <c r="AK496" i="15"/>
  <c r="AJ496" i="15"/>
  <c r="AI496" i="15"/>
  <c r="AH496" i="15"/>
  <c r="AG496" i="15"/>
  <c r="AF496" i="15"/>
  <c r="AE496" i="15"/>
  <c r="AD496" i="15"/>
  <c r="Y496" i="15"/>
  <c r="W496" i="15"/>
  <c r="V496" i="15"/>
  <c r="U496" i="15"/>
  <c r="T496" i="15"/>
  <c r="AN495" i="15"/>
  <c r="AM495" i="15"/>
  <c r="AL495" i="15"/>
  <c r="AK495" i="15"/>
  <c r="AJ495" i="15"/>
  <c r="AI495" i="15"/>
  <c r="AH495" i="15"/>
  <c r="AG495" i="15"/>
  <c r="AF495" i="15"/>
  <c r="AE495" i="15"/>
  <c r="AD495" i="15"/>
  <c r="Y495" i="15"/>
  <c r="W495" i="15"/>
  <c r="V495" i="15"/>
  <c r="U495" i="15"/>
  <c r="T495" i="15"/>
  <c r="AN494" i="15"/>
  <c r="AM494" i="15"/>
  <c r="AL494" i="15"/>
  <c r="AK494" i="15"/>
  <c r="AJ494" i="15"/>
  <c r="AI494" i="15"/>
  <c r="AH494" i="15"/>
  <c r="AG494" i="15"/>
  <c r="AF494" i="15"/>
  <c r="AE494" i="15"/>
  <c r="AD494" i="15"/>
  <c r="Y494" i="15"/>
  <c r="W494" i="15"/>
  <c r="V494" i="15"/>
  <c r="U494" i="15"/>
  <c r="T494" i="15"/>
  <c r="AN493" i="15"/>
  <c r="AM493" i="15"/>
  <c r="AL493" i="15"/>
  <c r="AK493" i="15"/>
  <c r="AJ493" i="15"/>
  <c r="AI493" i="15"/>
  <c r="AH493" i="15"/>
  <c r="AG493" i="15"/>
  <c r="AF493" i="15"/>
  <c r="AE493" i="15"/>
  <c r="AD493" i="15"/>
  <c r="Y493" i="15"/>
  <c r="W493" i="15"/>
  <c r="V493" i="15"/>
  <c r="U493" i="15"/>
  <c r="T493" i="15"/>
  <c r="AN492" i="15"/>
  <c r="AM492" i="15"/>
  <c r="AL492" i="15"/>
  <c r="AK492" i="15"/>
  <c r="AJ492" i="15"/>
  <c r="AI492" i="15"/>
  <c r="AH492" i="15"/>
  <c r="AG492" i="15"/>
  <c r="AF492" i="15"/>
  <c r="AE492" i="15"/>
  <c r="AD492" i="15"/>
  <c r="Y492" i="15"/>
  <c r="W492" i="15"/>
  <c r="V492" i="15"/>
  <c r="U492" i="15"/>
  <c r="T492" i="15"/>
  <c r="AN491" i="15"/>
  <c r="AM491" i="15"/>
  <c r="AL491" i="15"/>
  <c r="AK491" i="15"/>
  <c r="AJ491" i="15"/>
  <c r="AI491" i="15"/>
  <c r="AH491" i="15"/>
  <c r="AG491" i="15"/>
  <c r="AF491" i="15"/>
  <c r="AE491" i="15"/>
  <c r="AD491" i="15"/>
  <c r="Y491" i="15"/>
  <c r="W491" i="15"/>
  <c r="V491" i="15"/>
  <c r="U491" i="15"/>
  <c r="T491" i="15"/>
  <c r="AN490" i="15"/>
  <c r="AM490" i="15"/>
  <c r="AL490" i="15"/>
  <c r="AK490" i="15"/>
  <c r="AJ490" i="15"/>
  <c r="AI490" i="15"/>
  <c r="AH490" i="15"/>
  <c r="AG490" i="15"/>
  <c r="AF490" i="15"/>
  <c r="AE490" i="15"/>
  <c r="AD490" i="15"/>
  <c r="Y490" i="15"/>
  <c r="W490" i="15"/>
  <c r="V490" i="15"/>
  <c r="U490" i="15"/>
  <c r="T490" i="15"/>
  <c r="AN489" i="15"/>
  <c r="AM489" i="15"/>
  <c r="AL489" i="15"/>
  <c r="AK489" i="15"/>
  <c r="AJ489" i="15"/>
  <c r="AI489" i="15"/>
  <c r="AH489" i="15"/>
  <c r="AG489" i="15"/>
  <c r="AF489" i="15"/>
  <c r="AE489" i="15"/>
  <c r="AD489" i="15"/>
  <c r="Y489" i="15"/>
  <c r="W489" i="15"/>
  <c r="V489" i="15"/>
  <c r="U489" i="15"/>
  <c r="T489" i="15"/>
  <c r="AN488" i="15"/>
  <c r="AM488" i="15"/>
  <c r="AL488" i="15"/>
  <c r="AK488" i="15"/>
  <c r="AJ488" i="15"/>
  <c r="AI488" i="15"/>
  <c r="AH488" i="15"/>
  <c r="AG488" i="15"/>
  <c r="AF488" i="15"/>
  <c r="AE488" i="15"/>
  <c r="AD488" i="15"/>
  <c r="Y488" i="15"/>
  <c r="W488" i="15"/>
  <c r="V488" i="15"/>
  <c r="U488" i="15"/>
  <c r="T488" i="15"/>
  <c r="AN487" i="15"/>
  <c r="AM487" i="15"/>
  <c r="AL487" i="15"/>
  <c r="AK487" i="15"/>
  <c r="AJ487" i="15"/>
  <c r="AI487" i="15"/>
  <c r="AH487" i="15"/>
  <c r="AG487" i="15"/>
  <c r="AF487" i="15"/>
  <c r="AE487" i="15"/>
  <c r="AD487" i="15"/>
  <c r="Y487" i="15"/>
  <c r="W487" i="15"/>
  <c r="V487" i="15"/>
  <c r="U487" i="15"/>
  <c r="T487" i="15"/>
  <c r="AN486" i="15"/>
  <c r="AM486" i="15"/>
  <c r="AL486" i="15"/>
  <c r="AK486" i="15"/>
  <c r="AJ486" i="15"/>
  <c r="AI486" i="15"/>
  <c r="AH486" i="15"/>
  <c r="AG486" i="15"/>
  <c r="AF486" i="15"/>
  <c r="AE486" i="15"/>
  <c r="AD486" i="15"/>
  <c r="Y486" i="15"/>
  <c r="W486" i="15"/>
  <c r="V486" i="15"/>
  <c r="U486" i="15"/>
  <c r="T486" i="15"/>
  <c r="AN485" i="15"/>
  <c r="AM485" i="15"/>
  <c r="AL485" i="15"/>
  <c r="AK485" i="15"/>
  <c r="AJ485" i="15"/>
  <c r="AI485" i="15"/>
  <c r="AH485" i="15"/>
  <c r="AG485" i="15"/>
  <c r="AF485" i="15"/>
  <c r="AE485" i="15"/>
  <c r="AD485" i="15"/>
  <c r="Y485" i="15"/>
  <c r="W485" i="15"/>
  <c r="V485" i="15"/>
  <c r="U485" i="15"/>
  <c r="T485" i="15"/>
  <c r="AN484" i="15"/>
  <c r="AM484" i="15"/>
  <c r="AL484" i="15"/>
  <c r="AK484" i="15"/>
  <c r="AJ484" i="15"/>
  <c r="AI484" i="15"/>
  <c r="AH484" i="15"/>
  <c r="AG484" i="15"/>
  <c r="AF484" i="15"/>
  <c r="AE484" i="15"/>
  <c r="AD484" i="15"/>
  <c r="Y484" i="15"/>
  <c r="W484" i="15"/>
  <c r="V484" i="15"/>
  <c r="U484" i="15"/>
  <c r="T484" i="15"/>
  <c r="AN483" i="15"/>
  <c r="AM483" i="15"/>
  <c r="AL483" i="15"/>
  <c r="AK483" i="15"/>
  <c r="AJ483" i="15"/>
  <c r="AI483" i="15"/>
  <c r="AH483" i="15"/>
  <c r="AG483" i="15"/>
  <c r="AF483" i="15"/>
  <c r="AE483" i="15"/>
  <c r="AD483" i="15"/>
  <c r="Y483" i="15"/>
  <c r="W483" i="15"/>
  <c r="V483" i="15"/>
  <c r="U483" i="15"/>
  <c r="T483" i="15"/>
  <c r="AN482" i="15"/>
  <c r="AM482" i="15"/>
  <c r="AL482" i="15"/>
  <c r="AK482" i="15"/>
  <c r="AJ482" i="15"/>
  <c r="AI482" i="15"/>
  <c r="AH482" i="15"/>
  <c r="AG482" i="15"/>
  <c r="AF482" i="15"/>
  <c r="AE482" i="15"/>
  <c r="AD482" i="15"/>
  <c r="Y482" i="15"/>
  <c r="W482" i="15"/>
  <c r="V482" i="15"/>
  <c r="U482" i="15"/>
  <c r="T482" i="15"/>
  <c r="AN481" i="15"/>
  <c r="AM481" i="15"/>
  <c r="AL481" i="15"/>
  <c r="AK481" i="15"/>
  <c r="AJ481" i="15"/>
  <c r="AI481" i="15"/>
  <c r="AH481" i="15"/>
  <c r="AG481" i="15"/>
  <c r="AF481" i="15"/>
  <c r="AE481" i="15"/>
  <c r="AD481" i="15"/>
  <c r="Y481" i="15"/>
  <c r="W481" i="15"/>
  <c r="V481" i="15"/>
  <c r="U481" i="15"/>
  <c r="T481" i="15"/>
  <c r="AN480" i="15"/>
  <c r="AM480" i="15"/>
  <c r="AL480" i="15"/>
  <c r="AK480" i="15"/>
  <c r="AJ480" i="15"/>
  <c r="AI480" i="15"/>
  <c r="AH480" i="15"/>
  <c r="AG480" i="15"/>
  <c r="AF480" i="15"/>
  <c r="AE480" i="15"/>
  <c r="AD480" i="15"/>
  <c r="Y480" i="15"/>
  <c r="W480" i="15"/>
  <c r="V480" i="15"/>
  <c r="U480" i="15"/>
  <c r="T480" i="15"/>
  <c r="AN479" i="15"/>
  <c r="AM479" i="15"/>
  <c r="AL479" i="15"/>
  <c r="AK479" i="15"/>
  <c r="AJ479" i="15"/>
  <c r="AI479" i="15"/>
  <c r="AH479" i="15"/>
  <c r="AG479" i="15"/>
  <c r="AF479" i="15"/>
  <c r="AE479" i="15"/>
  <c r="AD479" i="15"/>
  <c r="Y479" i="15"/>
  <c r="W479" i="15"/>
  <c r="V479" i="15"/>
  <c r="U479" i="15"/>
  <c r="T479" i="15"/>
  <c r="AN478" i="15"/>
  <c r="AM478" i="15"/>
  <c r="AL478" i="15"/>
  <c r="AK478" i="15"/>
  <c r="AJ478" i="15"/>
  <c r="AI478" i="15"/>
  <c r="AH478" i="15"/>
  <c r="AG478" i="15"/>
  <c r="AF478" i="15"/>
  <c r="AE478" i="15"/>
  <c r="AD478" i="15"/>
  <c r="Y478" i="15"/>
  <c r="W478" i="15"/>
  <c r="V478" i="15"/>
  <c r="U478" i="15"/>
  <c r="T478" i="15"/>
  <c r="AN477" i="15"/>
  <c r="AM477" i="15"/>
  <c r="AL477" i="15"/>
  <c r="AK477" i="15"/>
  <c r="AJ477" i="15"/>
  <c r="AI477" i="15"/>
  <c r="AH477" i="15"/>
  <c r="AG477" i="15"/>
  <c r="AF477" i="15"/>
  <c r="AE477" i="15"/>
  <c r="AD477" i="15"/>
  <c r="Y477" i="15"/>
  <c r="W477" i="15"/>
  <c r="V477" i="15"/>
  <c r="U477" i="15"/>
  <c r="T477" i="15"/>
  <c r="AN476" i="15"/>
  <c r="AM476" i="15"/>
  <c r="AL476" i="15"/>
  <c r="AK476" i="15"/>
  <c r="AJ476" i="15"/>
  <c r="AI476" i="15"/>
  <c r="AH476" i="15"/>
  <c r="AG476" i="15"/>
  <c r="AF476" i="15"/>
  <c r="AE476" i="15"/>
  <c r="AD476" i="15"/>
  <c r="Y476" i="15"/>
  <c r="W476" i="15"/>
  <c r="V476" i="15"/>
  <c r="U476" i="15"/>
  <c r="T476" i="15"/>
  <c r="AN475" i="15"/>
  <c r="AM475" i="15"/>
  <c r="AL475" i="15"/>
  <c r="AK475" i="15"/>
  <c r="AJ475" i="15"/>
  <c r="AI475" i="15"/>
  <c r="AH475" i="15"/>
  <c r="AG475" i="15"/>
  <c r="AF475" i="15"/>
  <c r="AE475" i="15"/>
  <c r="AD475" i="15"/>
  <c r="Y475" i="15"/>
  <c r="W475" i="15"/>
  <c r="V475" i="15"/>
  <c r="U475" i="15"/>
  <c r="T475" i="15"/>
  <c r="AN474" i="15"/>
  <c r="AM474" i="15"/>
  <c r="AL474" i="15"/>
  <c r="AK474" i="15"/>
  <c r="AJ474" i="15"/>
  <c r="AI474" i="15"/>
  <c r="AH474" i="15"/>
  <c r="AG474" i="15"/>
  <c r="AF474" i="15"/>
  <c r="AE474" i="15"/>
  <c r="AD474" i="15"/>
  <c r="Y474" i="15"/>
  <c r="W474" i="15"/>
  <c r="V474" i="15"/>
  <c r="U474" i="15"/>
  <c r="T474" i="15"/>
  <c r="AN473" i="15"/>
  <c r="AM473" i="15"/>
  <c r="AL473" i="15"/>
  <c r="AK473" i="15"/>
  <c r="AJ473" i="15"/>
  <c r="AI473" i="15"/>
  <c r="AH473" i="15"/>
  <c r="AG473" i="15"/>
  <c r="AF473" i="15"/>
  <c r="AE473" i="15"/>
  <c r="AD473" i="15"/>
  <c r="Y473" i="15"/>
  <c r="W473" i="15"/>
  <c r="V473" i="15"/>
  <c r="U473" i="15"/>
  <c r="T473" i="15"/>
  <c r="AN472" i="15"/>
  <c r="AM472" i="15"/>
  <c r="AL472" i="15"/>
  <c r="AK472" i="15"/>
  <c r="AJ472" i="15"/>
  <c r="AI472" i="15"/>
  <c r="AH472" i="15"/>
  <c r="AG472" i="15"/>
  <c r="AF472" i="15"/>
  <c r="AE472" i="15"/>
  <c r="AD472" i="15"/>
  <c r="Y472" i="15"/>
  <c r="W472" i="15"/>
  <c r="V472" i="15"/>
  <c r="U472" i="15"/>
  <c r="T472" i="15"/>
  <c r="AN471" i="15"/>
  <c r="AM471" i="15"/>
  <c r="AL471" i="15"/>
  <c r="AK471" i="15"/>
  <c r="AJ471" i="15"/>
  <c r="AI471" i="15"/>
  <c r="AH471" i="15"/>
  <c r="AG471" i="15"/>
  <c r="AF471" i="15"/>
  <c r="AE471" i="15"/>
  <c r="AD471" i="15"/>
  <c r="Y471" i="15"/>
  <c r="W471" i="15"/>
  <c r="V471" i="15"/>
  <c r="U471" i="15"/>
  <c r="T471" i="15"/>
  <c r="AN470" i="15"/>
  <c r="AM470" i="15"/>
  <c r="AL470" i="15"/>
  <c r="AK470" i="15"/>
  <c r="AJ470" i="15"/>
  <c r="AI470" i="15"/>
  <c r="AH470" i="15"/>
  <c r="AG470" i="15"/>
  <c r="AF470" i="15"/>
  <c r="AE470" i="15"/>
  <c r="AD470" i="15"/>
  <c r="Y470" i="15"/>
  <c r="W470" i="15"/>
  <c r="V470" i="15"/>
  <c r="U470" i="15"/>
  <c r="T470" i="15"/>
  <c r="AN469" i="15"/>
  <c r="AM469" i="15"/>
  <c r="AL469" i="15"/>
  <c r="AK469" i="15"/>
  <c r="AJ469" i="15"/>
  <c r="AI469" i="15"/>
  <c r="AH469" i="15"/>
  <c r="AG469" i="15"/>
  <c r="AF469" i="15"/>
  <c r="AE469" i="15"/>
  <c r="AD469" i="15"/>
  <c r="Y469" i="15"/>
  <c r="W469" i="15"/>
  <c r="V469" i="15"/>
  <c r="U469" i="15"/>
  <c r="T469" i="15"/>
  <c r="AN468" i="15"/>
  <c r="AM468" i="15"/>
  <c r="AL468" i="15"/>
  <c r="AK468" i="15"/>
  <c r="AJ468" i="15"/>
  <c r="AI468" i="15"/>
  <c r="AH468" i="15"/>
  <c r="AG468" i="15"/>
  <c r="AF468" i="15"/>
  <c r="AE468" i="15"/>
  <c r="AD468" i="15"/>
  <c r="Y468" i="15"/>
  <c r="W468" i="15"/>
  <c r="V468" i="15"/>
  <c r="U468" i="15"/>
  <c r="T468" i="15"/>
  <c r="AN467" i="15"/>
  <c r="AM467" i="15"/>
  <c r="AL467" i="15"/>
  <c r="AK467" i="15"/>
  <c r="AJ467" i="15"/>
  <c r="AI467" i="15"/>
  <c r="AH467" i="15"/>
  <c r="AG467" i="15"/>
  <c r="AF467" i="15"/>
  <c r="AE467" i="15"/>
  <c r="AD467" i="15"/>
  <c r="Y467" i="15"/>
  <c r="W467" i="15"/>
  <c r="V467" i="15"/>
  <c r="U467" i="15"/>
  <c r="T467" i="15"/>
  <c r="AN466" i="15"/>
  <c r="AM466" i="15"/>
  <c r="AL466" i="15"/>
  <c r="AK466" i="15"/>
  <c r="AJ466" i="15"/>
  <c r="AI466" i="15"/>
  <c r="AH466" i="15"/>
  <c r="AG466" i="15"/>
  <c r="AF466" i="15"/>
  <c r="AE466" i="15"/>
  <c r="AD466" i="15"/>
  <c r="Y466" i="15"/>
  <c r="W466" i="15"/>
  <c r="V466" i="15"/>
  <c r="U466" i="15"/>
  <c r="T466" i="15"/>
  <c r="AN465" i="15"/>
  <c r="AM465" i="15"/>
  <c r="AL465" i="15"/>
  <c r="AK465" i="15"/>
  <c r="AJ465" i="15"/>
  <c r="AI465" i="15"/>
  <c r="AH465" i="15"/>
  <c r="AG465" i="15"/>
  <c r="AF465" i="15"/>
  <c r="AE465" i="15"/>
  <c r="AD465" i="15"/>
  <c r="Y465" i="15"/>
  <c r="W465" i="15"/>
  <c r="V465" i="15"/>
  <c r="U465" i="15"/>
  <c r="T465" i="15"/>
  <c r="AN464" i="15"/>
  <c r="AM464" i="15"/>
  <c r="AL464" i="15"/>
  <c r="AK464" i="15"/>
  <c r="AJ464" i="15"/>
  <c r="AI464" i="15"/>
  <c r="AH464" i="15"/>
  <c r="AG464" i="15"/>
  <c r="AF464" i="15"/>
  <c r="AE464" i="15"/>
  <c r="AD464" i="15"/>
  <c r="Y464" i="15"/>
  <c r="W464" i="15"/>
  <c r="V464" i="15"/>
  <c r="U464" i="15"/>
  <c r="T464" i="15"/>
  <c r="AN463" i="15"/>
  <c r="AM463" i="15"/>
  <c r="AL463" i="15"/>
  <c r="AK463" i="15"/>
  <c r="AJ463" i="15"/>
  <c r="AI463" i="15"/>
  <c r="AH463" i="15"/>
  <c r="AG463" i="15"/>
  <c r="AF463" i="15"/>
  <c r="AE463" i="15"/>
  <c r="AD463" i="15"/>
  <c r="Y463" i="15"/>
  <c r="W463" i="15"/>
  <c r="V463" i="15"/>
  <c r="U463" i="15"/>
  <c r="T463" i="15"/>
  <c r="AN462" i="15"/>
  <c r="AM462" i="15"/>
  <c r="AL462" i="15"/>
  <c r="AK462" i="15"/>
  <c r="AJ462" i="15"/>
  <c r="AI462" i="15"/>
  <c r="AH462" i="15"/>
  <c r="AG462" i="15"/>
  <c r="AF462" i="15"/>
  <c r="AE462" i="15"/>
  <c r="AD462" i="15"/>
  <c r="Y462" i="15"/>
  <c r="W462" i="15"/>
  <c r="V462" i="15"/>
  <c r="U462" i="15"/>
  <c r="T462" i="15"/>
  <c r="AN461" i="15"/>
  <c r="AM461" i="15"/>
  <c r="AL461" i="15"/>
  <c r="AK461" i="15"/>
  <c r="AJ461" i="15"/>
  <c r="AI461" i="15"/>
  <c r="AH461" i="15"/>
  <c r="AG461" i="15"/>
  <c r="AF461" i="15"/>
  <c r="AE461" i="15"/>
  <c r="AD461" i="15"/>
  <c r="Y461" i="15"/>
  <c r="W461" i="15"/>
  <c r="V461" i="15"/>
  <c r="U461" i="15"/>
  <c r="T461" i="15"/>
  <c r="AN460" i="15"/>
  <c r="AM460" i="15"/>
  <c r="AL460" i="15"/>
  <c r="AK460" i="15"/>
  <c r="AJ460" i="15"/>
  <c r="AI460" i="15"/>
  <c r="AH460" i="15"/>
  <c r="AG460" i="15"/>
  <c r="AF460" i="15"/>
  <c r="AE460" i="15"/>
  <c r="AD460" i="15"/>
  <c r="Y460" i="15"/>
  <c r="W460" i="15"/>
  <c r="V460" i="15"/>
  <c r="U460" i="15"/>
  <c r="T460" i="15"/>
  <c r="AN459" i="15"/>
  <c r="AM459" i="15"/>
  <c r="AL459" i="15"/>
  <c r="AK459" i="15"/>
  <c r="AJ459" i="15"/>
  <c r="AI459" i="15"/>
  <c r="AH459" i="15"/>
  <c r="AG459" i="15"/>
  <c r="AF459" i="15"/>
  <c r="AE459" i="15"/>
  <c r="AD459" i="15"/>
  <c r="Y459" i="15"/>
  <c r="W459" i="15"/>
  <c r="V459" i="15"/>
  <c r="U459" i="15"/>
  <c r="T459" i="15"/>
  <c r="AN458" i="15"/>
  <c r="AM458" i="15"/>
  <c r="AL458" i="15"/>
  <c r="AK458" i="15"/>
  <c r="AJ458" i="15"/>
  <c r="AI458" i="15"/>
  <c r="AH458" i="15"/>
  <c r="AG458" i="15"/>
  <c r="AF458" i="15"/>
  <c r="AE458" i="15"/>
  <c r="AD458" i="15"/>
  <c r="Y458" i="15"/>
  <c r="W458" i="15"/>
  <c r="V458" i="15"/>
  <c r="U458" i="15"/>
  <c r="T458" i="15"/>
  <c r="AN457" i="15"/>
  <c r="AM457" i="15"/>
  <c r="AL457" i="15"/>
  <c r="AK457" i="15"/>
  <c r="AJ457" i="15"/>
  <c r="AI457" i="15"/>
  <c r="AH457" i="15"/>
  <c r="AG457" i="15"/>
  <c r="AF457" i="15"/>
  <c r="AE457" i="15"/>
  <c r="AD457" i="15"/>
  <c r="Y457" i="15"/>
  <c r="W457" i="15"/>
  <c r="V457" i="15"/>
  <c r="U457" i="15"/>
  <c r="T457" i="15"/>
  <c r="AN456" i="15"/>
  <c r="AM456" i="15"/>
  <c r="AL456" i="15"/>
  <c r="AK456" i="15"/>
  <c r="AJ456" i="15"/>
  <c r="AI456" i="15"/>
  <c r="AH456" i="15"/>
  <c r="AG456" i="15"/>
  <c r="AF456" i="15"/>
  <c r="AE456" i="15"/>
  <c r="AD456" i="15"/>
  <c r="Y456" i="15"/>
  <c r="W456" i="15"/>
  <c r="V456" i="15"/>
  <c r="U456" i="15"/>
  <c r="T456" i="15"/>
  <c r="AN455" i="15"/>
  <c r="AM455" i="15"/>
  <c r="AL455" i="15"/>
  <c r="AK455" i="15"/>
  <c r="AJ455" i="15"/>
  <c r="AI455" i="15"/>
  <c r="AH455" i="15"/>
  <c r="AG455" i="15"/>
  <c r="AF455" i="15"/>
  <c r="AE455" i="15"/>
  <c r="AD455" i="15"/>
  <c r="Y455" i="15"/>
  <c r="W455" i="15"/>
  <c r="V455" i="15"/>
  <c r="U455" i="15"/>
  <c r="T455" i="15"/>
  <c r="AN454" i="15"/>
  <c r="AM454" i="15"/>
  <c r="AL454" i="15"/>
  <c r="AK454" i="15"/>
  <c r="AJ454" i="15"/>
  <c r="AI454" i="15"/>
  <c r="AH454" i="15"/>
  <c r="AG454" i="15"/>
  <c r="AF454" i="15"/>
  <c r="AE454" i="15"/>
  <c r="AD454" i="15"/>
  <c r="Y454" i="15"/>
  <c r="W454" i="15"/>
  <c r="V454" i="15"/>
  <c r="U454" i="15"/>
  <c r="T454" i="15"/>
  <c r="AN453" i="15"/>
  <c r="AM453" i="15"/>
  <c r="AL453" i="15"/>
  <c r="AK453" i="15"/>
  <c r="AJ453" i="15"/>
  <c r="AI453" i="15"/>
  <c r="AH453" i="15"/>
  <c r="AG453" i="15"/>
  <c r="AF453" i="15"/>
  <c r="AE453" i="15"/>
  <c r="AD453" i="15"/>
  <c r="Y453" i="15"/>
  <c r="W453" i="15"/>
  <c r="V453" i="15"/>
  <c r="U453" i="15"/>
  <c r="T453" i="15"/>
  <c r="AN452" i="15"/>
  <c r="AM452" i="15"/>
  <c r="AL452" i="15"/>
  <c r="AK452" i="15"/>
  <c r="AJ452" i="15"/>
  <c r="AI452" i="15"/>
  <c r="AH452" i="15"/>
  <c r="AG452" i="15"/>
  <c r="AF452" i="15"/>
  <c r="AE452" i="15"/>
  <c r="AD452" i="15"/>
  <c r="Y452" i="15"/>
  <c r="W452" i="15"/>
  <c r="V452" i="15"/>
  <c r="U452" i="15"/>
  <c r="T452" i="15"/>
  <c r="AN451" i="15"/>
  <c r="AM451" i="15"/>
  <c r="AL451" i="15"/>
  <c r="AK451" i="15"/>
  <c r="AJ451" i="15"/>
  <c r="AI451" i="15"/>
  <c r="AH451" i="15"/>
  <c r="AG451" i="15"/>
  <c r="AF451" i="15"/>
  <c r="AE451" i="15"/>
  <c r="AD451" i="15"/>
  <c r="Y451" i="15"/>
  <c r="W451" i="15"/>
  <c r="V451" i="15"/>
  <c r="U451" i="15"/>
  <c r="T451" i="15"/>
  <c r="AN450" i="15"/>
  <c r="AM450" i="15"/>
  <c r="AL450" i="15"/>
  <c r="AK450" i="15"/>
  <c r="AJ450" i="15"/>
  <c r="AI450" i="15"/>
  <c r="AH450" i="15"/>
  <c r="AG450" i="15"/>
  <c r="AF450" i="15"/>
  <c r="AE450" i="15"/>
  <c r="AD450" i="15"/>
  <c r="Y450" i="15"/>
  <c r="W450" i="15"/>
  <c r="V450" i="15"/>
  <c r="U450" i="15"/>
  <c r="T450" i="15"/>
  <c r="AN449" i="15"/>
  <c r="AM449" i="15"/>
  <c r="AL449" i="15"/>
  <c r="AK449" i="15"/>
  <c r="AJ449" i="15"/>
  <c r="AI449" i="15"/>
  <c r="AH449" i="15"/>
  <c r="AG449" i="15"/>
  <c r="AF449" i="15"/>
  <c r="AE449" i="15"/>
  <c r="AD449" i="15"/>
  <c r="Y449" i="15"/>
  <c r="W449" i="15"/>
  <c r="V449" i="15"/>
  <c r="U449" i="15"/>
  <c r="T449" i="15"/>
  <c r="AN448" i="15"/>
  <c r="AM448" i="15"/>
  <c r="AL448" i="15"/>
  <c r="AK448" i="15"/>
  <c r="AJ448" i="15"/>
  <c r="AI448" i="15"/>
  <c r="AH448" i="15"/>
  <c r="AG448" i="15"/>
  <c r="AF448" i="15"/>
  <c r="AE448" i="15"/>
  <c r="AD448" i="15"/>
  <c r="Y448" i="15"/>
  <c r="W448" i="15"/>
  <c r="V448" i="15"/>
  <c r="U448" i="15"/>
  <c r="T448" i="15"/>
  <c r="AN447" i="15"/>
  <c r="AM447" i="15"/>
  <c r="AL447" i="15"/>
  <c r="AK447" i="15"/>
  <c r="AJ447" i="15"/>
  <c r="AI447" i="15"/>
  <c r="AH447" i="15"/>
  <c r="AG447" i="15"/>
  <c r="AF447" i="15"/>
  <c r="AE447" i="15"/>
  <c r="AD447" i="15"/>
  <c r="Y447" i="15"/>
  <c r="W447" i="15"/>
  <c r="V447" i="15"/>
  <c r="U447" i="15"/>
  <c r="T447" i="15"/>
  <c r="AN446" i="15"/>
  <c r="AM446" i="15"/>
  <c r="AL446" i="15"/>
  <c r="AK446" i="15"/>
  <c r="AJ446" i="15"/>
  <c r="AI446" i="15"/>
  <c r="AH446" i="15"/>
  <c r="AG446" i="15"/>
  <c r="AF446" i="15"/>
  <c r="AE446" i="15"/>
  <c r="AD446" i="15"/>
  <c r="Y446" i="15"/>
  <c r="W446" i="15"/>
  <c r="V446" i="15"/>
  <c r="U446" i="15"/>
  <c r="T446" i="15"/>
  <c r="AN445" i="15"/>
  <c r="AM445" i="15"/>
  <c r="AL445" i="15"/>
  <c r="AK445" i="15"/>
  <c r="AJ445" i="15"/>
  <c r="AI445" i="15"/>
  <c r="AH445" i="15"/>
  <c r="AG445" i="15"/>
  <c r="AF445" i="15"/>
  <c r="AE445" i="15"/>
  <c r="AD445" i="15"/>
  <c r="Y445" i="15"/>
  <c r="W445" i="15"/>
  <c r="V445" i="15"/>
  <c r="U445" i="15"/>
  <c r="T445" i="15"/>
  <c r="AN444" i="15"/>
  <c r="AM444" i="15"/>
  <c r="AL444" i="15"/>
  <c r="AK444" i="15"/>
  <c r="AJ444" i="15"/>
  <c r="AI444" i="15"/>
  <c r="AH444" i="15"/>
  <c r="AG444" i="15"/>
  <c r="AF444" i="15"/>
  <c r="AE444" i="15"/>
  <c r="AD444" i="15"/>
  <c r="Y444" i="15"/>
  <c r="W444" i="15"/>
  <c r="V444" i="15"/>
  <c r="U444" i="15"/>
  <c r="T444" i="15"/>
  <c r="AN443" i="15"/>
  <c r="AM443" i="15"/>
  <c r="AL443" i="15"/>
  <c r="AK443" i="15"/>
  <c r="AJ443" i="15"/>
  <c r="AI443" i="15"/>
  <c r="AH443" i="15"/>
  <c r="AG443" i="15"/>
  <c r="AF443" i="15"/>
  <c r="AE443" i="15"/>
  <c r="AD443" i="15"/>
  <c r="Y443" i="15"/>
  <c r="W443" i="15"/>
  <c r="V443" i="15"/>
  <c r="U443" i="15"/>
  <c r="T443" i="15"/>
  <c r="AN442" i="15"/>
  <c r="AM442" i="15"/>
  <c r="AL442" i="15"/>
  <c r="AK442" i="15"/>
  <c r="AJ442" i="15"/>
  <c r="AI442" i="15"/>
  <c r="AH442" i="15"/>
  <c r="AG442" i="15"/>
  <c r="AF442" i="15"/>
  <c r="AE442" i="15"/>
  <c r="AD442" i="15"/>
  <c r="Y442" i="15"/>
  <c r="W442" i="15"/>
  <c r="V442" i="15"/>
  <c r="U442" i="15"/>
  <c r="T442" i="15"/>
  <c r="AN441" i="15"/>
  <c r="AM441" i="15"/>
  <c r="AL441" i="15"/>
  <c r="AK441" i="15"/>
  <c r="AJ441" i="15"/>
  <c r="AI441" i="15"/>
  <c r="AH441" i="15"/>
  <c r="AG441" i="15"/>
  <c r="AF441" i="15"/>
  <c r="AE441" i="15"/>
  <c r="AD441" i="15"/>
  <c r="Y441" i="15"/>
  <c r="W441" i="15"/>
  <c r="V441" i="15"/>
  <c r="U441" i="15"/>
  <c r="T441" i="15"/>
  <c r="AN440" i="15"/>
  <c r="AM440" i="15"/>
  <c r="AL440" i="15"/>
  <c r="AK440" i="15"/>
  <c r="AJ440" i="15"/>
  <c r="AI440" i="15"/>
  <c r="AH440" i="15"/>
  <c r="AG440" i="15"/>
  <c r="AF440" i="15"/>
  <c r="AE440" i="15"/>
  <c r="AD440" i="15"/>
  <c r="Y440" i="15"/>
  <c r="W440" i="15"/>
  <c r="V440" i="15"/>
  <c r="U440" i="15"/>
  <c r="T440" i="15"/>
  <c r="AN439" i="15"/>
  <c r="AM439" i="15"/>
  <c r="AL439" i="15"/>
  <c r="AK439" i="15"/>
  <c r="AJ439" i="15"/>
  <c r="AI439" i="15"/>
  <c r="AH439" i="15"/>
  <c r="AG439" i="15"/>
  <c r="AF439" i="15"/>
  <c r="AE439" i="15"/>
  <c r="AD439" i="15"/>
  <c r="Y439" i="15"/>
  <c r="W439" i="15"/>
  <c r="V439" i="15"/>
  <c r="U439" i="15"/>
  <c r="T439" i="15"/>
  <c r="AN438" i="15"/>
  <c r="AM438" i="15"/>
  <c r="AL438" i="15"/>
  <c r="AK438" i="15"/>
  <c r="AJ438" i="15"/>
  <c r="AI438" i="15"/>
  <c r="AH438" i="15"/>
  <c r="AG438" i="15"/>
  <c r="AF438" i="15"/>
  <c r="AE438" i="15"/>
  <c r="AD438" i="15"/>
  <c r="Y438" i="15"/>
  <c r="W438" i="15"/>
  <c r="V438" i="15"/>
  <c r="U438" i="15"/>
  <c r="T438" i="15"/>
  <c r="AN437" i="15"/>
  <c r="AM437" i="15"/>
  <c r="AL437" i="15"/>
  <c r="AK437" i="15"/>
  <c r="AJ437" i="15"/>
  <c r="AI437" i="15"/>
  <c r="AH437" i="15"/>
  <c r="AG437" i="15"/>
  <c r="AF437" i="15"/>
  <c r="AE437" i="15"/>
  <c r="AD437" i="15"/>
  <c r="Y437" i="15"/>
  <c r="W437" i="15"/>
  <c r="V437" i="15"/>
  <c r="U437" i="15"/>
  <c r="T437" i="15"/>
  <c r="AN436" i="15"/>
  <c r="AM436" i="15"/>
  <c r="AL436" i="15"/>
  <c r="AK436" i="15"/>
  <c r="AJ436" i="15"/>
  <c r="AI436" i="15"/>
  <c r="AH436" i="15"/>
  <c r="AG436" i="15"/>
  <c r="AF436" i="15"/>
  <c r="AE436" i="15"/>
  <c r="AD436" i="15"/>
  <c r="Y436" i="15"/>
  <c r="W436" i="15"/>
  <c r="V436" i="15"/>
  <c r="U436" i="15"/>
  <c r="T436" i="15"/>
  <c r="AN435" i="15"/>
  <c r="AM435" i="15"/>
  <c r="AL435" i="15"/>
  <c r="AK435" i="15"/>
  <c r="AJ435" i="15"/>
  <c r="AI435" i="15"/>
  <c r="AH435" i="15"/>
  <c r="AG435" i="15"/>
  <c r="AF435" i="15"/>
  <c r="AE435" i="15"/>
  <c r="AD435" i="15"/>
  <c r="Y435" i="15"/>
  <c r="W435" i="15"/>
  <c r="V435" i="15"/>
  <c r="U435" i="15"/>
  <c r="T435" i="15"/>
  <c r="AN434" i="15"/>
  <c r="AM434" i="15"/>
  <c r="AL434" i="15"/>
  <c r="AK434" i="15"/>
  <c r="AJ434" i="15"/>
  <c r="AI434" i="15"/>
  <c r="AH434" i="15"/>
  <c r="AG434" i="15"/>
  <c r="AF434" i="15"/>
  <c r="AE434" i="15"/>
  <c r="AD434" i="15"/>
  <c r="Y434" i="15"/>
  <c r="W434" i="15"/>
  <c r="V434" i="15"/>
  <c r="U434" i="15"/>
  <c r="T434" i="15"/>
  <c r="AN433" i="15"/>
  <c r="AM433" i="15"/>
  <c r="AL433" i="15"/>
  <c r="AK433" i="15"/>
  <c r="AJ433" i="15"/>
  <c r="AI433" i="15"/>
  <c r="AH433" i="15"/>
  <c r="AG433" i="15"/>
  <c r="AF433" i="15"/>
  <c r="AE433" i="15"/>
  <c r="AD433" i="15"/>
  <c r="Y433" i="15"/>
  <c r="W433" i="15"/>
  <c r="V433" i="15"/>
  <c r="U433" i="15"/>
  <c r="T433" i="15"/>
  <c r="AN432" i="15"/>
  <c r="AM432" i="15"/>
  <c r="AL432" i="15"/>
  <c r="AK432" i="15"/>
  <c r="AJ432" i="15"/>
  <c r="AI432" i="15"/>
  <c r="AH432" i="15"/>
  <c r="AG432" i="15"/>
  <c r="AF432" i="15"/>
  <c r="AE432" i="15"/>
  <c r="AD432" i="15"/>
  <c r="Y432" i="15"/>
  <c r="W432" i="15"/>
  <c r="V432" i="15"/>
  <c r="U432" i="15"/>
  <c r="T432" i="15"/>
  <c r="AN431" i="15"/>
  <c r="AM431" i="15"/>
  <c r="AL431" i="15"/>
  <c r="AK431" i="15"/>
  <c r="AJ431" i="15"/>
  <c r="AI431" i="15"/>
  <c r="AH431" i="15"/>
  <c r="AG431" i="15"/>
  <c r="AF431" i="15"/>
  <c r="AE431" i="15"/>
  <c r="AD431" i="15"/>
  <c r="Y431" i="15"/>
  <c r="W431" i="15"/>
  <c r="V431" i="15"/>
  <c r="U431" i="15"/>
  <c r="T431" i="15"/>
  <c r="AN430" i="15"/>
  <c r="AM430" i="15"/>
  <c r="AL430" i="15"/>
  <c r="AK430" i="15"/>
  <c r="AJ430" i="15"/>
  <c r="AI430" i="15"/>
  <c r="AH430" i="15"/>
  <c r="AG430" i="15"/>
  <c r="AF430" i="15"/>
  <c r="AE430" i="15"/>
  <c r="AD430" i="15"/>
  <c r="Y430" i="15"/>
  <c r="W430" i="15"/>
  <c r="V430" i="15"/>
  <c r="U430" i="15"/>
  <c r="T430" i="15"/>
  <c r="AN429" i="15"/>
  <c r="AM429" i="15"/>
  <c r="AL429" i="15"/>
  <c r="AK429" i="15"/>
  <c r="AJ429" i="15"/>
  <c r="AI429" i="15"/>
  <c r="AH429" i="15"/>
  <c r="AG429" i="15"/>
  <c r="AF429" i="15"/>
  <c r="AE429" i="15"/>
  <c r="AD429" i="15"/>
  <c r="Y429" i="15"/>
  <c r="W429" i="15"/>
  <c r="V429" i="15"/>
  <c r="U429" i="15"/>
  <c r="T429" i="15"/>
  <c r="AN428" i="15"/>
  <c r="AM428" i="15"/>
  <c r="AL428" i="15"/>
  <c r="AK428" i="15"/>
  <c r="AJ428" i="15"/>
  <c r="AI428" i="15"/>
  <c r="AH428" i="15"/>
  <c r="AG428" i="15"/>
  <c r="AF428" i="15"/>
  <c r="AE428" i="15"/>
  <c r="AD428" i="15"/>
  <c r="Y428" i="15"/>
  <c r="W428" i="15"/>
  <c r="V428" i="15"/>
  <c r="U428" i="15"/>
  <c r="T428" i="15"/>
  <c r="AN427" i="15"/>
  <c r="AM427" i="15"/>
  <c r="AL427" i="15"/>
  <c r="AK427" i="15"/>
  <c r="AJ427" i="15"/>
  <c r="AI427" i="15"/>
  <c r="AH427" i="15"/>
  <c r="AG427" i="15"/>
  <c r="AF427" i="15"/>
  <c r="AE427" i="15"/>
  <c r="AD427" i="15"/>
  <c r="Y427" i="15"/>
  <c r="W427" i="15"/>
  <c r="V427" i="15"/>
  <c r="U427" i="15"/>
  <c r="T427" i="15"/>
  <c r="AN426" i="15"/>
  <c r="AM426" i="15"/>
  <c r="AL426" i="15"/>
  <c r="AK426" i="15"/>
  <c r="AJ426" i="15"/>
  <c r="AI426" i="15"/>
  <c r="AH426" i="15"/>
  <c r="AG426" i="15"/>
  <c r="AF426" i="15"/>
  <c r="AE426" i="15"/>
  <c r="AD426" i="15"/>
  <c r="Y426" i="15"/>
  <c r="W426" i="15"/>
  <c r="V426" i="15"/>
  <c r="U426" i="15"/>
  <c r="T426" i="15"/>
  <c r="AN425" i="15"/>
  <c r="AM425" i="15"/>
  <c r="AL425" i="15"/>
  <c r="AK425" i="15"/>
  <c r="AJ425" i="15"/>
  <c r="AI425" i="15"/>
  <c r="AH425" i="15"/>
  <c r="AG425" i="15"/>
  <c r="AF425" i="15"/>
  <c r="AE425" i="15"/>
  <c r="AD425" i="15"/>
  <c r="Y425" i="15"/>
  <c r="W425" i="15"/>
  <c r="V425" i="15"/>
  <c r="U425" i="15"/>
  <c r="T425" i="15"/>
  <c r="AN424" i="15"/>
  <c r="AM424" i="15"/>
  <c r="AL424" i="15"/>
  <c r="AK424" i="15"/>
  <c r="AJ424" i="15"/>
  <c r="AI424" i="15"/>
  <c r="AH424" i="15"/>
  <c r="AG424" i="15"/>
  <c r="AF424" i="15"/>
  <c r="AE424" i="15"/>
  <c r="AD424" i="15"/>
  <c r="Y424" i="15"/>
  <c r="W424" i="15"/>
  <c r="V424" i="15"/>
  <c r="U424" i="15"/>
  <c r="T424" i="15"/>
  <c r="AN423" i="15"/>
  <c r="AM423" i="15"/>
  <c r="AL423" i="15"/>
  <c r="AK423" i="15"/>
  <c r="AJ423" i="15"/>
  <c r="AI423" i="15"/>
  <c r="AH423" i="15"/>
  <c r="AG423" i="15"/>
  <c r="AF423" i="15"/>
  <c r="AE423" i="15"/>
  <c r="AD423" i="15"/>
  <c r="Y423" i="15"/>
  <c r="W423" i="15"/>
  <c r="V423" i="15"/>
  <c r="U423" i="15"/>
  <c r="T423" i="15"/>
  <c r="AN422" i="15"/>
  <c r="AM422" i="15"/>
  <c r="AL422" i="15"/>
  <c r="AK422" i="15"/>
  <c r="AJ422" i="15"/>
  <c r="AI422" i="15"/>
  <c r="AH422" i="15"/>
  <c r="AG422" i="15"/>
  <c r="AF422" i="15"/>
  <c r="AE422" i="15"/>
  <c r="AD422" i="15"/>
  <c r="Y422" i="15"/>
  <c r="W422" i="15"/>
  <c r="V422" i="15"/>
  <c r="U422" i="15"/>
  <c r="T422" i="15"/>
  <c r="AN421" i="15"/>
  <c r="AM421" i="15"/>
  <c r="AL421" i="15"/>
  <c r="AK421" i="15"/>
  <c r="AJ421" i="15"/>
  <c r="AI421" i="15"/>
  <c r="AH421" i="15"/>
  <c r="AG421" i="15"/>
  <c r="AF421" i="15"/>
  <c r="AE421" i="15"/>
  <c r="AD421" i="15"/>
  <c r="Y421" i="15"/>
  <c r="W421" i="15"/>
  <c r="V421" i="15"/>
  <c r="U421" i="15"/>
  <c r="T421" i="15"/>
  <c r="AN420" i="15"/>
  <c r="AM420" i="15"/>
  <c r="AL420" i="15"/>
  <c r="AK420" i="15"/>
  <c r="AJ420" i="15"/>
  <c r="AI420" i="15"/>
  <c r="AH420" i="15"/>
  <c r="AG420" i="15"/>
  <c r="AF420" i="15"/>
  <c r="AE420" i="15"/>
  <c r="AD420" i="15"/>
  <c r="Y420" i="15"/>
  <c r="W420" i="15"/>
  <c r="V420" i="15"/>
  <c r="U420" i="15"/>
  <c r="T420" i="15"/>
  <c r="AN419" i="15"/>
  <c r="AM419" i="15"/>
  <c r="AL419" i="15"/>
  <c r="AK419" i="15"/>
  <c r="AJ419" i="15"/>
  <c r="AI419" i="15"/>
  <c r="AH419" i="15"/>
  <c r="AG419" i="15"/>
  <c r="AF419" i="15"/>
  <c r="AE419" i="15"/>
  <c r="AD419" i="15"/>
  <c r="Y419" i="15"/>
  <c r="W419" i="15"/>
  <c r="V419" i="15"/>
  <c r="U419" i="15"/>
  <c r="T419" i="15"/>
  <c r="AN418" i="15"/>
  <c r="AM418" i="15"/>
  <c r="AL418" i="15"/>
  <c r="AK418" i="15"/>
  <c r="AJ418" i="15"/>
  <c r="AI418" i="15"/>
  <c r="AH418" i="15"/>
  <c r="AG418" i="15"/>
  <c r="AF418" i="15"/>
  <c r="AE418" i="15"/>
  <c r="AD418" i="15"/>
  <c r="Y418" i="15"/>
  <c r="W418" i="15"/>
  <c r="V418" i="15"/>
  <c r="U418" i="15"/>
  <c r="T418" i="15"/>
  <c r="AN417" i="15"/>
  <c r="AM417" i="15"/>
  <c r="AL417" i="15"/>
  <c r="AK417" i="15"/>
  <c r="AJ417" i="15"/>
  <c r="AI417" i="15"/>
  <c r="AH417" i="15"/>
  <c r="AG417" i="15"/>
  <c r="AF417" i="15"/>
  <c r="AE417" i="15"/>
  <c r="AD417" i="15"/>
  <c r="Y417" i="15"/>
  <c r="W417" i="15"/>
  <c r="V417" i="15"/>
  <c r="U417" i="15"/>
  <c r="T417" i="15"/>
  <c r="AN416" i="15"/>
  <c r="AM416" i="15"/>
  <c r="AL416" i="15"/>
  <c r="AK416" i="15"/>
  <c r="AJ416" i="15"/>
  <c r="AI416" i="15"/>
  <c r="AH416" i="15"/>
  <c r="AG416" i="15"/>
  <c r="AF416" i="15"/>
  <c r="AE416" i="15"/>
  <c r="AD416" i="15"/>
  <c r="Y416" i="15"/>
  <c r="W416" i="15"/>
  <c r="V416" i="15"/>
  <c r="U416" i="15"/>
  <c r="T416" i="15"/>
  <c r="AN415" i="15"/>
  <c r="AM415" i="15"/>
  <c r="AL415" i="15"/>
  <c r="AK415" i="15"/>
  <c r="AJ415" i="15"/>
  <c r="AI415" i="15"/>
  <c r="AH415" i="15"/>
  <c r="AG415" i="15"/>
  <c r="AF415" i="15"/>
  <c r="AE415" i="15"/>
  <c r="AD415" i="15"/>
  <c r="Y415" i="15"/>
  <c r="W415" i="15"/>
  <c r="V415" i="15"/>
  <c r="U415" i="15"/>
  <c r="T415" i="15"/>
  <c r="AN414" i="15"/>
  <c r="AM414" i="15"/>
  <c r="AL414" i="15"/>
  <c r="AK414" i="15"/>
  <c r="AJ414" i="15"/>
  <c r="AI414" i="15"/>
  <c r="AH414" i="15"/>
  <c r="AG414" i="15"/>
  <c r="AF414" i="15"/>
  <c r="AE414" i="15"/>
  <c r="AD414" i="15"/>
  <c r="Y414" i="15"/>
  <c r="W414" i="15"/>
  <c r="V414" i="15"/>
  <c r="U414" i="15"/>
  <c r="T414" i="15"/>
  <c r="AN413" i="15"/>
  <c r="AM413" i="15"/>
  <c r="AL413" i="15"/>
  <c r="AK413" i="15"/>
  <c r="AJ413" i="15"/>
  <c r="AI413" i="15"/>
  <c r="AH413" i="15"/>
  <c r="AG413" i="15"/>
  <c r="AF413" i="15"/>
  <c r="AE413" i="15"/>
  <c r="AD413" i="15"/>
  <c r="Y413" i="15"/>
  <c r="W413" i="15"/>
  <c r="V413" i="15"/>
  <c r="U413" i="15"/>
  <c r="T413" i="15"/>
  <c r="AN412" i="15"/>
  <c r="AM412" i="15"/>
  <c r="AL412" i="15"/>
  <c r="AK412" i="15"/>
  <c r="AJ412" i="15"/>
  <c r="AI412" i="15"/>
  <c r="AH412" i="15"/>
  <c r="AG412" i="15"/>
  <c r="AF412" i="15"/>
  <c r="AE412" i="15"/>
  <c r="AD412" i="15"/>
  <c r="Y412" i="15"/>
  <c r="W412" i="15"/>
  <c r="V412" i="15"/>
  <c r="U412" i="15"/>
  <c r="T412" i="15"/>
  <c r="AN411" i="15"/>
  <c r="AM411" i="15"/>
  <c r="AL411" i="15"/>
  <c r="AK411" i="15"/>
  <c r="AJ411" i="15"/>
  <c r="AI411" i="15"/>
  <c r="AH411" i="15"/>
  <c r="AG411" i="15"/>
  <c r="AF411" i="15"/>
  <c r="AE411" i="15"/>
  <c r="AD411" i="15"/>
  <c r="Y411" i="15"/>
  <c r="W411" i="15"/>
  <c r="V411" i="15"/>
  <c r="U411" i="15"/>
  <c r="T411" i="15"/>
  <c r="AN410" i="15"/>
  <c r="AM410" i="15"/>
  <c r="AL410" i="15"/>
  <c r="AK410" i="15"/>
  <c r="AJ410" i="15"/>
  <c r="AI410" i="15"/>
  <c r="AH410" i="15"/>
  <c r="AG410" i="15"/>
  <c r="AF410" i="15"/>
  <c r="AE410" i="15"/>
  <c r="AD410" i="15"/>
  <c r="Y410" i="15"/>
  <c r="W410" i="15"/>
  <c r="V410" i="15"/>
  <c r="U410" i="15"/>
  <c r="T410" i="15"/>
  <c r="AN409" i="15"/>
  <c r="AM409" i="15"/>
  <c r="AL409" i="15"/>
  <c r="AK409" i="15"/>
  <c r="AJ409" i="15"/>
  <c r="AI409" i="15"/>
  <c r="AH409" i="15"/>
  <c r="AG409" i="15"/>
  <c r="AF409" i="15"/>
  <c r="AE409" i="15"/>
  <c r="AD409" i="15"/>
  <c r="Y409" i="15"/>
  <c r="W409" i="15"/>
  <c r="V409" i="15"/>
  <c r="U409" i="15"/>
  <c r="T409" i="15"/>
  <c r="AN408" i="15"/>
  <c r="AM408" i="15"/>
  <c r="AL408" i="15"/>
  <c r="AK408" i="15"/>
  <c r="AJ408" i="15"/>
  <c r="AI408" i="15"/>
  <c r="AH408" i="15"/>
  <c r="AG408" i="15"/>
  <c r="AF408" i="15"/>
  <c r="AE408" i="15"/>
  <c r="AD408" i="15"/>
  <c r="Y408" i="15"/>
  <c r="W408" i="15"/>
  <c r="V408" i="15"/>
  <c r="U408" i="15"/>
  <c r="T408" i="15"/>
  <c r="AN407" i="15"/>
  <c r="AM407" i="15"/>
  <c r="AL407" i="15"/>
  <c r="AK407" i="15"/>
  <c r="AJ407" i="15"/>
  <c r="AI407" i="15"/>
  <c r="AH407" i="15"/>
  <c r="AG407" i="15"/>
  <c r="AF407" i="15"/>
  <c r="AE407" i="15"/>
  <c r="AD407" i="15"/>
  <c r="Y407" i="15"/>
  <c r="W407" i="15"/>
  <c r="V407" i="15"/>
  <c r="U407" i="15"/>
  <c r="T407" i="15"/>
  <c r="AN406" i="15"/>
  <c r="AM406" i="15"/>
  <c r="AL406" i="15"/>
  <c r="AK406" i="15"/>
  <c r="AJ406" i="15"/>
  <c r="AI406" i="15"/>
  <c r="AH406" i="15"/>
  <c r="AG406" i="15"/>
  <c r="AF406" i="15"/>
  <c r="AE406" i="15"/>
  <c r="AD406" i="15"/>
  <c r="Y406" i="15"/>
  <c r="W406" i="15"/>
  <c r="V406" i="15"/>
  <c r="U406" i="15"/>
  <c r="T406" i="15"/>
  <c r="AN405" i="15"/>
  <c r="AM405" i="15"/>
  <c r="AL405" i="15"/>
  <c r="AK405" i="15"/>
  <c r="AJ405" i="15"/>
  <c r="AI405" i="15"/>
  <c r="AH405" i="15"/>
  <c r="AG405" i="15"/>
  <c r="AF405" i="15"/>
  <c r="AE405" i="15"/>
  <c r="AD405" i="15"/>
  <c r="Y405" i="15"/>
  <c r="W405" i="15"/>
  <c r="V405" i="15"/>
  <c r="U405" i="15"/>
  <c r="T405" i="15"/>
  <c r="AN404" i="15"/>
  <c r="AM404" i="15"/>
  <c r="AL404" i="15"/>
  <c r="AK404" i="15"/>
  <c r="AJ404" i="15"/>
  <c r="AI404" i="15"/>
  <c r="AH404" i="15"/>
  <c r="AG404" i="15"/>
  <c r="AF404" i="15"/>
  <c r="AE404" i="15"/>
  <c r="AD404" i="15"/>
  <c r="Y404" i="15"/>
  <c r="W404" i="15"/>
  <c r="V404" i="15"/>
  <c r="U404" i="15"/>
  <c r="T404" i="15"/>
  <c r="AN403" i="15"/>
  <c r="AM403" i="15"/>
  <c r="AL403" i="15"/>
  <c r="AK403" i="15"/>
  <c r="AJ403" i="15"/>
  <c r="AI403" i="15"/>
  <c r="AH403" i="15"/>
  <c r="AG403" i="15"/>
  <c r="AF403" i="15"/>
  <c r="AE403" i="15"/>
  <c r="AD403" i="15"/>
  <c r="Y403" i="15"/>
  <c r="W403" i="15"/>
  <c r="V403" i="15"/>
  <c r="U403" i="15"/>
  <c r="T403" i="15"/>
  <c r="AN402" i="15"/>
  <c r="AM402" i="15"/>
  <c r="AL402" i="15"/>
  <c r="AK402" i="15"/>
  <c r="AJ402" i="15"/>
  <c r="AI402" i="15"/>
  <c r="AH402" i="15"/>
  <c r="AG402" i="15"/>
  <c r="AF402" i="15"/>
  <c r="AE402" i="15"/>
  <c r="AD402" i="15"/>
  <c r="Y402" i="15"/>
  <c r="W402" i="15"/>
  <c r="V402" i="15"/>
  <c r="U402" i="15"/>
  <c r="T402" i="15"/>
  <c r="AN401" i="15"/>
  <c r="AM401" i="15"/>
  <c r="AL401" i="15"/>
  <c r="AK401" i="15"/>
  <c r="AJ401" i="15"/>
  <c r="AI401" i="15"/>
  <c r="AH401" i="15"/>
  <c r="AG401" i="15"/>
  <c r="AF401" i="15"/>
  <c r="AE401" i="15"/>
  <c r="AD401" i="15"/>
  <c r="Y401" i="15"/>
  <c r="W401" i="15"/>
  <c r="V401" i="15"/>
  <c r="U401" i="15"/>
  <c r="T401" i="15"/>
  <c r="AN400" i="15"/>
  <c r="AM400" i="15"/>
  <c r="AL400" i="15"/>
  <c r="AK400" i="15"/>
  <c r="AJ400" i="15"/>
  <c r="AI400" i="15"/>
  <c r="AH400" i="15"/>
  <c r="AG400" i="15"/>
  <c r="AF400" i="15"/>
  <c r="AE400" i="15"/>
  <c r="AD400" i="15"/>
  <c r="Y400" i="15"/>
  <c r="W400" i="15"/>
  <c r="V400" i="15"/>
  <c r="U400" i="15"/>
  <c r="T400" i="15"/>
  <c r="AN399" i="15"/>
  <c r="AM399" i="15"/>
  <c r="AL399" i="15"/>
  <c r="AK399" i="15"/>
  <c r="AJ399" i="15"/>
  <c r="AI399" i="15"/>
  <c r="AH399" i="15"/>
  <c r="AG399" i="15"/>
  <c r="AF399" i="15"/>
  <c r="AE399" i="15"/>
  <c r="AD399" i="15"/>
  <c r="Y399" i="15"/>
  <c r="W399" i="15"/>
  <c r="V399" i="15"/>
  <c r="U399" i="15"/>
  <c r="T399" i="15"/>
  <c r="AN398" i="15"/>
  <c r="AM398" i="15"/>
  <c r="AL398" i="15"/>
  <c r="AK398" i="15"/>
  <c r="AJ398" i="15"/>
  <c r="AI398" i="15"/>
  <c r="AH398" i="15"/>
  <c r="AG398" i="15"/>
  <c r="AF398" i="15"/>
  <c r="AE398" i="15"/>
  <c r="AD398" i="15"/>
  <c r="Y398" i="15"/>
  <c r="W398" i="15"/>
  <c r="V398" i="15"/>
  <c r="U398" i="15"/>
  <c r="T398" i="15"/>
  <c r="AN397" i="15"/>
  <c r="AM397" i="15"/>
  <c r="AL397" i="15"/>
  <c r="AK397" i="15"/>
  <c r="AJ397" i="15"/>
  <c r="AI397" i="15"/>
  <c r="AH397" i="15"/>
  <c r="AG397" i="15"/>
  <c r="AF397" i="15"/>
  <c r="AE397" i="15"/>
  <c r="AD397" i="15"/>
  <c r="Y397" i="15"/>
  <c r="W397" i="15"/>
  <c r="V397" i="15"/>
  <c r="U397" i="15"/>
  <c r="T397" i="15"/>
  <c r="AN396" i="15"/>
  <c r="AM396" i="15"/>
  <c r="AL396" i="15"/>
  <c r="AK396" i="15"/>
  <c r="AJ396" i="15"/>
  <c r="AI396" i="15"/>
  <c r="AH396" i="15"/>
  <c r="AG396" i="15"/>
  <c r="AF396" i="15"/>
  <c r="AE396" i="15"/>
  <c r="AD396" i="15"/>
  <c r="Y396" i="15"/>
  <c r="W396" i="15"/>
  <c r="V396" i="15"/>
  <c r="U396" i="15"/>
  <c r="T396" i="15"/>
  <c r="AN395" i="15"/>
  <c r="AM395" i="15"/>
  <c r="AL395" i="15"/>
  <c r="AK395" i="15"/>
  <c r="AJ395" i="15"/>
  <c r="AI395" i="15"/>
  <c r="AH395" i="15"/>
  <c r="AG395" i="15"/>
  <c r="AF395" i="15"/>
  <c r="AE395" i="15"/>
  <c r="AD395" i="15"/>
  <c r="Y395" i="15"/>
  <c r="W395" i="15"/>
  <c r="V395" i="15"/>
  <c r="U395" i="15"/>
  <c r="T395" i="15"/>
  <c r="AN394" i="15"/>
  <c r="AM394" i="15"/>
  <c r="AL394" i="15"/>
  <c r="AK394" i="15"/>
  <c r="AJ394" i="15"/>
  <c r="AI394" i="15"/>
  <c r="AH394" i="15"/>
  <c r="AG394" i="15"/>
  <c r="AF394" i="15"/>
  <c r="AE394" i="15"/>
  <c r="AD394" i="15"/>
  <c r="Y394" i="15"/>
  <c r="W394" i="15"/>
  <c r="V394" i="15"/>
  <c r="U394" i="15"/>
  <c r="T394" i="15"/>
  <c r="AN393" i="15"/>
  <c r="AM393" i="15"/>
  <c r="AL393" i="15"/>
  <c r="AK393" i="15"/>
  <c r="AJ393" i="15"/>
  <c r="AI393" i="15"/>
  <c r="AH393" i="15"/>
  <c r="AG393" i="15"/>
  <c r="AF393" i="15"/>
  <c r="AE393" i="15"/>
  <c r="AD393" i="15"/>
  <c r="Y393" i="15"/>
  <c r="W393" i="15"/>
  <c r="V393" i="15"/>
  <c r="U393" i="15"/>
  <c r="T393" i="15"/>
  <c r="AN392" i="15"/>
  <c r="AM392" i="15"/>
  <c r="AL392" i="15"/>
  <c r="AK392" i="15"/>
  <c r="AJ392" i="15"/>
  <c r="AI392" i="15"/>
  <c r="AH392" i="15"/>
  <c r="AG392" i="15"/>
  <c r="AF392" i="15"/>
  <c r="AE392" i="15"/>
  <c r="AD392" i="15"/>
  <c r="Y392" i="15"/>
  <c r="W392" i="15"/>
  <c r="V392" i="15"/>
  <c r="U392" i="15"/>
  <c r="T392" i="15"/>
  <c r="AN391" i="15"/>
  <c r="AM391" i="15"/>
  <c r="AL391" i="15"/>
  <c r="AK391" i="15"/>
  <c r="AJ391" i="15"/>
  <c r="AI391" i="15"/>
  <c r="AH391" i="15"/>
  <c r="AG391" i="15"/>
  <c r="AF391" i="15"/>
  <c r="AE391" i="15"/>
  <c r="AD391" i="15"/>
  <c r="Y391" i="15"/>
  <c r="W391" i="15"/>
  <c r="V391" i="15"/>
  <c r="U391" i="15"/>
  <c r="T391" i="15"/>
  <c r="AN390" i="15"/>
  <c r="AM390" i="15"/>
  <c r="AL390" i="15"/>
  <c r="AK390" i="15"/>
  <c r="AJ390" i="15"/>
  <c r="AI390" i="15"/>
  <c r="AH390" i="15"/>
  <c r="AG390" i="15"/>
  <c r="AF390" i="15"/>
  <c r="AE390" i="15"/>
  <c r="AD390" i="15"/>
  <c r="Y390" i="15"/>
  <c r="W390" i="15"/>
  <c r="V390" i="15"/>
  <c r="U390" i="15"/>
  <c r="T390" i="15"/>
  <c r="AN389" i="15"/>
  <c r="AM389" i="15"/>
  <c r="AL389" i="15"/>
  <c r="AK389" i="15"/>
  <c r="AJ389" i="15"/>
  <c r="AI389" i="15"/>
  <c r="AH389" i="15"/>
  <c r="AG389" i="15"/>
  <c r="AF389" i="15"/>
  <c r="AE389" i="15"/>
  <c r="AD389" i="15"/>
  <c r="Y389" i="15"/>
  <c r="W389" i="15"/>
  <c r="V389" i="15"/>
  <c r="U389" i="15"/>
  <c r="T389" i="15"/>
  <c r="AN388" i="15"/>
  <c r="AM388" i="15"/>
  <c r="AL388" i="15"/>
  <c r="AK388" i="15"/>
  <c r="AJ388" i="15"/>
  <c r="AI388" i="15"/>
  <c r="AH388" i="15"/>
  <c r="AG388" i="15"/>
  <c r="AF388" i="15"/>
  <c r="AE388" i="15"/>
  <c r="AD388" i="15"/>
  <c r="Y388" i="15"/>
  <c r="W388" i="15"/>
  <c r="V388" i="15"/>
  <c r="U388" i="15"/>
  <c r="T388" i="15"/>
  <c r="AN387" i="15"/>
  <c r="AM387" i="15"/>
  <c r="AL387" i="15"/>
  <c r="AK387" i="15"/>
  <c r="AJ387" i="15"/>
  <c r="AI387" i="15"/>
  <c r="AH387" i="15"/>
  <c r="AG387" i="15"/>
  <c r="AF387" i="15"/>
  <c r="AE387" i="15"/>
  <c r="AD387" i="15"/>
  <c r="Y387" i="15"/>
  <c r="W387" i="15"/>
  <c r="V387" i="15"/>
  <c r="U387" i="15"/>
  <c r="T387" i="15"/>
  <c r="AN386" i="15"/>
  <c r="AM386" i="15"/>
  <c r="AL386" i="15"/>
  <c r="AK386" i="15"/>
  <c r="AJ386" i="15"/>
  <c r="AI386" i="15"/>
  <c r="AH386" i="15"/>
  <c r="AG386" i="15"/>
  <c r="AF386" i="15"/>
  <c r="AE386" i="15"/>
  <c r="AD386" i="15"/>
  <c r="Y386" i="15"/>
  <c r="W386" i="15"/>
  <c r="V386" i="15"/>
  <c r="U386" i="15"/>
  <c r="T386" i="15"/>
  <c r="AN385" i="15"/>
  <c r="AM385" i="15"/>
  <c r="AL385" i="15"/>
  <c r="AK385" i="15"/>
  <c r="AJ385" i="15"/>
  <c r="AI385" i="15"/>
  <c r="AH385" i="15"/>
  <c r="AG385" i="15"/>
  <c r="AF385" i="15"/>
  <c r="AE385" i="15"/>
  <c r="AD385" i="15"/>
  <c r="Y385" i="15"/>
  <c r="W385" i="15"/>
  <c r="V385" i="15"/>
  <c r="U385" i="15"/>
  <c r="T385" i="15"/>
  <c r="AN384" i="15"/>
  <c r="AM384" i="15"/>
  <c r="AL384" i="15"/>
  <c r="AK384" i="15"/>
  <c r="AJ384" i="15"/>
  <c r="AI384" i="15"/>
  <c r="AH384" i="15"/>
  <c r="AG384" i="15"/>
  <c r="AF384" i="15"/>
  <c r="AE384" i="15"/>
  <c r="AD384" i="15"/>
  <c r="Y384" i="15"/>
  <c r="W384" i="15"/>
  <c r="V384" i="15"/>
  <c r="U384" i="15"/>
  <c r="T384" i="15"/>
  <c r="AN383" i="15"/>
  <c r="AM383" i="15"/>
  <c r="AL383" i="15"/>
  <c r="AK383" i="15"/>
  <c r="AJ383" i="15"/>
  <c r="AI383" i="15"/>
  <c r="AH383" i="15"/>
  <c r="AG383" i="15"/>
  <c r="AF383" i="15"/>
  <c r="AE383" i="15"/>
  <c r="AD383" i="15"/>
  <c r="Y383" i="15"/>
  <c r="W383" i="15"/>
  <c r="V383" i="15"/>
  <c r="U383" i="15"/>
  <c r="T383" i="15"/>
  <c r="AN382" i="15"/>
  <c r="AM382" i="15"/>
  <c r="AL382" i="15"/>
  <c r="AK382" i="15"/>
  <c r="AJ382" i="15"/>
  <c r="AI382" i="15"/>
  <c r="AH382" i="15"/>
  <c r="AG382" i="15"/>
  <c r="AF382" i="15"/>
  <c r="AE382" i="15"/>
  <c r="AD382" i="15"/>
  <c r="Y382" i="15"/>
  <c r="W382" i="15"/>
  <c r="V382" i="15"/>
  <c r="U382" i="15"/>
  <c r="T382" i="15"/>
  <c r="AN381" i="15"/>
  <c r="AM381" i="15"/>
  <c r="AL381" i="15"/>
  <c r="AK381" i="15"/>
  <c r="AJ381" i="15"/>
  <c r="AI381" i="15"/>
  <c r="AH381" i="15"/>
  <c r="AG381" i="15"/>
  <c r="AF381" i="15"/>
  <c r="AE381" i="15"/>
  <c r="AD381" i="15"/>
  <c r="Y381" i="15"/>
  <c r="W381" i="15"/>
  <c r="V381" i="15"/>
  <c r="U381" i="15"/>
  <c r="T381" i="15"/>
  <c r="AN380" i="15"/>
  <c r="AM380" i="15"/>
  <c r="AL380" i="15"/>
  <c r="AK380" i="15"/>
  <c r="AJ380" i="15"/>
  <c r="AI380" i="15"/>
  <c r="AH380" i="15"/>
  <c r="AG380" i="15"/>
  <c r="AF380" i="15"/>
  <c r="AE380" i="15"/>
  <c r="AD380" i="15"/>
  <c r="Y380" i="15"/>
  <c r="W380" i="15"/>
  <c r="V380" i="15"/>
  <c r="U380" i="15"/>
  <c r="T380" i="15"/>
  <c r="AN379" i="15"/>
  <c r="AM379" i="15"/>
  <c r="AL379" i="15"/>
  <c r="AK379" i="15"/>
  <c r="AJ379" i="15"/>
  <c r="AI379" i="15"/>
  <c r="AH379" i="15"/>
  <c r="AG379" i="15"/>
  <c r="AF379" i="15"/>
  <c r="AE379" i="15"/>
  <c r="AD379" i="15"/>
  <c r="Y379" i="15"/>
  <c r="W379" i="15"/>
  <c r="V379" i="15"/>
  <c r="U379" i="15"/>
  <c r="T379" i="15"/>
  <c r="AN378" i="15"/>
  <c r="AM378" i="15"/>
  <c r="AL378" i="15"/>
  <c r="AK378" i="15"/>
  <c r="AJ378" i="15"/>
  <c r="AI378" i="15"/>
  <c r="AH378" i="15"/>
  <c r="AG378" i="15"/>
  <c r="AF378" i="15"/>
  <c r="AE378" i="15"/>
  <c r="AD378" i="15"/>
  <c r="Y378" i="15"/>
  <c r="W378" i="15"/>
  <c r="V378" i="15"/>
  <c r="U378" i="15"/>
  <c r="T378" i="15"/>
  <c r="AN377" i="15"/>
  <c r="AM377" i="15"/>
  <c r="AL377" i="15"/>
  <c r="AK377" i="15"/>
  <c r="AJ377" i="15"/>
  <c r="AI377" i="15"/>
  <c r="AH377" i="15"/>
  <c r="AG377" i="15"/>
  <c r="AF377" i="15"/>
  <c r="AE377" i="15"/>
  <c r="AD377" i="15"/>
  <c r="Y377" i="15"/>
  <c r="W377" i="15"/>
  <c r="V377" i="15"/>
  <c r="U377" i="15"/>
  <c r="T377" i="15"/>
  <c r="AN376" i="15"/>
  <c r="AM376" i="15"/>
  <c r="AL376" i="15"/>
  <c r="AK376" i="15"/>
  <c r="AJ376" i="15"/>
  <c r="AI376" i="15"/>
  <c r="AH376" i="15"/>
  <c r="AG376" i="15"/>
  <c r="AF376" i="15"/>
  <c r="AE376" i="15"/>
  <c r="AD376" i="15"/>
  <c r="Y376" i="15"/>
  <c r="W376" i="15"/>
  <c r="V376" i="15"/>
  <c r="U376" i="15"/>
  <c r="T376" i="15"/>
  <c r="AN375" i="15"/>
  <c r="AM375" i="15"/>
  <c r="AL375" i="15"/>
  <c r="AK375" i="15"/>
  <c r="AJ375" i="15"/>
  <c r="AI375" i="15"/>
  <c r="AH375" i="15"/>
  <c r="AG375" i="15"/>
  <c r="AF375" i="15"/>
  <c r="AE375" i="15"/>
  <c r="AD375" i="15"/>
  <c r="Y375" i="15"/>
  <c r="W375" i="15"/>
  <c r="V375" i="15"/>
  <c r="U375" i="15"/>
  <c r="T375" i="15"/>
  <c r="AN374" i="15"/>
  <c r="AM374" i="15"/>
  <c r="AL374" i="15"/>
  <c r="AK374" i="15"/>
  <c r="AJ374" i="15"/>
  <c r="AI374" i="15"/>
  <c r="AH374" i="15"/>
  <c r="AG374" i="15"/>
  <c r="AF374" i="15"/>
  <c r="AE374" i="15"/>
  <c r="AD374" i="15"/>
  <c r="Y374" i="15"/>
  <c r="W374" i="15"/>
  <c r="V374" i="15"/>
  <c r="U374" i="15"/>
  <c r="T374" i="15"/>
  <c r="AN373" i="15"/>
  <c r="AM373" i="15"/>
  <c r="AL373" i="15"/>
  <c r="AK373" i="15"/>
  <c r="AJ373" i="15"/>
  <c r="AI373" i="15"/>
  <c r="AH373" i="15"/>
  <c r="AG373" i="15"/>
  <c r="AF373" i="15"/>
  <c r="AE373" i="15"/>
  <c r="AD373" i="15"/>
  <c r="Y373" i="15"/>
  <c r="W373" i="15"/>
  <c r="V373" i="15"/>
  <c r="U373" i="15"/>
  <c r="T373" i="15"/>
  <c r="AN372" i="15"/>
  <c r="AM372" i="15"/>
  <c r="AL372" i="15"/>
  <c r="AK372" i="15"/>
  <c r="AJ372" i="15"/>
  <c r="AI372" i="15"/>
  <c r="AH372" i="15"/>
  <c r="AG372" i="15"/>
  <c r="AF372" i="15"/>
  <c r="AE372" i="15"/>
  <c r="AD372" i="15"/>
  <c r="Y372" i="15"/>
  <c r="W372" i="15"/>
  <c r="V372" i="15"/>
  <c r="U372" i="15"/>
  <c r="T372" i="15"/>
  <c r="AN371" i="15"/>
  <c r="AM371" i="15"/>
  <c r="AL371" i="15"/>
  <c r="AK371" i="15"/>
  <c r="AJ371" i="15"/>
  <c r="AI371" i="15"/>
  <c r="AH371" i="15"/>
  <c r="AG371" i="15"/>
  <c r="AF371" i="15"/>
  <c r="AE371" i="15"/>
  <c r="AD371" i="15"/>
  <c r="Y371" i="15"/>
  <c r="W371" i="15"/>
  <c r="V371" i="15"/>
  <c r="U371" i="15"/>
  <c r="T371" i="15"/>
  <c r="AN370" i="15"/>
  <c r="AM370" i="15"/>
  <c r="AL370" i="15"/>
  <c r="AK370" i="15"/>
  <c r="AJ370" i="15"/>
  <c r="AI370" i="15"/>
  <c r="AH370" i="15"/>
  <c r="AG370" i="15"/>
  <c r="AF370" i="15"/>
  <c r="AE370" i="15"/>
  <c r="AD370" i="15"/>
  <c r="Y370" i="15"/>
  <c r="W370" i="15"/>
  <c r="V370" i="15"/>
  <c r="U370" i="15"/>
  <c r="T370" i="15"/>
  <c r="AN369" i="15"/>
  <c r="AM369" i="15"/>
  <c r="AL369" i="15"/>
  <c r="AK369" i="15"/>
  <c r="AJ369" i="15"/>
  <c r="AI369" i="15"/>
  <c r="AH369" i="15"/>
  <c r="AG369" i="15"/>
  <c r="AF369" i="15"/>
  <c r="AE369" i="15"/>
  <c r="AD369" i="15"/>
  <c r="Y369" i="15"/>
  <c r="W369" i="15"/>
  <c r="V369" i="15"/>
  <c r="U369" i="15"/>
  <c r="T369" i="15"/>
  <c r="AN368" i="15"/>
  <c r="AM368" i="15"/>
  <c r="AL368" i="15"/>
  <c r="AK368" i="15"/>
  <c r="AJ368" i="15"/>
  <c r="AI368" i="15"/>
  <c r="AH368" i="15"/>
  <c r="AG368" i="15"/>
  <c r="AF368" i="15"/>
  <c r="AE368" i="15"/>
  <c r="AD368" i="15"/>
  <c r="Y368" i="15"/>
  <c r="W368" i="15"/>
  <c r="V368" i="15"/>
  <c r="U368" i="15"/>
  <c r="T368" i="15"/>
  <c r="AN367" i="15"/>
  <c r="AM367" i="15"/>
  <c r="AL367" i="15"/>
  <c r="AK367" i="15"/>
  <c r="AJ367" i="15"/>
  <c r="AI367" i="15"/>
  <c r="AH367" i="15"/>
  <c r="AG367" i="15"/>
  <c r="AF367" i="15"/>
  <c r="AE367" i="15"/>
  <c r="AD367" i="15"/>
  <c r="Y367" i="15"/>
  <c r="W367" i="15"/>
  <c r="V367" i="15"/>
  <c r="U367" i="15"/>
  <c r="T367" i="15"/>
  <c r="AN366" i="15"/>
  <c r="AM366" i="15"/>
  <c r="AL366" i="15"/>
  <c r="AK366" i="15"/>
  <c r="AJ366" i="15"/>
  <c r="AI366" i="15"/>
  <c r="AH366" i="15"/>
  <c r="AG366" i="15"/>
  <c r="AF366" i="15"/>
  <c r="AE366" i="15"/>
  <c r="AD366" i="15"/>
  <c r="Y366" i="15"/>
  <c r="W366" i="15"/>
  <c r="V366" i="15"/>
  <c r="U366" i="15"/>
  <c r="T366" i="15"/>
  <c r="AN365" i="15"/>
  <c r="AM365" i="15"/>
  <c r="AL365" i="15"/>
  <c r="AK365" i="15"/>
  <c r="AJ365" i="15"/>
  <c r="AI365" i="15"/>
  <c r="AH365" i="15"/>
  <c r="AG365" i="15"/>
  <c r="AF365" i="15"/>
  <c r="AE365" i="15"/>
  <c r="AD365" i="15"/>
  <c r="Y365" i="15"/>
  <c r="W365" i="15"/>
  <c r="V365" i="15"/>
  <c r="U365" i="15"/>
  <c r="T365" i="15"/>
  <c r="AN364" i="15"/>
  <c r="AM364" i="15"/>
  <c r="AL364" i="15"/>
  <c r="AK364" i="15"/>
  <c r="AJ364" i="15"/>
  <c r="AI364" i="15"/>
  <c r="AH364" i="15"/>
  <c r="AG364" i="15"/>
  <c r="AF364" i="15"/>
  <c r="AE364" i="15"/>
  <c r="AD364" i="15"/>
  <c r="Y364" i="15"/>
  <c r="W364" i="15"/>
  <c r="V364" i="15"/>
  <c r="U364" i="15"/>
  <c r="T364" i="15"/>
  <c r="AN363" i="15"/>
  <c r="AM363" i="15"/>
  <c r="AL363" i="15"/>
  <c r="AK363" i="15"/>
  <c r="AJ363" i="15"/>
  <c r="AI363" i="15"/>
  <c r="AH363" i="15"/>
  <c r="AG363" i="15"/>
  <c r="AF363" i="15"/>
  <c r="AE363" i="15"/>
  <c r="AD363" i="15"/>
  <c r="Y363" i="15"/>
  <c r="W363" i="15"/>
  <c r="V363" i="15"/>
  <c r="U363" i="15"/>
  <c r="T363" i="15"/>
  <c r="AN362" i="15"/>
  <c r="AM362" i="15"/>
  <c r="AL362" i="15"/>
  <c r="AK362" i="15"/>
  <c r="AJ362" i="15"/>
  <c r="AI362" i="15"/>
  <c r="AH362" i="15"/>
  <c r="AG362" i="15"/>
  <c r="AF362" i="15"/>
  <c r="AE362" i="15"/>
  <c r="AD362" i="15"/>
  <c r="Y362" i="15"/>
  <c r="W362" i="15"/>
  <c r="V362" i="15"/>
  <c r="U362" i="15"/>
  <c r="T362" i="15"/>
  <c r="AN361" i="15"/>
  <c r="AM361" i="15"/>
  <c r="AL361" i="15"/>
  <c r="AK361" i="15"/>
  <c r="AJ361" i="15"/>
  <c r="AI361" i="15"/>
  <c r="AH361" i="15"/>
  <c r="AG361" i="15"/>
  <c r="AF361" i="15"/>
  <c r="AE361" i="15"/>
  <c r="AD361" i="15"/>
  <c r="Y361" i="15"/>
  <c r="W361" i="15"/>
  <c r="V361" i="15"/>
  <c r="U361" i="15"/>
  <c r="T361" i="15"/>
  <c r="AN360" i="15"/>
  <c r="AM360" i="15"/>
  <c r="AL360" i="15"/>
  <c r="AK360" i="15"/>
  <c r="AJ360" i="15"/>
  <c r="AI360" i="15"/>
  <c r="AH360" i="15"/>
  <c r="AG360" i="15"/>
  <c r="AF360" i="15"/>
  <c r="AE360" i="15"/>
  <c r="AD360" i="15"/>
  <c r="Y360" i="15"/>
  <c r="W360" i="15"/>
  <c r="V360" i="15"/>
  <c r="U360" i="15"/>
  <c r="T360" i="15"/>
  <c r="AN359" i="15"/>
  <c r="AM359" i="15"/>
  <c r="AL359" i="15"/>
  <c r="AK359" i="15"/>
  <c r="AJ359" i="15"/>
  <c r="AI359" i="15"/>
  <c r="AH359" i="15"/>
  <c r="AG359" i="15"/>
  <c r="AF359" i="15"/>
  <c r="AE359" i="15"/>
  <c r="AD359" i="15"/>
  <c r="Y359" i="15"/>
  <c r="W359" i="15"/>
  <c r="V359" i="15"/>
  <c r="U359" i="15"/>
  <c r="T359" i="15"/>
  <c r="AN358" i="15"/>
  <c r="AM358" i="15"/>
  <c r="AL358" i="15"/>
  <c r="AK358" i="15"/>
  <c r="AJ358" i="15"/>
  <c r="AI358" i="15"/>
  <c r="AH358" i="15"/>
  <c r="AG358" i="15"/>
  <c r="AF358" i="15"/>
  <c r="AE358" i="15"/>
  <c r="AD358" i="15"/>
  <c r="Y358" i="15"/>
  <c r="W358" i="15"/>
  <c r="V358" i="15"/>
  <c r="U358" i="15"/>
  <c r="T358" i="15"/>
  <c r="AN357" i="15"/>
  <c r="AM357" i="15"/>
  <c r="AL357" i="15"/>
  <c r="AK357" i="15"/>
  <c r="AJ357" i="15"/>
  <c r="AI357" i="15"/>
  <c r="AH357" i="15"/>
  <c r="AG357" i="15"/>
  <c r="AF357" i="15"/>
  <c r="AE357" i="15"/>
  <c r="AD357" i="15"/>
  <c r="Y357" i="15"/>
  <c r="W357" i="15"/>
  <c r="V357" i="15"/>
  <c r="U357" i="15"/>
  <c r="T357" i="15"/>
  <c r="AN356" i="15"/>
  <c r="AM356" i="15"/>
  <c r="AL356" i="15"/>
  <c r="AK356" i="15"/>
  <c r="AJ356" i="15"/>
  <c r="AI356" i="15"/>
  <c r="AH356" i="15"/>
  <c r="AG356" i="15"/>
  <c r="AF356" i="15"/>
  <c r="AE356" i="15"/>
  <c r="AD356" i="15"/>
  <c r="Y356" i="15"/>
  <c r="W356" i="15"/>
  <c r="V356" i="15"/>
  <c r="U356" i="15"/>
  <c r="T356" i="15"/>
  <c r="AN355" i="15"/>
  <c r="AM355" i="15"/>
  <c r="AL355" i="15"/>
  <c r="AK355" i="15"/>
  <c r="AJ355" i="15"/>
  <c r="AI355" i="15"/>
  <c r="AH355" i="15"/>
  <c r="AG355" i="15"/>
  <c r="AF355" i="15"/>
  <c r="AE355" i="15"/>
  <c r="AD355" i="15"/>
  <c r="Y355" i="15"/>
  <c r="W355" i="15"/>
  <c r="V355" i="15"/>
  <c r="U355" i="15"/>
  <c r="T355" i="15"/>
  <c r="AN354" i="15"/>
  <c r="AM354" i="15"/>
  <c r="AL354" i="15"/>
  <c r="AK354" i="15"/>
  <c r="AJ354" i="15"/>
  <c r="AI354" i="15"/>
  <c r="AH354" i="15"/>
  <c r="AG354" i="15"/>
  <c r="AF354" i="15"/>
  <c r="AE354" i="15"/>
  <c r="AD354" i="15"/>
  <c r="Y354" i="15"/>
  <c r="W354" i="15"/>
  <c r="V354" i="15"/>
  <c r="U354" i="15"/>
  <c r="T354" i="15"/>
  <c r="AN353" i="15"/>
  <c r="AM353" i="15"/>
  <c r="AL353" i="15"/>
  <c r="AK353" i="15"/>
  <c r="AJ353" i="15"/>
  <c r="AI353" i="15"/>
  <c r="AH353" i="15"/>
  <c r="AG353" i="15"/>
  <c r="AF353" i="15"/>
  <c r="AE353" i="15"/>
  <c r="AD353" i="15"/>
  <c r="Y353" i="15"/>
  <c r="W353" i="15"/>
  <c r="V353" i="15"/>
  <c r="U353" i="15"/>
  <c r="T353" i="15"/>
  <c r="AN352" i="15"/>
  <c r="AM352" i="15"/>
  <c r="AL352" i="15"/>
  <c r="AK352" i="15"/>
  <c r="AJ352" i="15"/>
  <c r="AI352" i="15"/>
  <c r="AH352" i="15"/>
  <c r="AG352" i="15"/>
  <c r="AF352" i="15"/>
  <c r="AE352" i="15"/>
  <c r="AD352" i="15"/>
  <c r="Y352" i="15"/>
  <c r="W352" i="15"/>
  <c r="V352" i="15"/>
  <c r="U352" i="15"/>
  <c r="T352" i="15"/>
  <c r="AN351" i="15"/>
  <c r="AM351" i="15"/>
  <c r="AL351" i="15"/>
  <c r="AK351" i="15"/>
  <c r="AJ351" i="15"/>
  <c r="AI351" i="15"/>
  <c r="AH351" i="15"/>
  <c r="AG351" i="15"/>
  <c r="AF351" i="15"/>
  <c r="AE351" i="15"/>
  <c r="AD351" i="15"/>
  <c r="Y351" i="15"/>
  <c r="W351" i="15"/>
  <c r="V351" i="15"/>
  <c r="U351" i="15"/>
  <c r="T351" i="15"/>
  <c r="AN350" i="15"/>
  <c r="AM350" i="15"/>
  <c r="AL350" i="15"/>
  <c r="AK350" i="15"/>
  <c r="AJ350" i="15"/>
  <c r="AI350" i="15"/>
  <c r="AH350" i="15"/>
  <c r="AG350" i="15"/>
  <c r="AF350" i="15"/>
  <c r="AE350" i="15"/>
  <c r="AD350" i="15"/>
  <c r="Y350" i="15"/>
  <c r="W350" i="15"/>
  <c r="V350" i="15"/>
  <c r="U350" i="15"/>
  <c r="T350" i="15"/>
  <c r="AN349" i="15"/>
  <c r="AM349" i="15"/>
  <c r="AL349" i="15"/>
  <c r="AK349" i="15"/>
  <c r="AJ349" i="15"/>
  <c r="AI349" i="15"/>
  <c r="AH349" i="15"/>
  <c r="AG349" i="15"/>
  <c r="AF349" i="15"/>
  <c r="AE349" i="15"/>
  <c r="AD349" i="15"/>
  <c r="Y349" i="15"/>
  <c r="W349" i="15"/>
  <c r="V349" i="15"/>
  <c r="U349" i="15"/>
  <c r="T349" i="15"/>
  <c r="AN348" i="15"/>
  <c r="AM348" i="15"/>
  <c r="AL348" i="15"/>
  <c r="AK348" i="15"/>
  <c r="AJ348" i="15"/>
  <c r="AI348" i="15"/>
  <c r="AH348" i="15"/>
  <c r="AG348" i="15"/>
  <c r="AF348" i="15"/>
  <c r="AE348" i="15"/>
  <c r="AD348" i="15"/>
  <c r="Y348" i="15"/>
  <c r="W348" i="15"/>
  <c r="V348" i="15"/>
  <c r="U348" i="15"/>
  <c r="T348" i="15"/>
  <c r="AN347" i="15"/>
  <c r="AM347" i="15"/>
  <c r="AL347" i="15"/>
  <c r="AK347" i="15"/>
  <c r="AJ347" i="15"/>
  <c r="AI347" i="15"/>
  <c r="AH347" i="15"/>
  <c r="AG347" i="15"/>
  <c r="AF347" i="15"/>
  <c r="AE347" i="15"/>
  <c r="AD347" i="15"/>
  <c r="Y347" i="15"/>
  <c r="W347" i="15"/>
  <c r="V347" i="15"/>
  <c r="U347" i="15"/>
  <c r="T347" i="15"/>
  <c r="AN346" i="15"/>
  <c r="AM346" i="15"/>
  <c r="AL346" i="15"/>
  <c r="AK346" i="15"/>
  <c r="AJ346" i="15"/>
  <c r="AI346" i="15"/>
  <c r="AH346" i="15"/>
  <c r="AG346" i="15"/>
  <c r="AF346" i="15"/>
  <c r="AE346" i="15"/>
  <c r="AD346" i="15"/>
  <c r="Y346" i="15"/>
  <c r="W346" i="15"/>
  <c r="V346" i="15"/>
  <c r="U346" i="15"/>
  <c r="T346" i="15"/>
  <c r="AN345" i="15"/>
  <c r="AM345" i="15"/>
  <c r="AL345" i="15"/>
  <c r="AK345" i="15"/>
  <c r="AJ345" i="15"/>
  <c r="AI345" i="15"/>
  <c r="AH345" i="15"/>
  <c r="AG345" i="15"/>
  <c r="AF345" i="15"/>
  <c r="AE345" i="15"/>
  <c r="AD345" i="15"/>
  <c r="Y345" i="15"/>
  <c r="W345" i="15"/>
  <c r="V345" i="15"/>
  <c r="U345" i="15"/>
  <c r="T345" i="15"/>
  <c r="AN344" i="15"/>
  <c r="AM344" i="15"/>
  <c r="AL344" i="15"/>
  <c r="AK344" i="15"/>
  <c r="AJ344" i="15"/>
  <c r="AI344" i="15"/>
  <c r="AH344" i="15"/>
  <c r="AG344" i="15"/>
  <c r="AF344" i="15"/>
  <c r="AE344" i="15"/>
  <c r="AD344" i="15"/>
  <c r="Y344" i="15"/>
  <c r="W344" i="15"/>
  <c r="V344" i="15"/>
  <c r="U344" i="15"/>
  <c r="T344" i="15"/>
  <c r="AN343" i="15"/>
  <c r="AM343" i="15"/>
  <c r="AL343" i="15"/>
  <c r="AK343" i="15"/>
  <c r="AJ343" i="15"/>
  <c r="AI343" i="15"/>
  <c r="AH343" i="15"/>
  <c r="AG343" i="15"/>
  <c r="AF343" i="15"/>
  <c r="AE343" i="15"/>
  <c r="AD343" i="15"/>
  <c r="Y343" i="15"/>
  <c r="W343" i="15"/>
  <c r="V343" i="15"/>
  <c r="U343" i="15"/>
  <c r="T343" i="15"/>
  <c r="AN342" i="15"/>
  <c r="AM342" i="15"/>
  <c r="AL342" i="15"/>
  <c r="AK342" i="15"/>
  <c r="AJ342" i="15"/>
  <c r="AI342" i="15"/>
  <c r="AH342" i="15"/>
  <c r="AG342" i="15"/>
  <c r="AF342" i="15"/>
  <c r="AE342" i="15"/>
  <c r="AD342" i="15"/>
  <c r="Y342" i="15"/>
  <c r="W342" i="15"/>
  <c r="V342" i="15"/>
  <c r="U342" i="15"/>
  <c r="T342" i="15"/>
  <c r="AN341" i="15"/>
  <c r="AM341" i="15"/>
  <c r="AL341" i="15"/>
  <c r="AK341" i="15"/>
  <c r="AJ341" i="15"/>
  <c r="AI341" i="15"/>
  <c r="AH341" i="15"/>
  <c r="AG341" i="15"/>
  <c r="AF341" i="15"/>
  <c r="AE341" i="15"/>
  <c r="AD341" i="15"/>
  <c r="Y341" i="15"/>
  <c r="W341" i="15"/>
  <c r="V341" i="15"/>
  <c r="U341" i="15"/>
  <c r="T341" i="15"/>
  <c r="AN340" i="15"/>
  <c r="AM340" i="15"/>
  <c r="AL340" i="15"/>
  <c r="AK340" i="15"/>
  <c r="AJ340" i="15"/>
  <c r="AI340" i="15"/>
  <c r="AH340" i="15"/>
  <c r="AG340" i="15"/>
  <c r="AF340" i="15"/>
  <c r="AE340" i="15"/>
  <c r="AD340" i="15"/>
  <c r="Y340" i="15"/>
  <c r="W340" i="15"/>
  <c r="V340" i="15"/>
  <c r="U340" i="15"/>
  <c r="T340" i="15"/>
  <c r="AN339" i="15"/>
  <c r="AM339" i="15"/>
  <c r="AL339" i="15"/>
  <c r="AK339" i="15"/>
  <c r="AJ339" i="15"/>
  <c r="AI339" i="15"/>
  <c r="AH339" i="15"/>
  <c r="AG339" i="15"/>
  <c r="AF339" i="15"/>
  <c r="AE339" i="15"/>
  <c r="AD339" i="15"/>
  <c r="Y339" i="15"/>
  <c r="W339" i="15"/>
  <c r="V339" i="15"/>
  <c r="U339" i="15"/>
  <c r="T339" i="15"/>
  <c r="AN338" i="15"/>
  <c r="AM338" i="15"/>
  <c r="AL338" i="15"/>
  <c r="AK338" i="15"/>
  <c r="AJ338" i="15"/>
  <c r="AI338" i="15"/>
  <c r="AH338" i="15"/>
  <c r="AG338" i="15"/>
  <c r="AF338" i="15"/>
  <c r="AE338" i="15"/>
  <c r="AD338" i="15"/>
  <c r="Y338" i="15"/>
  <c r="W338" i="15"/>
  <c r="V338" i="15"/>
  <c r="U338" i="15"/>
  <c r="T338" i="15"/>
  <c r="AN337" i="15"/>
  <c r="AM337" i="15"/>
  <c r="AL337" i="15"/>
  <c r="AK337" i="15"/>
  <c r="AJ337" i="15"/>
  <c r="AI337" i="15"/>
  <c r="AH337" i="15"/>
  <c r="AG337" i="15"/>
  <c r="AF337" i="15"/>
  <c r="AE337" i="15"/>
  <c r="AD337" i="15"/>
  <c r="Y337" i="15"/>
  <c r="W337" i="15"/>
  <c r="V337" i="15"/>
  <c r="U337" i="15"/>
  <c r="T337" i="15"/>
  <c r="AN336" i="15"/>
  <c r="AM336" i="15"/>
  <c r="AL336" i="15"/>
  <c r="AK336" i="15"/>
  <c r="AJ336" i="15"/>
  <c r="AI336" i="15"/>
  <c r="AH336" i="15"/>
  <c r="AG336" i="15"/>
  <c r="AF336" i="15"/>
  <c r="AE336" i="15"/>
  <c r="AD336" i="15"/>
  <c r="Y336" i="15"/>
  <c r="W336" i="15"/>
  <c r="V336" i="15"/>
  <c r="U336" i="15"/>
  <c r="T336" i="15"/>
  <c r="AN335" i="15"/>
  <c r="AM335" i="15"/>
  <c r="AL335" i="15"/>
  <c r="AK335" i="15"/>
  <c r="AJ335" i="15"/>
  <c r="AI335" i="15"/>
  <c r="AH335" i="15"/>
  <c r="AG335" i="15"/>
  <c r="AF335" i="15"/>
  <c r="AE335" i="15"/>
  <c r="AD335" i="15"/>
  <c r="Y335" i="15"/>
  <c r="W335" i="15"/>
  <c r="V335" i="15"/>
  <c r="U335" i="15"/>
  <c r="T335" i="15"/>
  <c r="AN334" i="15"/>
  <c r="AM334" i="15"/>
  <c r="AL334" i="15"/>
  <c r="AK334" i="15"/>
  <c r="AJ334" i="15"/>
  <c r="AI334" i="15"/>
  <c r="AH334" i="15"/>
  <c r="AG334" i="15"/>
  <c r="AF334" i="15"/>
  <c r="AE334" i="15"/>
  <c r="AD334" i="15"/>
  <c r="Y334" i="15"/>
  <c r="W334" i="15"/>
  <c r="V334" i="15"/>
  <c r="U334" i="15"/>
  <c r="T334" i="15"/>
  <c r="AN333" i="15"/>
  <c r="AM333" i="15"/>
  <c r="AL333" i="15"/>
  <c r="AK333" i="15"/>
  <c r="AJ333" i="15"/>
  <c r="AI333" i="15"/>
  <c r="AH333" i="15"/>
  <c r="AG333" i="15"/>
  <c r="AF333" i="15"/>
  <c r="AE333" i="15"/>
  <c r="AD333" i="15"/>
  <c r="Y333" i="15"/>
  <c r="W333" i="15"/>
  <c r="V333" i="15"/>
  <c r="U333" i="15"/>
  <c r="T333" i="15"/>
  <c r="AN332" i="15"/>
  <c r="AM332" i="15"/>
  <c r="AL332" i="15"/>
  <c r="AK332" i="15"/>
  <c r="AJ332" i="15"/>
  <c r="AI332" i="15"/>
  <c r="AH332" i="15"/>
  <c r="AG332" i="15"/>
  <c r="AF332" i="15"/>
  <c r="AE332" i="15"/>
  <c r="AD332" i="15"/>
  <c r="Y332" i="15"/>
  <c r="W332" i="15"/>
  <c r="V332" i="15"/>
  <c r="U332" i="15"/>
  <c r="T332" i="15"/>
  <c r="AN331" i="15"/>
  <c r="AM331" i="15"/>
  <c r="AL331" i="15"/>
  <c r="AK331" i="15"/>
  <c r="AJ331" i="15"/>
  <c r="AI331" i="15"/>
  <c r="AH331" i="15"/>
  <c r="AG331" i="15"/>
  <c r="AF331" i="15"/>
  <c r="AE331" i="15"/>
  <c r="AD331" i="15"/>
  <c r="Y331" i="15"/>
  <c r="W331" i="15"/>
  <c r="V331" i="15"/>
  <c r="U331" i="15"/>
  <c r="T331" i="15"/>
  <c r="AN330" i="15"/>
  <c r="AM330" i="15"/>
  <c r="AL330" i="15"/>
  <c r="AK330" i="15"/>
  <c r="AJ330" i="15"/>
  <c r="AI330" i="15"/>
  <c r="AH330" i="15"/>
  <c r="AG330" i="15"/>
  <c r="AF330" i="15"/>
  <c r="AE330" i="15"/>
  <c r="AD330" i="15"/>
  <c r="Y330" i="15"/>
  <c r="W330" i="15"/>
  <c r="V330" i="15"/>
  <c r="U330" i="15"/>
  <c r="T330" i="15"/>
  <c r="AN329" i="15"/>
  <c r="AM329" i="15"/>
  <c r="AL329" i="15"/>
  <c r="AK329" i="15"/>
  <c r="AJ329" i="15"/>
  <c r="AI329" i="15"/>
  <c r="AH329" i="15"/>
  <c r="AG329" i="15"/>
  <c r="AF329" i="15"/>
  <c r="AE329" i="15"/>
  <c r="AD329" i="15"/>
  <c r="Y329" i="15"/>
  <c r="W329" i="15"/>
  <c r="V329" i="15"/>
  <c r="U329" i="15"/>
  <c r="T329" i="15"/>
  <c r="AN328" i="15"/>
  <c r="AM328" i="15"/>
  <c r="AL328" i="15"/>
  <c r="AK328" i="15"/>
  <c r="AJ328" i="15"/>
  <c r="AI328" i="15"/>
  <c r="AH328" i="15"/>
  <c r="AG328" i="15"/>
  <c r="AF328" i="15"/>
  <c r="AE328" i="15"/>
  <c r="AD328" i="15"/>
  <c r="Y328" i="15"/>
  <c r="W328" i="15"/>
  <c r="V328" i="15"/>
  <c r="U328" i="15"/>
  <c r="T328" i="15"/>
  <c r="AN327" i="15"/>
  <c r="AM327" i="15"/>
  <c r="AL327" i="15"/>
  <c r="AK327" i="15"/>
  <c r="AJ327" i="15"/>
  <c r="AI327" i="15"/>
  <c r="AH327" i="15"/>
  <c r="AG327" i="15"/>
  <c r="AF327" i="15"/>
  <c r="AE327" i="15"/>
  <c r="AD327" i="15"/>
  <c r="Y327" i="15"/>
  <c r="W327" i="15"/>
  <c r="V327" i="15"/>
  <c r="U327" i="15"/>
  <c r="T327" i="15"/>
  <c r="AN326" i="15"/>
  <c r="AM326" i="15"/>
  <c r="AL326" i="15"/>
  <c r="AK326" i="15"/>
  <c r="AJ326" i="15"/>
  <c r="AI326" i="15"/>
  <c r="AH326" i="15"/>
  <c r="AG326" i="15"/>
  <c r="AF326" i="15"/>
  <c r="AE326" i="15"/>
  <c r="AD326" i="15"/>
  <c r="Y326" i="15"/>
  <c r="W326" i="15"/>
  <c r="V326" i="15"/>
  <c r="U326" i="15"/>
  <c r="T326" i="15"/>
  <c r="AN325" i="15"/>
  <c r="AM325" i="15"/>
  <c r="AL325" i="15"/>
  <c r="AK325" i="15"/>
  <c r="AJ325" i="15"/>
  <c r="AI325" i="15"/>
  <c r="AH325" i="15"/>
  <c r="AG325" i="15"/>
  <c r="AF325" i="15"/>
  <c r="AE325" i="15"/>
  <c r="AD325" i="15"/>
  <c r="Y325" i="15"/>
  <c r="W325" i="15"/>
  <c r="V325" i="15"/>
  <c r="U325" i="15"/>
  <c r="T325" i="15"/>
  <c r="AN324" i="15"/>
  <c r="AM324" i="15"/>
  <c r="AL324" i="15"/>
  <c r="AK324" i="15"/>
  <c r="AJ324" i="15"/>
  <c r="AI324" i="15"/>
  <c r="AH324" i="15"/>
  <c r="AG324" i="15"/>
  <c r="AF324" i="15"/>
  <c r="AE324" i="15"/>
  <c r="AD324" i="15"/>
  <c r="Y324" i="15"/>
  <c r="W324" i="15"/>
  <c r="V324" i="15"/>
  <c r="U324" i="15"/>
  <c r="T324" i="15"/>
  <c r="AN323" i="15"/>
  <c r="AM323" i="15"/>
  <c r="AL323" i="15"/>
  <c r="AK323" i="15"/>
  <c r="AJ323" i="15"/>
  <c r="AI323" i="15"/>
  <c r="AH323" i="15"/>
  <c r="AG323" i="15"/>
  <c r="AF323" i="15"/>
  <c r="AE323" i="15"/>
  <c r="AD323" i="15"/>
  <c r="Y323" i="15"/>
  <c r="W323" i="15"/>
  <c r="V323" i="15"/>
  <c r="U323" i="15"/>
  <c r="T323" i="15"/>
  <c r="AN322" i="15"/>
  <c r="AM322" i="15"/>
  <c r="AL322" i="15"/>
  <c r="AK322" i="15"/>
  <c r="AJ322" i="15"/>
  <c r="AI322" i="15"/>
  <c r="AH322" i="15"/>
  <c r="AG322" i="15"/>
  <c r="AF322" i="15"/>
  <c r="AE322" i="15"/>
  <c r="AD322" i="15"/>
  <c r="Y322" i="15"/>
  <c r="W322" i="15"/>
  <c r="V322" i="15"/>
  <c r="U322" i="15"/>
  <c r="T322" i="15"/>
  <c r="AN321" i="15"/>
  <c r="AM321" i="15"/>
  <c r="AL321" i="15"/>
  <c r="AK321" i="15"/>
  <c r="AJ321" i="15"/>
  <c r="AI321" i="15"/>
  <c r="AH321" i="15"/>
  <c r="AG321" i="15"/>
  <c r="AF321" i="15"/>
  <c r="AE321" i="15"/>
  <c r="AD321" i="15"/>
  <c r="Y321" i="15"/>
  <c r="W321" i="15"/>
  <c r="V321" i="15"/>
  <c r="U321" i="15"/>
  <c r="T321" i="15"/>
  <c r="AN320" i="15"/>
  <c r="AM320" i="15"/>
  <c r="AL320" i="15"/>
  <c r="AK320" i="15"/>
  <c r="AJ320" i="15"/>
  <c r="AI320" i="15"/>
  <c r="AH320" i="15"/>
  <c r="AG320" i="15"/>
  <c r="AF320" i="15"/>
  <c r="AE320" i="15"/>
  <c r="AD320" i="15"/>
  <c r="Y320" i="15"/>
  <c r="W320" i="15"/>
  <c r="V320" i="15"/>
  <c r="U320" i="15"/>
  <c r="T320" i="15"/>
  <c r="AN319" i="15"/>
  <c r="AM319" i="15"/>
  <c r="AL319" i="15"/>
  <c r="AK319" i="15"/>
  <c r="AJ319" i="15"/>
  <c r="AI319" i="15"/>
  <c r="AH319" i="15"/>
  <c r="AG319" i="15"/>
  <c r="AF319" i="15"/>
  <c r="AE319" i="15"/>
  <c r="AD319" i="15"/>
  <c r="Y319" i="15"/>
  <c r="W319" i="15"/>
  <c r="V319" i="15"/>
  <c r="U319" i="15"/>
  <c r="T319" i="15"/>
  <c r="AN318" i="15"/>
  <c r="AM318" i="15"/>
  <c r="AL318" i="15"/>
  <c r="AK318" i="15"/>
  <c r="AJ318" i="15"/>
  <c r="AI318" i="15"/>
  <c r="AH318" i="15"/>
  <c r="AG318" i="15"/>
  <c r="AF318" i="15"/>
  <c r="AE318" i="15"/>
  <c r="AD318" i="15"/>
  <c r="Y318" i="15"/>
  <c r="W318" i="15"/>
  <c r="V318" i="15"/>
  <c r="U318" i="15"/>
  <c r="T318" i="15"/>
  <c r="AN317" i="15"/>
  <c r="AM317" i="15"/>
  <c r="AL317" i="15"/>
  <c r="AK317" i="15"/>
  <c r="AJ317" i="15"/>
  <c r="AI317" i="15"/>
  <c r="AH317" i="15"/>
  <c r="AG317" i="15"/>
  <c r="AF317" i="15"/>
  <c r="AE317" i="15"/>
  <c r="AD317" i="15"/>
  <c r="Y317" i="15"/>
  <c r="W317" i="15"/>
  <c r="V317" i="15"/>
  <c r="U317" i="15"/>
  <c r="T317" i="15"/>
  <c r="AN316" i="15"/>
  <c r="AM316" i="15"/>
  <c r="AL316" i="15"/>
  <c r="AK316" i="15"/>
  <c r="AJ316" i="15"/>
  <c r="AI316" i="15"/>
  <c r="AH316" i="15"/>
  <c r="AG316" i="15"/>
  <c r="AF316" i="15"/>
  <c r="AE316" i="15"/>
  <c r="AD316" i="15"/>
  <c r="Y316" i="15"/>
  <c r="W316" i="15"/>
  <c r="V316" i="15"/>
  <c r="U316" i="15"/>
  <c r="T316" i="15"/>
  <c r="AN315" i="15"/>
  <c r="AM315" i="15"/>
  <c r="AL315" i="15"/>
  <c r="AK315" i="15"/>
  <c r="AJ315" i="15"/>
  <c r="AI315" i="15"/>
  <c r="AH315" i="15"/>
  <c r="AG315" i="15"/>
  <c r="AF315" i="15"/>
  <c r="AE315" i="15"/>
  <c r="AD315" i="15"/>
  <c r="Y315" i="15"/>
  <c r="W315" i="15"/>
  <c r="V315" i="15"/>
  <c r="U315" i="15"/>
  <c r="T315" i="15"/>
  <c r="AN314" i="15"/>
  <c r="AM314" i="15"/>
  <c r="AL314" i="15"/>
  <c r="AK314" i="15"/>
  <c r="AJ314" i="15"/>
  <c r="AI314" i="15"/>
  <c r="AH314" i="15"/>
  <c r="AG314" i="15"/>
  <c r="AF314" i="15"/>
  <c r="AE314" i="15"/>
  <c r="AD314" i="15"/>
  <c r="Y314" i="15"/>
  <c r="W314" i="15"/>
  <c r="V314" i="15"/>
  <c r="U314" i="15"/>
  <c r="T314" i="15"/>
  <c r="AN313" i="15"/>
  <c r="AM313" i="15"/>
  <c r="AL313" i="15"/>
  <c r="AK313" i="15"/>
  <c r="AJ313" i="15"/>
  <c r="AI313" i="15"/>
  <c r="AH313" i="15"/>
  <c r="AG313" i="15"/>
  <c r="AF313" i="15"/>
  <c r="AE313" i="15"/>
  <c r="AD313" i="15"/>
  <c r="Y313" i="15"/>
  <c r="W313" i="15"/>
  <c r="V313" i="15"/>
  <c r="U313" i="15"/>
  <c r="T313" i="15"/>
  <c r="AN312" i="15"/>
  <c r="AM312" i="15"/>
  <c r="AL312" i="15"/>
  <c r="AK312" i="15"/>
  <c r="AJ312" i="15"/>
  <c r="AI312" i="15"/>
  <c r="AH312" i="15"/>
  <c r="AG312" i="15"/>
  <c r="AF312" i="15"/>
  <c r="AE312" i="15"/>
  <c r="AD312" i="15"/>
  <c r="Y312" i="15"/>
  <c r="W312" i="15"/>
  <c r="V312" i="15"/>
  <c r="U312" i="15"/>
  <c r="T312" i="15"/>
  <c r="AN311" i="15"/>
  <c r="AM311" i="15"/>
  <c r="AL311" i="15"/>
  <c r="AK311" i="15"/>
  <c r="AJ311" i="15"/>
  <c r="AI311" i="15"/>
  <c r="AH311" i="15"/>
  <c r="AG311" i="15"/>
  <c r="AF311" i="15"/>
  <c r="AE311" i="15"/>
  <c r="AD311" i="15"/>
  <c r="Y311" i="15"/>
  <c r="W311" i="15"/>
  <c r="V311" i="15"/>
  <c r="U311" i="15"/>
  <c r="T311" i="15"/>
  <c r="AN310" i="15"/>
  <c r="AM310" i="15"/>
  <c r="AL310" i="15"/>
  <c r="AK310" i="15"/>
  <c r="AJ310" i="15"/>
  <c r="AI310" i="15"/>
  <c r="AH310" i="15"/>
  <c r="AG310" i="15"/>
  <c r="AF310" i="15"/>
  <c r="AE310" i="15"/>
  <c r="AD310" i="15"/>
  <c r="Y310" i="15"/>
  <c r="W310" i="15"/>
  <c r="V310" i="15"/>
  <c r="U310" i="15"/>
  <c r="T310" i="15"/>
  <c r="AN309" i="15"/>
  <c r="AM309" i="15"/>
  <c r="AL309" i="15"/>
  <c r="AK309" i="15"/>
  <c r="AJ309" i="15"/>
  <c r="AI309" i="15"/>
  <c r="AH309" i="15"/>
  <c r="AG309" i="15"/>
  <c r="AF309" i="15"/>
  <c r="AE309" i="15"/>
  <c r="AD309" i="15"/>
  <c r="Y309" i="15"/>
  <c r="W309" i="15"/>
  <c r="V309" i="15"/>
  <c r="U309" i="15"/>
  <c r="T309" i="15"/>
  <c r="AN308" i="15"/>
  <c r="AM308" i="15"/>
  <c r="AL308" i="15"/>
  <c r="AK308" i="15"/>
  <c r="AJ308" i="15"/>
  <c r="AI308" i="15"/>
  <c r="AH308" i="15"/>
  <c r="AG308" i="15"/>
  <c r="AF308" i="15"/>
  <c r="AE308" i="15"/>
  <c r="AD308" i="15"/>
  <c r="Y308" i="15"/>
  <c r="W308" i="15"/>
  <c r="V308" i="15"/>
  <c r="U308" i="15"/>
  <c r="T308" i="15"/>
  <c r="AN307" i="15"/>
  <c r="AM307" i="15"/>
  <c r="AL307" i="15"/>
  <c r="AK307" i="15"/>
  <c r="AJ307" i="15"/>
  <c r="AI307" i="15"/>
  <c r="AH307" i="15"/>
  <c r="AG307" i="15"/>
  <c r="AF307" i="15"/>
  <c r="AE307" i="15"/>
  <c r="AD307" i="15"/>
  <c r="Y307" i="15"/>
  <c r="W307" i="15"/>
  <c r="V307" i="15"/>
  <c r="U307" i="15"/>
  <c r="T307" i="15"/>
  <c r="AN306" i="15"/>
  <c r="AM306" i="15"/>
  <c r="AL306" i="15"/>
  <c r="AK306" i="15"/>
  <c r="AJ306" i="15"/>
  <c r="AI306" i="15"/>
  <c r="AH306" i="15"/>
  <c r="AG306" i="15"/>
  <c r="AF306" i="15"/>
  <c r="AE306" i="15"/>
  <c r="AD306" i="15"/>
  <c r="Y306" i="15"/>
  <c r="W306" i="15"/>
  <c r="V306" i="15"/>
  <c r="U306" i="15"/>
  <c r="T306" i="15"/>
  <c r="AN305" i="15"/>
  <c r="AM305" i="15"/>
  <c r="AL305" i="15"/>
  <c r="AK305" i="15"/>
  <c r="AJ305" i="15"/>
  <c r="AI305" i="15"/>
  <c r="AH305" i="15"/>
  <c r="AG305" i="15"/>
  <c r="AF305" i="15"/>
  <c r="AE305" i="15"/>
  <c r="AD305" i="15"/>
  <c r="Y305" i="15"/>
  <c r="W305" i="15"/>
  <c r="V305" i="15"/>
  <c r="U305" i="15"/>
  <c r="T305" i="15"/>
  <c r="AN304" i="15"/>
  <c r="AM304" i="15"/>
  <c r="AL304" i="15"/>
  <c r="AK304" i="15"/>
  <c r="AJ304" i="15"/>
  <c r="AI304" i="15"/>
  <c r="AH304" i="15"/>
  <c r="AG304" i="15"/>
  <c r="AF304" i="15"/>
  <c r="AE304" i="15"/>
  <c r="AD304" i="15"/>
  <c r="Y304" i="15"/>
  <c r="W304" i="15"/>
  <c r="V304" i="15"/>
  <c r="U304" i="15"/>
  <c r="T304" i="15"/>
  <c r="AN303" i="15"/>
  <c r="AM303" i="15"/>
  <c r="AL303" i="15"/>
  <c r="AK303" i="15"/>
  <c r="AJ303" i="15"/>
  <c r="AI303" i="15"/>
  <c r="AH303" i="15"/>
  <c r="AG303" i="15"/>
  <c r="AF303" i="15"/>
  <c r="AE303" i="15"/>
  <c r="AD303" i="15"/>
  <c r="Y303" i="15"/>
  <c r="W303" i="15"/>
  <c r="V303" i="15"/>
  <c r="U303" i="15"/>
  <c r="T303" i="15"/>
  <c r="AN302" i="15"/>
  <c r="AM302" i="15"/>
  <c r="AL302" i="15"/>
  <c r="AK302" i="15"/>
  <c r="AJ302" i="15"/>
  <c r="AI302" i="15"/>
  <c r="AH302" i="15"/>
  <c r="AG302" i="15"/>
  <c r="AF302" i="15"/>
  <c r="AE302" i="15"/>
  <c r="AD302" i="15"/>
  <c r="Y302" i="15"/>
  <c r="W302" i="15"/>
  <c r="V302" i="15"/>
  <c r="U302" i="15"/>
  <c r="T302" i="15"/>
  <c r="AN301" i="15"/>
  <c r="AM301" i="15"/>
  <c r="AL301" i="15"/>
  <c r="AK301" i="15"/>
  <c r="AJ301" i="15"/>
  <c r="AI301" i="15"/>
  <c r="AH301" i="15"/>
  <c r="AG301" i="15"/>
  <c r="AF301" i="15"/>
  <c r="AE301" i="15"/>
  <c r="AD301" i="15"/>
  <c r="Y301" i="15"/>
  <c r="W301" i="15"/>
  <c r="V301" i="15"/>
  <c r="U301" i="15"/>
  <c r="T301" i="15"/>
  <c r="AN300" i="15"/>
  <c r="AM300" i="15"/>
  <c r="AL300" i="15"/>
  <c r="AK300" i="15"/>
  <c r="AJ300" i="15"/>
  <c r="AI300" i="15"/>
  <c r="AH300" i="15"/>
  <c r="AG300" i="15"/>
  <c r="AF300" i="15"/>
  <c r="AE300" i="15"/>
  <c r="AD300" i="15"/>
  <c r="Y300" i="15"/>
  <c r="W300" i="15"/>
  <c r="V300" i="15"/>
  <c r="U300" i="15"/>
  <c r="T300" i="15"/>
  <c r="AN299" i="15"/>
  <c r="AM299" i="15"/>
  <c r="AL299" i="15"/>
  <c r="AK299" i="15"/>
  <c r="AJ299" i="15"/>
  <c r="AI299" i="15"/>
  <c r="AH299" i="15"/>
  <c r="AG299" i="15"/>
  <c r="AF299" i="15"/>
  <c r="AE299" i="15"/>
  <c r="AD299" i="15"/>
  <c r="Y299" i="15"/>
  <c r="W299" i="15"/>
  <c r="V299" i="15"/>
  <c r="U299" i="15"/>
  <c r="T299" i="15"/>
  <c r="AN298" i="15"/>
  <c r="AM298" i="15"/>
  <c r="AL298" i="15"/>
  <c r="AK298" i="15"/>
  <c r="AJ298" i="15"/>
  <c r="AI298" i="15"/>
  <c r="AH298" i="15"/>
  <c r="AG298" i="15"/>
  <c r="AF298" i="15"/>
  <c r="AE298" i="15"/>
  <c r="AD298" i="15"/>
  <c r="Y298" i="15"/>
  <c r="W298" i="15"/>
  <c r="V298" i="15"/>
  <c r="U298" i="15"/>
  <c r="T298" i="15"/>
  <c r="AN297" i="15"/>
  <c r="AM297" i="15"/>
  <c r="AL297" i="15"/>
  <c r="AK297" i="15"/>
  <c r="AJ297" i="15"/>
  <c r="AI297" i="15"/>
  <c r="AH297" i="15"/>
  <c r="AG297" i="15"/>
  <c r="AF297" i="15"/>
  <c r="AE297" i="15"/>
  <c r="AD297" i="15"/>
  <c r="Y297" i="15"/>
  <c r="W297" i="15"/>
  <c r="V297" i="15"/>
  <c r="U297" i="15"/>
  <c r="T297" i="15"/>
  <c r="AN296" i="15"/>
  <c r="AM296" i="15"/>
  <c r="AL296" i="15"/>
  <c r="AK296" i="15"/>
  <c r="AJ296" i="15"/>
  <c r="AI296" i="15"/>
  <c r="AH296" i="15"/>
  <c r="AG296" i="15"/>
  <c r="AF296" i="15"/>
  <c r="AE296" i="15"/>
  <c r="AD296" i="15"/>
  <c r="Y296" i="15"/>
  <c r="W296" i="15"/>
  <c r="V296" i="15"/>
  <c r="U296" i="15"/>
  <c r="T296" i="15"/>
  <c r="AN295" i="15"/>
  <c r="AM295" i="15"/>
  <c r="AL295" i="15"/>
  <c r="AK295" i="15"/>
  <c r="AJ295" i="15"/>
  <c r="AI295" i="15"/>
  <c r="AH295" i="15"/>
  <c r="AG295" i="15"/>
  <c r="AF295" i="15"/>
  <c r="AE295" i="15"/>
  <c r="AD295" i="15"/>
  <c r="Y295" i="15"/>
  <c r="W295" i="15"/>
  <c r="V295" i="15"/>
  <c r="U295" i="15"/>
  <c r="T295" i="15"/>
  <c r="AN294" i="15"/>
  <c r="AM294" i="15"/>
  <c r="AL294" i="15"/>
  <c r="AK294" i="15"/>
  <c r="AJ294" i="15"/>
  <c r="AI294" i="15"/>
  <c r="AH294" i="15"/>
  <c r="AG294" i="15"/>
  <c r="AF294" i="15"/>
  <c r="AE294" i="15"/>
  <c r="AD294" i="15"/>
  <c r="Y294" i="15"/>
  <c r="W294" i="15"/>
  <c r="V294" i="15"/>
  <c r="U294" i="15"/>
  <c r="T294" i="15"/>
  <c r="AN293" i="15"/>
  <c r="AM293" i="15"/>
  <c r="AL293" i="15"/>
  <c r="AK293" i="15"/>
  <c r="AJ293" i="15"/>
  <c r="AI293" i="15"/>
  <c r="AH293" i="15"/>
  <c r="AG293" i="15"/>
  <c r="AF293" i="15"/>
  <c r="AE293" i="15"/>
  <c r="AD293" i="15"/>
  <c r="Y293" i="15"/>
  <c r="W293" i="15"/>
  <c r="V293" i="15"/>
  <c r="U293" i="15"/>
  <c r="T293" i="15"/>
  <c r="AN292" i="15"/>
  <c r="AM292" i="15"/>
  <c r="AL292" i="15"/>
  <c r="AK292" i="15"/>
  <c r="AJ292" i="15"/>
  <c r="AI292" i="15"/>
  <c r="AH292" i="15"/>
  <c r="AG292" i="15"/>
  <c r="AF292" i="15"/>
  <c r="AE292" i="15"/>
  <c r="AD292" i="15"/>
  <c r="Y292" i="15"/>
  <c r="W292" i="15"/>
  <c r="V292" i="15"/>
  <c r="U292" i="15"/>
  <c r="T292" i="15"/>
  <c r="AN291" i="15"/>
  <c r="AM291" i="15"/>
  <c r="AL291" i="15"/>
  <c r="AK291" i="15"/>
  <c r="AJ291" i="15"/>
  <c r="AI291" i="15"/>
  <c r="AH291" i="15"/>
  <c r="AG291" i="15"/>
  <c r="AF291" i="15"/>
  <c r="AE291" i="15"/>
  <c r="AD291" i="15"/>
  <c r="Y291" i="15"/>
  <c r="W291" i="15"/>
  <c r="V291" i="15"/>
  <c r="U291" i="15"/>
  <c r="T291" i="15"/>
  <c r="AN290" i="15"/>
  <c r="AM290" i="15"/>
  <c r="AL290" i="15"/>
  <c r="AK290" i="15"/>
  <c r="AJ290" i="15"/>
  <c r="AI290" i="15"/>
  <c r="AH290" i="15"/>
  <c r="AG290" i="15"/>
  <c r="AF290" i="15"/>
  <c r="AE290" i="15"/>
  <c r="AD290" i="15"/>
  <c r="Y290" i="15"/>
  <c r="W290" i="15"/>
  <c r="V290" i="15"/>
  <c r="U290" i="15"/>
  <c r="T290" i="15"/>
  <c r="AN289" i="15"/>
  <c r="AM289" i="15"/>
  <c r="AL289" i="15"/>
  <c r="AK289" i="15"/>
  <c r="AJ289" i="15"/>
  <c r="AI289" i="15"/>
  <c r="AH289" i="15"/>
  <c r="AG289" i="15"/>
  <c r="AF289" i="15"/>
  <c r="AE289" i="15"/>
  <c r="AD289" i="15"/>
  <c r="Y289" i="15"/>
  <c r="W289" i="15"/>
  <c r="V289" i="15"/>
  <c r="U289" i="15"/>
  <c r="T289" i="15"/>
  <c r="AN288" i="15"/>
  <c r="AM288" i="15"/>
  <c r="AL288" i="15"/>
  <c r="AK288" i="15"/>
  <c r="AJ288" i="15"/>
  <c r="AI288" i="15"/>
  <c r="AH288" i="15"/>
  <c r="AG288" i="15"/>
  <c r="AF288" i="15"/>
  <c r="AE288" i="15"/>
  <c r="AD288" i="15"/>
  <c r="Y288" i="15"/>
  <c r="W288" i="15"/>
  <c r="V288" i="15"/>
  <c r="U288" i="15"/>
  <c r="T288" i="15"/>
  <c r="AN287" i="15"/>
  <c r="AM287" i="15"/>
  <c r="AL287" i="15"/>
  <c r="AK287" i="15"/>
  <c r="AJ287" i="15"/>
  <c r="AI287" i="15"/>
  <c r="AH287" i="15"/>
  <c r="AG287" i="15"/>
  <c r="AF287" i="15"/>
  <c r="AE287" i="15"/>
  <c r="AD287" i="15"/>
  <c r="Y287" i="15"/>
  <c r="W287" i="15"/>
  <c r="V287" i="15"/>
  <c r="U287" i="15"/>
  <c r="T287" i="15"/>
  <c r="AN286" i="15"/>
  <c r="AM286" i="15"/>
  <c r="AL286" i="15"/>
  <c r="AK286" i="15"/>
  <c r="AJ286" i="15"/>
  <c r="AI286" i="15"/>
  <c r="AH286" i="15"/>
  <c r="AG286" i="15"/>
  <c r="AF286" i="15"/>
  <c r="AE286" i="15"/>
  <c r="AD286" i="15"/>
  <c r="Y286" i="15"/>
  <c r="W286" i="15"/>
  <c r="V286" i="15"/>
  <c r="U286" i="15"/>
  <c r="T286" i="15"/>
  <c r="AN285" i="15"/>
  <c r="AM285" i="15"/>
  <c r="AL285" i="15"/>
  <c r="AK285" i="15"/>
  <c r="AJ285" i="15"/>
  <c r="AI285" i="15"/>
  <c r="AH285" i="15"/>
  <c r="AG285" i="15"/>
  <c r="AF285" i="15"/>
  <c r="AE285" i="15"/>
  <c r="AD285" i="15"/>
  <c r="Y285" i="15"/>
  <c r="W285" i="15"/>
  <c r="V285" i="15"/>
  <c r="U285" i="15"/>
  <c r="T285" i="15"/>
  <c r="AN284" i="15"/>
  <c r="AM284" i="15"/>
  <c r="AL284" i="15"/>
  <c r="AK284" i="15"/>
  <c r="AJ284" i="15"/>
  <c r="AI284" i="15"/>
  <c r="AH284" i="15"/>
  <c r="AG284" i="15"/>
  <c r="AF284" i="15"/>
  <c r="AE284" i="15"/>
  <c r="AD284" i="15"/>
  <c r="Y284" i="15"/>
  <c r="W284" i="15"/>
  <c r="V284" i="15"/>
  <c r="U284" i="15"/>
  <c r="T284" i="15"/>
  <c r="AN283" i="15"/>
  <c r="AM283" i="15"/>
  <c r="AL283" i="15"/>
  <c r="AK283" i="15"/>
  <c r="AJ283" i="15"/>
  <c r="AI283" i="15"/>
  <c r="AH283" i="15"/>
  <c r="AG283" i="15"/>
  <c r="AF283" i="15"/>
  <c r="AE283" i="15"/>
  <c r="AD283" i="15"/>
  <c r="Y283" i="15"/>
  <c r="W283" i="15"/>
  <c r="V283" i="15"/>
  <c r="U283" i="15"/>
  <c r="T283" i="15"/>
  <c r="AN282" i="15"/>
  <c r="AM282" i="15"/>
  <c r="AL282" i="15"/>
  <c r="AK282" i="15"/>
  <c r="AJ282" i="15"/>
  <c r="AI282" i="15"/>
  <c r="AH282" i="15"/>
  <c r="AG282" i="15"/>
  <c r="AF282" i="15"/>
  <c r="AE282" i="15"/>
  <c r="AD282" i="15"/>
  <c r="Y282" i="15"/>
  <c r="W282" i="15"/>
  <c r="V282" i="15"/>
  <c r="U282" i="15"/>
  <c r="T282" i="15"/>
  <c r="AN281" i="15"/>
  <c r="AM281" i="15"/>
  <c r="AL281" i="15"/>
  <c r="AK281" i="15"/>
  <c r="AJ281" i="15"/>
  <c r="AI281" i="15"/>
  <c r="AH281" i="15"/>
  <c r="AG281" i="15"/>
  <c r="AF281" i="15"/>
  <c r="AE281" i="15"/>
  <c r="AD281" i="15"/>
  <c r="Y281" i="15"/>
  <c r="W281" i="15"/>
  <c r="V281" i="15"/>
  <c r="U281" i="15"/>
  <c r="T281" i="15"/>
  <c r="AN280" i="15"/>
  <c r="AM280" i="15"/>
  <c r="AL280" i="15"/>
  <c r="AK280" i="15"/>
  <c r="AJ280" i="15"/>
  <c r="AI280" i="15"/>
  <c r="AH280" i="15"/>
  <c r="AG280" i="15"/>
  <c r="AF280" i="15"/>
  <c r="AE280" i="15"/>
  <c r="AD280" i="15"/>
  <c r="Y280" i="15"/>
  <c r="W280" i="15"/>
  <c r="V280" i="15"/>
  <c r="U280" i="15"/>
  <c r="T280" i="15"/>
  <c r="AN279" i="15"/>
  <c r="AM279" i="15"/>
  <c r="AL279" i="15"/>
  <c r="AK279" i="15"/>
  <c r="AJ279" i="15"/>
  <c r="AI279" i="15"/>
  <c r="AH279" i="15"/>
  <c r="AG279" i="15"/>
  <c r="AF279" i="15"/>
  <c r="AE279" i="15"/>
  <c r="AD279" i="15"/>
  <c r="Y279" i="15"/>
  <c r="W279" i="15"/>
  <c r="V279" i="15"/>
  <c r="U279" i="15"/>
  <c r="T279" i="15"/>
  <c r="AN278" i="15"/>
  <c r="AM278" i="15"/>
  <c r="AL278" i="15"/>
  <c r="AK278" i="15"/>
  <c r="AJ278" i="15"/>
  <c r="AI278" i="15"/>
  <c r="AH278" i="15"/>
  <c r="AG278" i="15"/>
  <c r="AF278" i="15"/>
  <c r="AE278" i="15"/>
  <c r="AD278" i="15"/>
  <c r="Y278" i="15"/>
  <c r="W278" i="15"/>
  <c r="V278" i="15"/>
  <c r="U278" i="15"/>
  <c r="T278" i="15"/>
  <c r="AN277" i="15"/>
  <c r="AM277" i="15"/>
  <c r="AL277" i="15"/>
  <c r="AK277" i="15"/>
  <c r="AJ277" i="15"/>
  <c r="AI277" i="15"/>
  <c r="AH277" i="15"/>
  <c r="AG277" i="15"/>
  <c r="AF277" i="15"/>
  <c r="AE277" i="15"/>
  <c r="AD277" i="15"/>
  <c r="Y277" i="15"/>
  <c r="W277" i="15"/>
  <c r="V277" i="15"/>
  <c r="U277" i="15"/>
  <c r="T277" i="15"/>
  <c r="AN276" i="15"/>
  <c r="AM276" i="15"/>
  <c r="AL276" i="15"/>
  <c r="AK276" i="15"/>
  <c r="AJ276" i="15"/>
  <c r="AI276" i="15"/>
  <c r="AH276" i="15"/>
  <c r="AG276" i="15"/>
  <c r="AF276" i="15"/>
  <c r="AE276" i="15"/>
  <c r="AD276" i="15"/>
  <c r="Y276" i="15"/>
  <c r="W276" i="15"/>
  <c r="V276" i="15"/>
  <c r="U276" i="15"/>
  <c r="T276" i="15"/>
  <c r="AN275" i="15"/>
  <c r="AM275" i="15"/>
  <c r="AL275" i="15"/>
  <c r="AK275" i="15"/>
  <c r="AJ275" i="15"/>
  <c r="AI275" i="15"/>
  <c r="AH275" i="15"/>
  <c r="AG275" i="15"/>
  <c r="AF275" i="15"/>
  <c r="AE275" i="15"/>
  <c r="AD275" i="15"/>
  <c r="Y275" i="15"/>
  <c r="W275" i="15"/>
  <c r="V275" i="15"/>
  <c r="U275" i="15"/>
  <c r="T275" i="15"/>
  <c r="AN274" i="15"/>
  <c r="AM274" i="15"/>
  <c r="AL274" i="15"/>
  <c r="AK274" i="15"/>
  <c r="AJ274" i="15"/>
  <c r="AI274" i="15"/>
  <c r="AH274" i="15"/>
  <c r="AG274" i="15"/>
  <c r="AF274" i="15"/>
  <c r="AE274" i="15"/>
  <c r="AD274" i="15"/>
  <c r="Y274" i="15"/>
  <c r="W274" i="15"/>
  <c r="V274" i="15"/>
  <c r="U274" i="15"/>
  <c r="T274" i="15"/>
  <c r="AN273" i="15"/>
  <c r="AM273" i="15"/>
  <c r="AL273" i="15"/>
  <c r="AK273" i="15"/>
  <c r="AJ273" i="15"/>
  <c r="AI273" i="15"/>
  <c r="AH273" i="15"/>
  <c r="AG273" i="15"/>
  <c r="AF273" i="15"/>
  <c r="AE273" i="15"/>
  <c r="AD273" i="15"/>
  <c r="Y273" i="15"/>
  <c r="W273" i="15"/>
  <c r="V273" i="15"/>
  <c r="U273" i="15"/>
  <c r="T273" i="15"/>
  <c r="AN272" i="15"/>
  <c r="AM272" i="15"/>
  <c r="AL272" i="15"/>
  <c r="AK272" i="15"/>
  <c r="AJ272" i="15"/>
  <c r="AI272" i="15"/>
  <c r="AH272" i="15"/>
  <c r="AG272" i="15"/>
  <c r="AF272" i="15"/>
  <c r="AE272" i="15"/>
  <c r="AD272" i="15"/>
  <c r="Y272" i="15"/>
  <c r="W272" i="15"/>
  <c r="V272" i="15"/>
  <c r="U272" i="15"/>
  <c r="T272" i="15"/>
  <c r="AN271" i="15"/>
  <c r="AM271" i="15"/>
  <c r="AL271" i="15"/>
  <c r="AK271" i="15"/>
  <c r="AJ271" i="15"/>
  <c r="AI271" i="15"/>
  <c r="AH271" i="15"/>
  <c r="AG271" i="15"/>
  <c r="AF271" i="15"/>
  <c r="AE271" i="15"/>
  <c r="AD271" i="15"/>
  <c r="Y271" i="15"/>
  <c r="W271" i="15"/>
  <c r="V271" i="15"/>
  <c r="U271" i="15"/>
  <c r="T271" i="15"/>
  <c r="AN270" i="15"/>
  <c r="AM270" i="15"/>
  <c r="AL270" i="15"/>
  <c r="AK270" i="15"/>
  <c r="AJ270" i="15"/>
  <c r="AI270" i="15"/>
  <c r="AH270" i="15"/>
  <c r="AG270" i="15"/>
  <c r="AF270" i="15"/>
  <c r="AE270" i="15"/>
  <c r="AD270" i="15"/>
  <c r="Y270" i="15"/>
  <c r="W270" i="15"/>
  <c r="V270" i="15"/>
  <c r="U270" i="15"/>
  <c r="T270" i="15"/>
  <c r="AN269" i="15"/>
  <c r="AM269" i="15"/>
  <c r="AL269" i="15"/>
  <c r="AK269" i="15"/>
  <c r="AJ269" i="15"/>
  <c r="AI269" i="15"/>
  <c r="AH269" i="15"/>
  <c r="AG269" i="15"/>
  <c r="AF269" i="15"/>
  <c r="AE269" i="15"/>
  <c r="AD269" i="15"/>
  <c r="Y269" i="15"/>
  <c r="W269" i="15"/>
  <c r="V269" i="15"/>
  <c r="U269" i="15"/>
  <c r="T269" i="15"/>
  <c r="AN268" i="15"/>
  <c r="AM268" i="15"/>
  <c r="AL268" i="15"/>
  <c r="AK268" i="15"/>
  <c r="AJ268" i="15"/>
  <c r="AI268" i="15"/>
  <c r="AH268" i="15"/>
  <c r="AG268" i="15"/>
  <c r="AF268" i="15"/>
  <c r="AE268" i="15"/>
  <c r="AD268" i="15"/>
  <c r="Y268" i="15"/>
  <c r="W268" i="15"/>
  <c r="V268" i="15"/>
  <c r="U268" i="15"/>
  <c r="T268" i="15"/>
  <c r="AN267" i="15"/>
  <c r="AM267" i="15"/>
  <c r="AL267" i="15"/>
  <c r="AK267" i="15"/>
  <c r="AJ267" i="15"/>
  <c r="AI267" i="15"/>
  <c r="AH267" i="15"/>
  <c r="AG267" i="15"/>
  <c r="AF267" i="15"/>
  <c r="AE267" i="15"/>
  <c r="AD267" i="15"/>
  <c r="Y267" i="15"/>
  <c r="W267" i="15"/>
  <c r="V267" i="15"/>
  <c r="U267" i="15"/>
  <c r="T267" i="15"/>
  <c r="AN266" i="15"/>
  <c r="AM266" i="15"/>
  <c r="AL266" i="15"/>
  <c r="AK266" i="15"/>
  <c r="AJ266" i="15"/>
  <c r="AI266" i="15"/>
  <c r="AH266" i="15"/>
  <c r="AG266" i="15"/>
  <c r="AF266" i="15"/>
  <c r="AE266" i="15"/>
  <c r="AD266" i="15"/>
  <c r="Y266" i="15"/>
  <c r="W266" i="15"/>
  <c r="V266" i="15"/>
  <c r="U266" i="15"/>
  <c r="T266" i="15"/>
  <c r="AN265" i="15"/>
  <c r="AM265" i="15"/>
  <c r="AL265" i="15"/>
  <c r="AK265" i="15"/>
  <c r="AJ265" i="15"/>
  <c r="AI265" i="15"/>
  <c r="AH265" i="15"/>
  <c r="AG265" i="15"/>
  <c r="AF265" i="15"/>
  <c r="AE265" i="15"/>
  <c r="AD265" i="15"/>
  <c r="Y265" i="15"/>
  <c r="W265" i="15"/>
  <c r="V265" i="15"/>
  <c r="U265" i="15"/>
  <c r="T265" i="15"/>
  <c r="AN264" i="15"/>
  <c r="AM264" i="15"/>
  <c r="AL264" i="15"/>
  <c r="AK264" i="15"/>
  <c r="AJ264" i="15"/>
  <c r="AI264" i="15"/>
  <c r="AH264" i="15"/>
  <c r="AG264" i="15"/>
  <c r="AF264" i="15"/>
  <c r="AE264" i="15"/>
  <c r="AD264" i="15"/>
  <c r="Y264" i="15"/>
  <c r="W264" i="15"/>
  <c r="V264" i="15"/>
  <c r="U264" i="15"/>
  <c r="T264" i="15"/>
  <c r="AN263" i="15"/>
  <c r="AM263" i="15"/>
  <c r="AL263" i="15"/>
  <c r="AK263" i="15"/>
  <c r="AJ263" i="15"/>
  <c r="AI263" i="15"/>
  <c r="AH263" i="15"/>
  <c r="AG263" i="15"/>
  <c r="AF263" i="15"/>
  <c r="AE263" i="15"/>
  <c r="AD263" i="15"/>
  <c r="Y263" i="15"/>
  <c r="W263" i="15"/>
  <c r="V263" i="15"/>
  <c r="U263" i="15"/>
  <c r="T263" i="15"/>
  <c r="AN262" i="15"/>
  <c r="AM262" i="15"/>
  <c r="AL262" i="15"/>
  <c r="AK262" i="15"/>
  <c r="AJ262" i="15"/>
  <c r="AI262" i="15"/>
  <c r="AH262" i="15"/>
  <c r="AG262" i="15"/>
  <c r="AF262" i="15"/>
  <c r="AE262" i="15"/>
  <c r="AD262" i="15"/>
  <c r="Y262" i="15"/>
  <c r="W262" i="15"/>
  <c r="V262" i="15"/>
  <c r="U262" i="15"/>
  <c r="T262" i="15"/>
  <c r="AN261" i="15"/>
  <c r="AM261" i="15"/>
  <c r="AL261" i="15"/>
  <c r="AK261" i="15"/>
  <c r="AJ261" i="15"/>
  <c r="AI261" i="15"/>
  <c r="AH261" i="15"/>
  <c r="AG261" i="15"/>
  <c r="AF261" i="15"/>
  <c r="AE261" i="15"/>
  <c r="AD261" i="15"/>
  <c r="Y261" i="15"/>
  <c r="W261" i="15"/>
  <c r="V261" i="15"/>
  <c r="U261" i="15"/>
  <c r="T261" i="15"/>
  <c r="AN260" i="15"/>
  <c r="AM260" i="15"/>
  <c r="AL260" i="15"/>
  <c r="AK260" i="15"/>
  <c r="AJ260" i="15"/>
  <c r="AI260" i="15"/>
  <c r="AH260" i="15"/>
  <c r="AG260" i="15"/>
  <c r="AF260" i="15"/>
  <c r="AE260" i="15"/>
  <c r="AD260" i="15"/>
  <c r="Y260" i="15"/>
  <c r="W260" i="15"/>
  <c r="V260" i="15"/>
  <c r="U260" i="15"/>
  <c r="T260" i="15"/>
  <c r="AN259" i="15"/>
  <c r="AM259" i="15"/>
  <c r="AL259" i="15"/>
  <c r="AK259" i="15"/>
  <c r="AJ259" i="15"/>
  <c r="AI259" i="15"/>
  <c r="AH259" i="15"/>
  <c r="AG259" i="15"/>
  <c r="AF259" i="15"/>
  <c r="AE259" i="15"/>
  <c r="AD259" i="15"/>
  <c r="Y259" i="15"/>
  <c r="W259" i="15"/>
  <c r="V259" i="15"/>
  <c r="U259" i="15"/>
  <c r="T259" i="15"/>
  <c r="AN258" i="15"/>
  <c r="AM258" i="15"/>
  <c r="AL258" i="15"/>
  <c r="AK258" i="15"/>
  <c r="AJ258" i="15"/>
  <c r="AI258" i="15"/>
  <c r="AH258" i="15"/>
  <c r="AG258" i="15"/>
  <c r="AF258" i="15"/>
  <c r="AE258" i="15"/>
  <c r="AD258" i="15"/>
  <c r="Y258" i="15"/>
  <c r="W258" i="15"/>
  <c r="V258" i="15"/>
  <c r="U258" i="15"/>
  <c r="T258" i="15"/>
  <c r="AN257" i="15"/>
  <c r="AM257" i="15"/>
  <c r="AL257" i="15"/>
  <c r="AK257" i="15"/>
  <c r="AJ257" i="15"/>
  <c r="AI257" i="15"/>
  <c r="AH257" i="15"/>
  <c r="AG257" i="15"/>
  <c r="AF257" i="15"/>
  <c r="AE257" i="15"/>
  <c r="AD257" i="15"/>
  <c r="Y257" i="15"/>
  <c r="W257" i="15"/>
  <c r="V257" i="15"/>
  <c r="U257" i="15"/>
  <c r="T257" i="15"/>
  <c r="AN256" i="15"/>
  <c r="AM256" i="15"/>
  <c r="AL256" i="15"/>
  <c r="AK256" i="15"/>
  <c r="AJ256" i="15"/>
  <c r="AI256" i="15"/>
  <c r="AH256" i="15"/>
  <c r="AG256" i="15"/>
  <c r="AF256" i="15"/>
  <c r="AE256" i="15"/>
  <c r="AD256" i="15"/>
  <c r="Y256" i="15"/>
  <c r="W256" i="15"/>
  <c r="V256" i="15"/>
  <c r="U256" i="15"/>
  <c r="T256" i="15"/>
  <c r="AN255" i="15"/>
  <c r="AM255" i="15"/>
  <c r="AL255" i="15"/>
  <c r="AK255" i="15"/>
  <c r="AJ255" i="15"/>
  <c r="AI255" i="15"/>
  <c r="AH255" i="15"/>
  <c r="AG255" i="15"/>
  <c r="AF255" i="15"/>
  <c r="AE255" i="15"/>
  <c r="AD255" i="15"/>
  <c r="Y255" i="15"/>
  <c r="W255" i="15"/>
  <c r="V255" i="15"/>
  <c r="U255" i="15"/>
  <c r="T255" i="15"/>
  <c r="AN254" i="15"/>
  <c r="AM254" i="15"/>
  <c r="AL254" i="15"/>
  <c r="AK254" i="15"/>
  <c r="AJ254" i="15"/>
  <c r="AI254" i="15"/>
  <c r="AH254" i="15"/>
  <c r="AG254" i="15"/>
  <c r="AF254" i="15"/>
  <c r="AE254" i="15"/>
  <c r="AD254" i="15"/>
  <c r="Y254" i="15"/>
  <c r="W254" i="15"/>
  <c r="V254" i="15"/>
  <c r="U254" i="15"/>
  <c r="T254" i="15"/>
  <c r="AN253" i="15"/>
  <c r="AM253" i="15"/>
  <c r="AL253" i="15"/>
  <c r="AK253" i="15"/>
  <c r="AJ253" i="15"/>
  <c r="AI253" i="15"/>
  <c r="AH253" i="15"/>
  <c r="AG253" i="15"/>
  <c r="AF253" i="15"/>
  <c r="AE253" i="15"/>
  <c r="AD253" i="15"/>
  <c r="Y253" i="15"/>
  <c r="W253" i="15"/>
  <c r="V253" i="15"/>
  <c r="U253" i="15"/>
  <c r="T253" i="15"/>
  <c r="AN252" i="15"/>
  <c r="AM252" i="15"/>
  <c r="AL252" i="15"/>
  <c r="AK252" i="15"/>
  <c r="AJ252" i="15"/>
  <c r="AI252" i="15"/>
  <c r="AH252" i="15"/>
  <c r="AG252" i="15"/>
  <c r="AF252" i="15"/>
  <c r="AE252" i="15"/>
  <c r="AD252" i="15"/>
  <c r="Y252" i="15"/>
  <c r="W252" i="15"/>
  <c r="V252" i="15"/>
  <c r="U252" i="15"/>
  <c r="T252" i="15"/>
  <c r="AN251" i="15"/>
  <c r="AM251" i="15"/>
  <c r="AL251" i="15"/>
  <c r="AK251" i="15"/>
  <c r="AJ251" i="15"/>
  <c r="AI251" i="15"/>
  <c r="AH251" i="15"/>
  <c r="AG251" i="15"/>
  <c r="AF251" i="15"/>
  <c r="AE251" i="15"/>
  <c r="AD251" i="15"/>
  <c r="Y251" i="15"/>
  <c r="W251" i="15"/>
  <c r="V251" i="15"/>
  <c r="U251" i="15"/>
  <c r="T251" i="15"/>
  <c r="AN250" i="15"/>
  <c r="AM250" i="15"/>
  <c r="AL250" i="15"/>
  <c r="AK250" i="15"/>
  <c r="AJ250" i="15"/>
  <c r="AI250" i="15"/>
  <c r="AH250" i="15"/>
  <c r="AG250" i="15"/>
  <c r="AF250" i="15"/>
  <c r="AE250" i="15"/>
  <c r="AD250" i="15"/>
  <c r="Y250" i="15"/>
  <c r="W250" i="15"/>
  <c r="V250" i="15"/>
  <c r="U250" i="15"/>
  <c r="T250" i="15"/>
  <c r="AN249" i="15"/>
  <c r="AM249" i="15"/>
  <c r="AL249" i="15"/>
  <c r="AK249" i="15"/>
  <c r="AJ249" i="15"/>
  <c r="AI249" i="15"/>
  <c r="AH249" i="15"/>
  <c r="AG249" i="15"/>
  <c r="AF249" i="15"/>
  <c r="AE249" i="15"/>
  <c r="AD249" i="15"/>
  <c r="Y249" i="15"/>
  <c r="W249" i="15"/>
  <c r="V249" i="15"/>
  <c r="U249" i="15"/>
  <c r="T249" i="15"/>
  <c r="AN248" i="15"/>
  <c r="AM248" i="15"/>
  <c r="AL248" i="15"/>
  <c r="AK248" i="15"/>
  <c r="AJ248" i="15"/>
  <c r="AI248" i="15"/>
  <c r="AH248" i="15"/>
  <c r="AG248" i="15"/>
  <c r="AF248" i="15"/>
  <c r="AE248" i="15"/>
  <c r="AD248" i="15"/>
  <c r="Y248" i="15"/>
  <c r="W248" i="15"/>
  <c r="V248" i="15"/>
  <c r="U248" i="15"/>
  <c r="T248" i="15"/>
  <c r="AN247" i="15"/>
  <c r="AM247" i="15"/>
  <c r="AL247" i="15"/>
  <c r="AK247" i="15"/>
  <c r="AJ247" i="15"/>
  <c r="AI247" i="15"/>
  <c r="AH247" i="15"/>
  <c r="AG247" i="15"/>
  <c r="AF247" i="15"/>
  <c r="AE247" i="15"/>
  <c r="AD247" i="15"/>
  <c r="Y247" i="15"/>
  <c r="W247" i="15"/>
  <c r="V247" i="15"/>
  <c r="U247" i="15"/>
  <c r="T247" i="15"/>
  <c r="AN246" i="15"/>
  <c r="AM246" i="15"/>
  <c r="AL246" i="15"/>
  <c r="AK246" i="15"/>
  <c r="AJ246" i="15"/>
  <c r="AI246" i="15"/>
  <c r="AH246" i="15"/>
  <c r="AG246" i="15"/>
  <c r="AF246" i="15"/>
  <c r="AE246" i="15"/>
  <c r="AD246" i="15"/>
  <c r="Y246" i="15"/>
  <c r="W246" i="15"/>
  <c r="V246" i="15"/>
  <c r="U246" i="15"/>
  <c r="T246" i="15"/>
  <c r="AN245" i="15"/>
  <c r="AM245" i="15"/>
  <c r="AL245" i="15"/>
  <c r="AK245" i="15"/>
  <c r="AJ245" i="15"/>
  <c r="AI245" i="15"/>
  <c r="AH245" i="15"/>
  <c r="AG245" i="15"/>
  <c r="AF245" i="15"/>
  <c r="AE245" i="15"/>
  <c r="AD245" i="15"/>
  <c r="Y245" i="15"/>
  <c r="W245" i="15"/>
  <c r="V245" i="15"/>
  <c r="U245" i="15"/>
  <c r="T245" i="15"/>
  <c r="AN244" i="15"/>
  <c r="AM244" i="15"/>
  <c r="AL244" i="15"/>
  <c r="AK244" i="15"/>
  <c r="AJ244" i="15"/>
  <c r="AI244" i="15"/>
  <c r="AH244" i="15"/>
  <c r="AG244" i="15"/>
  <c r="AF244" i="15"/>
  <c r="AE244" i="15"/>
  <c r="AD244" i="15"/>
  <c r="Y244" i="15"/>
  <c r="W244" i="15"/>
  <c r="V244" i="15"/>
  <c r="U244" i="15"/>
  <c r="T244" i="15"/>
  <c r="AN243" i="15"/>
  <c r="AM243" i="15"/>
  <c r="AL243" i="15"/>
  <c r="AK243" i="15"/>
  <c r="AJ243" i="15"/>
  <c r="AI243" i="15"/>
  <c r="AH243" i="15"/>
  <c r="AG243" i="15"/>
  <c r="AF243" i="15"/>
  <c r="AE243" i="15"/>
  <c r="AD243" i="15"/>
  <c r="Y243" i="15"/>
  <c r="W243" i="15"/>
  <c r="V243" i="15"/>
  <c r="U243" i="15"/>
  <c r="T243" i="15"/>
  <c r="AN242" i="15"/>
  <c r="AM242" i="15"/>
  <c r="AL242" i="15"/>
  <c r="AK242" i="15"/>
  <c r="AJ242" i="15"/>
  <c r="AI242" i="15"/>
  <c r="AH242" i="15"/>
  <c r="AG242" i="15"/>
  <c r="AF242" i="15"/>
  <c r="AE242" i="15"/>
  <c r="AD242" i="15"/>
  <c r="Y242" i="15"/>
  <c r="W242" i="15"/>
  <c r="V242" i="15"/>
  <c r="U242" i="15"/>
  <c r="T242" i="15"/>
  <c r="AN241" i="15"/>
  <c r="AM241" i="15"/>
  <c r="AL241" i="15"/>
  <c r="AK241" i="15"/>
  <c r="AJ241" i="15"/>
  <c r="AI241" i="15"/>
  <c r="AH241" i="15"/>
  <c r="AG241" i="15"/>
  <c r="AF241" i="15"/>
  <c r="AE241" i="15"/>
  <c r="AD241" i="15"/>
  <c r="Y241" i="15"/>
  <c r="W241" i="15"/>
  <c r="V241" i="15"/>
  <c r="U241" i="15"/>
  <c r="T241" i="15"/>
  <c r="AN240" i="15"/>
  <c r="AM240" i="15"/>
  <c r="AL240" i="15"/>
  <c r="AK240" i="15"/>
  <c r="AJ240" i="15"/>
  <c r="AI240" i="15"/>
  <c r="AH240" i="15"/>
  <c r="AG240" i="15"/>
  <c r="AF240" i="15"/>
  <c r="AE240" i="15"/>
  <c r="AD240" i="15"/>
  <c r="Y240" i="15"/>
  <c r="W240" i="15"/>
  <c r="V240" i="15"/>
  <c r="U240" i="15"/>
  <c r="T240" i="15"/>
  <c r="AN239" i="15"/>
  <c r="AM239" i="15"/>
  <c r="AL239" i="15"/>
  <c r="AK239" i="15"/>
  <c r="AJ239" i="15"/>
  <c r="AI239" i="15"/>
  <c r="AH239" i="15"/>
  <c r="AG239" i="15"/>
  <c r="AF239" i="15"/>
  <c r="AE239" i="15"/>
  <c r="AD239" i="15"/>
  <c r="Y239" i="15"/>
  <c r="W239" i="15"/>
  <c r="V239" i="15"/>
  <c r="U239" i="15"/>
  <c r="T239" i="15"/>
  <c r="AN238" i="15"/>
  <c r="AM238" i="15"/>
  <c r="AL238" i="15"/>
  <c r="AK238" i="15"/>
  <c r="AJ238" i="15"/>
  <c r="AI238" i="15"/>
  <c r="AH238" i="15"/>
  <c r="AG238" i="15"/>
  <c r="AF238" i="15"/>
  <c r="AE238" i="15"/>
  <c r="AD238" i="15"/>
  <c r="Y238" i="15"/>
  <c r="W238" i="15"/>
  <c r="V238" i="15"/>
  <c r="U238" i="15"/>
  <c r="T238" i="15"/>
  <c r="AN237" i="15"/>
  <c r="AM237" i="15"/>
  <c r="AL237" i="15"/>
  <c r="AK237" i="15"/>
  <c r="AJ237" i="15"/>
  <c r="AI237" i="15"/>
  <c r="AH237" i="15"/>
  <c r="AG237" i="15"/>
  <c r="AF237" i="15"/>
  <c r="AE237" i="15"/>
  <c r="AD237" i="15"/>
  <c r="Y237" i="15"/>
  <c r="W237" i="15"/>
  <c r="V237" i="15"/>
  <c r="U237" i="15"/>
  <c r="T237" i="15"/>
  <c r="AN236" i="15"/>
  <c r="AM236" i="15"/>
  <c r="AL236" i="15"/>
  <c r="AK236" i="15"/>
  <c r="AJ236" i="15"/>
  <c r="AI236" i="15"/>
  <c r="AH236" i="15"/>
  <c r="AG236" i="15"/>
  <c r="AF236" i="15"/>
  <c r="AE236" i="15"/>
  <c r="AD236" i="15"/>
  <c r="Y236" i="15"/>
  <c r="W236" i="15"/>
  <c r="V236" i="15"/>
  <c r="U236" i="15"/>
  <c r="T236" i="15"/>
  <c r="AN235" i="15"/>
  <c r="AM235" i="15"/>
  <c r="AL235" i="15"/>
  <c r="AK235" i="15"/>
  <c r="AJ235" i="15"/>
  <c r="AI235" i="15"/>
  <c r="AH235" i="15"/>
  <c r="AG235" i="15"/>
  <c r="AF235" i="15"/>
  <c r="AE235" i="15"/>
  <c r="AD235" i="15"/>
  <c r="Y235" i="15"/>
  <c r="W235" i="15"/>
  <c r="V235" i="15"/>
  <c r="U235" i="15"/>
  <c r="T235" i="15"/>
  <c r="AN234" i="15"/>
  <c r="AM234" i="15"/>
  <c r="AL234" i="15"/>
  <c r="AK234" i="15"/>
  <c r="AJ234" i="15"/>
  <c r="AI234" i="15"/>
  <c r="AH234" i="15"/>
  <c r="AG234" i="15"/>
  <c r="AF234" i="15"/>
  <c r="AE234" i="15"/>
  <c r="AD234" i="15"/>
  <c r="Y234" i="15"/>
  <c r="W234" i="15"/>
  <c r="V234" i="15"/>
  <c r="U234" i="15"/>
  <c r="T234" i="15"/>
  <c r="AN233" i="15"/>
  <c r="AM233" i="15"/>
  <c r="AL233" i="15"/>
  <c r="AK233" i="15"/>
  <c r="AJ233" i="15"/>
  <c r="AI233" i="15"/>
  <c r="AH233" i="15"/>
  <c r="AG233" i="15"/>
  <c r="AF233" i="15"/>
  <c r="AE233" i="15"/>
  <c r="AD233" i="15"/>
  <c r="Y233" i="15"/>
  <c r="W233" i="15"/>
  <c r="V233" i="15"/>
  <c r="U233" i="15"/>
  <c r="T233" i="15"/>
  <c r="AN232" i="15"/>
  <c r="AM232" i="15"/>
  <c r="AL232" i="15"/>
  <c r="AK232" i="15"/>
  <c r="AJ232" i="15"/>
  <c r="AI232" i="15"/>
  <c r="AH232" i="15"/>
  <c r="AG232" i="15"/>
  <c r="AF232" i="15"/>
  <c r="AE232" i="15"/>
  <c r="AD232" i="15"/>
  <c r="Y232" i="15"/>
  <c r="W232" i="15"/>
  <c r="V232" i="15"/>
  <c r="U232" i="15"/>
  <c r="T232" i="15"/>
  <c r="AN231" i="15"/>
  <c r="AM231" i="15"/>
  <c r="AL231" i="15"/>
  <c r="AK231" i="15"/>
  <c r="AJ231" i="15"/>
  <c r="AI231" i="15"/>
  <c r="AH231" i="15"/>
  <c r="AG231" i="15"/>
  <c r="AF231" i="15"/>
  <c r="AE231" i="15"/>
  <c r="AD231" i="15"/>
  <c r="Y231" i="15"/>
  <c r="W231" i="15"/>
  <c r="V231" i="15"/>
  <c r="U231" i="15"/>
  <c r="T231" i="15"/>
  <c r="AN230" i="15"/>
  <c r="AM230" i="15"/>
  <c r="AL230" i="15"/>
  <c r="AK230" i="15"/>
  <c r="AJ230" i="15"/>
  <c r="AI230" i="15"/>
  <c r="AH230" i="15"/>
  <c r="AG230" i="15"/>
  <c r="AF230" i="15"/>
  <c r="AE230" i="15"/>
  <c r="AD230" i="15"/>
  <c r="Y230" i="15"/>
  <c r="W230" i="15"/>
  <c r="V230" i="15"/>
  <c r="U230" i="15"/>
  <c r="T230" i="15"/>
  <c r="AN229" i="15"/>
  <c r="AM229" i="15"/>
  <c r="AL229" i="15"/>
  <c r="AK229" i="15"/>
  <c r="AJ229" i="15"/>
  <c r="AI229" i="15"/>
  <c r="AH229" i="15"/>
  <c r="AG229" i="15"/>
  <c r="AF229" i="15"/>
  <c r="AE229" i="15"/>
  <c r="AD229" i="15"/>
  <c r="Y229" i="15"/>
  <c r="W229" i="15"/>
  <c r="V229" i="15"/>
  <c r="U229" i="15"/>
  <c r="T229" i="15"/>
  <c r="AN228" i="15"/>
  <c r="AM228" i="15"/>
  <c r="AL228" i="15"/>
  <c r="AK228" i="15"/>
  <c r="AJ228" i="15"/>
  <c r="AI228" i="15"/>
  <c r="AH228" i="15"/>
  <c r="AG228" i="15"/>
  <c r="AF228" i="15"/>
  <c r="AE228" i="15"/>
  <c r="AD228" i="15"/>
  <c r="Y228" i="15"/>
  <c r="W228" i="15"/>
  <c r="V228" i="15"/>
  <c r="U228" i="15"/>
  <c r="T228" i="15"/>
  <c r="AN227" i="15"/>
  <c r="AM227" i="15"/>
  <c r="AL227" i="15"/>
  <c r="AK227" i="15"/>
  <c r="AJ227" i="15"/>
  <c r="AI227" i="15"/>
  <c r="AH227" i="15"/>
  <c r="AG227" i="15"/>
  <c r="AF227" i="15"/>
  <c r="AE227" i="15"/>
  <c r="AD227" i="15"/>
  <c r="Y227" i="15"/>
  <c r="W227" i="15"/>
  <c r="V227" i="15"/>
  <c r="U227" i="15"/>
  <c r="T227" i="15"/>
  <c r="AN226" i="15"/>
  <c r="AM226" i="15"/>
  <c r="AL226" i="15"/>
  <c r="AK226" i="15"/>
  <c r="AJ226" i="15"/>
  <c r="AI226" i="15"/>
  <c r="AH226" i="15"/>
  <c r="AG226" i="15"/>
  <c r="AF226" i="15"/>
  <c r="AE226" i="15"/>
  <c r="AD226" i="15"/>
  <c r="Y226" i="15"/>
  <c r="W226" i="15"/>
  <c r="V226" i="15"/>
  <c r="U226" i="15"/>
  <c r="T226" i="15"/>
  <c r="AN225" i="15"/>
  <c r="AM225" i="15"/>
  <c r="AL225" i="15"/>
  <c r="AK225" i="15"/>
  <c r="AJ225" i="15"/>
  <c r="AI225" i="15"/>
  <c r="AH225" i="15"/>
  <c r="AG225" i="15"/>
  <c r="AF225" i="15"/>
  <c r="AE225" i="15"/>
  <c r="AD225" i="15"/>
  <c r="Y225" i="15"/>
  <c r="W225" i="15"/>
  <c r="V225" i="15"/>
  <c r="U225" i="15"/>
  <c r="T225" i="15"/>
  <c r="AN224" i="15"/>
  <c r="AM224" i="15"/>
  <c r="AL224" i="15"/>
  <c r="AK224" i="15"/>
  <c r="AJ224" i="15"/>
  <c r="AI224" i="15"/>
  <c r="AH224" i="15"/>
  <c r="AG224" i="15"/>
  <c r="AF224" i="15"/>
  <c r="AE224" i="15"/>
  <c r="AD224" i="15"/>
  <c r="Y224" i="15"/>
  <c r="W224" i="15"/>
  <c r="V224" i="15"/>
  <c r="U224" i="15"/>
  <c r="T224" i="15"/>
  <c r="AN223" i="15"/>
  <c r="AM223" i="15"/>
  <c r="AL223" i="15"/>
  <c r="AK223" i="15"/>
  <c r="AJ223" i="15"/>
  <c r="AI223" i="15"/>
  <c r="AH223" i="15"/>
  <c r="AG223" i="15"/>
  <c r="AF223" i="15"/>
  <c r="AE223" i="15"/>
  <c r="AD223" i="15"/>
  <c r="Y223" i="15"/>
  <c r="W223" i="15"/>
  <c r="V223" i="15"/>
  <c r="U223" i="15"/>
  <c r="T223" i="15"/>
  <c r="AN222" i="15"/>
  <c r="AM222" i="15"/>
  <c r="AL222" i="15"/>
  <c r="AK222" i="15"/>
  <c r="AJ222" i="15"/>
  <c r="AI222" i="15"/>
  <c r="AH222" i="15"/>
  <c r="AG222" i="15"/>
  <c r="AF222" i="15"/>
  <c r="AE222" i="15"/>
  <c r="AD222" i="15"/>
  <c r="Y222" i="15"/>
  <c r="W222" i="15"/>
  <c r="V222" i="15"/>
  <c r="U222" i="15"/>
  <c r="T222" i="15"/>
  <c r="AN221" i="15"/>
  <c r="AM221" i="15"/>
  <c r="AL221" i="15"/>
  <c r="AK221" i="15"/>
  <c r="AJ221" i="15"/>
  <c r="AI221" i="15"/>
  <c r="AH221" i="15"/>
  <c r="AG221" i="15"/>
  <c r="AF221" i="15"/>
  <c r="AE221" i="15"/>
  <c r="AD221" i="15"/>
  <c r="Y221" i="15"/>
  <c r="W221" i="15"/>
  <c r="V221" i="15"/>
  <c r="U221" i="15"/>
  <c r="T221" i="15"/>
  <c r="AN220" i="15"/>
  <c r="AM220" i="15"/>
  <c r="AL220" i="15"/>
  <c r="AK220" i="15"/>
  <c r="AJ220" i="15"/>
  <c r="AI220" i="15"/>
  <c r="AH220" i="15"/>
  <c r="AG220" i="15"/>
  <c r="AF220" i="15"/>
  <c r="AE220" i="15"/>
  <c r="AD220" i="15"/>
  <c r="Y220" i="15"/>
  <c r="W220" i="15"/>
  <c r="V220" i="15"/>
  <c r="U220" i="15"/>
  <c r="T220" i="15"/>
  <c r="AN219" i="15"/>
  <c r="AM219" i="15"/>
  <c r="AL219" i="15"/>
  <c r="AK219" i="15"/>
  <c r="AJ219" i="15"/>
  <c r="AI219" i="15"/>
  <c r="AH219" i="15"/>
  <c r="AG219" i="15"/>
  <c r="AF219" i="15"/>
  <c r="AE219" i="15"/>
  <c r="AD219" i="15"/>
  <c r="Y219" i="15"/>
  <c r="W219" i="15"/>
  <c r="V219" i="15"/>
  <c r="U219" i="15"/>
  <c r="T219" i="15"/>
  <c r="AN218" i="15"/>
  <c r="AM218" i="15"/>
  <c r="AL218" i="15"/>
  <c r="AK218" i="15"/>
  <c r="AJ218" i="15"/>
  <c r="AI218" i="15"/>
  <c r="AH218" i="15"/>
  <c r="AG218" i="15"/>
  <c r="AF218" i="15"/>
  <c r="AE218" i="15"/>
  <c r="AD218" i="15"/>
  <c r="Y218" i="15"/>
  <c r="W218" i="15"/>
  <c r="V218" i="15"/>
  <c r="U218" i="15"/>
  <c r="T218" i="15"/>
  <c r="AN217" i="15"/>
  <c r="AM217" i="15"/>
  <c r="AL217" i="15"/>
  <c r="AK217" i="15"/>
  <c r="AJ217" i="15"/>
  <c r="AI217" i="15"/>
  <c r="AH217" i="15"/>
  <c r="AG217" i="15"/>
  <c r="AF217" i="15"/>
  <c r="AE217" i="15"/>
  <c r="AD217" i="15"/>
  <c r="Y217" i="15"/>
  <c r="W217" i="15"/>
  <c r="V217" i="15"/>
  <c r="U217" i="15"/>
  <c r="T217" i="15"/>
  <c r="AN216" i="15"/>
  <c r="AM216" i="15"/>
  <c r="AL216" i="15"/>
  <c r="AK216" i="15"/>
  <c r="AJ216" i="15"/>
  <c r="AI216" i="15"/>
  <c r="AH216" i="15"/>
  <c r="AG216" i="15"/>
  <c r="AF216" i="15"/>
  <c r="AE216" i="15"/>
  <c r="AD216" i="15"/>
  <c r="Y216" i="15"/>
  <c r="W216" i="15"/>
  <c r="V216" i="15"/>
  <c r="U216" i="15"/>
  <c r="T216" i="15"/>
  <c r="AN215" i="15"/>
  <c r="AM215" i="15"/>
  <c r="AL215" i="15"/>
  <c r="AK215" i="15"/>
  <c r="AJ215" i="15"/>
  <c r="AI215" i="15"/>
  <c r="AH215" i="15"/>
  <c r="AG215" i="15"/>
  <c r="AF215" i="15"/>
  <c r="AE215" i="15"/>
  <c r="AD215" i="15"/>
  <c r="Y215" i="15"/>
  <c r="W215" i="15"/>
  <c r="V215" i="15"/>
  <c r="U215" i="15"/>
  <c r="T215" i="15"/>
  <c r="AN214" i="15"/>
  <c r="AM214" i="15"/>
  <c r="AL214" i="15"/>
  <c r="AK214" i="15"/>
  <c r="AJ214" i="15"/>
  <c r="AI214" i="15"/>
  <c r="AH214" i="15"/>
  <c r="AG214" i="15"/>
  <c r="AF214" i="15"/>
  <c r="AE214" i="15"/>
  <c r="AD214" i="15"/>
  <c r="Y214" i="15"/>
  <c r="W214" i="15"/>
  <c r="V214" i="15"/>
  <c r="U214" i="15"/>
  <c r="T214" i="15"/>
  <c r="AN213" i="15"/>
  <c r="AM213" i="15"/>
  <c r="AL213" i="15"/>
  <c r="AK213" i="15"/>
  <c r="AJ213" i="15"/>
  <c r="AI213" i="15"/>
  <c r="AH213" i="15"/>
  <c r="AG213" i="15"/>
  <c r="AF213" i="15"/>
  <c r="AE213" i="15"/>
  <c r="AD213" i="15"/>
  <c r="Y213" i="15"/>
  <c r="W213" i="15"/>
  <c r="V213" i="15"/>
  <c r="U213" i="15"/>
  <c r="T213" i="15"/>
  <c r="AN212" i="15"/>
  <c r="AM212" i="15"/>
  <c r="AL212" i="15"/>
  <c r="AK212" i="15"/>
  <c r="AJ212" i="15"/>
  <c r="AI212" i="15"/>
  <c r="AH212" i="15"/>
  <c r="AG212" i="15"/>
  <c r="AF212" i="15"/>
  <c r="AE212" i="15"/>
  <c r="AD212" i="15"/>
  <c r="Y212" i="15"/>
  <c r="W212" i="15"/>
  <c r="V212" i="15"/>
  <c r="U212" i="15"/>
  <c r="T212" i="15"/>
  <c r="AN211" i="15"/>
  <c r="AM211" i="15"/>
  <c r="AL211" i="15"/>
  <c r="AK211" i="15"/>
  <c r="AJ211" i="15"/>
  <c r="AI211" i="15"/>
  <c r="AH211" i="15"/>
  <c r="AG211" i="15"/>
  <c r="AF211" i="15"/>
  <c r="AE211" i="15"/>
  <c r="AD211" i="15"/>
  <c r="Y211" i="15"/>
  <c r="W211" i="15"/>
  <c r="V211" i="15"/>
  <c r="U211" i="15"/>
  <c r="T211" i="15"/>
  <c r="AN210" i="15"/>
  <c r="AM210" i="15"/>
  <c r="AL210" i="15"/>
  <c r="AK210" i="15"/>
  <c r="AJ210" i="15"/>
  <c r="AI210" i="15"/>
  <c r="AH210" i="15"/>
  <c r="AG210" i="15"/>
  <c r="AF210" i="15"/>
  <c r="AE210" i="15"/>
  <c r="AD210" i="15"/>
  <c r="Y210" i="15"/>
  <c r="W210" i="15"/>
  <c r="V210" i="15"/>
  <c r="U210" i="15"/>
  <c r="T210" i="15"/>
  <c r="AN209" i="15"/>
  <c r="AM209" i="15"/>
  <c r="AL209" i="15"/>
  <c r="AK209" i="15"/>
  <c r="AJ209" i="15"/>
  <c r="AI209" i="15"/>
  <c r="AH209" i="15"/>
  <c r="AG209" i="15"/>
  <c r="AF209" i="15"/>
  <c r="AE209" i="15"/>
  <c r="AD209" i="15"/>
  <c r="Y209" i="15"/>
  <c r="W209" i="15"/>
  <c r="V209" i="15"/>
  <c r="U209" i="15"/>
  <c r="T209" i="15"/>
  <c r="AN208" i="15"/>
  <c r="AM208" i="15"/>
  <c r="AL208" i="15"/>
  <c r="AK208" i="15"/>
  <c r="AJ208" i="15"/>
  <c r="AI208" i="15"/>
  <c r="AH208" i="15"/>
  <c r="AG208" i="15"/>
  <c r="AF208" i="15"/>
  <c r="AE208" i="15"/>
  <c r="AD208" i="15"/>
  <c r="Y208" i="15"/>
  <c r="W208" i="15"/>
  <c r="V208" i="15"/>
  <c r="U208" i="15"/>
  <c r="T208" i="15"/>
  <c r="AN207" i="15"/>
  <c r="AM207" i="15"/>
  <c r="AL207" i="15"/>
  <c r="AK207" i="15"/>
  <c r="AJ207" i="15"/>
  <c r="AI207" i="15"/>
  <c r="AH207" i="15"/>
  <c r="AG207" i="15"/>
  <c r="AF207" i="15"/>
  <c r="AE207" i="15"/>
  <c r="AD207" i="15"/>
  <c r="Y207" i="15"/>
  <c r="W207" i="15"/>
  <c r="V207" i="15"/>
  <c r="U207" i="15"/>
  <c r="T207" i="15"/>
  <c r="AN206" i="15"/>
  <c r="AM206" i="15"/>
  <c r="AL206" i="15"/>
  <c r="AK206" i="15"/>
  <c r="AJ206" i="15"/>
  <c r="AI206" i="15"/>
  <c r="AH206" i="15"/>
  <c r="AG206" i="15"/>
  <c r="AF206" i="15"/>
  <c r="AE206" i="15"/>
  <c r="AD206" i="15"/>
  <c r="Y206" i="15"/>
  <c r="W206" i="15"/>
  <c r="V206" i="15"/>
  <c r="U206" i="15"/>
  <c r="T206" i="15"/>
  <c r="AN205" i="15"/>
  <c r="AM205" i="15"/>
  <c r="AL205" i="15"/>
  <c r="AK205" i="15"/>
  <c r="AJ205" i="15"/>
  <c r="AI205" i="15"/>
  <c r="AH205" i="15"/>
  <c r="AG205" i="15"/>
  <c r="AF205" i="15"/>
  <c r="AE205" i="15"/>
  <c r="AD205" i="15"/>
  <c r="Y205" i="15"/>
  <c r="W205" i="15"/>
  <c r="V205" i="15"/>
  <c r="U205" i="15"/>
  <c r="T205" i="15"/>
  <c r="AN204" i="15"/>
  <c r="AM204" i="15"/>
  <c r="AL204" i="15"/>
  <c r="AK204" i="15"/>
  <c r="AJ204" i="15"/>
  <c r="AI204" i="15"/>
  <c r="AH204" i="15"/>
  <c r="AG204" i="15"/>
  <c r="AF204" i="15"/>
  <c r="AE204" i="15"/>
  <c r="AD204" i="15"/>
  <c r="Y204" i="15"/>
  <c r="W204" i="15"/>
  <c r="V204" i="15"/>
  <c r="U204" i="15"/>
  <c r="T204" i="15"/>
  <c r="AN203" i="15"/>
  <c r="AM203" i="15"/>
  <c r="AL203" i="15"/>
  <c r="AK203" i="15"/>
  <c r="AJ203" i="15"/>
  <c r="AI203" i="15"/>
  <c r="AH203" i="15"/>
  <c r="AG203" i="15"/>
  <c r="AF203" i="15"/>
  <c r="AE203" i="15"/>
  <c r="AD203" i="15"/>
  <c r="Y203" i="15"/>
  <c r="W203" i="15"/>
  <c r="V203" i="15"/>
  <c r="U203" i="15"/>
  <c r="T203" i="15"/>
  <c r="AN202" i="15"/>
  <c r="AM202" i="15"/>
  <c r="AL202" i="15"/>
  <c r="AK202" i="15"/>
  <c r="AJ202" i="15"/>
  <c r="AI202" i="15"/>
  <c r="AH202" i="15"/>
  <c r="AG202" i="15"/>
  <c r="AF202" i="15"/>
  <c r="AE202" i="15"/>
  <c r="AD202" i="15"/>
  <c r="Y202" i="15"/>
  <c r="W202" i="15"/>
  <c r="V202" i="15"/>
  <c r="U202" i="15"/>
  <c r="T202" i="15"/>
  <c r="AN201" i="15"/>
  <c r="AM201" i="15"/>
  <c r="AL201" i="15"/>
  <c r="AK201" i="15"/>
  <c r="AJ201" i="15"/>
  <c r="AI201" i="15"/>
  <c r="AH201" i="15"/>
  <c r="AG201" i="15"/>
  <c r="AF201" i="15"/>
  <c r="AE201" i="15"/>
  <c r="AD201" i="15"/>
  <c r="Y201" i="15"/>
  <c r="W201" i="15"/>
  <c r="V201" i="15"/>
  <c r="U201" i="15"/>
  <c r="T201" i="15"/>
  <c r="AN200" i="15"/>
  <c r="AM200" i="15"/>
  <c r="AL200" i="15"/>
  <c r="AK200" i="15"/>
  <c r="AJ200" i="15"/>
  <c r="AI200" i="15"/>
  <c r="AH200" i="15"/>
  <c r="AG200" i="15"/>
  <c r="AF200" i="15"/>
  <c r="AE200" i="15"/>
  <c r="AD200" i="15"/>
  <c r="Y200" i="15"/>
  <c r="W200" i="15"/>
  <c r="V200" i="15"/>
  <c r="U200" i="15"/>
  <c r="T200" i="15"/>
  <c r="AN199" i="15"/>
  <c r="AM199" i="15"/>
  <c r="AL199" i="15"/>
  <c r="AK199" i="15"/>
  <c r="AJ199" i="15"/>
  <c r="AI199" i="15"/>
  <c r="AH199" i="15"/>
  <c r="AG199" i="15"/>
  <c r="AF199" i="15"/>
  <c r="AE199" i="15"/>
  <c r="AD199" i="15"/>
  <c r="Y199" i="15"/>
  <c r="W199" i="15"/>
  <c r="V199" i="15"/>
  <c r="U199" i="15"/>
  <c r="T199" i="15"/>
  <c r="AN198" i="15"/>
  <c r="AM198" i="15"/>
  <c r="AL198" i="15"/>
  <c r="AK198" i="15"/>
  <c r="AJ198" i="15"/>
  <c r="AI198" i="15"/>
  <c r="AH198" i="15"/>
  <c r="AG198" i="15"/>
  <c r="AF198" i="15"/>
  <c r="AE198" i="15"/>
  <c r="AD198" i="15"/>
  <c r="Y198" i="15"/>
  <c r="W198" i="15"/>
  <c r="V198" i="15"/>
  <c r="U198" i="15"/>
  <c r="T198" i="15"/>
  <c r="AN197" i="15"/>
  <c r="AM197" i="15"/>
  <c r="AL197" i="15"/>
  <c r="AK197" i="15"/>
  <c r="AJ197" i="15"/>
  <c r="AI197" i="15"/>
  <c r="AH197" i="15"/>
  <c r="AG197" i="15"/>
  <c r="AF197" i="15"/>
  <c r="AE197" i="15"/>
  <c r="AD197" i="15"/>
  <c r="Y197" i="15"/>
  <c r="W197" i="15"/>
  <c r="V197" i="15"/>
  <c r="U197" i="15"/>
  <c r="T197" i="15"/>
  <c r="AN196" i="15"/>
  <c r="AM196" i="15"/>
  <c r="AL196" i="15"/>
  <c r="AK196" i="15"/>
  <c r="AJ196" i="15"/>
  <c r="AI196" i="15"/>
  <c r="AH196" i="15"/>
  <c r="AG196" i="15"/>
  <c r="AF196" i="15"/>
  <c r="AE196" i="15"/>
  <c r="AD196" i="15"/>
  <c r="Y196" i="15"/>
  <c r="W196" i="15"/>
  <c r="V196" i="15"/>
  <c r="U196" i="15"/>
  <c r="T196" i="15"/>
  <c r="AN195" i="15"/>
  <c r="AM195" i="15"/>
  <c r="AL195" i="15"/>
  <c r="AK195" i="15"/>
  <c r="AJ195" i="15"/>
  <c r="AI195" i="15"/>
  <c r="AH195" i="15"/>
  <c r="AG195" i="15"/>
  <c r="AF195" i="15"/>
  <c r="AE195" i="15"/>
  <c r="AD195" i="15"/>
  <c r="Y195" i="15"/>
  <c r="W195" i="15"/>
  <c r="V195" i="15"/>
  <c r="U195" i="15"/>
  <c r="T195" i="15"/>
  <c r="AN194" i="15"/>
  <c r="AM194" i="15"/>
  <c r="AL194" i="15"/>
  <c r="AK194" i="15"/>
  <c r="AJ194" i="15"/>
  <c r="AI194" i="15"/>
  <c r="AH194" i="15"/>
  <c r="AG194" i="15"/>
  <c r="AF194" i="15"/>
  <c r="AE194" i="15"/>
  <c r="AD194" i="15"/>
  <c r="Y194" i="15"/>
  <c r="W194" i="15"/>
  <c r="V194" i="15"/>
  <c r="U194" i="15"/>
  <c r="T194" i="15"/>
  <c r="AN193" i="15"/>
  <c r="AM193" i="15"/>
  <c r="AL193" i="15"/>
  <c r="AK193" i="15"/>
  <c r="AJ193" i="15"/>
  <c r="AI193" i="15"/>
  <c r="AH193" i="15"/>
  <c r="AG193" i="15"/>
  <c r="AF193" i="15"/>
  <c r="AE193" i="15"/>
  <c r="AD193" i="15"/>
  <c r="Y193" i="15"/>
  <c r="W193" i="15"/>
  <c r="V193" i="15"/>
  <c r="U193" i="15"/>
  <c r="T193" i="15"/>
  <c r="AN192" i="15"/>
  <c r="AM192" i="15"/>
  <c r="AL192" i="15"/>
  <c r="AK192" i="15"/>
  <c r="AJ192" i="15"/>
  <c r="AI192" i="15"/>
  <c r="AH192" i="15"/>
  <c r="AG192" i="15"/>
  <c r="AF192" i="15"/>
  <c r="AE192" i="15"/>
  <c r="AD192" i="15"/>
  <c r="Y192" i="15"/>
  <c r="W192" i="15"/>
  <c r="V192" i="15"/>
  <c r="U192" i="15"/>
  <c r="T192" i="15"/>
  <c r="AN191" i="15"/>
  <c r="AM191" i="15"/>
  <c r="AL191" i="15"/>
  <c r="AK191" i="15"/>
  <c r="AJ191" i="15"/>
  <c r="AI191" i="15"/>
  <c r="AH191" i="15"/>
  <c r="AG191" i="15"/>
  <c r="AF191" i="15"/>
  <c r="AE191" i="15"/>
  <c r="AD191" i="15"/>
  <c r="Y191" i="15"/>
  <c r="W191" i="15"/>
  <c r="V191" i="15"/>
  <c r="U191" i="15"/>
  <c r="T191" i="15"/>
  <c r="AN190" i="15"/>
  <c r="AM190" i="15"/>
  <c r="AL190" i="15"/>
  <c r="AK190" i="15"/>
  <c r="AJ190" i="15"/>
  <c r="AI190" i="15"/>
  <c r="AH190" i="15"/>
  <c r="AG190" i="15"/>
  <c r="AF190" i="15"/>
  <c r="AE190" i="15"/>
  <c r="AD190" i="15"/>
  <c r="Y190" i="15"/>
  <c r="W190" i="15"/>
  <c r="V190" i="15"/>
  <c r="U190" i="15"/>
  <c r="T190" i="15"/>
  <c r="AN189" i="15"/>
  <c r="AM189" i="15"/>
  <c r="AL189" i="15"/>
  <c r="AK189" i="15"/>
  <c r="AJ189" i="15"/>
  <c r="AI189" i="15"/>
  <c r="AH189" i="15"/>
  <c r="AG189" i="15"/>
  <c r="AF189" i="15"/>
  <c r="AE189" i="15"/>
  <c r="AD189" i="15"/>
  <c r="Y189" i="15"/>
  <c r="W189" i="15"/>
  <c r="V189" i="15"/>
  <c r="U189" i="15"/>
  <c r="T189" i="15"/>
  <c r="AN188" i="15"/>
  <c r="AM188" i="15"/>
  <c r="AL188" i="15"/>
  <c r="AK188" i="15"/>
  <c r="AJ188" i="15"/>
  <c r="AI188" i="15"/>
  <c r="AH188" i="15"/>
  <c r="AG188" i="15"/>
  <c r="AF188" i="15"/>
  <c r="AE188" i="15"/>
  <c r="AD188" i="15"/>
  <c r="Y188" i="15"/>
  <c r="W188" i="15"/>
  <c r="V188" i="15"/>
  <c r="U188" i="15"/>
  <c r="T188" i="15"/>
  <c r="AN187" i="15"/>
  <c r="AM187" i="15"/>
  <c r="AL187" i="15"/>
  <c r="AK187" i="15"/>
  <c r="AJ187" i="15"/>
  <c r="AI187" i="15"/>
  <c r="AH187" i="15"/>
  <c r="AG187" i="15"/>
  <c r="AF187" i="15"/>
  <c r="AE187" i="15"/>
  <c r="AD187" i="15"/>
  <c r="Y187" i="15"/>
  <c r="W187" i="15"/>
  <c r="V187" i="15"/>
  <c r="U187" i="15"/>
  <c r="T187" i="15"/>
  <c r="AN186" i="15"/>
  <c r="AM186" i="15"/>
  <c r="AL186" i="15"/>
  <c r="AK186" i="15"/>
  <c r="AJ186" i="15"/>
  <c r="AI186" i="15"/>
  <c r="AH186" i="15"/>
  <c r="AG186" i="15"/>
  <c r="AF186" i="15"/>
  <c r="AE186" i="15"/>
  <c r="AD186" i="15"/>
  <c r="Y186" i="15"/>
  <c r="W186" i="15"/>
  <c r="V186" i="15"/>
  <c r="U186" i="15"/>
  <c r="T186" i="15"/>
  <c r="AN185" i="15"/>
  <c r="AM185" i="15"/>
  <c r="AL185" i="15"/>
  <c r="AK185" i="15"/>
  <c r="AJ185" i="15"/>
  <c r="AI185" i="15"/>
  <c r="AH185" i="15"/>
  <c r="AG185" i="15"/>
  <c r="AF185" i="15"/>
  <c r="AE185" i="15"/>
  <c r="AD185" i="15"/>
  <c r="Y185" i="15"/>
  <c r="W185" i="15"/>
  <c r="V185" i="15"/>
  <c r="U185" i="15"/>
  <c r="T185" i="15"/>
  <c r="AN184" i="15"/>
  <c r="AM184" i="15"/>
  <c r="AL184" i="15"/>
  <c r="AK184" i="15"/>
  <c r="AJ184" i="15"/>
  <c r="AI184" i="15"/>
  <c r="AH184" i="15"/>
  <c r="AG184" i="15"/>
  <c r="AF184" i="15"/>
  <c r="AE184" i="15"/>
  <c r="AD184" i="15"/>
  <c r="Y184" i="15"/>
  <c r="W184" i="15"/>
  <c r="V184" i="15"/>
  <c r="U184" i="15"/>
  <c r="T184" i="15"/>
  <c r="AN183" i="15"/>
  <c r="AM183" i="15"/>
  <c r="AL183" i="15"/>
  <c r="AK183" i="15"/>
  <c r="AJ183" i="15"/>
  <c r="AI183" i="15"/>
  <c r="AH183" i="15"/>
  <c r="AG183" i="15"/>
  <c r="AF183" i="15"/>
  <c r="AE183" i="15"/>
  <c r="AD183" i="15"/>
  <c r="Y183" i="15"/>
  <c r="W183" i="15"/>
  <c r="V183" i="15"/>
  <c r="U183" i="15"/>
  <c r="T183" i="15"/>
  <c r="AN182" i="15"/>
  <c r="AM182" i="15"/>
  <c r="AL182" i="15"/>
  <c r="AK182" i="15"/>
  <c r="AJ182" i="15"/>
  <c r="AI182" i="15"/>
  <c r="AH182" i="15"/>
  <c r="AG182" i="15"/>
  <c r="AF182" i="15"/>
  <c r="AE182" i="15"/>
  <c r="AD182" i="15"/>
  <c r="Y182" i="15"/>
  <c r="W182" i="15"/>
  <c r="V182" i="15"/>
  <c r="U182" i="15"/>
  <c r="T182" i="15"/>
  <c r="AN181" i="15"/>
  <c r="AM181" i="15"/>
  <c r="AL181" i="15"/>
  <c r="AK181" i="15"/>
  <c r="AJ181" i="15"/>
  <c r="AI181" i="15"/>
  <c r="AH181" i="15"/>
  <c r="AG181" i="15"/>
  <c r="AF181" i="15"/>
  <c r="AE181" i="15"/>
  <c r="AD181" i="15"/>
  <c r="Y181" i="15"/>
  <c r="W181" i="15"/>
  <c r="V181" i="15"/>
  <c r="U181" i="15"/>
  <c r="T181" i="15"/>
  <c r="AN180" i="15"/>
  <c r="AM180" i="15"/>
  <c r="AL180" i="15"/>
  <c r="AK180" i="15"/>
  <c r="AJ180" i="15"/>
  <c r="AI180" i="15"/>
  <c r="AH180" i="15"/>
  <c r="AG180" i="15"/>
  <c r="AF180" i="15"/>
  <c r="AE180" i="15"/>
  <c r="AD180" i="15"/>
  <c r="Y180" i="15"/>
  <c r="W180" i="15"/>
  <c r="V180" i="15"/>
  <c r="U180" i="15"/>
  <c r="T180" i="15"/>
  <c r="AN179" i="15"/>
  <c r="AM179" i="15"/>
  <c r="AL179" i="15"/>
  <c r="AK179" i="15"/>
  <c r="AJ179" i="15"/>
  <c r="AI179" i="15"/>
  <c r="AH179" i="15"/>
  <c r="AG179" i="15"/>
  <c r="AF179" i="15"/>
  <c r="AE179" i="15"/>
  <c r="AD179" i="15"/>
  <c r="Y179" i="15"/>
  <c r="W179" i="15"/>
  <c r="V179" i="15"/>
  <c r="U179" i="15"/>
  <c r="T179" i="15"/>
  <c r="AN178" i="15"/>
  <c r="AM178" i="15"/>
  <c r="AL178" i="15"/>
  <c r="AK178" i="15"/>
  <c r="AJ178" i="15"/>
  <c r="AI178" i="15"/>
  <c r="AH178" i="15"/>
  <c r="AG178" i="15"/>
  <c r="AF178" i="15"/>
  <c r="AE178" i="15"/>
  <c r="AD178" i="15"/>
  <c r="Y178" i="15"/>
  <c r="W178" i="15"/>
  <c r="V178" i="15"/>
  <c r="U178" i="15"/>
  <c r="T178" i="15"/>
  <c r="AN177" i="15"/>
  <c r="AM177" i="15"/>
  <c r="AL177" i="15"/>
  <c r="AK177" i="15"/>
  <c r="AJ177" i="15"/>
  <c r="AI177" i="15"/>
  <c r="AH177" i="15"/>
  <c r="AG177" i="15"/>
  <c r="AF177" i="15"/>
  <c r="AE177" i="15"/>
  <c r="AD177" i="15"/>
  <c r="Y177" i="15"/>
  <c r="W177" i="15"/>
  <c r="V177" i="15"/>
  <c r="U177" i="15"/>
  <c r="T177" i="15"/>
  <c r="AN176" i="15"/>
  <c r="AM176" i="15"/>
  <c r="AL176" i="15"/>
  <c r="AK176" i="15"/>
  <c r="AJ176" i="15"/>
  <c r="AI176" i="15"/>
  <c r="AH176" i="15"/>
  <c r="AG176" i="15"/>
  <c r="AF176" i="15"/>
  <c r="AE176" i="15"/>
  <c r="AD176" i="15"/>
  <c r="Y176" i="15"/>
  <c r="W176" i="15"/>
  <c r="V176" i="15"/>
  <c r="U176" i="15"/>
  <c r="T176" i="15"/>
  <c r="AN175" i="15"/>
  <c r="AM175" i="15"/>
  <c r="AL175" i="15"/>
  <c r="AK175" i="15"/>
  <c r="AJ175" i="15"/>
  <c r="AI175" i="15"/>
  <c r="AH175" i="15"/>
  <c r="AG175" i="15"/>
  <c r="AF175" i="15"/>
  <c r="AE175" i="15"/>
  <c r="AD175" i="15"/>
  <c r="Y175" i="15"/>
  <c r="W175" i="15"/>
  <c r="V175" i="15"/>
  <c r="U175" i="15"/>
  <c r="T175" i="15"/>
  <c r="AN174" i="15"/>
  <c r="AM174" i="15"/>
  <c r="AL174" i="15"/>
  <c r="AK174" i="15"/>
  <c r="AJ174" i="15"/>
  <c r="AI174" i="15"/>
  <c r="AH174" i="15"/>
  <c r="AG174" i="15"/>
  <c r="AF174" i="15"/>
  <c r="AE174" i="15"/>
  <c r="AD174" i="15"/>
  <c r="Y174" i="15"/>
  <c r="W174" i="15"/>
  <c r="V174" i="15"/>
  <c r="U174" i="15"/>
  <c r="T174" i="15"/>
  <c r="AN173" i="15"/>
  <c r="AM173" i="15"/>
  <c r="AL173" i="15"/>
  <c r="AK173" i="15"/>
  <c r="AJ173" i="15"/>
  <c r="AI173" i="15"/>
  <c r="AH173" i="15"/>
  <c r="AG173" i="15"/>
  <c r="AF173" i="15"/>
  <c r="AE173" i="15"/>
  <c r="AD173" i="15"/>
  <c r="Y173" i="15"/>
  <c r="W173" i="15"/>
  <c r="V173" i="15"/>
  <c r="U173" i="15"/>
  <c r="T173" i="15"/>
  <c r="AN172" i="15"/>
  <c r="AM172" i="15"/>
  <c r="AL172" i="15"/>
  <c r="AK172" i="15"/>
  <c r="AJ172" i="15"/>
  <c r="AI172" i="15"/>
  <c r="AH172" i="15"/>
  <c r="AG172" i="15"/>
  <c r="AF172" i="15"/>
  <c r="AE172" i="15"/>
  <c r="AD172" i="15"/>
  <c r="Y172" i="15"/>
  <c r="W172" i="15"/>
  <c r="V172" i="15"/>
  <c r="U172" i="15"/>
  <c r="T172" i="15"/>
  <c r="AN171" i="15"/>
  <c r="AM171" i="15"/>
  <c r="AL171" i="15"/>
  <c r="AK171" i="15"/>
  <c r="AJ171" i="15"/>
  <c r="AI171" i="15"/>
  <c r="AH171" i="15"/>
  <c r="AG171" i="15"/>
  <c r="AF171" i="15"/>
  <c r="AE171" i="15"/>
  <c r="AD171" i="15"/>
  <c r="Y171" i="15"/>
  <c r="W171" i="15"/>
  <c r="V171" i="15"/>
  <c r="U171" i="15"/>
  <c r="T171" i="15"/>
  <c r="AN170" i="15"/>
  <c r="AM170" i="15"/>
  <c r="AL170" i="15"/>
  <c r="AK170" i="15"/>
  <c r="AJ170" i="15"/>
  <c r="AI170" i="15"/>
  <c r="AH170" i="15"/>
  <c r="AG170" i="15"/>
  <c r="AF170" i="15"/>
  <c r="AE170" i="15"/>
  <c r="AD170" i="15"/>
  <c r="Y170" i="15"/>
  <c r="W170" i="15"/>
  <c r="V170" i="15"/>
  <c r="U170" i="15"/>
  <c r="T170" i="15"/>
  <c r="AN169" i="15"/>
  <c r="AM169" i="15"/>
  <c r="AL169" i="15"/>
  <c r="AK169" i="15"/>
  <c r="AJ169" i="15"/>
  <c r="AI169" i="15"/>
  <c r="AH169" i="15"/>
  <c r="AG169" i="15"/>
  <c r="AF169" i="15"/>
  <c r="AE169" i="15"/>
  <c r="AD169" i="15"/>
  <c r="Y169" i="15"/>
  <c r="W169" i="15"/>
  <c r="V169" i="15"/>
  <c r="U169" i="15"/>
  <c r="T169" i="15"/>
  <c r="AN168" i="15"/>
  <c r="AM168" i="15"/>
  <c r="AL168" i="15"/>
  <c r="AK168" i="15"/>
  <c r="AJ168" i="15"/>
  <c r="AI168" i="15"/>
  <c r="AH168" i="15"/>
  <c r="AG168" i="15"/>
  <c r="AF168" i="15"/>
  <c r="AE168" i="15"/>
  <c r="AD168" i="15"/>
  <c r="Y168" i="15"/>
  <c r="W168" i="15"/>
  <c r="V168" i="15"/>
  <c r="U168" i="15"/>
  <c r="T168" i="15"/>
  <c r="AN167" i="15"/>
  <c r="AM167" i="15"/>
  <c r="AL167" i="15"/>
  <c r="AK167" i="15"/>
  <c r="AJ167" i="15"/>
  <c r="AI167" i="15"/>
  <c r="AH167" i="15"/>
  <c r="AG167" i="15"/>
  <c r="AF167" i="15"/>
  <c r="AE167" i="15"/>
  <c r="AD167" i="15"/>
  <c r="Y167" i="15"/>
  <c r="W167" i="15"/>
  <c r="V167" i="15"/>
  <c r="U167" i="15"/>
  <c r="T167" i="15"/>
  <c r="AN166" i="15"/>
  <c r="AM166" i="15"/>
  <c r="AL166" i="15"/>
  <c r="AK166" i="15"/>
  <c r="AJ166" i="15"/>
  <c r="AI166" i="15"/>
  <c r="AH166" i="15"/>
  <c r="AG166" i="15"/>
  <c r="AF166" i="15"/>
  <c r="AE166" i="15"/>
  <c r="AD166" i="15"/>
  <c r="Y166" i="15"/>
  <c r="W166" i="15"/>
  <c r="V166" i="15"/>
  <c r="U166" i="15"/>
  <c r="T166" i="15"/>
  <c r="AN165" i="15"/>
  <c r="AM165" i="15"/>
  <c r="AL165" i="15"/>
  <c r="AK165" i="15"/>
  <c r="AJ165" i="15"/>
  <c r="AI165" i="15"/>
  <c r="AH165" i="15"/>
  <c r="AG165" i="15"/>
  <c r="AF165" i="15"/>
  <c r="AE165" i="15"/>
  <c r="AD165" i="15"/>
  <c r="Y165" i="15"/>
  <c r="W165" i="15"/>
  <c r="V165" i="15"/>
  <c r="U165" i="15"/>
  <c r="T165" i="15"/>
  <c r="AN164" i="15"/>
  <c r="AM164" i="15"/>
  <c r="AL164" i="15"/>
  <c r="AK164" i="15"/>
  <c r="AJ164" i="15"/>
  <c r="AI164" i="15"/>
  <c r="AH164" i="15"/>
  <c r="AG164" i="15"/>
  <c r="AF164" i="15"/>
  <c r="AE164" i="15"/>
  <c r="AD164" i="15"/>
  <c r="Y164" i="15"/>
  <c r="W164" i="15"/>
  <c r="V164" i="15"/>
  <c r="U164" i="15"/>
  <c r="T164" i="15"/>
  <c r="AN163" i="15"/>
  <c r="AM163" i="15"/>
  <c r="AL163" i="15"/>
  <c r="AK163" i="15"/>
  <c r="AJ163" i="15"/>
  <c r="AI163" i="15"/>
  <c r="AH163" i="15"/>
  <c r="AG163" i="15"/>
  <c r="AF163" i="15"/>
  <c r="AE163" i="15"/>
  <c r="AD163" i="15"/>
  <c r="Y163" i="15"/>
  <c r="W163" i="15"/>
  <c r="V163" i="15"/>
  <c r="U163" i="15"/>
  <c r="T163" i="15"/>
  <c r="AN162" i="15"/>
  <c r="AM162" i="15"/>
  <c r="AL162" i="15"/>
  <c r="AK162" i="15"/>
  <c r="AJ162" i="15"/>
  <c r="AI162" i="15"/>
  <c r="AH162" i="15"/>
  <c r="AG162" i="15"/>
  <c r="AF162" i="15"/>
  <c r="AE162" i="15"/>
  <c r="AD162" i="15"/>
  <c r="Y162" i="15"/>
  <c r="W162" i="15"/>
  <c r="V162" i="15"/>
  <c r="U162" i="15"/>
  <c r="T162" i="15"/>
  <c r="AN161" i="15"/>
  <c r="AM161" i="15"/>
  <c r="AL161" i="15"/>
  <c r="AK161" i="15"/>
  <c r="AJ161" i="15"/>
  <c r="AI161" i="15"/>
  <c r="AH161" i="15"/>
  <c r="AG161" i="15"/>
  <c r="AF161" i="15"/>
  <c r="AE161" i="15"/>
  <c r="AD161" i="15"/>
  <c r="Y161" i="15"/>
  <c r="W161" i="15"/>
  <c r="V161" i="15"/>
  <c r="U161" i="15"/>
  <c r="T161" i="15"/>
  <c r="AN160" i="15"/>
  <c r="AM160" i="15"/>
  <c r="AL160" i="15"/>
  <c r="AK160" i="15"/>
  <c r="AJ160" i="15"/>
  <c r="AI160" i="15"/>
  <c r="AH160" i="15"/>
  <c r="AG160" i="15"/>
  <c r="AF160" i="15"/>
  <c r="AE160" i="15"/>
  <c r="AD160" i="15"/>
  <c r="Y160" i="15"/>
  <c r="W160" i="15"/>
  <c r="V160" i="15"/>
  <c r="U160" i="15"/>
  <c r="T160" i="15"/>
  <c r="AN159" i="15"/>
  <c r="AM159" i="15"/>
  <c r="AL159" i="15"/>
  <c r="AK159" i="15"/>
  <c r="AJ159" i="15"/>
  <c r="AI159" i="15"/>
  <c r="AH159" i="15"/>
  <c r="AG159" i="15"/>
  <c r="AF159" i="15"/>
  <c r="AE159" i="15"/>
  <c r="AD159" i="15"/>
  <c r="Y159" i="15"/>
  <c r="W159" i="15"/>
  <c r="V159" i="15"/>
  <c r="U159" i="15"/>
  <c r="T159" i="15"/>
  <c r="AN158" i="15"/>
  <c r="AM158" i="15"/>
  <c r="AL158" i="15"/>
  <c r="AK158" i="15"/>
  <c r="AJ158" i="15"/>
  <c r="AI158" i="15"/>
  <c r="AH158" i="15"/>
  <c r="AG158" i="15"/>
  <c r="AF158" i="15"/>
  <c r="AE158" i="15"/>
  <c r="AD158" i="15"/>
  <c r="Y158" i="15"/>
  <c r="W158" i="15"/>
  <c r="V158" i="15"/>
  <c r="U158" i="15"/>
  <c r="T158" i="15"/>
  <c r="AN157" i="15"/>
  <c r="AM157" i="15"/>
  <c r="AL157" i="15"/>
  <c r="AK157" i="15"/>
  <c r="AJ157" i="15"/>
  <c r="AI157" i="15"/>
  <c r="AH157" i="15"/>
  <c r="AG157" i="15"/>
  <c r="AF157" i="15"/>
  <c r="AE157" i="15"/>
  <c r="AD157" i="15"/>
  <c r="Y157" i="15"/>
  <c r="W157" i="15"/>
  <c r="V157" i="15"/>
  <c r="U157" i="15"/>
  <c r="T157" i="15"/>
  <c r="AN156" i="15"/>
  <c r="AM156" i="15"/>
  <c r="AL156" i="15"/>
  <c r="AK156" i="15"/>
  <c r="AJ156" i="15"/>
  <c r="AI156" i="15"/>
  <c r="AH156" i="15"/>
  <c r="AG156" i="15"/>
  <c r="AF156" i="15"/>
  <c r="AE156" i="15"/>
  <c r="AD156" i="15"/>
  <c r="Y156" i="15"/>
  <c r="W156" i="15"/>
  <c r="V156" i="15"/>
  <c r="U156" i="15"/>
  <c r="T156" i="15"/>
  <c r="AN155" i="15"/>
  <c r="AM155" i="15"/>
  <c r="AL155" i="15"/>
  <c r="AK155" i="15"/>
  <c r="AJ155" i="15"/>
  <c r="AI155" i="15"/>
  <c r="AH155" i="15"/>
  <c r="AG155" i="15"/>
  <c r="AF155" i="15"/>
  <c r="AE155" i="15"/>
  <c r="AD155" i="15"/>
  <c r="Y155" i="15"/>
  <c r="W155" i="15"/>
  <c r="V155" i="15"/>
  <c r="U155" i="15"/>
  <c r="T155" i="15"/>
  <c r="AN154" i="15"/>
  <c r="AM154" i="15"/>
  <c r="AL154" i="15"/>
  <c r="AK154" i="15"/>
  <c r="AJ154" i="15"/>
  <c r="AI154" i="15"/>
  <c r="AH154" i="15"/>
  <c r="AG154" i="15"/>
  <c r="AF154" i="15"/>
  <c r="AE154" i="15"/>
  <c r="AD154" i="15"/>
  <c r="Y154" i="15"/>
  <c r="W154" i="15"/>
  <c r="V154" i="15"/>
  <c r="U154" i="15"/>
  <c r="T154" i="15"/>
  <c r="AN153" i="15"/>
  <c r="AM153" i="15"/>
  <c r="AL153" i="15"/>
  <c r="AK153" i="15"/>
  <c r="AJ153" i="15"/>
  <c r="AI153" i="15"/>
  <c r="AH153" i="15"/>
  <c r="AG153" i="15"/>
  <c r="AF153" i="15"/>
  <c r="AE153" i="15"/>
  <c r="AD153" i="15"/>
  <c r="Y153" i="15"/>
  <c r="W153" i="15"/>
  <c r="V153" i="15"/>
  <c r="U153" i="15"/>
  <c r="T153" i="15"/>
  <c r="AN152" i="15"/>
  <c r="AM152" i="15"/>
  <c r="AL152" i="15"/>
  <c r="AK152" i="15"/>
  <c r="AJ152" i="15"/>
  <c r="AI152" i="15"/>
  <c r="AH152" i="15"/>
  <c r="AG152" i="15"/>
  <c r="AF152" i="15"/>
  <c r="AE152" i="15"/>
  <c r="AD152" i="15"/>
  <c r="Y152" i="15"/>
  <c r="W152" i="15"/>
  <c r="V152" i="15"/>
  <c r="U152" i="15"/>
  <c r="T152" i="15"/>
  <c r="AN151" i="15"/>
  <c r="AM151" i="15"/>
  <c r="AL151" i="15"/>
  <c r="AK151" i="15"/>
  <c r="AJ151" i="15"/>
  <c r="AI151" i="15"/>
  <c r="AH151" i="15"/>
  <c r="AG151" i="15"/>
  <c r="AF151" i="15"/>
  <c r="AE151" i="15"/>
  <c r="AD151" i="15"/>
  <c r="Y151" i="15"/>
  <c r="W151" i="15"/>
  <c r="V151" i="15"/>
  <c r="U151" i="15"/>
  <c r="T151" i="15"/>
  <c r="AN150" i="15"/>
  <c r="AM150" i="15"/>
  <c r="AL150" i="15"/>
  <c r="AK150" i="15"/>
  <c r="AJ150" i="15"/>
  <c r="AI150" i="15"/>
  <c r="AH150" i="15"/>
  <c r="AG150" i="15"/>
  <c r="AF150" i="15"/>
  <c r="AE150" i="15"/>
  <c r="AD150" i="15"/>
  <c r="Y150" i="15"/>
  <c r="W150" i="15"/>
  <c r="V150" i="15"/>
  <c r="U150" i="15"/>
  <c r="T150" i="15"/>
  <c r="AN149" i="15"/>
  <c r="AM149" i="15"/>
  <c r="AL149" i="15"/>
  <c r="AK149" i="15"/>
  <c r="AJ149" i="15"/>
  <c r="AI149" i="15"/>
  <c r="AH149" i="15"/>
  <c r="AG149" i="15"/>
  <c r="AF149" i="15"/>
  <c r="AE149" i="15"/>
  <c r="AD149" i="15"/>
  <c r="Y149" i="15"/>
  <c r="W149" i="15"/>
  <c r="V149" i="15"/>
  <c r="U149" i="15"/>
  <c r="T149" i="15"/>
  <c r="AN148" i="15"/>
  <c r="AM148" i="15"/>
  <c r="AL148" i="15"/>
  <c r="AK148" i="15"/>
  <c r="AJ148" i="15"/>
  <c r="AI148" i="15"/>
  <c r="AH148" i="15"/>
  <c r="AG148" i="15"/>
  <c r="AF148" i="15"/>
  <c r="AE148" i="15"/>
  <c r="AD148" i="15"/>
  <c r="Y148" i="15"/>
  <c r="W148" i="15"/>
  <c r="V148" i="15"/>
  <c r="U148" i="15"/>
  <c r="T148" i="15"/>
  <c r="AN147" i="15"/>
  <c r="AM147" i="15"/>
  <c r="AL147" i="15"/>
  <c r="AK147" i="15"/>
  <c r="AJ147" i="15"/>
  <c r="AI147" i="15"/>
  <c r="AH147" i="15"/>
  <c r="AG147" i="15"/>
  <c r="AF147" i="15"/>
  <c r="AE147" i="15"/>
  <c r="AD147" i="15"/>
  <c r="Y147" i="15"/>
  <c r="W147" i="15"/>
  <c r="V147" i="15"/>
  <c r="U147" i="15"/>
  <c r="T147" i="15"/>
  <c r="AN146" i="15"/>
  <c r="AM146" i="15"/>
  <c r="AL146" i="15"/>
  <c r="AK146" i="15"/>
  <c r="AJ146" i="15"/>
  <c r="AI146" i="15"/>
  <c r="AH146" i="15"/>
  <c r="AG146" i="15"/>
  <c r="AF146" i="15"/>
  <c r="AE146" i="15"/>
  <c r="AD146" i="15"/>
  <c r="Y146" i="15"/>
  <c r="W146" i="15"/>
  <c r="V146" i="15"/>
  <c r="U146" i="15"/>
  <c r="T146" i="15"/>
  <c r="AN145" i="15"/>
  <c r="AM145" i="15"/>
  <c r="AL145" i="15"/>
  <c r="AK145" i="15"/>
  <c r="AJ145" i="15"/>
  <c r="AI145" i="15"/>
  <c r="AH145" i="15"/>
  <c r="AG145" i="15"/>
  <c r="AF145" i="15"/>
  <c r="AE145" i="15"/>
  <c r="AD145" i="15"/>
  <c r="Y145" i="15"/>
  <c r="W145" i="15"/>
  <c r="V145" i="15"/>
  <c r="U145" i="15"/>
  <c r="T145" i="15"/>
  <c r="AN144" i="15"/>
  <c r="AM144" i="15"/>
  <c r="AL144" i="15"/>
  <c r="AK144" i="15"/>
  <c r="AJ144" i="15"/>
  <c r="AI144" i="15"/>
  <c r="AH144" i="15"/>
  <c r="AG144" i="15"/>
  <c r="AF144" i="15"/>
  <c r="AE144" i="15"/>
  <c r="AD144" i="15"/>
  <c r="Y144" i="15"/>
  <c r="W144" i="15"/>
  <c r="V144" i="15"/>
  <c r="U144" i="15"/>
  <c r="T144" i="15"/>
  <c r="AN143" i="15"/>
  <c r="AM143" i="15"/>
  <c r="AL143" i="15"/>
  <c r="AK143" i="15"/>
  <c r="AJ143" i="15"/>
  <c r="AI143" i="15"/>
  <c r="AH143" i="15"/>
  <c r="AG143" i="15"/>
  <c r="AF143" i="15"/>
  <c r="AE143" i="15"/>
  <c r="AD143" i="15"/>
  <c r="Y143" i="15"/>
  <c r="W143" i="15"/>
  <c r="V143" i="15"/>
  <c r="U143" i="15"/>
  <c r="T143" i="15"/>
  <c r="AN142" i="15"/>
  <c r="AM142" i="15"/>
  <c r="AL142" i="15"/>
  <c r="AK142" i="15"/>
  <c r="AJ142" i="15"/>
  <c r="AI142" i="15"/>
  <c r="AH142" i="15"/>
  <c r="AG142" i="15"/>
  <c r="AF142" i="15"/>
  <c r="AE142" i="15"/>
  <c r="AD142" i="15"/>
  <c r="Y142" i="15"/>
  <c r="W142" i="15"/>
  <c r="V142" i="15"/>
  <c r="U142" i="15"/>
  <c r="T142" i="15"/>
  <c r="AN141" i="15"/>
  <c r="AM141" i="15"/>
  <c r="AL141" i="15"/>
  <c r="AK141" i="15"/>
  <c r="AJ141" i="15"/>
  <c r="AI141" i="15"/>
  <c r="AH141" i="15"/>
  <c r="AG141" i="15"/>
  <c r="AF141" i="15"/>
  <c r="AE141" i="15"/>
  <c r="AD141" i="15"/>
  <c r="Y141" i="15"/>
  <c r="W141" i="15"/>
  <c r="V141" i="15"/>
  <c r="U141" i="15"/>
  <c r="T141" i="15"/>
  <c r="AN140" i="15"/>
  <c r="AM140" i="15"/>
  <c r="AL140" i="15"/>
  <c r="AK140" i="15"/>
  <c r="AJ140" i="15"/>
  <c r="AI140" i="15"/>
  <c r="AH140" i="15"/>
  <c r="AG140" i="15"/>
  <c r="AF140" i="15"/>
  <c r="AE140" i="15"/>
  <c r="AD140" i="15"/>
  <c r="Y140" i="15"/>
  <c r="W140" i="15"/>
  <c r="V140" i="15"/>
  <c r="U140" i="15"/>
  <c r="T140" i="15"/>
  <c r="AN139" i="15"/>
  <c r="AM139" i="15"/>
  <c r="AL139" i="15"/>
  <c r="AK139" i="15"/>
  <c r="AJ139" i="15"/>
  <c r="AI139" i="15"/>
  <c r="AH139" i="15"/>
  <c r="AG139" i="15"/>
  <c r="AF139" i="15"/>
  <c r="AE139" i="15"/>
  <c r="AD139" i="15"/>
  <c r="Y139" i="15"/>
  <c r="W139" i="15"/>
  <c r="V139" i="15"/>
  <c r="U139" i="15"/>
  <c r="T139" i="15"/>
  <c r="AN138" i="15"/>
  <c r="AM138" i="15"/>
  <c r="AL138" i="15"/>
  <c r="AK138" i="15"/>
  <c r="AJ138" i="15"/>
  <c r="AI138" i="15"/>
  <c r="AH138" i="15"/>
  <c r="AG138" i="15"/>
  <c r="AF138" i="15"/>
  <c r="AE138" i="15"/>
  <c r="AD138" i="15"/>
  <c r="Y138" i="15"/>
  <c r="W138" i="15"/>
  <c r="V138" i="15"/>
  <c r="U138" i="15"/>
  <c r="T138" i="15"/>
  <c r="AN137" i="15"/>
  <c r="AM137" i="15"/>
  <c r="AL137" i="15"/>
  <c r="AK137" i="15"/>
  <c r="AJ137" i="15"/>
  <c r="AI137" i="15"/>
  <c r="AH137" i="15"/>
  <c r="AG137" i="15"/>
  <c r="AF137" i="15"/>
  <c r="AE137" i="15"/>
  <c r="AD137" i="15"/>
  <c r="Y137" i="15"/>
  <c r="W137" i="15"/>
  <c r="V137" i="15"/>
  <c r="U137" i="15"/>
  <c r="T137" i="15"/>
  <c r="AN136" i="15"/>
  <c r="AM136" i="15"/>
  <c r="AL136" i="15"/>
  <c r="AK136" i="15"/>
  <c r="AJ136" i="15"/>
  <c r="AI136" i="15"/>
  <c r="AH136" i="15"/>
  <c r="AG136" i="15"/>
  <c r="AF136" i="15"/>
  <c r="AE136" i="15"/>
  <c r="AD136" i="15"/>
  <c r="Y136" i="15"/>
  <c r="W136" i="15"/>
  <c r="V136" i="15"/>
  <c r="U136" i="15"/>
  <c r="T136" i="15"/>
  <c r="AN135" i="15"/>
  <c r="AM135" i="15"/>
  <c r="AL135" i="15"/>
  <c r="AK135" i="15"/>
  <c r="AJ135" i="15"/>
  <c r="AI135" i="15"/>
  <c r="AH135" i="15"/>
  <c r="AG135" i="15"/>
  <c r="AF135" i="15"/>
  <c r="AE135" i="15"/>
  <c r="AD135" i="15"/>
  <c r="Y135" i="15"/>
  <c r="W135" i="15"/>
  <c r="V135" i="15"/>
  <c r="U135" i="15"/>
  <c r="T135" i="15"/>
  <c r="AN134" i="15"/>
  <c r="AM134" i="15"/>
  <c r="AL134" i="15"/>
  <c r="AK134" i="15"/>
  <c r="AJ134" i="15"/>
  <c r="AI134" i="15"/>
  <c r="AH134" i="15"/>
  <c r="AG134" i="15"/>
  <c r="AF134" i="15"/>
  <c r="AE134" i="15"/>
  <c r="AD134" i="15"/>
  <c r="Y134" i="15"/>
  <c r="W134" i="15"/>
  <c r="V134" i="15"/>
  <c r="U134" i="15"/>
  <c r="T134" i="15"/>
  <c r="AN133" i="15"/>
  <c r="AM133" i="15"/>
  <c r="AL133" i="15"/>
  <c r="AK133" i="15"/>
  <c r="AJ133" i="15"/>
  <c r="AI133" i="15"/>
  <c r="AH133" i="15"/>
  <c r="AG133" i="15"/>
  <c r="AF133" i="15"/>
  <c r="AE133" i="15"/>
  <c r="AD133" i="15"/>
  <c r="Y133" i="15"/>
  <c r="W133" i="15"/>
  <c r="V133" i="15"/>
  <c r="U133" i="15"/>
  <c r="T133" i="15"/>
  <c r="AN132" i="15"/>
  <c r="AM132" i="15"/>
  <c r="AL132" i="15"/>
  <c r="AK132" i="15"/>
  <c r="AJ132" i="15"/>
  <c r="AI132" i="15"/>
  <c r="AH132" i="15"/>
  <c r="AG132" i="15"/>
  <c r="AF132" i="15"/>
  <c r="AE132" i="15"/>
  <c r="AD132" i="15"/>
  <c r="Y132" i="15"/>
  <c r="W132" i="15"/>
  <c r="V132" i="15"/>
  <c r="U132" i="15"/>
  <c r="T132" i="15"/>
  <c r="AN131" i="15"/>
  <c r="AM131" i="15"/>
  <c r="AL131" i="15"/>
  <c r="AK131" i="15"/>
  <c r="AJ131" i="15"/>
  <c r="AI131" i="15"/>
  <c r="AH131" i="15"/>
  <c r="AG131" i="15"/>
  <c r="AF131" i="15"/>
  <c r="AE131" i="15"/>
  <c r="AD131" i="15"/>
  <c r="Y131" i="15"/>
  <c r="W131" i="15"/>
  <c r="V131" i="15"/>
  <c r="U131" i="15"/>
  <c r="T131" i="15"/>
  <c r="AN130" i="15"/>
  <c r="AM130" i="15"/>
  <c r="AL130" i="15"/>
  <c r="AK130" i="15"/>
  <c r="AJ130" i="15"/>
  <c r="AI130" i="15"/>
  <c r="AH130" i="15"/>
  <c r="AG130" i="15"/>
  <c r="AF130" i="15"/>
  <c r="AE130" i="15"/>
  <c r="AD130" i="15"/>
  <c r="Y130" i="15"/>
  <c r="W130" i="15"/>
  <c r="V130" i="15"/>
  <c r="U130" i="15"/>
  <c r="T130" i="15"/>
  <c r="AN129" i="15"/>
  <c r="AM129" i="15"/>
  <c r="AL129" i="15"/>
  <c r="AK129" i="15"/>
  <c r="AJ129" i="15"/>
  <c r="AI129" i="15"/>
  <c r="AH129" i="15"/>
  <c r="AG129" i="15"/>
  <c r="AF129" i="15"/>
  <c r="AE129" i="15"/>
  <c r="AD129" i="15"/>
  <c r="Y129" i="15"/>
  <c r="W129" i="15"/>
  <c r="V129" i="15"/>
  <c r="U129" i="15"/>
  <c r="T129" i="15"/>
  <c r="AN128" i="15"/>
  <c r="AM128" i="15"/>
  <c r="AL128" i="15"/>
  <c r="AK128" i="15"/>
  <c r="AJ128" i="15"/>
  <c r="AI128" i="15"/>
  <c r="AH128" i="15"/>
  <c r="AG128" i="15"/>
  <c r="AF128" i="15"/>
  <c r="AE128" i="15"/>
  <c r="AD128" i="15"/>
  <c r="Y128" i="15"/>
  <c r="W128" i="15"/>
  <c r="V128" i="15"/>
  <c r="U128" i="15"/>
  <c r="T128" i="15"/>
  <c r="AN127" i="15"/>
  <c r="AM127" i="15"/>
  <c r="AL127" i="15"/>
  <c r="AK127" i="15"/>
  <c r="AJ127" i="15"/>
  <c r="AI127" i="15"/>
  <c r="AH127" i="15"/>
  <c r="AG127" i="15"/>
  <c r="AF127" i="15"/>
  <c r="AE127" i="15"/>
  <c r="AD127" i="15"/>
  <c r="Y127" i="15"/>
  <c r="W127" i="15"/>
  <c r="V127" i="15"/>
  <c r="U127" i="15"/>
  <c r="T127" i="15"/>
  <c r="AN126" i="15"/>
  <c r="AM126" i="15"/>
  <c r="AL126" i="15"/>
  <c r="AK126" i="15"/>
  <c r="AJ126" i="15"/>
  <c r="AI126" i="15"/>
  <c r="AH126" i="15"/>
  <c r="AG126" i="15"/>
  <c r="AF126" i="15"/>
  <c r="AE126" i="15"/>
  <c r="AD126" i="15"/>
  <c r="Y126" i="15"/>
  <c r="W126" i="15"/>
  <c r="V126" i="15"/>
  <c r="U126" i="15"/>
  <c r="T126" i="15"/>
  <c r="AN125" i="15"/>
  <c r="AM125" i="15"/>
  <c r="AL125" i="15"/>
  <c r="AK125" i="15"/>
  <c r="AJ125" i="15"/>
  <c r="AI125" i="15"/>
  <c r="AH125" i="15"/>
  <c r="AG125" i="15"/>
  <c r="AF125" i="15"/>
  <c r="AE125" i="15"/>
  <c r="AD125" i="15"/>
  <c r="Y125" i="15"/>
  <c r="W125" i="15"/>
  <c r="V125" i="15"/>
  <c r="U125" i="15"/>
  <c r="T125" i="15"/>
  <c r="AN124" i="15"/>
  <c r="AM124" i="15"/>
  <c r="AL124" i="15"/>
  <c r="AK124" i="15"/>
  <c r="AJ124" i="15"/>
  <c r="AI124" i="15"/>
  <c r="AH124" i="15"/>
  <c r="AG124" i="15"/>
  <c r="AF124" i="15"/>
  <c r="AE124" i="15"/>
  <c r="AD124" i="15"/>
  <c r="Y124" i="15"/>
  <c r="W124" i="15"/>
  <c r="V124" i="15"/>
  <c r="U124" i="15"/>
  <c r="T124" i="15"/>
  <c r="AN123" i="15"/>
  <c r="AM123" i="15"/>
  <c r="AL123" i="15"/>
  <c r="AK123" i="15"/>
  <c r="AJ123" i="15"/>
  <c r="AI123" i="15"/>
  <c r="AH123" i="15"/>
  <c r="AG123" i="15"/>
  <c r="AF123" i="15"/>
  <c r="AE123" i="15"/>
  <c r="AD123" i="15"/>
  <c r="Y123" i="15"/>
  <c r="W123" i="15"/>
  <c r="V123" i="15"/>
  <c r="U123" i="15"/>
  <c r="T123" i="15"/>
  <c r="AN122" i="15"/>
  <c r="AM122" i="15"/>
  <c r="AL122" i="15"/>
  <c r="AK122" i="15"/>
  <c r="AJ122" i="15"/>
  <c r="AI122" i="15"/>
  <c r="AH122" i="15"/>
  <c r="AG122" i="15"/>
  <c r="AF122" i="15"/>
  <c r="AE122" i="15"/>
  <c r="AD122" i="15"/>
  <c r="Y122" i="15"/>
  <c r="W122" i="15"/>
  <c r="V122" i="15"/>
  <c r="U122" i="15"/>
  <c r="T122" i="15"/>
  <c r="AN121" i="15"/>
  <c r="AM121" i="15"/>
  <c r="AL121" i="15"/>
  <c r="AK121" i="15"/>
  <c r="AJ121" i="15"/>
  <c r="AI121" i="15"/>
  <c r="AH121" i="15"/>
  <c r="AG121" i="15"/>
  <c r="AF121" i="15"/>
  <c r="AE121" i="15"/>
  <c r="AD121" i="15"/>
  <c r="Y121" i="15"/>
  <c r="W121" i="15"/>
  <c r="V121" i="15"/>
  <c r="U121" i="15"/>
  <c r="T121" i="15"/>
  <c r="AN120" i="15"/>
  <c r="AM120" i="15"/>
  <c r="AL120" i="15"/>
  <c r="AK120" i="15"/>
  <c r="AJ120" i="15"/>
  <c r="AI120" i="15"/>
  <c r="AH120" i="15"/>
  <c r="AG120" i="15"/>
  <c r="AF120" i="15"/>
  <c r="AE120" i="15"/>
  <c r="AD120" i="15"/>
  <c r="Y120" i="15"/>
  <c r="W120" i="15"/>
  <c r="V120" i="15"/>
  <c r="U120" i="15"/>
  <c r="T120" i="15"/>
  <c r="AN119" i="15"/>
  <c r="AM119" i="15"/>
  <c r="AL119" i="15"/>
  <c r="AK119" i="15"/>
  <c r="AJ119" i="15"/>
  <c r="AI119" i="15"/>
  <c r="AH119" i="15"/>
  <c r="AG119" i="15"/>
  <c r="AF119" i="15"/>
  <c r="AE119" i="15"/>
  <c r="AD119" i="15"/>
  <c r="Y119" i="15"/>
  <c r="W119" i="15"/>
  <c r="V119" i="15"/>
  <c r="U119" i="15"/>
  <c r="T119" i="15"/>
  <c r="AN118" i="15"/>
  <c r="AM118" i="15"/>
  <c r="AL118" i="15"/>
  <c r="AK118" i="15"/>
  <c r="AJ118" i="15"/>
  <c r="AI118" i="15"/>
  <c r="AH118" i="15"/>
  <c r="AG118" i="15"/>
  <c r="AF118" i="15"/>
  <c r="AE118" i="15"/>
  <c r="AD118" i="15"/>
  <c r="Y118" i="15"/>
  <c r="W118" i="15"/>
  <c r="V118" i="15"/>
  <c r="U118" i="15"/>
  <c r="T118" i="15"/>
  <c r="AN117" i="15"/>
  <c r="AM117" i="15"/>
  <c r="AL117" i="15"/>
  <c r="AK117" i="15"/>
  <c r="AJ117" i="15"/>
  <c r="AI117" i="15"/>
  <c r="AH117" i="15"/>
  <c r="AG117" i="15"/>
  <c r="AF117" i="15"/>
  <c r="AE117" i="15"/>
  <c r="AD117" i="15"/>
  <c r="Y117" i="15"/>
  <c r="W117" i="15"/>
  <c r="V117" i="15"/>
  <c r="U117" i="15"/>
  <c r="T117" i="15"/>
  <c r="AN116" i="15"/>
  <c r="AM116" i="15"/>
  <c r="AL116" i="15"/>
  <c r="AK116" i="15"/>
  <c r="AJ116" i="15"/>
  <c r="AI116" i="15"/>
  <c r="AH116" i="15"/>
  <c r="AG116" i="15"/>
  <c r="AF116" i="15"/>
  <c r="AE116" i="15"/>
  <c r="AD116" i="15"/>
  <c r="Y116" i="15"/>
  <c r="W116" i="15"/>
  <c r="V116" i="15"/>
  <c r="U116" i="15"/>
  <c r="T116" i="15"/>
  <c r="AN115" i="15"/>
  <c r="AM115" i="15"/>
  <c r="AL115" i="15"/>
  <c r="AK115" i="15"/>
  <c r="AJ115" i="15"/>
  <c r="AI115" i="15"/>
  <c r="AH115" i="15"/>
  <c r="AG115" i="15"/>
  <c r="AF115" i="15"/>
  <c r="AE115" i="15"/>
  <c r="AD115" i="15"/>
  <c r="Y115" i="15"/>
  <c r="W115" i="15"/>
  <c r="V115" i="15"/>
  <c r="U115" i="15"/>
  <c r="T115" i="15"/>
  <c r="AN114" i="15"/>
  <c r="AM114" i="15"/>
  <c r="AL114" i="15"/>
  <c r="AK114" i="15"/>
  <c r="AJ114" i="15"/>
  <c r="AI114" i="15"/>
  <c r="AH114" i="15"/>
  <c r="AG114" i="15"/>
  <c r="AF114" i="15"/>
  <c r="AE114" i="15"/>
  <c r="AD114" i="15"/>
  <c r="Y114" i="15"/>
  <c r="W114" i="15"/>
  <c r="V114" i="15"/>
  <c r="U114" i="15"/>
  <c r="T114" i="15"/>
  <c r="AN113" i="15"/>
  <c r="AM113" i="15"/>
  <c r="AL113" i="15"/>
  <c r="AK113" i="15"/>
  <c r="AJ113" i="15"/>
  <c r="AI113" i="15"/>
  <c r="AH113" i="15"/>
  <c r="AG113" i="15"/>
  <c r="AF113" i="15"/>
  <c r="AE113" i="15"/>
  <c r="AD113" i="15"/>
  <c r="Y113" i="15"/>
  <c r="W113" i="15"/>
  <c r="V113" i="15"/>
  <c r="U113" i="15"/>
  <c r="T113" i="15"/>
  <c r="AN112" i="15"/>
  <c r="AM112" i="15"/>
  <c r="AL112" i="15"/>
  <c r="AK112" i="15"/>
  <c r="AJ112" i="15"/>
  <c r="AI112" i="15"/>
  <c r="AH112" i="15"/>
  <c r="AG112" i="15"/>
  <c r="AF112" i="15"/>
  <c r="AE112" i="15"/>
  <c r="AD112" i="15"/>
  <c r="Y112" i="15"/>
  <c r="W112" i="15"/>
  <c r="V112" i="15"/>
  <c r="U112" i="15"/>
  <c r="T112" i="15"/>
  <c r="AN111" i="15"/>
  <c r="AM111" i="15"/>
  <c r="AL111" i="15"/>
  <c r="AK111" i="15"/>
  <c r="AJ111" i="15"/>
  <c r="AI111" i="15"/>
  <c r="AH111" i="15"/>
  <c r="AG111" i="15"/>
  <c r="AF111" i="15"/>
  <c r="AE111" i="15"/>
  <c r="AD111" i="15"/>
  <c r="Y111" i="15"/>
  <c r="W111" i="15"/>
  <c r="V111" i="15"/>
  <c r="U111" i="15"/>
  <c r="T111" i="15"/>
  <c r="AN110" i="15"/>
  <c r="AM110" i="15"/>
  <c r="AL110" i="15"/>
  <c r="AK110" i="15"/>
  <c r="AJ110" i="15"/>
  <c r="AI110" i="15"/>
  <c r="AH110" i="15"/>
  <c r="AG110" i="15"/>
  <c r="AF110" i="15"/>
  <c r="AE110" i="15"/>
  <c r="AD110" i="15"/>
  <c r="Y110" i="15"/>
  <c r="W110" i="15"/>
  <c r="V110" i="15"/>
  <c r="U110" i="15"/>
  <c r="T110" i="15"/>
  <c r="AN109" i="15"/>
  <c r="AM109" i="15"/>
  <c r="AL109" i="15"/>
  <c r="AK109" i="15"/>
  <c r="AJ109" i="15"/>
  <c r="AI109" i="15"/>
  <c r="AH109" i="15"/>
  <c r="AG109" i="15"/>
  <c r="AF109" i="15"/>
  <c r="AE109" i="15"/>
  <c r="AD109" i="15"/>
  <c r="Y109" i="15"/>
  <c r="W109" i="15"/>
  <c r="V109" i="15"/>
  <c r="U109" i="15"/>
  <c r="T109" i="15"/>
  <c r="AN108" i="15"/>
  <c r="AM108" i="15"/>
  <c r="AL108" i="15"/>
  <c r="AK108" i="15"/>
  <c r="AJ108" i="15"/>
  <c r="AI108" i="15"/>
  <c r="AH108" i="15"/>
  <c r="AG108" i="15"/>
  <c r="AF108" i="15"/>
  <c r="AE108" i="15"/>
  <c r="AD108" i="15"/>
  <c r="Y108" i="15"/>
  <c r="W108" i="15"/>
  <c r="V108" i="15"/>
  <c r="U108" i="15"/>
  <c r="T108" i="15"/>
  <c r="AN107" i="15"/>
  <c r="AM107" i="15"/>
  <c r="AL107" i="15"/>
  <c r="AK107" i="15"/>
  <c r="AJ107" i="15"/>
  <c r="AI107" i="15"/>
  <c r="AH107" i="15"/>
  <c r="AG107" i="15"/>
  <c r="AF107" i="15"/>
  <c r="AE107" i="15"/>
  <c r="AD107" i="15"/>
  <c r="Y107" i="15"/>
  <c r="W107" i="15"/>
  <c r="V107" i="15"/>
  <c r="U107" i="15"/>
  <c r="T107" i="15"/>
  <c r="AN106" i="15"/>
  <c r="AM106" i="15"/>
  <c r="AL106" i="15"/>
  <c r="AK106" i="15"/>
  <c r="AJ106" i="15"/>
  <c r="AI106" i="15"/>
  <c r="AH106" i="15"/>
  <c r="AG106" i="15"/>
  <c r="AF106" i="15"/>
  <c r="AE106" i="15"/>
  <c r="AD106" i="15"/>
  <c r="Y106" i="15"/>
  <c r="W106" i="15"/>
  <c r="V106" i="15"/>
  <c r="U106" i="15"/>
  <c r="T106" i="15"/>
  <c r="AN105" i="15"/>
  <c r="AM105" i="15"/>
  <c r="AL105" i="15"/>
  <c r="AK105" i="15"/>
  <c r="AJ105" i="15"/>
  <c r="AI105" i="15"/>
  <c r="AH105" i="15"/>
  <c r="AG105" i="15"/>
  <c r="AF105" i="15"/>
  <c r="AE105" i="15"/>
  <c r="AD105" i="15"/>
  <c r="Y105" i="15"/>
  <c r="W105" i="15"/>
  <c r="V105" i="15"/>
  <c r="U105" i="15"/>
  <c r="T105" i="15"/>
  <c r="AN104" i="15"/>
  <c r="AM104" i="15"/>
  <c r="AL104" i="15"/>
  <c r="AK104" i="15"/>
  <c r="AJ104" i="15"/>
  <c r="AI104" i="15"/>
  <c r="AH104" i="15"/>
  <c r="AG104" i="15"/>
  <c r="AF104" i="15"/>
  <c r="AE104" i="15"/>
  <c r="AD104" i="15"/>
  <c r="Y104" i="15"/>
  <c r="W104" i="15"/>
  <c r="V104" i="15"/>
  <c r="U104" i="15"/>
  <c r="T104" i="15"/>
  <c r="AN103" i="15"/>
  <c r="AM103" i="15"/>
  <c r="AL103" i="15"/>
  <c r="AK103" i="15"/>
  <c r="AJ103" i="15"/>
  <c r="AI103" i="15"/>
  <c r="AH103" i="15"/>
  <c r="AG103" i="15"/>
  <c r="AF103" i="15"/>
  <c r="AE103" i="15"/>
  <c r="AD103" i="15"/>
  <c r="Y103" i="15"/>
  <c r="W103" i="15"/>
  <c r="V103" i="15"/>
  <c r="U103" i="15"/>
  <c r="T103" i="15"/>
  <c r="AN102" i="15"/>
  <c r="AM102" i="15"/>
  <c r="AL102" i="15"/>
  <c r="AK102" i="15"/>
  <c r="AJ102" i="15"/>
  <c r="AI102" i="15"/>
  <c r="AH102" i="15"/>
  <c r="AG102" i="15"/>
  <c r="AF102" i="15"/>
  <c r="AE102" i="15"/>
  <c r="AD102" i="15"/>
  <c r="Y102" i="15"/>
  <c r="W102" i="15"/>
  <c r="V102" i="15"/>
  <c r="U102" i="15"/>
  <c r="T102" i="15"/>
  <c r="AN101" i="15"/>
  <c r="AM101" i="15"/>
  <c r="AL101" i="15"/>
  <c r="AK101" i="15"/>
  <c r="AJ101" i="15"/>
  <c r="AI101" i="15"/>
  <c r="AH101" i="15"/>
  <c r="AG101" i="15"/>
  <c r="AF101" i="15"/>
  <c r="AE101" i="15"/>
  <c r="AD101" i="15"/>
  <c r="Y101" i="15"/>
  <c r="W101" i="15"/>
  <c r="V101" i="15"/>
  <c r="U101" i="15"/>
  <c r="T101" i="15"/>
  <c r="AN100" i="15"/>
  <c r="AM100" i="15"/>
  <c r="AL100" i="15"/>
  <c r="AK100" i="15"/>
  <c r="AJ100" i="15"/>
  <c r="AI100" i="15"/>
  <c r="AH100" i="15"/>
  <c r="AG100" i="15"/>
  <c r="AF100" i="15"/>
  <c r="AE100" i="15"/>
  <c r="AD100" i="15"/>
  <c r="Y100" i="15"/>
  <c r="W100" i="15"/>
  <c r="V100" i="15"/>
  <c r="U100" i="15"/>
  <c r="T100" i="15"/>
  <c r="AN99" i="15"/>
  <c r="AM99" i="15"/>
  <c r="AL99" i="15"/>
  <c r="AK99" i="15"/>
  <c r="AJ99" i="15"/>
  <c r="AI99" i="15"/>
  <c r="AH99" i="15"/>
  <c r="AG99" i="15"/>
  <c r="AF99" i="15"/>
  <c r="AE99" i="15"/>
  <c r="AD99" i="15"/>
  <c r="Y99" i="15"/>
  <c r="W99" i="15"/>
  <c r="V99" i="15"/>
  <c r="U99" i="15"/>
  <c r="T99" i="15"/>
  <c r="AN98" i="15"/>
  <c r="AM98" i="15"/>
  <c r="AL98" i="15"/>
  <c r="AK98" i="15"/>
  <c r="AJ98" i="15"/>
  <c r="AI98" i="15"/>
  <c r="AH98" i="15"/>
  <c r="AG98" i="15"/>
  <c r="AF98" i="15"/>
  <c r="AE98" i="15"/>
  <c r="AD98" i="15"/>
  <c r="Y98" i="15"/>
  <c r="W98" i="15"/>
  <c r="V98" i="15"/>
  <c r="U98" i="15"/>
  <c r="T98" i="15"/>
  <c r="AN97" i="15"/>
  <c r="AM97" i="15"/>
  <c r="AL97" i="15"/>
  <c r="AK97" i="15"/>
  <c r="AJ97" i="15"/>
  <c r="AI97" i="15"/>
  <c r="AH97" i="15"/>
  <c r="AG97" i="15"/>
  <c r="AF97" i="15"/>
  <c r="AE97" i="15"/>
  <c r="AD97" i="15"/>
  <c r="Y97" i="15"/>
  <c r="W97" i="15"/>
  <c r="V97" i="15"/>
  <c r="U97" i="15"/>
  <c r="T97" i="15"/>
  <c r="AN96" i="15"/>
  <c r="AM96" i="15"/>
  <c r="AL96" i="15"/>
  <c r="AK96" i="15"/>
  <c r="AJ96" i="15"/>
  <c r="AI96" i="15"/>
  <c r="AH96" i="15"/>
  <c r="AG96" i="15"/>
  <c r="AF96" i="15"/>
  <c r="AE96" i="15"/>
  <c r="AD96" i="15"/>
  <c r="Y96" i="15"/>
  <c r="W96" i="15"/>
  <c r="V96" i="15"/>
  <c r="U96" i="15"/>
  <c r="T96" i="15"/>
  <c r="AN95" i="15"/>
  <c r="AM95" i="15"/>
  <c r="AL95" i="15"/>
  <c r="AK95" i="15"/>
  <c r="AJ95" i="15"/>
  <c r="AI95" i="15"/>
  <c r="AH95" i="15"/>
  <c r="AG95" i="15"/>
  <c r="AF95" i="15"/>
  <c r="AE95" i="15"/>
  <c r="AD95" i="15"/>
  <c r="Y95" i="15"/>
  <c r="W95" i="15"/>
  <c r="V95" i="15"/>
  <c r="U95" i="15"/>
  <c r="T95" i="15"/>
  <c r="AN94" i="15"/>
  <c r="AM94" i="15"/>
  <c r="AL94" i="15"/>
  <c r="AK94" i="15"/>
  <c r="AJ94" i="15"/>
  <c r="AI94" i="15"/>
  <c r="AH94" i="15"/>
  <c r="AG94" i="15"/>
  <c r="AF94" i="15"/>
  <c r="AE94" i="15"/>
  <c r="AD94" i="15"/>
  <c r="Y94" i="15"/>
  <c r="W94" i="15"/>
  <c r="V94" i="15"/>
  <c r="U94" i="15"/>
  <c r="T94" i="15"/>
  <c r="AN93" i="15"/>
  <c r="AM93" i="15"/>
  <c r="AL93" i="15"/>
  <c r="AK93" i="15"/>
  <c r="AJ93" i="15"/>
  <c r="AI93" i="15"/>
  <c r="AH93" i="15"/>
  <c r="AG93" i="15"/>
  <c r="AF93" i="15"/>
  <c r="AE93" i="15"/>
  <c r="AD93" i="15"/>
  <c r="Y93" i="15"/>
  <c r="W93" i="15"/>
  <c r="V93" i="15"/>
  <c r="U93" i="15"/>
  <c r="T93" i="15"/>
  <c r="AN92" i="15"/>
  <c r="AM92" i="15"/>
  <c r="AL92" i="15"/>
  <c r="AK92" i="15"/>
  <c r="AJ92" i="15"/>
  <c r="AI92" i="15"/>
  <c r="AH92" i="15"/>
  <c r="AG92" i="15"/>
  <c r="AF92" i="15"/>
  <c r="AE92" i="15"/>
  <c r="AD92" i="15"/>
  <c r="Y92" i="15"/>
  <c r="W92" i="15"/>
  <c r="V92" i="15"/>
  <c r="U92" i="15"/>
  <c r="T92" i="15"/>
  <c r="AN91" i="15"/>
  <c r="AM91" i="15"/>
  <c r="AL91" i="15"/>
  <c r="AK91" i="15"/>
  <c r="AJ91" i="15"/>
  <c r="AI91" i="15"/>
  <c r="AH91" i="15"/>
  <c r="AG91" i="15"/>
  <c r="AF91" i="15"/>
  <c r="AE91" i="15"/>
  <c r="AD91" i="15"/>
  <c r="Y91" i="15"/>
  <c r="W91" i="15"/>
  <c r="V91" i="15"/>
  <c r="U91" i="15"/>
  <c r="T91" i="15"/>
  <c r="AN90" i="15"/>
  <c r="AM90" i="15"/>
  <c r="AL90" i="15"/>
  <c r="AK90" i="15"/>
  <c r="AJ90" i="15"/>
  <c r="AI90" i="15"/>
  <c r="AH90" i="15"/>
  <c r="AG90" i="15"/>
  <c r="AF90" i="15"/>
  <c r="AE90" i="15"/>
  <c r="AD90" i="15"/>
  <c r="Y90" i="15"/>
  <c r="W90" i="15"/>
  <c r="V90" i="15"/>
  <c r="U90" i="15"/>
  <c r="T90" i="15"/>
  <c r="AN89" i="15"/>
  <c r="AM89" i="15"/>
  <c r="AL89" i="15"/>
  <c r="AK89" i="15"/>
  <c r="AJ89" i="15"/>
  <c r="AI89" i="15"/>
  <c r="AH89" i="15"/>
  <c r="AG89" i="15"/>
  <c r="AF89" i="15"/>
  <c r="AE89" i="15"/>
  <c r="AD89" i="15"/>
  <c r="Y89" i="15"/>
  <c r="W89" i="15"/>
  <c r="V89" i="15"/>
  <c r="U89" i="15"/>
  <c r="T89" i="15"/>
  <c r="AN88" i="15"/>
  <c r="AM88" i="15"/>
  <c r="AL88" i="15"/>
  <c r="AK88" i="15"/>
  <c r="AJ88" i="15"/>
  <c r="AI88" i="15"/>
  <c r="AH88" i="15"/>
  <c r="AG88" i="15"/>
  <c r="AF88" i="15"/>
  <c r="AE88" i="15"/>
  <c r="AD88" i="15"/>
  <c r="Y88" i="15"/>
  <c r="W88" i="15"/>
  <c r="V88" i="15"/>
  <c r="U88" i="15"/>
  <c r="T88" i="15"/>
  <c r="AN87" i="15"/>
  <c r="AM87" i="15"/>
  <c r="AL87" i="15"/>
  <c r="AK87" i="15"/>
  <c r="AJ87" i="15"/>
  <c r="AI87" i="15"/>
  <c r="AH87" i="15"/>
  <c r="AG87" i="15"/>
  <c r="AF87" i="15"/>
  <c r="AE87" i="15"/>
  <c r="AD87" i="15"/>
  <c r="Y87" i="15"/>
  <c r="W87" i="15"/>
  <c r="V87" i="15"/>
  <c r="U87" i="15"/>
  <c r="T87" i="15"/>
  <c r="AN86" i="15"/>
  <c r="AM86" i="15"/>
  <c r="AL86" i="15"/>
  <c r="AK86" i="15"/>
  <c r="AJ86" i="15"/>
  <c r="AI86" i="15"/>
  <c r="AH86" i="15"/>
  <c r="AG86" i="15"/>
  <c r="AF86" i="15"/>
  <c r="AE86" i="15"/>
  <c r="AD86" i="15"/>
  <c r="Y86" i="15"/>
  <c r="W86" i="15"/>
  <c r="V86" i="15"/>
  <c r="U86" i="15"/>
  <c r="T86" i="15"/>
  <c r="AN85" i="15"/>
  <c r="AM85" i="15"/>
  <c r="AL85" i="15"/>
  <c r="AK85" i="15"/>
  <c r="AJ85" i="15"/>
  <c r="AI85" i="15"/>
  <c r="AH85" i="15"/>
  <c r="AG85" i="15"/>
  <c r="AF85" i="15"/>
  <c r="AE85" i="15"/>
  <c r="AD85" i="15"/>
  <c r="Y85" i="15"/>
  <c r="W85" i="15"/>
  <c r="V85" i="15"/>
  <c r="U85" i="15"/>
  <c r="T85" i="15"/>
  <c r="AN84" i="15"/>
  <c r="AM84" i="15"/>
  <c r="AL84" i="15"/>
  <c r="AK84" i="15"/>
  <c r="AJ84" i="15"/>
  <c r="AI84" i="15"/>
  <c r="AH84" i="15"/>
  <c r="AG84" i="15"/>
  <c r="AF84" i="15"/>
  <c r="AE84" i="15"/>
  <c r="AD84" i="15"/>
  <c r="Y84" i="15"/>
  <c r="W84" i="15"/>
  <c r="V84" i="15"/>
  <c r="U84" i="15"/>
  <c r="T84" i="15"/>
  <c r="AN83" i="15"/>
  <c r="AM83" i="15"/>
  <c r="AL83" i="15"/>
  <c r="AK83" i="15"/>
  <c r="AJ83" i="15"/>
  <c r="AI83" i="15"/>
  <c r="AH83" i="15"/>
  <c r="AG83" i="15"/>
  <c r="AF83" i="15"/>
  <c r="AE83" i="15"/>
  <c r="AD83" i="15"/>
  <c r="Y83" i="15"/>
  <c r="W83" i="15"/>
  <c r="V83" i="15"/>
  <c r="U83" i="15"/>
  <c r="T83" i="15"/>
  <c r="AN82" i="15"/>
  <c r="AM82" i="15"/>
  <c r="AL82" i="15"/>
  <c r="AK82" i="15"/>
  <c r="AJ82" i="15"/>
  <c r="AI82" i="15"/>
  <c r="AH82" i="15"/>
  <c r="AG82" i="15"/>
  <c r="AF82" i="15"/>
  <c r="AE82" i="15"/>
  <c r="AD82" i="15"/>
  <c r="Y82" i="15"/>
  <c r="W82" i="15"/>
  <c r="V82" i="15"/>
  <c r="U82" i="15"/>
  <c r="T82" i="15"/>
  <c r="AN81" i="15"/>
  <c r="AM81" i="15"/>
  <c r="AL81" i="15"/>
  <c r="AK81" i="15"/>
  <c r="AJ81" i="15"/>
  <c r="AI81" i="15"/>
  <c r="AH81" i="15"/>
  <c r="AG81" i="15"/>
  <c r="AF81" i="15"/>
  <c r="AE81" i="15"/>
  <c r="AD81" i="15"/>
  <c r="Y81" i="15"/>
  <c r="W81" i="15"/>
  <c r="V81" i="15"/>
  <c r="U81" i="15"/>
  <c r="T81" i="15"/>
  <c r="AN80" i="15"/>
  <c r="AM80" i="15"/>
  <c r="AL80" i="15"/>
  <c r="AK80" i="15"/>
  <c r="AJ80" i="15"/>
  <c r="AI80" i="15"/>
  <c r="AH80" i="15"/>
  <c r="AG80" i="15"/>
  <c r="AF80" i="15"/>
  <c r="AE80" i="15"/>
  <c r="AD80" i="15"/>
  <c r="Y80" i="15"/>
  <c r="W80" i="15"/>
  <c r="V80" i="15"/>
  <c r="U80" i="15"/>
  <c r="T80" i="15"/>
  <c r="AN79" i="15"/>
  <c r="AM79" i="15"/>
  <c r="AL79" i="15"/>
  <c r="AK79" i="15"/>
  <c r="AJ79" i="15"/>
  <c r="AI79" i="15"/>
  <c r="AH79" i="15"/>
  <c r="AG79" i="15"/>
  <c r="AF79" i="15"/>
  <c r="AE79" i="15"/>
  <c r="AD79" i="15"/>
  <c r="Y79" i="15"/>
  <c r="W79" i="15"/>
  <c r="V79" i="15"/>
  <c r="U79" i="15"/>
  <c r="T79" i="15"/>
  <c r="AN78" i="15"/>
  <c r="AM78" i="15"/>
  <c r="AL78" i="15"/>
  <c r="AK78" i="15"/>
  <c r="AJ78" i="15"/>
  <c r="AI78" i="15"/>
  <c r="AH78" i="15"/>
  <c r="AG78" i="15"/>
  <c r="AF78" i="15"/>
  <c r="AE78" i="15"/>
  <c r="AD78" i="15"/>
  <c r="Y78" i="15"/>
  <c r="W78" i="15"/>
  <c r="V78" i="15"/>
  <c r="U78" i="15"/>
  <c r="T78" i="15"/>
  <c r="AN77" i="15"/>
  <c r="AM77" i="15"/>
  <c r="AL77" i="15"/>
  <c r="AK77" i="15"/>
  <c r="AJ77" i="15"/>
  <c r="AI77" i="15"/>
  <c r="AH77" i="15"/>
  <c r="AG77" i="15"/>
  <c r="AF77" i="15"/>
  <c r="AE77" i="15"/>
  <c r="AD77" i="15"/>
  <c r="Y77" i="15"/>
  <c r="W77" i="15"/>
  <c r="V77" i="15"/>
  <c r="U77" i="15"/>
  <c r="T77" i="15"/>
  <c r="AN76" i="15"/>
  <c r="AM76" i="15"/>
  <c r="AL76" i="15"/>
  <c r="AK76" i="15"/>
  <c r="AJ76" i="15"/>
  <c r="AI76" i="15"/>
  <c r="AH76" i="15"/>
  <c r="AG76" i="15"/>
  <c r="AF76" i="15"/>
  <c r="AE76" i="15"/>
  <c r="AD76" i="15"/>
  <c r="Y76" i="15"/>
  <c r="W76" i="15"/>
  <c r="V76" i="15"/>
  <c r="U76" i="15"/>
  <c r="T76" i="15"/>
  <c r="AN75" i="15"/>
  <c r="AM75" i="15"/>
  <c r="AL75" i="15"/>
  <c r="AK75" i="15"/>
  <c r="AJ75" i="15"/>
  <c r="AI75" i="15"/>
  <c r="AH75" i="15"/>
  <c r="AG75" i="15"/>
  <c r="AF75" i="15"/>
  <c r="AE75" i="15"/>
  <c r="AD75" i="15"/>
  <c r="Y75" i="15"/>
  <c r="W75" i="15"/>
  <c r="V75" i="15"/>
  <c r="U75" i="15"/>
  <c r="T75" i="15"/>
  <c r="AN74" i="15"/>
  <c r="AM74" i="15"/>
  <c r="AL74" i="15"/>
  <c r="AK74" i="15"/>
  <c r="AJ74" i="15"/>
  <c r="AI74" i="15"/>
  <c r="AH74" i="15"/>
  <c r="AG74" i="15"/>
  <c r="AF74" i="15"/>
  <c r="AE74" i="15"/>
  <c r="AD74" i="15"/>
  <c r="Y74" i="15"/>
  <c r="W74" i="15"/>
  <c r="V74" i="15"/>
  <c r="U74" i="15"/>
  <c r="T74" i="15"/>
  <c r="AN73" i="15"/>
  <c r="AM73" i="15"/>
  <c r="AL73" i="15"/>
  <c r="AK73" i="15"/>
  <c r="AJ73" i="15"/>
  <c r="AI73" i="15"/>
  <c r="AH73" i="15"/>
  <c r="AG73" i="15"/>
  <c r="AF73" i="15"/>
  <c r="AE73" i="15"/>
  <c r="AD73" i="15"/>
  <c r="Y73" i="15"/>
  <c r="W73" i="15"/>
  <c r="V73" i="15"/>
  <c r="U73" i="15"/>
  <c r="T73" i="15"/>
  <c r="AN72" i="15"/>
  <c r="AM72" i="15"/>
  <c r="AL72" i="15"/>
  <c r="AK72" i="15"/>
  <c r="AJ72" i="15"/>
  <c r="AI72" i="15"/>
  <c r="AH72" i="15"/>
  <c r="AG72" i="15"/>
  <c r="AF72" i="15"/>
  <c r="AE72" i="15"/>
  <c r="AD72" i="15"/>
  <c r="Y72" i="15"/>
  <c r="W72" i="15"/>
  <c r="V72" i="15"/>
  <c r="U72" i="15"/>
  <c r="T72" i="15"/>
  <c r="AN71" i="15"/>
  <c r="AM71" i="15"/>
  <c r="AL71" i="15"/>
  <c r="AK71" i="15"/>
  <c r="AJ71" i="15"/>
  <c r="AI71" i="15"/>
  <c r="AH71" i="15"/>
  <c r="AG71" i="15"/>
  <c r="AF71" i="15"/>
  <c r="AE71" i="15"/>
  <c r="AD71" i="15"/>
  <c r="Y71" i="15"/>
  <c r="W71" i="15"/>
  <c r="V71" i="15"/>
  <c r="U71" i="15"/>
  <c r="T71" i="15"/>
  <c r="AN70" i="15"/>
  <c r="AM70" i="15"/>
  <c r="AL70" i="15"/>
  <c r="AK70" i="15"/>
  <c r="AJ70" i="15"/>
  <c r="AI70" i="15"/>
  <c r="AH70" i="15"/>
  <c r="AG70" i="15"/>
  <c r="AF70" i="15"/>
  <c r="AE70" i="15"/>
  <c r="AD70" i="15"/>
  <c r="Y70" i="15"/>
  <c r="W70" i="15"/>
  <c r="V70" i="15"/>
  <c r="U70" i="15"/>
  <c r="T70" i="15"/>
  <c r="AN69" i="15"/>
  <c r="AM69" i="15"/>
  <c r="AL69" i="15"/>
  <c r="AK69" i="15"/>
  <c r="AJ69" i="15"/>
  <c r="AI69" i="15"/>
  <c r="AH69" i="15"/>
  <c r="AG69" i="15"/>
  <c r="AF69" i="15"/>
  <c r="AE69" i="15"/>
  <c r="AD69" i="15"/>
  <c r="Y69" i="15"/>
  <c r="W69" i="15"/>
  <c r="V69" i="15"/>
  <c r="U69" i="15"/>
  <c r="T69" i="15"/>
  <c r="AN68" i="15"/>
  <c r="AM68" i="15"/>
  <c r="AL68" i="15"/>
  <c r="AK68" i="15"/>
  <c r="AJ68" i="15"/>
  <c r="AI68" i="15"/>
  <c r="AH68" i="15"/>
  <c r="AG68" i="15"/>
  <c r="AF68" i="15"/>
  <c r="AE68" i="15"/>
  <c r="AD68" i="15"/>
  <c r="Y68" i="15"/>
  <c r="W68" i="15"/>
  <c r="V68" i="15"/>
  <c r="U68" i="15"/>
  <c r="T68" i="15"/>
  <c r="AN67" i="15"/>
  <c r="AM67" i="15"/>
  <c r="AL67" i="15"/>
  <c r="AK67" i="15"/>
  <c r="AJ67" i="15"/>
  <c r="AI67" i="15"/>
  <c r="AH67" i="15"/>
  <c r="AG67" i="15"/>
  <c r="AF67" i="15"/>
  <c r="AE67" i="15"/>
  <c r="AD67" i="15"/>
  <c r="Y67" i="15"/>
  <c r="W67" i="15"/>
  <c r="V67" i="15"/>
  <c r="U67" i="15"/>
  <c r="T67" i="15"/>
  <c r="AN66" i="15"/>
  <c r="AM66" i="15"/>
  <c r="AL66" i="15"/>
  <c r="AK66" i="15"/>
  <c r="AJ66" i="15"/>
  <c r="AI66" i="15"/>
  <c r="AH66" i="15"/>
  <c r="AG66" i="15"/>
  <c r="AF66" i="15"/>
  <c r="AE66" i="15"/>
  <c r="AD66" i="15"/>
  <c r="Y66" i="15"/>
  <c r="W66" i="15"/>
  <c r="V66" i="15"/>
  <c r="U66" i="15"/>
  <c r="T66" i="15"/>
  <c r="AN65" i="15"/>
  <c r="AM65" i="15"/>
  <c r="AL65" i="15"/>
  <c r="AK65" i="15"/>
  <c r="AJ65" i="15"/>
  <c r="AI65" i="15"/>
  <c r="AH65" i="15"/>
  <c r="AG65" i="15"/>
  <c r="AF65" i="15"/>
  <c r="AE65" i="15"/>
  <c r="AD65" i="15"/>
  <c r="Y65" i="15"/>
  <c r="W65" i="15"/>
  <c r="V65" i="15"/>
  <c r="U65" i="15"/>
  <c r="T65" i="15"/>
  <c r="AN64" i="15"/>
  <c r="AM64" i="15"/>
  <c r="AL64" i="15"/>
  <c r="AK64" i="15"/>
  <c r="AJ64" i="15"/>
  <c r="AI64" i="15"/>
  <c r="AH64" i="15"/>
  <c r="AG64" i="15"/>
  <c r="AF64" i="15"/>
  <c r="AE64" i="15"/>
  <c r="AD64" i="15"/>
  <c r="Y64" i="15"/>
  <c r="W64" i="15"/>
  <c r="V64" i="15"/>
  <c r="U64" i="15"/>
  <c r="T64" i="15"/>
  <c r="AN63" i="15"/>
  <c r="AM63" i="15"/>
  <c r="AL63" i="15"/>
  <c r="AK63" i="15"/>
  <c r="AJ63" i="15"/>
  <c r="AI63" i="15"/>
  <c r="AH63" i="15"/>
  <c r="AG63" i="15"/>
  <c r="AF63" i="15"/>
  <c r="AE63" i="15"/>
  <c r="AD63" i="15"/>
  <c r="Y63" i="15"/>
  <c r="W63" i="15"/>
  <c r="V63" i="15"/>
  <c r="U63" i="15"/>
  <c r="T63" i="15"/>
  <c r="AN62" i="15"/>
  <c r="AM62" i="15"/>
  <c r="AL62" i="15"/>
  <c r="AK62" i="15"/>
  <c r="AJ62" i="15"/>
  <c r="AI62" i="15"/>
  <c r="AH62" i="15"/>
  <c r="AG62" i="15"/>
  <c r="AF62" i="15"/>
  <c r="AE62" i="15"/>
  <c r="AD62" i="15"/>
  <c r="Y62" i="15"/>
  <c r="W62" i="15"/>
  <c r="V62" i="15"/>
  <c r="U62" i="15"/>
  <c r="T62" i="15"/>
  <c r="AN61" i="15"/>
  <c r="AM61" i="15"/>
  <c r="AL61" i="15"/>
  <c r="AK61" i="15"/>
  <c r="AJ61" i="15"/>
  <c r="AI61" i="15"/>
  <c r="AH61" i="15"/>
  <c r="AG61" i="15"/>
  <c r="AF61" i="15"/>
  <c r="AE61" i="15"/>
  <c r="AD61" i="15"/>
  <c r="Y61" i="15"/>
  <c r="W61" i="15"/>
  <c r="V61" i="15"/>
  <c r="U61" i="15"/>
  <c r="T61" i="15"/>
  <c r="AN60" i="15"/>
  <c r="AM60" i="15"/>
  <c r="AL60" i="15"/>
  <c r="AK60" i="15"/>
  <c r="AJ60" i="15"/>
  <c r="AI60" i="15"/>
  <c r="AH60" i="15"/>
  <c r="AG60" i="15"/>
  <c r="AF60" i="15"/>
  <c r="AE60" i="15"/>
  <c r="AD60" i="15"/>
  <c r="Y60" i="15"/>
  <c r="W60" i="15"/>
  <c r="V60" i="15"/>
  <c r="U60" i="15"/>
  <c r="T60" i="15"/>
  <c r="AN59" i="15"/>
  <c r="AM59" i="15"/>
  <c r="AL59" i="15"/>
  <c r="AK59" i="15"/>
  <c r="AJ59" i="15"/>
  <c r="AI59" i="15"/>
  <c r="AH59" i="15"/>
  <c r="AG59" i="15"/>
  <c r="AF59" i="15"/>
  <c r="AE59" i="15"/>
  <c r="AD59" i="15"/>
  <c r="Y59" i="15"/>
  <c r="W59" i="15"/>
  <c r="V59" i="15"/>
  <c r="U59" i="15"/>
  <c r="T59" i="15"/>
  <c r="AN58" i="15"/>
  <c r="AM58" i="15"/>
  <c r="AL58" i="15"/>
  <c r="AK58" i="15"/>
  <c r="AJ58" i="15"/>
  <c r="AI58" i="15"/>
  <c r="AH58" i="15"/>
  <c r="AG58" i="15"/>
  <c r="AF58" i="15"/>
  <c r="AE58" i="15"/>
  <c r="AD58" i="15"/>
  <c r="Y58" i="15"/>
  <c r="W58" i="15"/>
  <c r="V58" i="15"/>
  <c r="U58" i="15"/>
  <c r="T58" i="15"/>
  <c r="AN57" i="15"/>
  <c r="AM57" i="15"/>
  <c r="AL57" i="15"/>
  <c r="AK57" i="15"/>
  <c r="AJ57" i="15"/>
  <c r="AI57" i="15"/>
  <c r="AH57" i="15"/>
  <c r="AG57" i="15"/>
  <c r="AF57" i="15"/>
  <c r="AE57" i="15"/>
  <c r="AD57" i="15"/>
  <c r="Y57" i="15"/>
  <c r="W57" i="15"/>
  <c r="V57" i="15"/>
  <c r="U57" i="15"/>
  <c r="T57" i="15"/>
  <c r="AN56" i="15"/>
  <c r="AM56" i="15"/>
  <c r="AL56" i="15"/>
  <c r="AK56" i="15"/>
  <c r="AJ56" i="15"/>
  <c r="AI56" i="15"/>
  <c r="AH56" i="15"/>
  <c r="AG56" i="15"/>
  <c r="AF56" i="15"/>
  <c r="AE56" i="15"/>
  <c r="AD56" i="15"/>
  <c r="Y56" i="15"/>
  <c r="W56" i="15"/>
  <c r="V56" i="15"/>
  <c r="U56" i="15"/>
  <c r="T56" i="15"/>
  <c r="AN55" i="15"/>
  <c r="AM55" i="15"/>
  <c r="AL55" i="15"/>
  <c r="AK55" i="15"/>
  <c r="AJ55" i="15"/>
  <c r="AI55" i="15"/>
  <c r="AH55" i="15"/>
  <c r="AG55" i="15"/>
  <c r="AF55" i="15"/>
  <c r="AE55" i="15"/>
  <c r="AD55" i="15"/>
  <c r="Y55" i="15"/>
  <c r="W55" i="15"/>
  <c r="V55" i="15"/>
  <c r="U55" i="15"/>
  <c r="T55" i="15"/>
  <c r="AN54" i="15"/>
  <c r="AM54" i="15"/>
  <c r="AL54" i="15"/>
  <c r="AK54" i="15"/>
  <c r="AJ54" i="15"/>
  <c r="AI54" i="15"/>
  <c r="AH54" i="15"/>
  <c r="AG54" i="15"/>
  <c r="AF54" i="15"/>
  <c r="AE54" i="15"/>
  <c r="AD54" i="15"/>
  <c r="Y54" i="15"/>
  <c r="W54" i="15"/>
  <c r="V54" i="15"/>
  <c r="U54" i="15"/>
  <c r="T54" i="15"/>
  <c r="AN53" i="15"/>
  <c r="AM53" i="15"/>
  <c r="AL53" i="15"/>
  <c r="AK53" i="15"/>
  <c r="AJ53" i="15"/>
  <c r="AI53" i="15"/>
  <c r="AH53" i="15"/>
  <c r="AG53" i="15"/>
  <c r="AF53" i="15"/>
  <c r="AE53" i="15"/>
  <c r="AD53" i="15"/>
  <c r="Y53" i="15"/>
  <c r="W53" i="15"/>
  <c r="V53" i="15"/>
  <c r="U53" i="15"/>
  <c r="T53" i="15"/>
  <c r="AN52" i="15"/>
  <c r="AM52" i="15"/>
  <c r="AL52" i="15"/>
  <c r="AK52" i="15"/>
  <c r="AJ52" i="15"/>
  <c r="AI52" i="15"/>
  <c r="AH52" i="15"/>
  <c r="AG52" i="15"/>
  <c r="AF52" i="15"/>
  <c r="AE52" i="15"/>
  <c r="AD52" i="15"/>
  <c r="Y52" i="15"/>
  <c r="W52" i="15"/>
  <c r="V52" i="15"/>
  <c r="U52" i="15"/>
  <c r="T52" i="15"/>
  <c r="AN51" i="15"/>
  <c r="AM51" i="15"/>
  <c r="AL51" i="15"/>
  <c r="AK51" i="15"/>
  <c r="AJ51" i="15"/>
  <c r="AI51" i="15"/>
  <c r="AH51" i="15"/>
  <c r="AG51" i="15"/>
  <c r="AF51" i="15"/>
  <c r="AE51" i="15"/>
  <c r="AD51" i="15"/>
  <c r="Y51" i="15"/>
  <c r="W51" i="15"/>
  <c r="V51" i="15"/>
  <c r="U51" i="15"/>
  <c r="T51" i="15"/>
  <c r="AN50" i="15"/>
  <c r="AM50" i="15"/>
  <c r="AL50" i="15"/>
  <c r="AK50" i="15"/>
  <c r="AJ50" i="15"/>
  <c r="AI50" i="15"/>
  <c r="AH50" i="15"/>
  <c r="AG50" i="15"/>
  <c r="AF50" i="15"/>
  <c r="AE50" i="15"/>
  <c r="AD50" i="15"/>
  <c r="Y50" i="15"/>
  <c r="W50" i="15"/>
  <c r="V50" i="15"/>
  <c r="U50" i="15"/>
  <c r="T50" i="15"/>
  <c r="AN49" i="15"/>
  <c r="AM49" i="15"/>
  <c r="AL49" i="15"/>
  <c r="AK49" i="15"/>
  <c r="AJ49" i="15"/>
  <c r="AI49" i="15"/>
  <c r="AH49" i="15"/>
  <c r="AG49" i="15"/>
  <c r="AF49" i="15"/>
  <c r="AE49" i="15"/>
  <c r="AD49" i="15"/>
  <c r="Y49" i="15"/>
  <c r="W49" i="15"/>
  <c r="V49" i="15"/>
  <c r="U49" i="15"/>
  <c r="T49" i="15"/>
  <c r="AN48" i="15"/>
  <c r="AM48" i="15"/>
  <c r="AL48" i="15"/>
  <c r="AK48" i="15"/>
  <c r="AJ48" i="15"/>
  <c r="AI48" i="15"/>
  <c r="AH48" i="15"/>
  <c r="AG48" i="15"/>
  <c r="AF48" i="15"/>
  <c r="AE48" i="15"/>
  <c r="AD48" i="15"/>
  <c r="Y48" i="15"/>
  <c r="W48" i="15"/>
  <c r="V48" i="15"/>
  <c r="U48" i="15"/>
  <c r="T48" i="15"/>
  <c r="AN47" i="15"/>
  <c r="AM47" i="15"/>
  <c r="AL47" i="15"/>
  <c r="AK47" i="15"/>
  <c r="AJ47" i="15"/>
  <c r="AI47" i="15"/>
  <c r="AH47" i="15"/>
  <c r="AG47" i="15"/>
  <c r="AF47" i="15"/>
  <c r="AE47" i="15"/>
  <c r="AD47" i="15"/>
  <c r="Y47" i="15"/>
  <c r="W47" i="15"/>
  <c r="V47" i="15"/>
  <c r="U47" i="15"/>
  <c r="T47" i="15"/>
  <c r="AN46" i="15"/>
  <c r="AM46" i="15"/>
  <c r="AL46" i="15"/>
  <c r="AK46" i="15"/>
  <c r="AJ46" i="15"/>
  <c r="AI46" i="15"/>
  <c r="AH46" i="15"/>
  <c r="AG46" i="15"/>
  <c r="AF46" i="15"/>
  <c r="AE46" i="15"/>
  <c r="AD46" i="15"/>
  <c r="Y46" i="15"/>
  <c r="W46" i="15"/>
  <c r="V46" i="15"/>
  <c r="U46" i="15"/>
  <c r="T46" i="15"/>
  <c r="AN45" i="15"/>
  <c r="AM45" i="15"/>
  <c r="AL45" i="15"/>
  <c r="AK45" i="15"/>
  <c r="AJ45" i="15"/>
  <c r="AI45" i="15"/>
  <c r="AH45" i="15"/>
  <c r="AG45" i="15"/>
  <c r="AF45" i="15"/>
  <c r="AE45" i="15"/>
  <c r="AD45" i="15"/>
  <c r="Y45" i="15"/>
  <c r="W45" i="15"/>
  <c r="V45" i="15"/>
  <c r="U45" i="15"/>
  <c r="T45" i="15"/>
  <c r="AN44" i="15"/>
  <c r="AM44" i="15"/>
  <c r="AL44" i="15"/>
  <c r="AK44" i="15"/>
  <c r="AJ44" i="15"/>
  <c r="AI44" i="15"/>
  <c r="AH44" i="15"/>
  <c r="AG44" i="15"/>
  <c r="AF44" i="15"/>
  <c r="AE44" i="15"/>
  <c r="AD44" i="15"/>
  <c r="Y44" i="15"/>
  <c r="W44" i="15"/>
  <c r="V44" i="15"/>
  <c r="U44" i="15"/>
  <c r="T44" i="15"/>
  <c r="AN43" i="15"/>
  <c r="AM43" i="15"/>
  <c r="AL43" i="15"/>
  <c r="AK43" i="15"/>
  <c r="AJ43" i="15"/>
  <c r="AI43" i="15"/>
  <c r="AH43" i="15"/>
  <c r="AG43" i="15"/>
  <c r="AF43" i="15"/>
  <c r="AE43" i="15"/>
  <c r="AD43" i="15"/>
  <c r="Y43" i="15"/>
  <c r="W43" i="15"/>
  <c r="V43" i="15"/>
  <c r="U43" i="15"/>
  <c r="T43" i="15"/>
  <c r="AN42" i="15"/>
  <c r="AM42" i="15"/>
  <c r="AL42" i="15"/>
  <c r="AK42" i="15"/>
  <c r="AJ42" i="15"/>
  <c r="AI42" i="15"/>
  <c r="AH42" i="15"/>
  <c r="AG42" i="15"/>
  <c r="AF42" i="15"/>
  <c r="AE42" i="15"/>
  <c r="AD42" i="15"/>
  <c r="Y42" i="15"/>
  <c r="W42" i="15"/>
  <c r="V42" i="15"/>
  <c r="U42" i="15"/>
  <c r="T42" i="15"/>
  <c r="AN41" i="15"/>
  <c r="AM41" i="15"/>
  <c r="AL41" i="15"/>
  <c r="AK41" i="15"/>
  <c r="AJ41" i="15"/>
  <c r="AI41" i="15"/>
  <c r="AH41" i="15"/>
  <c r="AG41" i="15"/>
  <c r="AF41" i="15"/>
  <c r="AE41" i="15"/>
  <c r="AD41" i="15"/>
  <c r="Y41" i="15"/>
  <c r="W41" i="15"/>
  <c r="V41" i="15"/>
  <c r="U41" i="15"/>
  <c r="T41" i="15"/>
  <c r="AN40" i="15"/>
  <c r="AM40" i="15"/>
  <c r="AL40" i="15"/>
  <c r="AK40" i="15"/>
  <c r="AJ40" i="15"/>
  <c r="AI40" i="15"/>
  <c r="AH40" i="15"/>
  <c r="AG40" i="15"/>
  <c r="AF40" i="15"/>
  <c r="AE40" i="15"/>
  <c r="AD40" i="15"/>
  <c r="Y40" i="15"/>
  <c r="W40" i="15"/>
  <c r="V40" i="15"/>
  <c r="U40" i="15"/>
  <c r="T40" i="15"/>
  <c r="AN39" i="15"/>
  <c r="AM39" i="15"/>
  <c r="AL39" i="15"/>
  <c r="AK39" i="15"/>
  <c r="AJ39" i="15"/>
  <c r="AI39" i="15"/>
  <c r="AH39" i="15"/>
  <c r="AG39" i="15"/>
  <c r="AF39" i="15"/>
  <c r="AE39" i="15"/>
  <c r="AD39" i="15"/>
  <c r="Y39" i="15"/>
  <c r="W39" i="15"/>
  <c r="V39" i="15"/>
  <c r="U39" i="15"/>
  <c r="T39" i="15"/>
  <c r="AN38" i="15"/>
  <c r="AM38" i="15"/>
  <c r="AL38" i="15"/>
  <c r="AK38" i="15"/>
  <c r="AJ38" i="15"/>
  <c r="AI38" i="15"/>
  <c r="AH38" i="15"/>
  <c r="AG38" i="15"/>
  <c r="AF38" i="15"/>
  <c r="AE38" i="15"/>
  <c r="AD38" i="15"/>
  <c r="Y38" i="15"/>
  <c r="W38" i="15"/>
  <c r="V38" i="15"/>
  <c r="U38" i="15"/>
  <c r="T38" i="15"/>
  <c r="AN37" i="15"/>
  <c r="AM37" i="15"/>
  <c r="AL37" i="15"/>
  <c r="AK37" i="15"/>
  <c r="AJ37" i="15"/>
  <c r="AI37" i="15"/>
  <c r="AH37" i="15"/>
  <c r="AG37" i="15"/>
  <c r="AF37" i="15"/>
  <c r="AE37" i="15"/>
  <c r="AD37" i="15"/>
  <c r="Y37" i="15"/>
  <c r="W37" i="15"/>
  <c r="V37" i="15"/>
  <c r="U37" i="15"/>
  <c r="T37" i="15"/>
  <c r="AN36" i="15"/>
  <c r="AM36" i="15"/>
  <c r="AL36" i="15"/>
  <c r="AK36" i="15"/>
  <c r="AJ36" i="15"/>
  <c r="AI36" i="15"/>
  <c r="AH36" i="15"/>
  <c r="AG36" i="15"/>
  <c r="AF36" i="15"/>
  <c r="AE36" i="15"/>
  <c r="AD36" i="15"/>
  <c r="Y36" i="15"/>
  <c r="W36" i="15"/>
  <c r="V36" i="15"/>
  <c r="U36" i="15"/>
  <c r="T36" i="15"/>
  <c r="AN35" i="15"/>
  <c r="AM35" i="15"/>
  <c r="AL35" i="15"/>
  <c r="AK35" i="15"/>
  <c r="AJ35" i="15"/>
  <c r="AI35" i="15"/>
  <c r="AH35" i="15"/>
  <c r="AG35" i="15"/>
  <c r="AF35" i="15"/>
  <c r="AE35" i="15"/>
  <c r="AD35" i="15"/>
  <c r="Y35" i="15"/>
  <c r="W35" i="15"/>
  <c r="V35" i="15"/>
  <c r="U35" i="15"/>
  <c r="T35" i="15"/>
  <c r="AN34" i="15"/>
  <c r="AM34" i="15"/>
  <c r="AL34" i="15"/>
  <c r="AK34" i="15"/>
  <c r="AJ34" i="15"/>
  <c r="AI34" i="15"/>
  <c r="AH34" i="15"/>
  <c r="AG34" i="15"/>
  <c r="AF34" i="15"/>
  <c r="AE34" i="15"/>
  <c r="AD34" i="15"/>
  <c r="Y34" i="15"/>
  <c r="W34" i="15"/>
  <c r="V34" i="15"/>
  <c r="U34" i="15"/>
  <c r="T34" i="15"/>
  <c r="AN33" i="15"/>
  <c r="AM33" i="15"/>
  <c r="AL33" i="15"/>
  <c r="AK33" i="15"/>
  <c r="AJ33" i="15"/>
  <c r="AI33" i="15"/>
  <c r="AH33" i="15"/>
  <c r="AG33" i="15"/>
  <c r="AF33" i="15"/>
  <c r="AE33" i="15"/>
  <c r="AD33" i="15"/>
  <c r="Y33" i="15"/>
  <c r="W33" i="15"/>
  <c r="V33" i="15"/>
  <c r="U33" i="15"/>
  <c r="T33" i="15"/>
  <c r="AN32" i="15"/>
  <c r="AM32" i="15"/>
  <c r="AL32" i="15"/>
  <c r="AK32" i="15"/>
  <c r="AJ32" i="15"/>
  <c r="AI32" i="15"/>
  <c r="AH32" i="15"/>
  <c r="AG32" i="15"/>
  <c r="AF32" i="15"/>
  <c r="AE32" i="15"/>
  <c r="AD32" i="15"/>
  <c r="Y32" i="15"/>
  <c r="W32" i="15"/>
  <c r="V32" i="15"/>
  <c r="U32" i="15"/>
  <c r="T32" i="15"/>
  <c r="AN31" i="15"/>
  <c r="AM31" i="15"/>
  <c r="AL31" i="15"/>
  <c r="AK31" i="15"/>
  <c r="AJ31" i="15"/>
  <c r="AI31" i="15"/>
  <c r="AH31" i="15"/>
  <c r="AG31" i="15"/>
  <c r="AF31" i="15"/>
  <c r="AE31" i="15"/>
  <c r="AD31" i="15"/>
  <c r="Y31" i="15"/>
  <c r="W31" i="15"/>
  <c r="V31" i="15"/>
  <c r="U31" i="15"/>
  <c r="T31" i="15"/>
  <c r="AN30" i="15"/>
  <c r="AM30" i="15"/>
  <c r="AL30" i="15"/>
  <c r="AK30" i="15"/>
  <c r="AJ30" i="15"/>
  <c r="AI30" i="15"/>
  <c r="AH30" i="15"/>
  <c r="AG30" i="15"/>
  <c r="AF30" i="15"/>
  <c r="AE30" i="15"/>
  <c r="AD30" i="15"/>
  <c r="Y30" i="15"/>
  <c r="W30" i="15"/>
  <c r="V30" i="15"/>
  <c r="U30" i="15"/>
  <c r="T30" i="15"/>
  <c r="AN29" i="15"/>
  <c r="AM29" i="15"/>
  <c r="AL29" i="15"/>
  <c r="AK29" i="15"/>
  <c r="AJ29" i="15"/>
  <c r="AI29" i="15"/>
  <c r="AH29" i="15"/>
  <c r="AG29" i="15"/>
  <c r="AF29" i="15"/>
  <c r="AE29" i="15"/>
  <c r="AD29" i="15"/>
  <c r="Y29" i="15"/>
  <c r="W29" i="15"/>
  <c r="V29" i="15"/>
  <c r="U29" i="15"/>
  <c r="T29" i="15"/>
  <c r="AN28" i="15"/>
  <c r="AM28" i="15"/>
  <c r="AL28" i="15"/>
  <c r="AK28" i="15"/>
  <c r="AJ28" i="15"/>
  <c r="AI28" i="15"/>
  <c r="AH28" i="15"/>
  <c r="AG28" i="15"/>
  <c r="AF28" i="15"/>
  <c r="AE28" i="15"/>
  <c r="AD28" i="15"/>
  <c r="Y28" i="15"/>
  <c r="W28" i="15"/>
  <c r="V28" i="15"/>
  <c r="U28" i="15"/>
  <c r="T28" i="15"/>
  <c r="AN27" i="15"/>
  <c r="AM27" i="15"/>
  <c r="AL27" i="15"/>
  <c r="AK27" i="15"/>
  <c r="AJ27" i="15"/>
  <c r="AI27" i="15"/>
  <c r="AH27" i="15"/>
  <c r="AG27" i="15"/>
  <c r="AF27" i="15"/>
  <c r="AE27" i="15"/>
  <c r="AD27" i="15"/>
  <c r="Y27" i="15"/>
  <c r="W27" i="15"/>
  <c r="V27" i="15"/>
  <c r="U27" i="15"/>
  <c r="T27" i="15"/>
  <c r="AN26" i="15"/>
  <c r="AM26" i="15"/>
  <c r="AL26" i="15"/>
  <c r="AK26" i="15"/>
  <c r="AJ26" i="15"/>
  <c r="AI26" i="15"/>
  <c r="AH26" i="15"/>
  <c r="AG26" i="15"/>
  <c r="AF26" i="15"/>
  <c r="AE26" i="15"/>
  <c r="AD26" i="15"/>
  <c r="Y26" i="15"/>
  <c r="W26" i="15"/>
  <c r="V26" i="15"/>
  <c r="U26" i="15"/>
  <c r="T26" i="15"/>
  <c r="AN25" i="15"/>
  <c r="AM25" i="15"/>
  <c r="AL25" i="15"/>
  <c r="AK25" i="15"/>
  <c r="AJ25" i="15"/>
  <c r="AI25" i="15"/>
  <c r="AH25" i="15"/>
  <c r="AG25" i="15"/>
  <c r="AF25" i="15"/>
  <c r="AE25" i="15"/>
  <c r="AD25" i="15"/>
  <c r="Y25" i="15"/>
  <c r="W25" i="15"/>
  <c r="V25" i="15"/>
  <c r="U25" i="15"/>
  <c r="T25" i="15"/>
  <c r="AN24" i="15"/>
  <c r="AM24" i="15"/>
  <c r="AL24" i="15"/>
  <c r="AK24" i="15"/>
  <c r="AJ24" i="15"/>
  <c r="AI24" i="15"/>
  <c r="AH24" i="15"/>
  <c r="AG24" i="15"/>
  <c r="AF24" i="15"/>
  <c r="AE24" i="15"/>
  <c r="AD24" i="15"/>
  <c r="Y24" i="15"/>
  <c r="W24" i="15"/>
  <c r="V24" i="15"/>
  <c r="U24" i="15"/>
  <c r="T24" i="15"/>
  <c r="AN23" i="15"/>
  <c r="AM23" i="15"/>
  <c r="AL23" i="15"/>
  <c r="AK23" i="15"/>
  <c r="AJ23" i="15"/>
  <c r="AI23" i="15"/>
  <c r="AH23" i="15"/>
  <c r="AG23" i="15"/>
  <c r="AF23" i="15"/>
  <c r="AE23" i="15"/>
  <c r="AD23" i="15"/>
  <c r="Y23" i="15"/>
  <c r="W23" i="15"/>
  <c r="V23" i="15"/>
  <c r="U23" i="15"/>
  <c r="T23" i="15"/>
  <c r="AN22" i="15"/>
  <c r="AM22" i="15"/>
  <c r="AL22" i="15"/>
  <c r="AK22" i="15"/>
  <c r="AJ22" i="15"/>
  <c r="AI22" i="15"/>
  <c r="AH22" i="15"/>
  <c r="AG22" i="15"/>
  <c r="AF22" i="15"/>
  <c r="AE22" i="15"/>
  <c r="AD22" i="15"/>
  <c r="Y22" i="15"/>
  <c r="W22" i="15"/>
  <c r="V22" i="15"/>
  <c r="U22" i="15"/>
  <c r="T22" i="15"/>
  <c r="AN21" i="15"/>
  <c r="AM21" i="15"/>
  <c r="AL21" i="15"/>
  <c r="AK21" i="15"/>
  <c r="AJ21" i="15"/>
  <c r="AI21" i="15"/>
  <c r="AH21" i="15"/>
  <c r="AG21" i="15"/>
  <c r="AF21" i="15"/>
  <c r="AE21" i="15"/>
  <c r="AD21" i="15"/>
  <c r="Y21" i="15"/>
  <c r="W21" i="15"/>
  <c r="V21" i="15"/>
  <c r="U21" i="15"/>
  <c r="T21" i="15"/>
  <c r="AN20" i="15"/>
  <c r="AM20" i="15"/>
  <c r="AL20" i="15"/>
  <c r="AK20" i="15"/>
  <c r="AJ20" i="15"/>
  <c r="AI20" i="15"/>
  <c r="AH20" i="15"/>
  <c r="AG20" i="15"/>
  <c r="AF20" i="15"/>
  <c r="AE20" i="15"/>
  <c r="AD20" i="15"/>
  <c r="Y20" i="15"/>
  <c r="W20" i="15"/>
  <c r="V20" i="15"/>
  <c r="U20" i="15"/>
  <c r="T20" i="15"/>
  <c r="AN19" i="15"/>
  <c r="AM19" i="15"/>
  <c r="AL19" i="15"/>
  <c r="AK19" i="15"/>
  <c r="AJ19" i="15"/>
  <c r="AI19" i="15"/>
  <c r="AH19" i="15"/>
  <c r="AG19" i="15"/>
  <c r="AF19" i="15"/>
  <c r="AE19" i="15"/>
  <c r="AD19" i="15"/>
  <c r="Y19" i="15"/>
  <c r="W19" i="15"/>
  <c r="V19" i="15"/>
  <c r="U19" i="15"/>
  <c r="T19" i="15"/>
  <c r="AN18" i="15"/>
  <c r="AM18" i="15"/>
  <c r="AL18" i="15"/>
  <c r="AK18" i="15"/>
  <c r="AJ18" i="15"/>
  <c r="AI18" i="15"/>
  <c r="AH18" i="15"/>
  <c r="AG18" i="15"/>
  <c r="AF18" i="15"/>
  <c r="AE18" i="15"/>
  <c r="AD18" i="15"/>
  <c r="Y18" i="15"/>
  <c r="W18" i="15"/>
  <c r="V18" i="15"/>
  <c r="U18" i="15"/>
  <c r="T18" i="15"/>
  <c r="AN17" i="15"/>
  <c r="AM17" i="15"/>
  <c r="AL17" i="15"/>
  <c r="AK17" i="15"/>
  <c r="AJ17" i="15"/>
  <c r="AI17" i="15"/>
  <c r="AH17" i="15"/>
  <c r="AG17" i="15"/>
  <c r="AF17" i="15"/>
  <c r="AE17" i="15"/>
  <c r="AD17" i="15"/>
  <c r="Y17" i="15"/>
  <c r="W17" i="15"/>
  <c r="V17" i="15"/>
  <c r="U17" i="15"/>
  <c r="T17" i="15"/>
  <c r="AN16" i="15"/>
  <c r="AM16" i="15"/>
  <c r="AL16" i="15"/>
  <c r="AK16" i="15"/>
  <c r="AJ16" i="15"/>
  <c r="AI16" i="15"/>
  <c r="AH16" i="15"/>
  <c r="AG16" i="15"/>
  <c r="AF16" i="15"/>
  <c r="AE16" i="15"/>
  <c r="AD16" i="15"/>
  <c r="Y16" i="15"/>
  <c r="W16" i="15"/>
  <c r="V16" i="15"/>
  <c r="U16" i="15"/>
  <c r="T16" i="15"/>
  <c r="A16" i="15"/>
  <c r="AN15" i="15"/>
  <c r="AM15" i="15"/>
  <c r="AL15" i="15"/>
  <c r="AK15" i="15"/>
  <c r="AJ15" i="15"/>
  <c r="AI15" i="15"/>
  <c r="AH15" i="15"/>
  <c r="AG15" i="15"/>
  <c r="AF15" i="15"/>
  <c r="AE15" i="15"/>
  <c r="AD15" i="15"/>
  <c r="Y15" i="15"/>
  <c r="W15" i="15"/>
  <c r="V15" i="15"/>
  <c r="U15" i="15"/>
  <c r="T15" i="15"/>
  <c r="AN14" i="15"/>
  <c r="AM14" i="15"/>
  <c r="AL14" i="15"/>
  <c r="AK14" i="15"/>
  <c r="AJ14" i="15"/>
  <c r="AI14" i="15"/>
  <c r="AH14" i="15"/>
  <c r="AG14" i="15"/>
  <c r="AF14" i="15"/>
  <c r="AE14" i="15"/>
  <c r="AD14" i="15"/>
  <c r="Y14" i="15"/>
  <c r="W14" i="15"/>
  <c r="V14" i="15"/>
  <c r="U14" i="15"/>
  <c r="T14" i="15"/>
  <c r="A14" i="15"/>
  <c r="AN13" i="15"/>
  <c r="AM13" i="15"/>
  <c r="AL13" i="15"/>
  <c r="AK13" i="15"/>
  <c r="AJ13" i="15"/>
  <c r="AI13" i="15"/>
  <c r="AH13" i="15"/>
  <c r="AG13" i="15"/>
  <c r="AF13" i="15"/>
  <c r="AE13" i="15"/>
  <c r="AD13" i="15"/>
  <c r="Y13" i="15"/>
  <c r="W13" i="15"/>
  <c r="V13" i="15"/>
  <c r="U13" i="15"/>
  <c r="T13" i="15"/>
  <c r="AN12" i="15"/>
  <c r="AM12" i="15"/>
  <c r="AL12" i="15"/>
  <c r="AK12" i="15"/>
  <c r="AJ12" i="15"/>
  <c r="AI12" i="15"/>
  <c r="AH12" i="15"/>
  <c r="AG12" i="15"/>
  <c r="AF12" i="15"/>
  <c r="AE12" i="15"/>
  <c r="AD12" i="15"/>
  <c r="Y12" i="15"/>
  <c r="W12" i="15"/>
  <c r="V12" i="15"/>
  <c r="U12" i="15"/>
  <c r="T12" i="15"/>
  <c r="A12" i="15"/>
  <c r="AN11" i="15"/>
  <c r="AM11" i="15"/>
  <c r="AL11" i="15"/>
  <c r="AK11" i="15"/>
  <c r="AJ11" i="15"/>
  <c r="AI11" i="15"/>
  <c r="AH11" i="15"/>
  <c r="AG11" i="15"/>
  <c r="AF11" i="15"/>
  <c r="AE11" i="15"/>
  <c r="AD11" i="15"/>
  <c r="Y11" i="15"/>
  <c r="W11" i="15"/>
  <c r="V11" i="15"/>
  <c r="U11" i="15"/>
  <c r="T11" i="15"/>
  <c r="AN10" i="15"/>
  <c r="AM10" i="15"/>
  <c r="AL10" i="15"/>
  <c r="AK10" i="15"/>
  <c r="AJ10" i="15"/>
  <c r="AI10" i="15"/>
  <c r="AH10" i="15"/>
  <c r="AG10" i="15"/>
  <c r="AF10" i="15"/>
  <c r="AE10" i="15"/>
  <c r="AD10" i="15"/>
  <c r="Y10" i="15"/>
  <c r="W10" i="15"/>
  <c r="V10" i="15"/>
  <c r="U10" i="15"/>
  <c r="T10" i="15"/>
  <c r="A10" i="15"/>
  <c r="AN9" i="15"/>
  <c r="AM9" i="15"/>
  <c r="AL9" i="15"/>
  <c r="AK9" i="15"/>
  <c r="AJ9" i="15"/>
  <c r="AI9" i="15"/>
  <c r="AH9" i="15"/>
  <c r="AG9" i="15"/>
  <c r="AF9" i="15"/>
  <c r="AE9" i="15"/>
  <c r="AD9" i="15"/>
  <c r="Y9" i="15"/>
  <c r="W9" i="15"/>
  <c r="V9" i="15"/>
  <c r="U9" i="15"/>
  <c r="T9" i="15"/>
  <c r="AN8" i="15"/>
  <c r="AM8" i="15"/>
  <c r="AL8" i="15"/>
  <c r="AK8" i="15"/>
  <c r="AJ8" i="15"/>
  <c r="AI8" i="15"/>
  <c r="AH8" i="15"/>
  <c r="AG8" i="15"/>
  <c r="AF8" i="15"/>
  <c r="AD8" i="15"/>
  <c r="Y8" i="15"/>
  <c r="W8" i="15"/>
  <c r="V8" i="15"/>
  <c r="U8" i="15"/>
  <c r="T8" i="15"/>
  <c r="AN7" i="15"/>
  <c r="AM7" i="15"/>
  <c r="AL7" i="15"/>
  <c r="AK7" i="15"/>
  <c r="AJ7" i="15"/>
  <c r="AI7" i="15"/>
  <c r="AH7" i="15"/>
  <c r="AG7" i="15"/>
  <c r="AF7" i="15"/>
  <c r="AD7" i="15"/>
  <c r="Y7" i="15"/>
  <c r="W7" i="15"/>
  <c r="V7" i="15"/>
  <c r="U7" i="15"/>
  <c r="T7" i="15"/>
  <c r="AN6" i="15"/>
  <c r="AM6" i="15"/>
  <c r="AL6" i="15"/>
  <c r="AK6" i="15"/>
  <c r="AJ6" i="15"/>
  <c r="AI6" i="15"/>
  <c r="AH6" i="15"/>
  <c r="AG6" i="15"/>
  <c r="AF6" i="15"/>
  <c r="AD6" i="15"/>
  <c r="Y6" i="15"/>
  <c r="W6" i="15"/>
  <c r="V6" i="15"/>
  <c r="U6" i="15"/>
  <c r="T6" i="15"/>
  <c r="A6" i="15"/>
  <c r="AN5" i="15"/>
  <c r="AM5" i="15"/>
  <c r="AL5" i="15"/>
  <c r="AK5" i="15"/>
  <c r="AJ5" i="15"/>
  <c r="AI5" i="15"/>
  <c r="AH5" i="15"/>
  <c r="AG5" i="15"/>
  <c r="AF5" i="15"/>
  <c r="AD5" i="15"/>
  <c r="Y5" i="15"/>
  <c r="W5" i="15"/>
  <c r="V5" i="15"/>
  <c r="U5" i="15"/>
  <c r="T5" i="15"/>
  <c r="F1" i="15"/>
  <c r="AN24" i="14"/>
  <c r="AM24" i="14"/>
  <c r="AL24" i="14"/>
  <c r="AK24" i="14"/>
  <c r="AJ24" i="14"/>
  <c r="AI24" i="14"/>
  <c r="AH24" i="14"/>
  <c r="AG24" i="14"/>
  <c r="AF24" i="14"/>
  <c r="AE24" i="14"/>
  <c r="AD24" i="14"/>
  <c r="Y24" i="14"/>
  <c r="W24" i="14"/>
  <c r="V24" i="14"/>
  <c r="U24" i="14"/>
  <c r="T24" i="14"/>
  <c r="AN23" i="14"/>
  <c r="AM23" i="14"/>
  <c r="AL23" i="14"/>
  <c r="AK23" i="14"/>
  <c r="AJ23" i="14"/>
  <c r="AI23" i="14"/>
  <c r="AH23" i="14"/>
  <c r="AG23" i="14"/>
  <c r="AF23" i="14"/>
  <c r="AE23" i="14"/>
  <c r="AD23" i="14"/>
  <c r="Y23" i="14"/>
  <c r="W23" i="14"/>
  <c r="V23" i="14"/>
  <c r="U23" i="14"/>
  <c r="T23" i="14"/>
  <c r="AN22" i="14"/>
  <c r="AM22" i="14"/>
  <c r="AL22" i="14"/>
  <c r="AK22" i="14"/>
  <c r="AJ22" i="14"/>
  <c r="AI22" i="14"/>
  <c r="AH22" i="14"/>
  <c r="AG22" i="14"/>
  <c r="AF22" i="14"/>
  <c r="AE22" i="14"/>
  <c r="AD22" i="14"/>
  <c r="Y22" i="14"/>
  <c r="W22" i="14"/>
  <c r="V22" i="14"/>
  <c r="U22" i="14"/>
  <c r="T22" i="14"/>
  <c r="AN21" i="14"/>
  <c r="AM21" i="14"/>
  <c r="AL21" i="14"/>
  <c r="AK21" i="14"/>
  <c r="AJ21" i="14"/>
  <c r="AI21" i="14"/>
  <c r="AH21" i="14"/>
  <c r="AG21" i="14"/>
  <c r="AF21" i="14"/>
  <c r="AE21" i="14"/>
  <c r="AD21" i="14"/>
  <c r="Y21" i="14"/>
  <c r="W21" i="14"/>
  <c r="V21" i="14"/>
  <c r="U21" i="14"/>
  <c r="T21" i="14"/>
  <c r="AN20" i="14"/>
  <c r="AM20" i="14"/>
  <c r="AL20" i="14"/>
  <c r="AK20" i="14"/>
  <c r="AJ20" i="14"/>
  <c r="AI20" i="14"/>
  <c r="AH20" i="14"/>
  <c r="AG20" i="14"/>
  <c r="AF20" i="14"/>
  <c r="AE20" i="14"/>
  <c r="AD20" i="14"/>
  <c r="Y20" i="14"/>
  <c r="W20" i="14"/>
  <c r="V20" i="14"/>
  <c r="U20" i="14"/>
  <c r="T20" i="14"/>
  <c r="AN19" i="14"/>
  <c r="AM19" i="14"/>
  <c r="AL19" i="14"/>
  <c r="AK19" i="14"/>
  <c r="AJ19" i="14"/>
  <c r="AI19" i="14"/>
  <c r="AH19" i="14"/>
  <c r="AG19" i="14"/>
  <c r="AF19" i="14"/>
  <c r="AE19" i="14"/>
  <c r="AD19" i="14"/>
  <c r="Y19" i="14"/>
  <c r="W19" i="14"/>
  <c r="V19" i="14"/>
  <c r="U19" i="14"/>
  <c r="T19" i="14"/>
  <c r="AN18" i="14"/>
  <c r="AM18" i="14"/>
  <c r="AL18" i="14"/>
  <c r="AK18" i="14"/>
  <c r="AJ18" i="14"/>
  <c r="AI18" i="14"/>
  <c r="AH18" i="14"/>
  <c r="AG18" i="14"/>
  <c r="AF18" i="14"/>
  <c r="AE18" i="14"/>
  <c r="AD18" i="14"/>
  <c r="Y18" i="14"/>
  <c r="W18" i="14"/>
  <c r="V18" i="14"/>
  <c r="U18" i="14"/>
  <c r="T18" i="14"/>
  <c r="AN17" i="14"/>
  <c r="AM17" i="14"/>
  <c r="AL17" i="14"/>
  <c r="AK17" i="14"/>
  <c r="AJ17" i="14"/>
  <c r="AI17" i="14"/>
  <c r="AH17" i="14"/>
  <c r="AG17" i="14"/>
  <c r="AF17" i="14"/>
  <c r="AE17" i="14"/>
  <c r="AD17" i="14"/>
  <c r="Y17" i="14"/>
  <c r="W17" i="14"/>
  <c r="V17" i="14"/>
  <c r="U17" i="14"/>
  <c r="T17" i="14"/>
  <c r="AN16" i="14"/>
  <c r="AM16" i="14"/>
  <c r="AL16" i="14"/>
  <c r="AK16" i="14"/>
  <c r="AJ16" i="14"/>
  <c r="AI16" i="14"/>
  <c r="AH16" i="14"/>
  <c r="AG16" i="14"/>
  <c r="AF16" i="14"/>
  <c r="AE16" i="14"/>
  <c r="AD16" i="14"/>
  <c r="Y16" i="14"/>
  <c r="W16" i="14"/>
  <c r="V16" i="14"/>
  <c r="U16" i="14"/>
  <c r="T16" i="14"/>
  <c r="A16" i="14"/>
  <c r="AN15" i="14"/>
  <c r="AM15" i="14"/>
  <c r="AL15" i="14"/>
  <c r="AK15" i="14"/>
  <c r="AJ15" i="14"/>
  <c r="AI15" i="14"/>
  <c r="AH15" i="14"/>
  <c r="AG15" i="14"/>
  <c r="AF15" i="14"/>
  <c r="AE15" i="14"/>
  <c r="AD15" i="14"/>
  <c r="Y15" i="14"/>
  <c r="W15" i="14"/>
  <c r="V15" i="14"/>
  <c r="U15" i="14"/>
  <c r="T15" i="14"/>
  <c r="AN14" i="14"/>
  <c r="AM14" i="14"/>
  <c r="AL14" i="14"/>
  <c r="AK14" i="14"/>
  <c r="AJ14" i="14"/>
  <c r="AI14" i="14"/>
  <c r="AH14" i="14"/>
  <c r="AG14" i="14"/>
  <c r="AF14" i="14"/>
  <c r="AE14" i="14"/>
  <c r="AD14" i="14"/>
  <c r="Y14" i="14"/>
  <c r="W14" i="14"/>
  <c r="V14" i="14"/>
  <c r="U14" i="14"/>
  <c r="T14" i="14"/>
  <c r="A14" i="14"/>
  <c r="AN13" i="14"/>
  <c r="AM13" i="14"/>
  <c r="AL13" i="14"/>
  <c r="AK13" i="14"/>
  <c r="AJ13" i="14"/>
  <c r="AI13" i="14"/>
  <c r="AH13" i="14"/>
  <c r="AG13" i="14"/>
  <c r="AF13" i="14"/>
  <c r="AE13" i="14"/>
  <c r="AD13" i="14"/>
  <c r="Y13" i="14"/>
  <c r="W13" i="14"/>
  <c r="V13" i="14"/>
  <c r="U13" i="14"/>
  <c r="T13" i="14"/>
  <c r="AN12" i="14"/>
  <c r="AM12" i="14"/>
  <c r="AL12" i="14"/>
  <c r="AK12" i="14"/>
  <c r="AJ12" i="14"/>
  <c r="AI12" i="14"/>
  <c r="AH12" i="14"/>
  <c r="AG12" i="14"/>
  <c r="AF12" i="14"/>
  <c r="AE12" i="14"/>
  <c r="AD12" i="14"/>
  <c r="Y12" i="14"/>
  <c r="W12" i="14"/>
  <c r="V12" i="14"/>
  <c r="U12" i="14"/>
  <c r="T12" i="14"/>
  <c r="A12" i="14"/>
  <c r="AN11" i="14"/>
  <c r="AM11" i="14"/>
  <c r="AL11" i="14"/>
  <c r="AK11" i="14"/>
  <c r="AJ11" i="14"/>
  <c r="AI11" i="14"/>
  <c r="AH11" i="14"/>
  <c r="AG11" i="14"/>
  <c r="AF11" i="14"/>
  <c r="AE11" i="14"/>
  <c r="AD11" i="14"/>
  <c r="Y11" i="14"/>
  <c r="W11" i="14"/>
  <c r="V11" i="14"/>
  <c r="U11" i="14"/>
  <c r="T11" i="14"/>
  <c r="AN10" i="14"/>
  <c r="AM10" i="14"/>
  <c r="AL10" i="14"/>
  <c r="AK10" i="14"/>
  <c r="AJ10" i="14"/>
  <c r="AI10" i="14"/>
  <c r="AH10" i="14"/>
  <c r="AG10" i="14"/>
  <c r="AF10" i="14"/>
  <c r="AE10" i="14"/>
  <c r="AD10" i="14"/>
  <c r="Y10" i="14"/>
  <c r="W10" i="14"/>
  <c r="V10" i="14"/>
  <c r="U10" i="14"/>
  <c r="T10" i="14"/>
  <c r="A10" i="14"/>
  <c r="AN9" i="14"/>
  <c r="AM9" i="14"/>
  <c r="AL9" i="14"/>
  <c r="AK9" i="14"/>
  <c r="AJ9" i="14"/>
  <c r="AI9" i="14"/>
  <c r="AH9" i="14"/>
  <c r="AG9" i="14"/>
  <c r="AF9" i="14"/>
  <c r="AE9" i="14"/>
  <c r="AD9" i="14"/>
  <c r="Y9" i="14"/>
  <c r="W9" i="14"/>
  <c r="V9" i="14"/>
  <c r="U9" i="14"/>
  <c r="T9" i="14"/>
  <c r="AN8" i="14"/>
  <c r="AM8" i="14"/>
  <c r="AL8" i="14"/>
  <c r="AK8" i="14"/>
  <c r="AJ8" i="14"/>
  <c r="AI8" i="14"/>
  <c r="AH8" i="14"/>
  <c r="AG8" i="14"/>
  <c r="AF8" i="14"/>
  <c r="AD8" i="14"/>
  <c r="Y8" i="14"/>
  <c r="W8" i="14"/>
  <c r="V8" i="14"/>
  <c r="U8" i="14"/>
  <c r="T8" i="14"/>
  <c r="AN7" i="14"/>
  <c r="AM7" i="14"/>
  <c r="AL7" i="14"/>
  <c r="AK7" i="14"/>
  <c r="AJ7" i="14"/>
  <c r="AI7" i="14"/>
  <c r="AH7" i="14"/>
  <c r="AG7" i="14"/>
  <c r="AF7" i="14"/>
  <c r="AD7" i="14"/>
  <c r="Y7" i="14"/>
  <c r="W7" i="14"/>
  <c r="V7" i="14"/>
  <c r="U7" i="14"/>
  <c r="T7" i="14"/>
  <c r="AN6" i="14"/>
  <c r="AM6" i="14"/>
  <c r="AL6" i="14"/>
  <c r="AK6" i="14"/>
  <c r="AJ6" i="14"/>
  <c r="AI6" i="14"/>
  <c r="AH6" i="14"/>
  <c r="AG6" i="14"/>
  <c r="AF6" i="14"/>
  <c r="AD6" i="14"/>
  <c r="Y6" i="14"/>
  <c r="W6" i="14"/>
  <c r="V6" i="14"/>
  <c r="U6" i="14"/>
  <c r="T6" i="14"/>
  <c r="A6" i="14"/>
  <c r="AN5" i="14"/>
  <c r="AM5" i="14"/>
  <c r="AL5" i="14"/>
  <c r="AK5" i="14"/>
  <c r="AJ5" i="14"/>
  <c r="AI5" i="14"/>
  <c r="AH5" i="14"/>
  <c r="AG5" i="14"/>
  <c r="AF5" i="14"/>
  <c r="AD5" i="14"/>
  <c r="Y5" i="14"/>
  <c r="W5" i="14"/>
  <c r="V5" i="14"/>
  <c r="U5" i="14"/>
  <c r="T5" i="14"/>
  <c r="F1" i="14"/>
  <c r="AN24" i="13"/>
  <c r="AM24" i="13"/>
  <c r="AL24" i="13"/>
  <c r="AK24" i="13"/>
  <c r="AJ24" i="13"/>
  <c r="AI24" i="13"/>
  <c r="AH24" i="13"/>
  <c r="AG24" i="13"/>
  <c r="AF24" i="13"/>
  <c r="AE24" i="13"/>
  <c r="AD24" i="13"/>
  <c r="Y24" i="13"/>
  <c r="W24" i="13"/>
  <c r="V24" i="13"/>
  <c r="U24" i="13"/>
  <c r="T24" i="13"/>
  <c r="AN23" i="13"/>
  <c r="AM23" i="13"/>
  <c r="AL23" i="13"/>
  <c r="AK23" i="13"/>
  <c r="AJ23" i="13"/>
  <c r="AI23" i="13"/>
  <c r="AH23" i="13"/>
  <c r="AG23" i="13"/>
  <c r="AF23" i="13"/>
  <c r="AE23" i="13"/>
  <c r="AD23" i="13"/>
  <c r="Y23" i="13"/>
  <c r="W23" i="13"/>
  <c r="V23" i="13"/>
  <c r="U23" i="13"/>
  <c r="T23" i="13"/>
  <c r="AN22" i="13"/>
  <c r="AM22" i="13"/>
  <c r="AL22" i="13"/>
  <c r="AK22" i="13"/>
  <c r="AJ22" i="13"/>
  <c r="AI22" i="13"/>
  <c r="AH22" i="13"/>
  <c r="AG22" i="13"/>
  <c r="AF22" i="13"/>
  <c r="AE22" i="13"/>
  <c r="AD22" i="13"/>
  <c r="Y22" i="13"/>
  <c r="W22" i="13"/>
  <c r="V22" i="13"/>
  <c r="U22" i="13"/>
  <c r="T22" i="13"/>
  <c r="AN21" i="13"/>
  <c r="AM21" i="13"/>
  <c r="AL21" i="13"/>
  <c r="AK21" i="13"/>
  <c r="AJ21" i="13"/>
  <c r="AI21" i="13"/>
  <c r="AH21" i="13"/>
  <c r="AG21" i="13"/>
  <c r="AF21" i="13"/>
  <c r="AE21" i="13"/>
  <c r="AD21" i="13"/>
  <c r="Y21" i="13"/>
  <c r="W21" i="13"/>
  <c r="V21" i="13"/>
  <c r="U21" i="13"/>
  <c r="T21" i="13"/>
  <c r="AN20" i="13"/>
  <c r="AM20" i="13"/>
  <c r="AL20" i="13"/>
  <c r="AK20" i="13"/>
  <c r="AJ20" i="13"/>
  <c r="AI20" i="13"/>
  <c r="AH20" i="13"/>
  <c r="AG20" i="13"/>
  <c r="AF20" i="13"/>
  <c r="AE20" i="13"/>
  <c r="AD20" i="13"/>
  <c r="Y20" i="13"/>
  <c r="W20" i="13"/>
  <c r="V20" i="13"/>
  <c r="U20" i="13"/>
  <c r="T20" i="13"/>
  <c r="AN19" i="13"/>
  <c r="AM19" i="13"/>
  <c r="AL19" i="13"/>
  <c r="AK19" i="13"/>
  <c r="AJ19" i="13"/>
  <c r="AI19" i="13"/>
  <c r="AH19" i="13"/>
  <c r="AG19" i="13"/>
  <c r="AF19" i="13"/>
  <c r="AE19" i="13"/>
  <c r="AD19" i="13"/>
  <c r="Y19" i="13"/>
  <c r="W19" i="13"/>
  <c r="V19" i="13"/>
  <c r="U19" i="13"/>
  <c r="T19" i="13"/>
  <c r="AN18" i="13"/>
  <c r="AM18" i="13"/>
  <c r="AL18" i="13"/>
  <c r="AK18" i="13"/>
  <c r="AJ18" i="13"/>
  <c r="AI18" i="13"/>
  <c r="AH18" i="13"/>
  <c r="AG18" i="13"/>
  <c r="AF18" i="13"/>
  <c r="AE18" i="13"/>
  <c r="AD18" i="13"/>
  <c r="Y18" i="13"/>
  <c r="W18" i="13"/>
  <c r="V18" i="13"/>
  <c r="U18" i="13"/>
  <c r="T18" i="13"/>
  <c r="AN17" i="13"/>
  <c r="AM17" i="13"/>
  <c r="AL17" i="13"/>
  <c r="AK17" i="13"/>
  <c r="AJ17" i="13"/>
  <c r="AI17" i="13"/>
  <c r="AH17" i="13"/>
  <c r="AG17" i="13"/>
  <c r="AF17" i="13"/>
  <c r="AE17" i="13"/>
  <c r="AD17" i="13"/>
  <c r="Y17" i="13"/>
  <c r="W17" i="13"/>
  <c r="V17" i="13"/>
  <c r="U17" i="13"/>
  <c r="T17" i="13"/>
  <c r="AN16" i="13"/>
  <c r="AM16" i="13"/>
  <c r="AL16" i="13"/>
  <c r="AK16" i="13"/>
  <c r="AJ16" i="13"/>
  <c r="AI16" i="13"/>
  <c r="AH16" i="13"/>
  <c r="AG16" i="13"/>
  <c r="AF16" i="13"/>
  <c r="AE16" i="13"/>
  <c r="AD16" i="13"/>
  <c r="Y16" i="13"/>
  <c r="W16" i="13"/>
  <c r="V16" i="13"/>
  <c r="U16" i="13"/>
  <c r="T16" i="13"/>
  <c r="A16" i="13"/>
  <c r="AN15" i="13"/>
  <c r="AM15" i="13"/>
  <c r="AL15" i="13"/>
  <c r="AK15" i="13"/>
  <c r="AJ15" i="13"/>
  <c r="AI15" i="13"/>
  <c r="AH15" i="13"/>
  <c r="AG15" i="13"/>
  <c r="AF15" i="13"/>
  <c r="AE15" i="13"/>
  <c r="AD15" i="13"/>
  <c r="Y15" i="13"/>
  <c r="W15" i="13"/>
  <c r="V15" i="13"/>
  <c r="U15" i="13"/>
  <c r="T15" i="13"/>
  <c r="AN14" i="13"/>
  <c r="AM14" i="13"/>
  <c r="AL14" i="13"/>
  <c r="AK14" i="13"/>
  <c r="AJ14" i="13"/>
  <c r="AI14" i="13"/>
  <c r="AH14" i="13"/>
  <c r="AG14" i="13"/>
  <c r="AF14" i="13"/>
  <c r="AE14" i="13"/>
  <c r="AD14" i="13"/>
  <c r="Y14" i="13"/>
  <c r="W14" i="13"/>
  <c r="V14" i="13"/>
  <c r="U14" i="13"/>
  <c r="T14" i="13"/>
  <c r="A14" i="13"/>
  <c r="AN13" i="13"/>
  <c r="AM13" i="13"/>
  <c r="AL13" i="13"/>
  <c r="AK13" i="13"/>
  <c r="AJ13" i="13"/>
  <c r="AI13" i="13"/>
  <c r="AH13" i="13"/>
  <c r="AG13" i="13"/>
  <c r="AF13" i="13"/>
  <c r="AE13" i="13"/>
  <c r="AD13" i="13"/>
  <c r="Y13" i="13"/>
  <c r="W13" i="13"/>
  <c r="V13" i="13"/>
  <c r="U13" i="13"/>
  <c r="T13" i="13"/>
  <c r="AN12" i="13"/>
  <c r="AM12" i="13"/>
  <c r="AL12" i="13"/>
  <c r="AK12" i="13"/>
  <c r="AJ12" i="13"/>
  <c r="AI12" i="13"/>
  <c r="AH12" i="13"/>
  <c r="AG12" i="13"/>
  <c r="AF12" i="13"/>
  <c r="AE12" i="13"/>
  <c r="AD12" i="13"/>
  <c r="Y12" i="13"/>
  <c r="W12" i="13"/>
  <c r="V12" i="13"/>
  <c r="U12" i="13"/>
  <c r="T12" i="13"/>
  <c r="A12" i="13"/>
  <c r="AN11" i="13"/>
  <c r="AM11" i="13"/>
  <c r="AL11" i="13"/>
  <c r="AK11" i="13"/>
  <c r="AJ11" i="13"/>
  <c r="AI11" i="13"/>
  <c r="AH11" i="13"/>
  <c r="AG11" i="13"/>
  <c r="AF11" i="13"/>
  <c r="AE11" i="13"/>
  <c r="AD11" i="13"/>
  <c r="Y11" i="13"/>
  <c r="W11" i="13"/>
  <c r="V11" i="13"/>
  <c r="U11" i="13"/>
  <c r="T11" i="13"/>
  <c r="AN10" i="13"/>
  <c r="AM10" i="13"/>
  <c r="AL10" i="13"/>
  <c r="AK10" i="13"/>
  <c r="AJ10" i="13"/>
  <c r="AI10" i="13"/>
  <c r="AH10" i="13"/>
  <c r="AG10" i="13"/>
  <c r="AF10" i="13"/>
  <c r="AE10" i="13"/>
  <c r="AD10" i="13"/>
  <c r="Y10" i="13"/>
  <c r="W10" i="13"/>
  <c r="V10" i="13"/>
  <c r="U10" i="13"/>
  <c r="T10" i="13"/>
  <c r="A10" i="13"/>
  <c r="AN9" i="13"/>
  <c r="AM9" i="13"/>
  <c r="AL9" i="13"/>
  <c r="AK9" i="13"/>
  <c r="AJ9" i="13"/>
  <c r="AI9" i="13"/>
  <c r="AH9" i="13"/>
  <c r="AG9" i="13"/>
  <c r="AF9" i="13"/>
  <c r="AE9" i="13"/>
  <c r="AD9" i="13"/>
  <c r="Y9" i="13"/>
  <c r="W9" i="13"/>
  <c r="V9" i="13"/>
  <c r="U9" i="13"/>
  <c r="T9" i="13"/>
  <c r="AN8" i="13"/>
  <c r="AM8" i="13"/>
  <c r="AL8" i="13"/>
  <c r="AK8" i="13"/>
  <c r="AJ8" i="13"/>
  <c r="AI8" i="13"/>
  <c r="AH8" i="13"/>
  <c r="AG8" i="13"/>
  <c r="AF8" i="13"/>
  <c r="AD8" i="13"/>
  <c r="Y8" i="13"/>
  <c r="W8" i="13"/>
  <c r="V8" i="13"/>
  <c r="U8" i="13"/>
  <c r="T8" i="13"/>
  <c r="AN7" i="13"/>
  <c r="AM7" i="13"/>
  <c r="AL7" i="13"/>
  <c r="AK7" i="13"/>
  <c r="AJ7" i="13"/>
  <c r="AI7" i="13"/>
  <c r="AH7" i="13"/>
  <c r="AG7" i="13"/>
  <c r="AF7" i="13"/>
  <c r="AD7" i="13"/>
  <c r="Y7" i="13"/>
  <c r="W7" i="13"/>
  <c r="V7" i="13"/>
  <c r="U7" i="13"/>
  <c r="T7" i="13"/>
  <c r="AN6" i="13"/>
  <c r="AM6" i="13"/>
  <c r="AL6" i="13"/>
  <c r="AK6" i="13"/>
  <c r="AJ6" i="13"/>
  <c r="AI6" i="13"/>
  <c r="AH6" i="13"/>
  <c r="AG6" i="13"/>
  <c r="AF6" i="13"/>
  <c r="AD6" i="13"/>
  <c r="Y6" i="13"/>
  <c r="W6" i="13"/>
  <c r="V6" i="13"/>
  <c r="U6" i="13"/>
  <c r="T6" i="13"/>
  <c r="A6" i="13"/>
  <c r="AN5" i="13"/>
  <c r="AM5" i="13"/>
  <c r="AL5" i="13"/>
  <c r="AK5" i="13"/>
  <c r="AJ5" i="13"/>
  <c r="AI5" i="13"/>
  <c r="AH5" i="13"/>
  <c r="AG5" i="13"/>
  <c r="AF5" i="13"/>
  <c r="AD5" i="13"/>
  <c r="Y5" i="13"/>
  <c r="W5" i="13"/>
  <c r="V5" i="13"/>
  <c r="U5" i="13"/>
  <c r="T5" i="13"/>
  <c r="F1" i="13"/>
  <c r="AN50" i="12"/>
  <c r="AM50" i="12"/>
  <c r="AL50" i="12"/>
  <c r="AK50" i="12"/>
  <c r="AJ50" i="12"/>
  <c r="AI50" i="12"/>
  <c r="AH50" i="12"/>
  <c r="AG50" i="12"/>
  <c r="AF50" i="12"/>
  <c r="AE50" i="12"/>
  <c r="AD50" i="12"/>
  <c r="Y50" i="12"/>
  <c r="W50" i="12"/>
  <c r="V50" i="12"/>
  <c r="U50" i="12"/>
  <c r="T50" i="12"/>
  <c r="AN49" i="12"/>
  <c r="AM49" i="12"/>
  <c r="AL49" i="12"/>
  <c r="AK49" i="12"/>
  <c r="AJ49" i="12"/>
  <c r="AI49" i="12"/>
  <c r="AH49" i="12"/>
  <c r="AG49" i="12"/>
  <c r="AF49" i="12"/>
  <c r="AE49" i="12"/>
  <c r="AD49" i="12"/>
  <c r="Y49" i="12"/>
  <c r="W49" i="12"/>
  <c r="V49" i="12"/>
  <c r="U49" i="12"/>
  <c r="T49" i="12"/>
  <c r="AN48" i="12"/>
  <c r="AM48" i="12"/>
  <c r="AL48" i="12"/>
  <c r="AK48" i="12"/>
  <c r="AJ48" i="12"/>
  <c r="AI48" i="12"/>
  <c r="AH48" i="12"/>
  <c r="AG48" i="12"/>
  <c r="AF48" i="12"/>
  <c r="AE48" i="12"/>
  <c r="AD48" i="12"/>
  <c r="Y48" i="12"/>
  <c r="W48" i="12"/>
  <c r="V48" i="12"/>
  <c r="U48" i="12"/>
  <c r="T48" i="12"/>
  <c r="AN47" i="12"/>
  <c r="AM47" i="12"/>
  <c r="AL47" i="12"/>
  <c r="AK47" i="12"/>
  <c r="AJ47" i="12"/>
  <c r="AI47" i="12"/>
  <c r="AH47" i="12"/>
  <c r="AG47" i="12"/>
  <c r="AF47" i="12"/>
  <c r="AE47" i="12"/>
  <c r="AD47" i="12"/>
  <c r="Y47" i="12"/>
  <c r="W47" i="12"/>
  <c r="V47" i="12"/>
  <c r="U47" i="12"/>
  <c r="T47" i="12"/>
  <c r="AN46" i="12"/>
  <c r="AM46" i="12"/>
  <c r="AL46" i="12"/>
  <c r="AK46" i="12"/>
  <c r="AJ46" i="12"/>
  <c r="AI46" i="12"/>
  <c r="AH46" i="12"/>
  <c r="AG46" i="12"/>
  <c r="AF46" i="12"/>
  <c r="AE46" i="12"/>
  <c r="AD46" i="12"/>
  <c r="Y46" i="12"/>
  <c r="W46" i="12"/>
  <c r="V46" i="12"/>
  <c r="U46" i="12"/>
  <c r="T46" i="12"/>
  <c r="AN45" i="12"/>
  <c r="AM45" i="12"/>
  <c r="AL45" i="12"/>
  <c r="AK45" i="12"/>
  <c r="AJ45" i="12"/>
  <c r="AI45" i="12"/>
  <c r="AH45" i="12"/>
  <c r="AG45" i="12"/>
  <c r="AF45" i="12"/>
  <c r="AE45" i="12"/>
  <c r="AD45" i="12"/>
  <c r="Y45" i="12"/>
  <c r="W45" i="12"/>
  <c r="V45" i="12"/>
  <c r="U45" i="12"/>
  <c r="T45" i="12"/>
  <c r="AN44" i="12"/>
  <c r="AM44" i="12"/>
  <c r="AL44" i="12"/>
  <c r="AK44" i="12"/>
  <c r="AJ44" i="12"/>
  <c r="AI44" i="12"/>
  <c r="AH44" i="12"/>
  <c r="AG44" i="12"/>
  <c r="AF44" i="12"/>
  <c r="AE44" i="12"/>
  <c r="AD44" i="12"/>
  <c r="Y44" i="12"/>
  <c r="W44" i="12"/>
  <c r="V44" i="12"/>
  <c r="U44" i="12"/>
  <c r="T44" i="12"/>
  <c r="AN43" i="12"/>
  <c r="AM43" i="12"/>
  <c r="AL43" i="12"/>
  <c r="AK43" i="12"/>
  <c r="AJ43" i="12"/>
  <c r="AI43" i="12"/>
  <c r="AH43" i="12"/>
  <c r="AG43" i="12"/>
  <c r="AF43" i="12"/>
  <c r="AE43" i="12"/>
  <c r="AD43" i="12"/>
  <c r="Y43" i="12"/>
  <c r="W43" i="12"/>
  <c r="V43" i="12"/>
  <c r="U43" i="12"/>
  <c r="T43" i="12"/>
  <c r="AN42" i="12"/>
  <c r="AM42" i="12"/>
  <c r="AL42" i="12"/>
  <c r="AK42" i="12"/>
  <c r="AJ42" i="12"/>
  <c r="AI42" i="12"/>
  <c r="AH42" i="12"/>
  <c r="AG42" i="12"/>
  <c r="AF42" i="12"/>
  <c r="AE42" i="12"/>
  <c r="AD42" i="12"/>
  <c r="Y42" i="12"/>
  <c r="W42" i="12"/>
  <c r="V42" i="12"/>
  <c r="U42" i="12"/>
  <c r="T42" i="12"/>
  <c r="AN41" i="12"/>
  <c r="AM41" i="12"/>
  <c r="AL41" i="12"/>
  <c r="AK41" i="12"/>
  <c r="AJ41" i="12"/>
  <c r="AI41" i="12"/>
  <c r="AH41" i="12"/>
  <c r="AG41" i="12"/>
  <c r="AF41" i="12"/>
  <c r="AE41" i="12"/>
  <c r="AD41" i="12"/>
  <c r="Y41" i="12"/>
  <c r="W41" i="12"/>
  <c r="V41" i="12"/>
  <c r="U41" i="12"/>
  <c r="T41" i="12"/>
  <c r="AN40" i="12"/>
  <c r="AM40" i="12"/>
  <c r="AL40" i="12"/>
  <c r="AK40" i="12"/>
  <c r="AJ40" i="12"/>
  <c r="AI40" i="12"/>
  <c r="AH40" i="12"/>
  <c r="AG40" i="12"/>
  <c r="AF40" i="12"/>
  <c r="AE40" i="12"/>
  <c r="AD40" i="12"/>
  <c r="Y40" i="12"/>
  <c r="W40" i="12"/>
  <c r="V40" i="12"/>
  <c r="U40" i="12"/>
  <c r="T40" i="12"/>
  <c r="AN39" i="12"/>
  <c r="AM39" i="12"/>
  <c r="AL39" i="12"/>
  <c r="AK39" i="12"/>
  <c r="AJ39" i="12"/>
  <c r="AI39" i="12"/>
  <c r="AH39" i="12"/>
  <c r="AG39" i="12"/>
  <c r="AF39" i="12"/>
  <c r="AE39" i="12"/>
  <c r="AD39" i="12"/>
  <c r="Y39" i="12"/>
  <c r="W39" i="12"/>
  <c r="V39" i="12"/>
  <c r="U39" i="12"/>
  <c r="T39" i="12"/>
  <c r="AN38" i="12"/>
  <c r="AM38" i="12"/>
  <c r="AL38" i="12"/>
  <c r="AK38" i="12"/>
  <c r="AJ38" i="12"/>
  <c r="AI38" i="12"/>
  <c r="AH38" i="12"/>
  <c r="AG38" i="12"/>
  <c r="AF38" i="12"/>
  <c r="AE38" i="12"/>
  <c r="AD38" i="12"/>
  <c r="Y38" i="12"/>
  <c r="W38" i="12"/>
  <c r="V38" i="12"/>
  <c r="U38" i="12"/>
  <c r="T38" i="12"/>
  <c r="AN37" i="12"/>
  <c r="AM37" i="12"/>
  <c r="AL37" i="12"/>
  <c r="AK37" i="12"/>
  <c r="AJ37" i="12"/>
  <c r="AI37" i="12"/>
  <c r="AH37" i="12"/>
  <c r="AG37" i="12"/>
  <c r="AF37" i="12"/>
  <c r="AE37" i="12"/>
  <c r="AD37" i="12"/>
  <c r="Y37" i="12"/>
  <c r="W37" i="12"/>
  <c r="V37" i="12"/>
  <c r="U37" i="12"/>
  <c r="T37" i="12"/>
  <c r="AN36" i="12"/>
  <c r="AM36" i="12"/>
  <c r="AL36" i="12"/>
  <c r="AK36" i="12"/>
  <c r="AJ36" i="12"/>
  <c r="AI36" i="12"/>
  <c r="AH36" i="12"/>
  <c r="AG36" i="12"/>
  <c r="AF36" i="12"/>
  <c r="AE36" i="12"/>
  <c r="AD36" i="12"/>
  <c r="Y36" i="12"/>
  <c r="W36" i="12"/>
  <c r="V36" i="12"/>
  <c r="U36" i="12"/>
  <c r="T36" i="12"/>
  <c r="AN35" i="12"/>
  <c r="AM35" i="12"/>
  <c r="AL35" i="12"/>
  <c r="AK35" i="12"/>
  <c r="AJ35" i="12"/>
  <c r="AI35" i="12"/>
  <c r="AH35" i="12"/>
  <c r="AG35" i="12"/>
  <c r="AF35" i="12"/>
  <c r="AE35" i="12"/>
  <c r="AD35" i="12"/>
  <c r="Y35" i="12"/>
  <c r="W35" i="12"/>
  <c r="V35" i="12"/>
  <c r="U35" i="12"/>
  <c r="T35" i="12"/>
  <c r="AN34" i="12"/>
  <c r="AM34" i="12"/>
  <c r="AL34" i="12"/>
  <c r="AK34" i="12"/>
  <c r="AJ34" i="12"/>
  <c r="AI34" i="12"/>
  <c r="AH34" i="12"/>
  <c r="AG34" i="12"/>
  <c r="AF34" i="12"/>
  <c r="AE34" i="12"/>
  <c r="AD34" i="12"/>
  <c r="Y34" i="12"/>
  <c r="W34" i="12"/>
  <c r="V34" i="12"/>
  <c r="U34" i="12"/>
  <c r="T34" i="12"/>
  <c r="AN33" i="12"/>
  <c r="AM33" i="12"/>
  <c r="AL33" i="12"/>
  <c r="AK33" i="12"/>
  <c r="AJ33" i="12"/>
  <c r="AI33" i="12"/>
  <c r="AH33" i="12"/>
  <c r="AG33" i="12"/>
  <c r="AF33" i="12"/>
  <c r="AE33" i="12"/>
  <c r="AD33" i="12"/>
  <c r="Y33" i="12"/>
  <c r="W33" i="12"/>
  <c r="V33" i="12"/>
  <c r="U33" i="12"/>
  <c r="T33" i="12"/>
  <c r="AN32" i="12"/>
  <c r="AM32" i="12"/>
  <c r="AL32" i="12"/>
  <c r="AK32" i="12"/>
  <c r="AJ32" i="12"/>
  <c r="AI32" i="12"/>
  <c r="AH32" i="12"/>
  <c r="AG32" i="12"/>
  <c r="AF32" i="12"/>
  <c r="AE32" i="12"/>
  <c r="AD32" i="12"/>
  <c r="Y32" i="12"/>
  <c r="W32" i="12"/>
  <c r="V32" i="12"/>
  <c r="U32" i="12"/>
  <c r="T32" i="12"/>
  <c r="AN31" i="12"/>
  <c r="AM31" i="12"/>
  <c r="AL31" i="12"/>
  <c r="AK31" i="12"/>
  <c r="AJ31" i="12"/>
  <c r="AI31" i="12"/>
  <c r="AH31" i="12"/>
  <c r="AG31" i="12"/>
  <c r="AF31" i="12"/>
  <c r="AE31" i="12"/>
  <c r="AD31" i="12"/>
  <c r="Y31" i="12"/>
  <c r="W31" i="12"/>
  <c r="V31" i="12"/>
  <c r="U31" i="12"/>
  <c r="T31" i="12"/>
  <c r="AN30" i="12"/>
  <c r="AM30" i="12"/>
  <c r="AL30" i="12"/>
  <c r="AK30" i="12"/>
  <c r="AJ30" i="12"/>
  <c r="AI30" i="12"/>
  <c r="AH30" i="12"/>
  <c r="AG30" i="12"/>
  <c r="AF30" i="12"/>
  <c r="AE30" i="12"/>
  <c r="AD30" i="12"/>
  <c r="Y30" i="12"/>
  <c r="W30" i="12"/>
  <c r="V30" i="12"/>
  <c r="U30" i="12"/>
  <c r="T30" i="12"/>
  <c r="AN29" i="12"/>
  <c r="AM29" i="12"/>
  <c r="AL29" i="12"/>
  <c r="AK29" i="12"/>
  <c r="AJ29" i="12"/>
  <c r="AI29" i="12"/>
  <c r="AH29" i="12"/>
  <c r="AG29" i="12"/>
  <c r="AF29" i="12"/>
  <c r="AE29" i="12"/>
  <c r="AD29" i="12"/>
  <c r="Y29" i="12"/>
  <c r="W29" i="12"/>
  <c r="V29" i="12"/>
  <c r="U29" i="12"/>
  <c r="T29" i="12"/>
  <c r="AN28" i="12"/>
  <c r="AM28" i="12"/>
  <c r="AL28" i="12"/>
  <c r="AK28" i="12"/>
  <c r="AJ28" i="12"/>
  <c r="AI28" i="12"/>
  <c r="AH28" i="12"/>
  <c r="AG28" i="12"/>
  <c r="AF28" i="12"/>
  <c r="AE28" i="12"/>
  <c r="AD28" i="12"/>
  <c r="Y28" i="12"/>
  <c r="W28" i="12"/>
  <c r="V28" i="12"/>
  <c r="U28" i="12"/>
  <c r="T28" i="12"/>
  <c r="AN27" i="12"/>
  <c r="AM27" i="12"/>
  <c r="AL27" i="12"/>
  <c r="AK27" i="12"/>
  <c r="AJ27" i="12"/>
  <c r="AI27" i="12"/>
  <c r="AH27" i="12"/>
  <c r="AG27" i="12"/>
  <c r="AF27" i="12"/>
  <c r="AE27" i="12"/>
  <c r="AD27" i="12"/>
  <c r="Y27" i="12"/>
  <c r="W27" i="12"/>
  <c r="V27" i="12"/>
  <c r="U27" i="12"/>
  <c r="T27" i="12"/>
  <c r="AN26" i="12"/>
  <c r="AM26" i="12"/>
  <c r="AL26" i="12"/>
  <c r="AK26" i="12"/>
  <c r="AJ26" i="12"/>
  <c r="AI26" i="12"/>
  <c r="AH26" i="12"/>
  <c r="AG26" i="12"/>
  <c r="AF26" i="12"/>
  <c r="AE26" i="12"/>
  <c r="AD26" i="12"/>
  <c r="Y26" i="12"/>
  <c r="W26" i="12"/>
  <c r="V26" i="12"/>
  <c r="U26" i="12"/>
  <c r="T26" i="12"/>
  <c r="AN25" i="12"/>
  <c r="AM25" i="12"/>
  <c r="AL25" i="12"/>
  <c r="AK25" i="12"/>
  <c r="AJ25" i="12"/>
  <c r="AI25" i="12"/>
  <c r="AH25" i="12"/>
  <c r="AG25" i="12"/>
  <c r="AF25" i="12"/>
  <c r="AE25" i="12"/>
  <c r="AD25" i="12"/>
  <c r="Y25" i="12"/>
  <c r="W25" i="12"/>
  <c r="V25" i="12"/>
  <c r="U25" i="12"/>
  <c r="T25" i="12"/>
  <c r="AN24" i="12"/>
  <c r="AM24" i="12"/>
  <c r="AL24" i="12"/>
  <c r="AK24" i="12"/>
  <c r="AJ24" i="12"/>
  <c r="AI24" i="12"/>
  <c r="AH24" i="12"/>
  <c r="AG24" i="12"/>
  <c r="AF24" i="12"/>
  <c r="AE24" i="12"/>
  <c r="AD24" i="12"/>
  <c r="Y24" i="12"/>
  <c r="W24" i="12"/>
  <c r="V24" i="12"/>
  <c r="U24" i="12"/>
  <c r="T24" i="12"/>
  <c r="AN23" i="12"/>
  <c r="AM23" i="12"/>
  <c r="AL23" i="12"/>
  <c r="AK23" i="12"/>
  <c r="AJ23" i="12"/>
  <c r="AI23" i="12"/>
  <c r="AH23" i="12"/>
  <c r="AG23" i="12"/>
  <c r="AF23" i="12"/>
  <c r="AE23" i="12"/>
  <c r="AD23" i="12"/>
  <c r="Y23" i="12"/>
  <c r="W23" i="12"/>
  <c r="V23" i="12"/>
  <c r="U23" i="12"/>
  <c r="T23" i="12"/>
  <c r="AN22" i="12"/>
  <c r="AM22" i="12"/>
  <c r="AL22" i="12"/>
  <c r="AK22" i="12"/>
  <c r="AJ22" i="12"/>
  <c r="AI22" i="12"/>
  <c r="AH22" i="12"/>
  <c r="AG22" i="12"/>
  <c r="AF22" i="12"/>
  <c r="AE22" i="12"/>
  <c r="AD22" i="12"/>
  <c r="Y22" i="12"/>
  <c r="W22" i="12"/>
  <c r="V22" i="12"/>
  <c r="U22" i="12"/>
  <c r="T22" i="12"/>
  <c r="AN21" i="12"/>
  <c r="AM21" i="12"/>
  <c r="AL21" i="12"/>
  <c r="AK21" i="12"/>
  <c r="AJ21" i="12"/>
  <c r="AI21" i="12"/>
  <c r="AH21" i="12"/>
  <c r="AG21" i="12"/>
  <c r="AF21" i="12"/>
  <c r="AE21" i="12"/>
  <c r="AD21" i="12"/>
  <c r="Y21" i="12"/>
  <c r="W21" i="12"/>
  <c r="V21" i="12"/>
  <c r="U21" i="12"/>
  <c r="T21" i="12"/>
  <c r="AN20" i="12"/>
  <c r="AM20" i="12"/>
  <c r="AL20" i="12"/>
  <c r="AK20" i="12"/>
  <c r="AJ20" i="12"/>
  <c r="AI20" i="12"/>
  <c r="AH20" i="12"/>
  <c r="AG20" i="12"/>
  <c r="AF20" i="12"/>
  <c r="AE20" i="12"/>
  <c r="AD20" i="12"/>
  <c r="Y20" i="12"/>
  <c r="W20" i="12"/>
  <c r="V20" i="12"/>
  <c r="U20" i="12"/>
  <c r="T20" i="12"/>
  <c r="AN19" i="12"/>
  <c r="AM19" i="12"/>
  <c r="AL19" i="12"/>
  <c r="AK19" i="12"/>
  <c r="AJ19" i="12"/>
  <c r="AI19" i="12"/>
  <c r="AH19" i="12"/>
  <c r="AG19" i="12"/>
  <c r="AF19" i="12"/>
  <c r="AE19" i="12"/>
  <c r="AD19" i="12"/>
  <c r="Y19" i="12"/>
  <c r="W19" i="12"/>
  <c r="V19" i="12"/>
  <c r="U19" i="12"/>
  <c r="T19" i="12"/>
  <c r="AN18" i="12"/>
  <c r="AM18" i="12"/>
  <c r="AL18" i="12"/>
  <c r="AK18" i="12"/>
  <c r="AJ18" i="12"/>
  <c r="AI18" i="12"/>
  <c r="AH18" i="12"/>
  <c r="AG18" i="12"/>
  <c r="AF18" i="12"/>
  <c r="AE18" i="12"/>
  <c r="AD18" i="12"/>
  <c r="Y18" i="12"/>
  <c r="W18" i="12"/>
  <c r="V18" i="12"/>
  <c r="U18" i="12"/>
  <c r="T18" i="12"/>
  <c r="AN17" i="12"/>
  <c r="AM17" i="12"/>
  <c r="AL17" i="12"/>
  <c r="AK17" i="12"/>
  <c r="AJ17" i="12"/>
  <c r="AI17" i="12"/>
  <c r="AH17" i="12"/>
  <c r="AG17" i="12"/>
  <c r="AF17" i="12"/>
  <c r="AE17" i="12"/>
  <c r="AD17" i="12"/>
  <c r="Y17" i="12"/>
  <c r="W17" i="12"/>
  <c r="V17" i="12"/>
  <c r="U17" i="12"/>
  <c r="T17" i="12"/>
  <c r="AN16" i="12"/>
  <c r="AM16" i="12"/>
  <c r="AL16" i="12"/>
  <c r="AK16" i="12"/>
  <c r="AJ16" i="12"/>
  <c r="AI16" i="12"/>
  <c r="AH16" i="12"/>
  <c r="AG16" i="12"/>
  <c r="AF16" i="12"/>
  <c r="AE16" i="12"/>
  <c r="AD16" i="12"/>
  <c r="Y16" i="12"/>
  <c r="W16" i="12"/>
  <c r="V16" i="12"/>
  <c r="U16" i="12"/>
  <c r="T16" i="12"/>
  <c r="A16" i="12"/>
  <c r="AN15" i="12"/>
  <c r="AM15" i="12"/>
  <c r="AL15" i="12"/>
  <c r="AK15" i="12"/>
  <c r="AJ15" i="12"/>
  <c r="AI15" i="12"/>
  <c r="AH15" i="12"/>
  <c r="AG15" i="12"/>
  <c r="AF15" i="12"/>
  <c r="AE15" i="12"/>
  <c r="AD15" i="12"/>
  <c r="Y15" i="12"/>
  <c r="W15" i="12"/>
  <c r="V15" i="12"/>
  <c r="U15" i="12"/>
  <c r="T15" i="12"/>
  <c r="AN14" i="12"/>
  <c r="AM14" i="12"/>
  <c r="AL14" i="12"/>
  <c r="AK14" i="12"/>
  <c r="AJ14" i="12"/>
  <c r="AI14" i="12"/>
  <c r="AH14" i="12"/>
  <c r="AG14" i="12"/>
  <c r="AF14" i="12"/>
  <c r="AE14" i="12"/>
  <c r="AD14" i="12"/>
  <c r="Y14" i="12"/>
  <c r="W14" i="12"/>
  <c r="V14" i="12"/>
  <c r="U14" i="12"/>
  <c r="T14" i="12"/>
  <c r="A14" i="12"/>
  <c r="AN13" i="12"/>
  <c r="AM13" i="12"/>
  <c r="AL13" i="12"/>
  <c r="AK13" i="12"/>
  <c r="AJ13" i="12"/>
  <c r="AI13" i="12"/>
  <c r="AH13" i="12"/>
  <c r="AG13" i="12"/>
  <c r="AF13" i="12"/>
  <c r="AE13" i="12"/>
  <c r="AD13" i="12"/>
  <c r="Y13" i="12"/>
  <c r="W13" i="12"/>
  <c r="V13" i="12"/>
  <c r="U13" i="12"/>
  <c r="T13" i="12"/>
  <c r="AN12" i="12"/>
  <c r="AM12" i="12"/>
  <c r="AL12" i="12"/>
  <c r="AK12" i="12"/>
  <c r="AJ12" i="12"/>
  <c r="AI12" i="12"/>
  <c r="AH12" i="12"/>
  <c r="AG12" i="12"/>
  <c r="AF12" i="12"/>
  <c r="AE12" i="12"/>
  <c r="AD12" i="12"/>
  <c r="Y12" i="12"/>
  <c r="W12" i="12"/>
  <c r="V12" i="12"/>
  <c r="U12" i="12"/>
  <c r="T12" i="12"/>
  <c r="A12" i="12"/>
  <c r="AN11" i="12"/>
  <c r="AM11" i="12"/>
  <c r="AL11" i="12"/>
  <c r="AK11" i="12"/>
  <c r="AJ11" i="12"/>
  <c r="AI11" i="12"/>
  <c r="AH11" i="12"/>
  <c r="AG11" i="12"/>
  <c r="AF11" i="12"/>
  <c r="AE11" i="12"/>
  <c r="AD11" i="12"/>
  <c r="Y11" i="12"/>
  <c r="W11" i="12"/>
  <c r="V11" i="12"/>
  <c r="U11" i="12"/>
  <c r="T11" i="12"/>
  <c r="AN10" i="12"/>
  <c r="AM10" i="12"/>
  <c r="AL10" i="12"/>
  <c r="AK10" i="12"/>
  <c r="AJ10" i="12"/>
  <c r="AI10" i="12"/>
  <c r="AH10" i="12"/>
  <c r="AG10" i="12"/>
  <c r="AF10" i="12"/>
  <c r="AE10" i="12"/>
  <c r="AD10" i="12"/>
  <c r="Y10" i="12"/>
  <c r="W10" i="12"/>
  <c r="V10" i="12"/>
  <c r="U10" i="12"/>
  <c r="T10" i="12"/>
  <c r="A10" i="12"/>
  <c r="AN9" i="12"/>
  <c r="AM9" i="12"/>
  <c r="AL9" i="12"/>
  <c r="AK9" i="12"/>
  <c r="AJ9" i="12"/>
  <c r="AI9" i="12"/>
  <c r="AH9" i="12"/>
  <c r="AG9" i="12"/>
  <c r="AF9" i="12"/>
  <c r="AE9" i="12"/>
  <c r="AD9" i="12"/>
  <c r="Y9" i="12"/>
  <c r="W9" i="12"/>
  <c r="V9" i="12"/>
  <c r="U9" i="12"/>
  <c r="T9" i="12"/>
  <c r="AN8" i="12"/>
  <c r="AM8" i="12"/>
  <c r="AL8" i="12"/>
  <c r="AK8" i="12"/>
  <c r="AJ8" i="12"/>
  <c r="AI8" i="12"/>
  <c r="AH8" i="12"/>
  <c r="AG8" i="12"/>
  <c r="AF8" i="12"/>
  <c r="AD8" i="12"/>
  <c r="Y8" i="12"/>
  <c r="W8" i="12"/>
  <c r="V8" i="12"/>
  <c r="U8" i="12"/>
  <c r="T8" i="12"/>
  <c r="AN7" i="12"/>
  <c r="AM7" i="12"/>
  <c r="AL7" i="12"/>
  <c r="AK7" i="12"/>
  <c r="AJ7" i="12"/>
  <c r="AI7" i="12"/>
  <c r="AH7" i="12"/>
  <c r="AG7" i="12"/>
  <c r="AF7" i="12"/>
  <c r="AD7" i="12"/>
  <c r="Y7" i="12"/>
  <c r="W7" i="12"/>
  <c r="V7" i="12"/>
  <c r="U7" i="12"/>
  <c r="T7" i="12"/>
  <c r="AN6" i="12"/>
  <c r="AM6" i="12"/>
  <c r="AL6" i="12"/>
  <c r="AK6" i="12"/>
  <c r="AJ6" i="12"/>
  <c r="AI6" i="12"/>
  <c r="AH6" i="12"/>
  <c r="AG6" i="12"/>
  <c r="AF6" i="12"/>
  <c r="AD6" i="12"/>
  <c r="Y6" i="12"/>
  <c r="W6" i="12"/>
  <c r="V6" i="12"/>
  <c r="U6" i="12"/>
  <c r="T6" i="12"/>
  <c r="A6" i="12"/>
  <c r="AN5" i="12"/>
  <c r="AM5" i="12"/>
  <c r="AL5" i="12"/>
  <c r="AK5" i="12"/>
  <c r="AJ5" i="12"/>
  <c r="AI5" i="12"/>
  <c r="AH5" i="12"/>
  <c r="AG5" i="12"/>
  <c r="AF5" i="12"/>
  <c r="AD5" i="12"/>
  <c r="Y5" i="12"/>
  <c r="W5" i="12"/>
  <c r="V5" i="12"/>
  <c r="U5" i="12"/>
  <c r="T5" i="12"/>
  <c r="F1" i="12"/>
  <c r="AN24" i="6"/>
  <c r="AM24" i="6"/>
  <c r="AL24" i="6"/>
  <c r="AK24" i="6"/>
  <c r="AJ24" i="6"/>
  <c r="AI24" i="6"/>
  <c r="AH24" i="6"/>
  <c r="AG24" i="6"/>
  <c r="AF24" i="6"/>
  <c r="AE24" i="6"/>
  <c r="AD24" i="6"/>
  <c r="Y24" i="6"/>
  <c r="W24" i="6"/>
  <c r="V24" i="6"/>
  <c r="U24" i="6"/>
  <c r="T24" i="6"/>
  <c r="AN23" i="6"/>
  <c r="AM23" i="6"/>
  <c r="AL23" i="6"/>
  <c r="AK23" i="6"/>
  <c r="AJ23" i="6"/>
  <c r="AI23" i="6"/>
  <c r="AH23" i="6"/>
  <c r="AG23" i="6"/>
  <c r="AF23" i="6"/>
  <c r="AE23" i="6"/>
  <c r="AD23" i="6"/>
  <c r="Y23" i="6"/>
  <c r="W23" i="6"/>
  <c r="V23" i="6"/>
  <c r="U23" i="6"/>
  <c r="T23" i="6"/>
  <c r="AN22" i="6"/>
  <c r="AM22" i="6"/>
  <c r="AL22" i="6"/>
  <c r="AK22" i="6"/>
  <c r="AJ22" i="6"/>
  <c r="AI22" i="6"/>
  <c r="AH22" i="6"/>
  <c r="AG22" i="6"/>
  <c r="AF22" i="6"/>
  <c r="AE22" i="6"/>
  <c r="AD22" i="6"/>
  <c r="Y22" i="6"/>
  <c r="W22" i="6"/>
  <c r="V22" i="6"/>
  <c r="U22" i="6"/>
  <c r="T22" i="6"/>
  <c r="AN21" i="6"/>
  <c r="AM21" i="6"/>
  <c r="AL21" i="6"/>
  <c r="AK21" i="6"/>
  <c r="AJ21" i="6"/>
  <c r="AI21" i="6"/>
  <c r="AH21" i="6"/>
  <c r="AG21" i="6"/>
  <c r="AF21" i="6"/>
  <c r="AE21" i="6"/>
  <c r="AD21" i="6"/>
  <c r="Y21" i="6"/>
  <c r="W21" i="6"/>
  <c r="V21" i="6"/>
  <c r="U21" i="6"/>
  <c r="T21" i="6"/>
  <c r="AN20" i="6"/>
  <c r="AM20" i="6"/>
  <c r="AL20" i="6"/>
  <c r="AK20" i="6"/>
  <c r="AJ20" i="6"/>
  <c r="AI20" i="6"/>
  <c r="AH20" i="6"/>
  <c r="AG20" i="6"/>
  <c r="AF20" i="6"/>
  <c r="AE20" i="6"/>
  <c r="AD20" i="6"/>
  <c r="Y20" i="6"/>
  <c r="W20" i="6"/>
  <c r="V20" i="6"/>
  <c r="U20" i="6"/>
  <c r="T20" i="6"/>
  <c r="AN19" i="6"/>
  <c r="AM19" i="6"/>
  <c r="AL19" i="6"/>
  <c r="AK19" i="6"/>
  <c r="AJ19" i="6"/>
  <c r="AI19" i="6"/>
  <c r="AH19" i="6"/>
  <c r="AG19" i="6"/>
  <c r="AF19" i="6"/>
  <c r="AE19" i="6"/>
  <c r="AD19" i="6"/>
  <c r="Y19" i="6"/>
  <c r="W19" i="6"/>
  <c r="V19" i="6"/>
  <c r="U19" i="6"/>
  <c r="T19" i="6"/>
  <c r="AN18" i="6"/>
  <c r="AM18" i="6"/>
  <c r="AL18" i="6"/>
  <c r="AK18" i="6"/>
  <c r="AJ18" i="6"/>
  <c r="AI18" i="6"/>
  <c r="AH18" i="6"/>
  <c r="AG18" i="6"/>
  <c r="AF18" i="6"/>
  <c r="AE18" i="6"/>
  <c r="AD18" i="6"/>
  <c r="Y18" i="6"/>
  <c r="W18" i="6"/>
  <c r="V18" i="6"/>
  <c r="U18" i="6"/>
  <c r="T18" i="6"/>
  <c r="AN17" i="6"/>
  <c r="AM17" i="6"/>
  <c r="AL17" i="6"/>
  <c r="AK17" i="6"/>
  <c r="AJ17" i="6"/>
  <c r="AI17" i="6"/>
  <c r="AH17" i="6"/>
  <c r="AG17" i="6"/>
  <c r="AF17" i="6"/>
  <c r="AE17" i="6"/>
  <c r="AD17" i="6"/>
  <c r="Y17" i="6"/>
  <c r="W17" i="6"/>
  <c r="V17" i="6"/>
  <c r="U17" i="6"/>
  <c r="T17" i="6"/>
  <c r="AN16" i="6"/>
  <c r="AM16" i="6"/>
  <c r="AL16" i="6"/>
  <c r="AK16" i="6"/>
  <c r="AJ16" i="6"/>
  <c r="AI16" i="6"/>
  <c r="AH16" i="6"/>
  <c r="AG16" i="6"/>
  <c r="AF16" i="6"/>
  <c r="AE16" i="6"/>
  <c r="AD16" i="6"/>
  <c r="Y16" i="6"/>
  <c r="W16" i="6"/>
  <c r="V16" i="6"/>
  <c r="U16" i="6"/>
  <c r="T16" i="6"/>
  <c r="A16" i="6"/>
  <c r="AN15" i="6"/>
  <c r="AM15" i="6"/>
  <c r="AL15" i="6"/>
  <c r="AK15" i="6"/>
  <c r="AJ15" i="6"/>
  <c r="AI15" i="6"/>
  <c r="AH15" i="6"/>
  <c r="AG15" i="6"/>
  <c r="AF15" i="6"/>
  <c r="AE15" i="6"/>
  <c r="AD15" i="6"/>
  <c r="Y15" i="6"/>
  <c r="W15" i="6"/>
  <c r="V15" i="6"/>
  <c r="U15" i="6"/>
  <c r="T15" i="6"/>
  <c r="AN14" i="6"/>
  <c r="AM14" i="6"/>
  <c r="AL14" i="6"/>
  <c r="AK14" i="6"/>
  <c r="AJ14" i="6"/>
  <c r="AI14" i="6"/>
  <c r="AH14" i="6"/>
  <c r="AG14" i="6"/>
  <c r="AF14" i="6"/>
  <c r="AE14" i="6"/>
  <c r="AD14" i="6"/>
  <c r="Y14" i="6"/>
  <c r="W14" i="6"/>
  <c r="V14" i="6"/>
  <c r="U14" i="6"/>
  <c r="T14" i="6"/>
  <c r="A14" i="6"/>
  <c r="AN13" i="6"/>
  <c r="AM13" i="6"/>
  <c r="AL13" i="6"/>
  <c r="AK13" i="6"/>
  <c r="AJ13" i="6"/>
  <c r="AI13" i="6"/>
  <c r="AH13" i="6"/>
  <c r="AG13" i="6"/>
  <c r="AF13" i="6"/>
  <c r="AE13" i="6"/>
  <c r="AD13" i="6"/>
  <c r="Y13" i="6"/>
  <c r="W13" i="6"/>
  <c r="V13" i="6"/>
  <c r="U13" i="6"/>
  <c r="T13" i="6"/>
  <c r="AN12" i="6"/>
  <c r="AM12" i="6"/>
  <c r="AL12" i="6"/>
  <c r="AK12" i="6"/>
  <c r="AJ12" i="6"/>
  <c r="AI12" i="6"/>
  <c r="AH12" i="6"/>
  <c r="AG12" i="6"/>
  <c r="AF12" i="6"/>
  <c r="AE12" i="6"/>
  <c r="AD12" i="6"/>
  <c r="Y12" i="6"/>
  <c r="W12" i="6"/>
  <c r="V12" i="6"/>
  <c r="U12" i="6"/>
  <c r="T12" i="6"/>
  <c r="A12" i="6"/>
  <c r="AN11" i="6"/>
  <c r="AM11" i="6"/>
  <c r="AL11" i="6"/>
  <c r="AK11" i="6"/>
  <c r="AJ11" i="6"/>
  <c r="AI11" i="6"/>
  <c r="AH11" i="6"/>
  <c r="AG11" i="6"/>
  <c r="AF11" i="6"/>
  <c r="AE11" i="6"/>
  <c r="AD11" i="6"/>
  <c r="Y11" i="6"/>
  <c r="W11" i="6"/>
  <c r="V11" i="6"/>
  <c r="U11" i="6"/>
  <c r="T11" i="6"/>
  <c r="AN10" i="6"/>
  <c r="AM10" i="6"/>
  <c r="AL10" i="6"/>
  <c r="AK10" i="6"/>
  <c r="AJ10" i="6"/>
  <c r="AI10" i="6"/>
  <c r="AH10" i="6"/>
  <c r="AG10" i="6"/>
  <c r="AF10" i="6"/>
  <c r="AE10" i="6"/>
  <c r="AD10" i="6"/>
  <c r="Y10" i="6"/>
  <c r="W10" i="6"/>
  <c r="V10" i="6"/>
  <c r="U10" i="6"/>
  <c r="T10" i="6"/>
  <c r="A10" i="6"/>
  <c r="AN9" i="6"/>
  <c r="AM9" i="6"/>
  <c r="AL9" i="6"/>
  <c r="AK9" i="6"/>
  <c r="AJ9" i="6"/>
  <c r="AI9" i="6"/>
  <c r="AH9" i="6"/>
  <c r="AG9" i="6"/>
  <c r="AF9" i="6"/>
  <c r="AE9" i="6"/>
  <c r="AD9" i="6"/>
  <c r="Y9" i="6"/>
  <c r="W9" i="6"/>
  <c r="V9" i="6"/>
  <c r="U9" i="6"/>
  <c r="T9" i="6"/>
  <c r="AN8" i="6"/>
  <c r="AM8" i="6"/>
  <c r="AL8" i="6"/>
  <c r="AK8" i="6"/>
  <c r="AJ8" i="6"/>
  <c r="AI8" i="6"/>
  <c r="AH8" i="6"/>
  <c r="AG8" i="6"/>
  <c r="AF8" i="6"/>
  <c r="AD8" i="6"/>
  <c r="Y8" i="6"/>
  <c r="W8" i="6"/>
  <c r="V8" i="6"/>
  <c r="U8" i="6"/>
  <c r="T8" i="6"/>
  <c r="AN7" i="6"/>
  <c r="AM7" i="6"/>
  <c r="AL7" i="6"/>
  <c r="AK7" i="6"/>
  <c r="AJ7" i="6"/>
  <c r="AI7" i="6"/>
  <c r="AH7" i="6"/>
  <c r="AG7" i="6"/>
  <c r="AF7" i="6"/>
  <c r="AD7" i="6"/>
  <c r="Y7" i="6"/>
  <c r="W7" i="6"/>
  <c r="V7" i="6"/>
  <c r="U7" i="6"/>
  <c r="T7" i="6"/>
  <c r="AN6" i="6"/>
  <c r="AM6" i="6"/>
  <c r="AL6" i="6"/>
  <c r="AK6" i="6"/>
  <c r="AJ6" i="6"/>
  <c r="AI6" i="6"/>
  <c r="AH6" i="6"/>
  <c r="AG6" i="6"/>
  <c r="AF6" i="6"/>
  <c r="AD6" i="6"/>
  <c r="Y6" i="6"/>
  <c r="W6" i="6"/>
  <c r="V6" i="6"/>
  <c r="U6" i="6"/>
  <c r="T6" i="6"/>
  <c r="A6" i="6"/>
  <c r="AN5" i="6"/>
  <c r="AM5" i="6"/>
  <c r="AL5" i="6"/>
  <c r="AK5" i="6"/>
  <c r="AJ5" i="6"/>
  <c r="AI5" i="6"/>
  <c r="AH5" i="6"/>
  <c r="AG5" i="6"/>
  <c r="AF5" i="6"/>
  <c r="AD5" i="6"/>
  <c r="Y5" i="6"/>
  <c r="W5" i="6"/>
  <c r="V5" i="6"/>
  <c r="U5" i="6"/>
  <c r="T5" i="6"/>
  <c r="F1" i="6"/>
  <c r="AN52" i="5"/>
  <c r="AM52" i="5"/>
  <c r="AL52" i="5"/>
  <c r="AK52" i="5"/>
  <c r="AJ52" i="5"/>
  <c r="AI52" i="5"/>
  <c r="AH52" i="5"/>
  <c r="AG52" i="5"/>
  <c r="AF52" i="5"/>
  <c r="AE52" i="5"/>
  <c r="AD52" i="5"/>
  <c r="Y52" i="5"/>
  <c r="W52" i="5"/>
  <c r="V52" i="5"/>
  <c r="U52" i="5"/>
  <c r="T52" i="5"/>
  <c r="AN51" i="5"/>
  <c r="AM51" i="5"/>
  <c r="AL51" i="5"/>
  <c r="AK51" i="5"/>
  <c r="AJ51" i="5"/>
  <c r="AI51" i="5"/>
  <c r="AH51" i="5"/>
  <c r="AG51" i="5"/>
  <c r="AF51" i="5"/>
  <c r="AE51" i="5"/>
  <c r="AD51" i="5"/>
  <c r="Y51" i="5"/>
  <c r="W51" i="5"/>
  <c r="V51" i="5"/>
  <c r="U51" i="5"/>
  <c r="T51" i="5"/>
  <c r="AN50" i="5"/>
  <c r="AM50" i="5"/>
  <c r="AL50" i="5"/>
  <c r="AK50" i="5"/>
  <c r="AJ50" i="5"/>
  <c r="AI50" i="5"/>
  <c r="AH50" i="5"/>
  <c r="AG50" i="5"/>
  <c r="AF50" i="5"/>
  <c r="AE50" i="5"/>
  <c r="AD50" i="5"/>
  <c r="Y50" i="5"/>
  <c r="W50" i="5"/>
  <c r="V50" i="5"/>
  <c r="U50" i="5"/>
  <c r="T50" i="5"/>
  <c r="AN49" i="5"/>
  <c r="AM49" i="5"/>
  <c r="AL49" i="5"/>
  <c r="AK49" i="5"/>
  <c r="AJ49" i="5"/>
  <c r="AI49" i="5"/>
  <c r="AH49" i="5"/>
  <c r="AG49" i="5"/>
  <c r="AF49" i="5"/>
  <c r="AE49" i="5"/>
  <c r="AD49" i="5"/>
  <c r="Y49" i="5"/>
  <c r="W49" i="5"/>
  <c r="V49" i="5"/>
  <c r="U49" i="5"/>
  <c r="T49" i="5"/>
  <c r="AN48" i="5"/>
  <c r="AM48" i="5"/>
  <c r="AL48" i="5"/>
  <c r="AK48" i="5"/>
  <c r="AJ48" i="5"/>
  <c r="AI48" i="5"/>
  <c r="AH48" i="5"/>
  <c r="AG48" i="5"/>
  <c r="AF48" i="5"/>
  <c r="AE48" i="5"/>
  <c r="AD48" i="5"/>
  <c r="Y48" i="5"/>
  <c r="W48" i="5"/>
  <c r="V48" i="5"/>
  <c r="U48" i="5"/>
  <c r="T48" i="5"/>
  <c r="AN47" i="5"/>
  <c r="AM47" i="5"/>
  <c r="AL47" i="5"/>
  <c r="AK47" i="5"/>
  <c r="AJ47" i="5"/>
  <c r="AI47" i="5"/>
  <c r="AH47" i="5"/>
  <c r="AG47" i="5"/>
  <c r="AF47" i="5"/>
  <c r="AE47" i="5"/>
  <c r="AD47" i="5"/>
  <c r="Y47" i="5"/>
  <c r="W47" i="5"/>
  <c r="V47" i="5"/>
  <c r="U47" i="5"/>
  <c r="T47" i="5"/>
  <c r="AN46" i="5"/>
  <c r="AM46" i="5"/>
  <c r="AL46" i="5"/>
  <c r="AK46" i="5"/>
  <c r="AJ46" i="5"/>
  <c r="AI46" i="5"/>
  <c r="AH46" i="5"/>
  <c r="AG46" i="5"/>
  <c r="AF46" i="5"/>
  <c r="AE46" i="5"/>
  <c r="AD46" i="5"/>
  <c r="Y46" i="5"/>
  <c r="W46" i="5"/>
  <c r="V46" i="5"/>
  <c r="U46" i="5"/>
  <c r="T46" i="5"/>
  <c r="AN45" i="5"/>
  <c r="AM45" i="5"/>
  <c r="AL45" i="5"/>
  <c r="AK45" i="5"/>
  <c r="AJ45" i="5"/>
  <c r="AI45" i="5"/>
  <c r="AH45" i="5"/>
  <c r="AG45" i="5"/>
  <c r="AF45" i="5"/>
  <c r="AE45" i="5"/>
  <c r="AD45" i="5"/>
  <c r="Y45" i="5"/>
  <c r="W45" i="5"/>
  <c r="V45" i="5"/>
  <c r="U45" i="5"/>
  <c r="T45" i="5"/>
  <c r="AN44" i="5"/>
  <c r="AM44" i="5"/>
  <c r="AL44" i="5"/>
  <c r="AK44" i="5"/>
  <c r="AJ44" i="5"/>
  <c r="AI44" i="5"/>
  <c r="AH44" i="5"/>
  <c r="AG44" i="5"/>
  <c r="AF44" i="5"/>
  <c r="AE44" i="5"/>
  <c r="AD44" i="5"/>
  <c r="Y44" i="5"/>
  <c r="W44" i="5"/>
  <c r="V44" i="5"/>
  <c r="U44" i="5"/>
  <c r="T44" i="5"/>
  <c r="AN43" i="5"/>
  <c r="AM43" i="5"/>
  <c r="AL43" i="5"/>
  <c r="AK43" i="5"/>
  <c r="AJ43" i="5"/>
  <c r="AI43" i="5"/>
  <c r="AH43" i="5"/>
  <c r="AG43" i="5"/>
  <c r="AF43" i="5"/>
  <c r="AE43" i="5"/>
  <c r="AD43" i="5"/>
  <c r="Y43" i="5"/>
  <c r="W43" i="5"/>
  <c r="V43" i="5"/>
  <c r="U43" i="5"/>
  <c r="T43" i="5"/>
  <c r="AN42" i="5"/>
  <c r="AM42" i="5"/>
  <c r="AL42" i="5"/>
  <c r="AK42" i="5"/>
  <c r="AJ42" i="5"/>
  <c r="AI42" i="5"/>
  <c r="AH42" i="5"/>
  <c r="AG42" i="5"/>
  <c r="AF42" i="5"/>
  <c r="AE42" i="5"/>
  <c r="AD42" i="5"/>
  <c r="Y42" i="5"/>
  <c r="W42" i="5"/>
  <c r="V42" i="5"/>
  <c r="U42" i="5"/>
  <c r="T42" i="5"/>
  <c r="AN41" i="5"/>
  <c r="AM41" i="5"/>
  <c r="AL41" i="5"/>
  <c r="AK41" i="5"/>
  <c r="AJ41" i="5"/>
  <c r="AI41" i="5"/>
  <c r="AH41" i="5"/>
  <c r="AG41" i="5"/>
  <c r="AF41" i="5"/>
  <c r="AE41" i="5"/>
  <c r="AD41" i="5"/>
  <c r="Y41" i="5"/>
  <c r="W41" i="5"/>
  <c r="V41" i="5"/>
  <c r="U41" i="5"/>
  <c r="T41" i="5"/>
  <c r="AN40" i="5"/>
  <c r="AM40" i="5"/>
  <c r="AL40" i="5"/>
  <c r="AK40" i="5"/>
  <c r="AJ40" i="5"/>
  <c r="AI40" i="5"/>
  <c r="AH40" i="5"/>
  <c r="AG40" i="5"/>
  <c r="AF40" i="5"/>
  <c r="AE40" i="5"/>
  <c r="AD40" i="5"/>
  <c r="Y40" i="5"/>
  <c r="W40" i="5"/>
  <c r="V40" i="5"/>
  <c r="U40" i="5"/>
  <c r="T40" i="5"/>
  <c r="AN39" i="5"/>
  <c r="AM39" i="5"/>
  <c r="AL39" i="5"/>
  <c r="AK39" i="5"/>
  <c r="AJ39" i="5"/>
  <c r="AI39" i="5"/>
  <c r="AH39" i="5"/>
  <c r="AG39" i="5"/>
  <c r="AF39" i="5"/>
  <c r="AE39" i="5"/>
  <c r="AD39" i="5"/>
  <c r="Y39" i="5"/>
  <c r="W39" i="5"/>
  <c r="V39" i="5"/>
  <c r="U39" i="5"/>
  <c r="T39" i="5"/>
  <c r="AN38" i="5"/>
  <c r="AM38" i="5"/>
  <c r="AL38" i="5"/>
  <c r="AK38" i="5"/>
  <c r="AJ38" i="5"/>
  <c r="AI38" i="5"/>
  <c r="AH38" i="5"/>
  <c r="AG38" i="5"/>
  <c r="AF38" i="5"/>
  <c r="AE38" i="5"/>
  <c r="AD38" i="5"/>
  <c r="Y38" i="5"/>
  <c r="W38" i="5"/>
  <c r="V38" i="5"/>
  <c r="U38" i="5"/>
  <c r="T38" i="5"/>
  <c r="AN37" i="5"/>
  <c r="AM37" i="5"/>
  <c r="AL37" i="5"/>
  <c r="AK37" i="5"/>
  <c r="AJ37" i="5"/>
  <c r="AI37" i="5"/>
  <c r="AH37" i="5"/>
  <c r="AG37" i="5"/>
  <c r="AF37" i="5"/>
  <c r="AE37" i="5"/>
  <c r="AD37" i="5"/>
  <c r="Y37" i="5"/>
  <c r="W37" i="5"/>
  <c r="V37" i="5"/>
  <c r="U37" i="5"/>
  <c r="T37" i="5"/>
  <c r="AN36" i="5"/>
  <c r="AM36" i="5"/>
  <c r="AL36" i="5"/>
  <c r="AK36" i="5"/>
  <c r="AJ36" i="5"/>
  <c r="AI36" i="5"/>
  <c r="AH36" i="5"/>
  <c r="AG36" i="5"/>
  <c r="AF36" i="5"/>
  <c r="AE36" i="5"/>
  <c r="AD36" i="5"/>
  <c r="Y36" i="5"/>
  <c r="W36" i="5"/>
  <c r="V36" i="5"/>
  <c r="U36" i="5"/>
  <c r="T36" i="5"/>
  <c r="AN35" i="5"/>
  <c r="AM35" i="5"/>
  <c r="AL35" i="5"/>
  <c r="AK35" i="5"/>
  <c r="AJ35" i="5"/>
  <c r="AI35" i="5"/>
  <c r="AH35" i="5"/>
  <c r="AG35" i="5"/>
  <c r="AF35" i="5"/>
  <c r="AE35" i="5"/>
  <c r="AD35" i="5"/>
  <c r="Y35" i="5"/>
  <c r="W35" i="5"/>
  <c r="V35" i="5"/>
  <c r="U35" i="5"/>
  <c r="T35" i="5"/>
  <c r="AN34" i="5"/>
  <c r="AM34" i="5"/>
  <c r="AL34" i="5"/>
  <c r="AK34" i="5"/>
  <c r="AJ34" i="5"/>
  <c r="AI34" i="5"/>
  <c r="AH34" i="5"/>
  <c r="AG34" i="5"/>
  <c r="AF34" i="5"/>
  <c r="AE34" i="5"/>
  <c r="AD34" i="5"/>
  <c r="Y34" i="5"/>
  <c r="W34" i="5"/>
  <c r="V34" i="5"/>
  <c r="U34" i="5"/>
  <c r="T34" i="5"/>
  <c r="AN33" i="5"/>
  <c r="AM33" i="5"/>
  <c r="AL33" i="5"/>
  <c r="AK33" i="5"/>
  <c r="AJ33" i="5"/>
  <c r="AI33" i="5"/>
  <c r="AH33" i="5"/>
  <c r="AG33" i="5"/>
  <c r="AF33" i="5"/>
  <c r="AE33" i="5"/>
  <c r="AD33" i="5"/>
  <c r="Y33" i="5"/>
  <c r="W33" i="5"/>
  <c r="V33" i="5"/>
  <c r="U33" i="5"/>
  <c r="T33" i="5"/>
  <c r="AN32" i="5"/>
  <c r="AM32" i="5"/>
  <c r="AL32" i="5"/>
  <c r="AK32" i="5"/>
  <c r="AJ32" i="5"/>
  <c r="AI32" i="5"/>
  <c r="AH32" i="5"/>
  <c r="AG32" i="5"/>
  <c r="AF32" i="5"/>
  <c r="AE32" i="5"/>
  <c r="AD32" i="5"/>
  <c r="Y32" i="5"/>
  <c r="W32" i="5"/>
  <c r="V32" i="5"/>
  <c r="U32" i="5"/>
  <c r="T32" i="5"/>
  <c r="AN31" i="5"/>
  <c r="AM31" i="5"/>
  <c r="AL31" i="5"/>
  <c r="AK31" i="5"/>
  <c r="AJ31" i="5"/>
  <c r="AI31" i="5"/>
  <c r="AH31" i="5"/>
  <c r="AG31" i="5"/>
  <c r="AF31" i="5"/>
  <c r="AE31" i="5"/>
  <c r="AD31" i="5"/>
  <c r="Y31" i="5"/>
  <c r="W31" i="5"/>
  <c r="V31" i="5"/>
  <c r="U31" i="5"/>
  <c r="T31" i="5"/>
  <c r="AN30" i="5"/>
  <c r="AM30" i="5"/>
  <c r="AL30" i="5"/>
  <c r="AK30" i="5"/>
  <c r="AJ30" i="5"/>
  <c r="AI30" i="5"/>
  <c r="AH30" i="5"/>
  <c r="AG30" i="5"/>
  <c r="AF30" i="5"/>
  <c r="AE30" i="5"/>
  <c r="AD30" i="5"/>
  <c r="Y30" i="5"/>
  <c r="W30" i="5"/>
  <c r="V30" i="5"/>
  <c r="U30" i="5"/>
  <c r="T30" i="5"/>
  <c r="AN29" i="5"/>
  <c r="AM29" i="5"/>
  <c r="AL29" i="5"/>
  <c r="AK29" i="5"/>
  <c r="AJ29" i="5"/>
  <c r="AI29" i="5"/>
  <c r="AH29" i="5"/>
  <c r="AG29" i="5"/>
  <c r="AF29" i="5"/>
  <c r="AE29" i="5"/>
  <c r="AD29" i="5"/>
  <c r="Y29" i="5"/>
  <c r="W29" i="5"/>
  <c r="V29" i="5"/>
  <c r="U29" i="5"/>
  <c r="T29" i="5"/>
  <c r="AN28" i="5"/>
  <c r="AM28" i="5"/>
  <c r="AL28" i="5"/>
  <c r="AK28" i="5"/>
  <c r="AJ28" i="5"/>
  <c r="AI28" i="5"/>
  <c r="AH28" i="5"/>
  <c r="AG28" i="5"/>
  <c r="AF28" i="5"/>
  <c r="AE28" i="5"/>
  <c r="AD28" i="5"/>
  <c r="Y28" i="5"/>
  <c r="W28" i="5"/>
  <c r="V28" i="5"/>
  <c r="U28" i="5"/>
  <c r="T28" i="5"/>
  <c r="AN27" i="5"/>
  <c r="AM27" i="5"/>
  <c r="AL27" i="5"/>
  <c r="AK27" i="5"/>
  <c r="AJ27" i="5"/>
  <c r="AI27" i="5"/>
  <c r="AH27" i="5"/>
  <c r="AG27" i="5"/>
  <c r="AF27" i="5"/>
  <c r="AE27" i="5"/>
  <c r="AD27" i="5"/>
  <c r="Y27" i="5"/>
  <c r="W27" i="5"/>
  <c r="V27" i="5"/>
  <c r="U27" i="5"/>
  <c r="T27" i="5"/>
  <c r="AN26" i="5"/>
  <c r="AM26" i="5"/>
  <c r="AL26" i="5"/>
  <c r="AK26" i="5"/>
  <c r="AJ26" i="5"/>
  <c r="AI26" i="5"/>
  <c r="AH26" i="5"/>
  <c r="AG26" i="5"/>
  <c r="AF26" i="5"/>
  <c r="AE26" i="5"/>
  <c r="AD26" i="5"/>
  <c r="Y26" i="5"/>
  <c r="W26" i="5"/>
  <c r="V26" i="5"/>
  <c r="U26" i="5"/>
  <c r="T26" i="5"/>
  <c r="AN25" i="5"/>
  <c r="AM25" i="5"/>
  <c r="AL25" i="5"/>
  <c r="AK25" i="5"/>
  <c r="AJ25" i="5"/>
  <c r="AI25" i="5"/>
  <c r="AH25" i="5"/>
  <c r="AG25" i="5"/>
  <c r="AF25" i="5"/>
  <c r="AE25" i="5"/>
  <c r="AD25" i="5"/>
  <c r="Y25" i="5"/>
  <c r="W25" i="5"/>
  <c r="V25" i="5"/>
  <c r="U25" i="5"/>
  <c r="T25" i="5"/>
  <c r="AN24" i="5"/>
  <c r="AM24" i="5"/>
  <c r="AL24" i="5"/>
  <c r="AK24" i="5"/>
  <c r="AJ24" i="5"/>
  <c r="AI24" i="5"/>
  <c r="AH24" i="5"/>
  <c r="AG24" i="5"/>
  <c r="AF24" i="5"/>
  <c r="AE24" i="5"/>
  <c r="AD24" i="5"/>
  <c r="Y24" i="5"/>
  <c r="W24" i="5"/>
  <c r="V24" i="5"/>
  <c r="U24" i="5"/>
  <c r="T24" i="5"/>
  <c r="AN23" i="5"/>
  <c r="AM23" i="5"/>
  <c r="AL23" i="5"/>
  <c r="AK23" i="5"/>
  <c r="AJ23" i="5"/>
  <c r="AI23" i="5"/>
  <c r="AH23" i="5"/>
  <c r="AG23" i="5"/>
  <c r="AF23" i="5"/>
  <c r="AE23" i="5"/>
  <c r="AD23" i="5"/>
  <c r="Y23" i="5"/>
  <c r="W23" i="5"/>
  <c r="V23" i="5"/>
  <c r="U23" i="5"/>
  <c r="T23" i="5"/>
  <c r="AN22" i="5"/>
  <c r="AM22" i="5"/>
  <c r="AL22" i="5"/>
  <c r="AK22" i="5"/>
  <c r="AJ22" i="5"/>
  <c r="AI22" i="5"/>
  <c r="AH22" i="5"/>
  <c r="AG22" i="5"/>
  <c r="AF22" i="5"/>
  <c r="AE22" i="5"/>
  <c r="AD22" i="5"/>
  <c r="Y22" i="5"/>
  <c r="W22" i="5"/>
  <c r="V22" i="5"/>
  <c r="U22" i="5"/>
  <c r="T22" i="5"/>
  <c r="AN21" i="5"/>
  <c r="AM21" i="5"/>
  <c r="AL21" i="5"/>
  <c r="AK21" i="5"/>
  <c r="AJ21" i="5"/>
  <c r="AI21" i="5"/>
  <c r="AH21" i="5"/>
  <c r="AG21" i="5"/>
  <c r="AF21" i="5"/>
  <c r="AE21" i="5"/>
  <c r="AD21" i="5"/>
  <c r="Y21" i="5"/>
  <c r="W21" i="5"/>
  <c r="V21" i="5"/>
  <c r="U21" i="5"/>
  <c r="T21" i="5"/>
  <c r="AN20" i="5"/>
  <c r="AM20" i="5"/>
  <c r="AL20" i="5"/>
  <c r="AK20" i="5"/>
  <c r="AJ20" i="5"/>
  <c r="AI20" i="5"/>
  <c r="AH20" i="5"/>
  <c r="AG20" i="5"/>
  <c r="AF20" i="5"/>
  <c r="AE20" i="5"/>
  <c r="AD20" i="5"/>
  <c r="Y20" i="5"/>
  <c r="W20" i="5"/>
  <c r="V20" i="5"/>
  <c r="U20" i="5"/>
  <c r="T20" i="5"/>
  <c r="AN19" i="5"/>
  <c r="AM19" i="5"/>
  <c r="AL19" i="5"/>
  <c r="AK19" i="5"/>
  <c r="AJ19" i="5"/>
  <c r="AI19" i="5"/>
  <c r="AH19" i="5"/>
  <c r="AG19" i="5"/>
  <c r="AF19" i="5"/>
  <c r="AE19" i="5"/>
  <c r="AD19" i="5"/>
  <c r="Y19" i="5"/>
  <c r="W19" i="5"/>
  <c r="V19" i="5"/>
  <c r="U19" i="5"/>
  <c r="T19" i="5"/>
  <c r="AN18" i="5"/>
  <c r="AM18" i="5"/>
  <c r="AL18" i="5"/>
  <c r="AK18" i="5"/>
  <c r="AJ18" i="5"/>
  <c r="AI18" i="5"/>
  <c r="AH18" i="5"/>
  <c r="AG18" i="5"/>
  <c r="AF18" i="5"/>
  <c r="AE18" i="5"/>
  <c r="AD18" i="5"/>
  <c r="Y18" i="5"/>
  <c r="W18" i="5"/>
  <c r="V18" i="5"/>
  <c r="U18" i="5"/>
  <c r="T18" i="5"/>
  <c r="AN17" i="5"/>
  <c r="AM17" i="5"/>
  <c r="AL17" i="5"/>
  <c r="AK17" i="5"/>
  <c r="AJ17" i="5"/>
  <c r="AI17" i="5"/>
  <c r="AH17" i="5"/>
  <c r="AG17" i="5"/>
  <c r="AF17" i="5"/>
  <c r="AE17" i="5"/>
  <c r="AD17" i="5"/>
  <c r="Y17" i="5"/>
  <c r="W17" i="5"/>
  <c r="V17" i="5"/>
  <c r="U17" i="5"/>
  <c r="T17" i="5"/>
  <c r="AN16" i="5"/>
  <c r="AM16" i="5"/>
  <c r="AL16" i="5"/>
  <c r="AK16" i="5"/>
  <c r="AJ16" i="5"/>
  <c r="AI16" i="5"/>
  <c r="AH16" i="5"/>
  <c r="AG16" i="5"/>
  <c r="AF16" i="5"/>
  <c r="AE16" i="5"/>
  <c r="AD16" i="5"/>
  <c r="Y16" i="5"/>
  <c r="W16" i="5"/>
  <c r="V16" i="5"/>
  <c r="U16" i="5"/>
  <c r="T16" i="5"/>
  <c r="A16" i="5"/>
  <c r="AN15" i="5"/>
  <c r="AM15" i="5"/>
  <c r="AL15" i="5"/>
  <c r="AK15" i="5"/>
  <c r="AJ15" i="5"/>
  <c r="AI15" i="5"/>
  <c r="AH15" i="5"/>
  <c r="AG15" i="5"/>
  <c r="AF15" i="5"/>
  <c r="AE15" i="5"/>
  <c r="AD15" i="5"/>
  <c r="Y15" i="5"/>
  <c r="W15" i="5"/>
  <c r="V15" i="5"/>
  <c r="U15" i="5"/>
  <c r="T15" i="5"/>
  <c r="AN14" i="5"/>
  <c r="AM14" i="5"/>
  <c r="AL14" i="5"/>
  <c r="AK14" i="5"/>
  <c r="AJ14" i="5"/>
  <c r="AI14" i="5"/>
  <c r="AH14" i="5"/>
  <c r="AG14" i="5"/>
  <c r="AF14" i="5"/>
  <c r="AE14" i="5"/>
  <c r="AD14" i="5"/>
  <c r="Y14" i="5"/>
  <c r="W14" i="5"/>
  <c r="V14" i="5"/>
  <c r="U14" i="5"/>
  <c r="T14" i="5"/>
  <c r="A14" i="5"/>
  <c r="AN13" i="5"/>
  <c r="AM13" i="5"/>
  <c r="AL13" i="5"/>
  <c r="AK13" i="5"/>
  <c r="AJ13" i="5"/>
  <c r="AI13" i="5"/>
  <c r="AH13" i="5"/>
  <c r="AG13" i="5"/>
  <c r="AF13" i="5"/>
  <c r="AE13" i="5"/>
  <c r="AD13" i="5"/>
  <c r="Y13" i="5"/>
  <c r="W13" i="5"/>
  <c r="V13" i="5"/>
  <c r="U13" i="5"/>
  <c r="T13" i="5"/>
  <c r="AN12" i="5"/>
  <c r="AM12" i="5"/>
  <c r="AL12" i="5"/>
  <c r="AK12" i="5"/>
  <c r="AJ12" i="5"/>
  <c r="AI12" i="5"/>
  <c r="AH12" i="5"/>
  <c r="AG12" i="5"/>
  <c r="AF12" i="5"/>
  <c r="AE12" i="5"/>
  <c r="AD12" i="5"/>
  <c r="Y12" i="5"/>
  <c r="W12" i="5"/>
  <c r="V12" i="5"/>
  <c r="U12" i="5"/>
  <c r="T12" i="5"/>
  <c r="A12" i="5"/>
  <c r="AN11" i="5"/>
  <c r="AM11" i="5"/>
  <c r="AL11" i="5"/>
  <c r="AK11" i="5"/>
  <c r="AJ11" i="5"/>
  <c r="AI11" i="5"/>
  <c r="AH11" i="5"/>
  <c r="AG11" i="5"/>
  <c r="AF11" i="5"/>
  <c r="AE11" i="5"/>
  <c r="AD11" i="5"/>
  <c r="Y11" i="5"/>
  <c r="W11" i="5"/>
  <c r="V11" i="5"/>
  <c r="U11" i="5"/>
  <c r="T11" i="5"/>
  <c r="AN10" i="5"/>
  <c r="AM10" i="5"/>
  <c r="AL10" i="5"/>
  <c r="AK10" i="5"/>
  <c r="AJ10" i="5"/>
  <c r="AI10" i="5"/>
  <c r="AH10" i="5"/>
  <c r="AG10" i="5"/>
  <c r="AF10" i="5"/>
  <c r="AE10" i="5"/>
  <c r="AD10" i="5"/>
  <c r="Y10" i="5"/>
  <c r="W10" i="5"/>
  <c r="V10" i="5"/>
  <c r="U10" i="5"/>
  <c r="T10" i="5"/>
  <c r="A10" i="5"/>
  <c r="AN9" i="5"/>
  <c r="AM9" i="5"/>
  <c r="AL9" i="5"/>
  <c r="AK9" i="5"/>
  <c r="AJ9" i="5"/>
  <c r="AI9" i="5"/>
  <c r="AH9" i="5"/>
  <c r="AG9" i="5"/>
  <c r="AF9" i="5"/>
  <c r="AE9" i="5"/>
  <c r="AD9" i="5"/>
  <c r="Y9" i="5"/>
  <c r="W9" i="5"/>
  <c r="V9" i="5"/>
  <c r="U9" i="5"/>
  <c r="T9" i="5"/>
  <c r="AN8" i="5"/>
  <c r="AM8" i="5"/>
  <c r="AL8" i="5"/>
  <c r="AK8" i="5"/>
  <c r="AJ8" i="5"/>
  <c r="AI8" i="5"/>
  <c r="AH8" i="5"/>
  <c r="AG8" i="5"/>
  <c r="AF8" i="5"/>
  <c r="AD8" i="5"/>
  <c r="Y8" i="5"/>
  <c r="W8" i="5"/>
  <c r="V8" i="5"/>
  <c r="U8" i="5"/>
  <c r="T8" i="5"/>
  <c r="AN7" i="5"/>
  <c r="AM7" i="5"/>
  <c r="AL7" i="5"/>
  <c r="AK7" i="5"/>
  <c r="AJ7" i="5"/>
  <c r="AI7" i="5"/>
  <c r="AH7" i="5"/>
  <c r="AG7" i="5"/>
  <c r="AF7" i="5"/>
  <c r="AD7" i="5"/>
  <c r="Y7" i="5"/>
  <c r="W7" i="5"/>
  <c r="V7" i="5"/>
  <c r="U7" i="5"/>
  <c r="T7" i="5"/>
  <c r="AN6" i="5"/>
  <c r="AM6" i="5"/>
  <c r="AL6" i="5"/>
  <c r="AK6" i="5"/>
  <c r="AJ6" i="5"/>
  <c r="AI6" i="5"/>
  <c r="AH6" i="5"/>
  <c r="AG6" i="5"/>
  <c r="AF6" i="5"/>
  <c r="AD6" i="5"/>
  <c r="Y6" i="5"/>
  <c r="W6" i="5"/>
  <c r="V6" i="5"/>
  <c r="U6" i="5"/>
  <c r="T6" i="5"/>
  <c r="A6" i="5"/>
  <c r="AN5" i="5"/>
  <c r="AM5" i="5"/>
  <c r="AL5" i="5"/>
  <c r="AK5" i="5"/>
  <c r="AJ5" i="5"/>
  <c r="AI5" i="5"/>
  <c r="AH5" i="5"/>
  <c r="AG5" i="5"/>
  <c r="AF5" i="5"/>
  <c r="AD5" i="5"/>
  <c r="Y5" i="5"/>
  <c r="W5" i="5"/>
  <c r="V5" i="5"/>
  <c r="U5" i="5"/>
  <c r="T5" i="5"/>
  <c r="F1" i="5"/>
  <c r="AN24" i="3"/>
  <c r="AM24" i="3"/>
  <c r="AL24" i="3"/>
  <c r="AK24" i="3"/>
  <c r="AJ24" i="3"/>
  <c r="AI24" i="3"/>
  <c r="AH24" i="3"/>
  <c r="AG24" i="3"/>
  <c r="AF24" i="3"/>
  <c r="AE24" i="3"/>
  <c r="AD24" i="3"/>
  <c r="Y24" i="3"/>
  <c r="W24" i="3"/>
  <c r="V24" i="3"/>
  <c r="U24" i="3"/>
  <c r="T24" i="3"/>
  <c r="AN23" i="3"/>
  <c r="AM23" i="3"/>
  <c r="AL23" i="3"/>
  <c r="AK23" i="3"/>
  <c r="AJ23" i="3"/>
  <c r="AI23" i="3"/>
  <c r="AH23" i="3"/>
  <c r="AG23" i="3"/>
  <c r="AF23" i="3"/>
  <c r="AE23" i="3"/>
  <c r="AD23" i="3"/>
  <c r="Y23" i="3"/>
  <c r="W23" i="3"/>
  <c r="V23" i="3"/>
  <c r="U23" i="3"/>
  <c r="T23" i="3"/>
  <c r="AN22" i="3"/>
  <c r="AM22" i="3"/>
  <c r="AL22" i="3"/>
  <c r="AK22" i="3"/>
  <c r="AJ22" i="3"/>
  <c r="AI22" i="3"/>
  <c r="AH22" i="3"/>
  <c r="AG22" i="3"/>
  <c r="AF22" i="3"/>
  <c r="AE22" i="3"/>
  <c r="AD22" i="3"/>
  <c r="Y22" i="3"/>
  <c r="W22" i="3"/>
  <c r="V22" i="3"/>
  <c r="U22" i="3"/>
  <c r="T22" i="3"/>
  <c r="AN21" i="3"/>
  <c r="AM21" i="3"/>
  <c r="AL21" i="3"/>
  <c r="AK21" i="3"/>
  <c r="AJ21" i="3"/>
  <c r="AI21" i="3"/>
  <c r="AH21" i="3"/>
  <c r="AG21" i="3"/>
  <c r="AF21" i="3"/>
  <c r="AE21" i="3"/>
  <c r="AD21" i="3"/>
  <c r="Y21" i="3"/>
  <c r="W21" i="3"/>
  <c r="V21" i="3"/>
  <c r="U21" i="3"/>
  <c r="T21" i="3"/>
  <c r="AN20" i="3"/>
  <c r="AM20" i="3"/>
  <c r="AL20" i="3"/>
  <c r="AK20" i="3"/>
  <c r="AJ20" i="3"/>
  <c r="AI20" i="3"/>
  <c r="AH20" i="3"/>
  <c r="AG20" i="3"/>
  <c r="AF20" i="3"/>
  <c r="AE20" i="3"/>
  <c r="AD20" i="3"/>
  <c r="Y20" i="3"/>
  <c r="W20" i="3"/>
  <c r="V20" i="3"/>
  <c r="U20" i="3"/>
  <c r="T20" i="3"/>
  <c r="AN19" i="3"/>
  <c r="AM19" i="3"/>
  <c r="AL19" i="3"/>
  <c r="AK19" i="3"/>
  <c r="AJ19" i="3"/>
  <c r="AI19" i="3"/>
  <c r="AH19" i="3"/>
  <c r="AG19" i="3"/>
  <c r="AF19" i="3"/>
  <c r="AE19" i="3"/>
  <c r="AD19" i="3"/>
  <c r="Y19" i="3"/>
  <c r="W19" i="3"/>
  <c r="V19" i="3"/>
  <c r="U19" i="3"/>
  <c r="T19" i="3"/>
  <c r="AN18" i="3"/>
  <c r="AM18" i="3"/>
  <c r="AL18" i="3"/>
  <c r="AK18" i="3"/>
  <c r="AJ18" i="3"/>
  <c r="AI18" i="3"/>
  <c r="AH18" i="3"/>
  <c r="AG18" i="3"/>
  <c r="AF18" i="3"/>
  <c r="AE18" i="3"/>
  <c r="AD18" i="3"/>
  <c r="Y18" i="3"/>
  <c r="W18" i="3"/>
  <c r="V18" i="3"/>
  <c r="U18" i="3"/>
  <c r="T18" i="3"/>
  <c r="AN17" i="3"/>
  <c r="AM17" i="3"/>
  <c r="AL17" i="3"/>
  <c r="AK17" i="3"/>
  <c r="AJ17" i="3"/>
  <c r="AI17" i="3"/>
  <c r="AH17" i="3"/>
  <c r="AG17" i="3"/>
  <c r="AF17" i="3"/>
  <c r="AE17" i="3"/>
  <c r="AD17" i="3"/>
  <c r="Y17" i="3"/>
  <c r="W17" i="3"/>
  <c r="V17" i="3"/>
  <c r="U17" i="3"/>
  <c r="T17" i="3"/>
  <c r="AN16" i="3"/>
  <c r="AM16" i="3"/>
  <c r="AL16" i="3"/>
  <c r="AK16" i="3"/>
  <c r="AJ16" i="3"/>
  <c r="AI16" i="3"/>
  <c r="AH16" i="3"/>
  <c r="AG16" i="3"/>
  <c r="AF16" i="3"/>
  <c r="AE16" i="3"/>
  <c r="AD16" i="3"/>
  <c r="Y16" i="3"/>
  <c r="W16" i="3"/>
  <c r="V16" i="3"/>
  <c r="U16" i="3"/>
  <c r="T16" i="3"/>
  <c r="A16" i="3"/>
  <c r="AN15" i="3"/>
  <c r="AM15" i="3"/>
  <c r="AL15" i="3"/>
  <c r="AK15" i="3"/>
  <c r="AJ15" i="3"/>
  <c r="AI15" i="3"/>
  <c r="AH15" i="3"/>
  <c r="AG15" i="3"/>
  <c r="AF15" i="3"/>
  <c r="AE15" i="3"/>
  <c r="AD15" i="3"/>
  <c r="Y15" i="3"/>
  <c r="W15" i="3"/>
  <c r="V15" i="3"/>
  <c r="U15" i="3"/>
  <c r="T15" i="3"/>
  <c r="AN14" i="3"/>
  <c r="AM14" i="3"/>
  <c r="AL14" i="3"/>
  <c r="AK14" i="3"/>
  <c r="AJ14" i="3"/>
  <c r="AI14" i="3"/>
  <c r="AH14" i="3"/>
  <c r="AG14" i="3"/>
  <c r="AF14" i="3"/>
  <c r="AE14" i="3"/>
  <c r="AD14" i="3"/>
  <c r="Y14" i="3"/>
  <c r="W14" i="3"/>
  <c r="V14" i="3"/>
  <c r="U14" i="3"/>
  <c r="T14" i="3"/>
  <c r="A14" i="3"/>
  <c r="AN13" i="3"/>
  <c r="AM13" i="3"/>
  <c r="AL13" i="3"/>
  <c r="AK13" i="3"/>
  <c r="AJ13" i="3"/>
  <c r="AI13" i="3"/>
  <c r="AH13" i="3"/>
  <c r="AG13" i="3"/>
  <c r="AF13" i="3"/>
  <c r="AE13" i="3"/>
  <c r="AD13" i="3"/>
  <c r="Y13" i="3"/>
  <c r="W13" i="3"/>
  <c r="V13" i="3"/>
  <c r="U13" i="3"/>
  <c r="T13" i="3"/>
  <c r="AN12" i="3"/>
  <c r="AM12" i="3"/>
  <c r="AL12" i="3"/>
  <c r="AK12" i="3"/>
  <c r="AJ12" i="3"/>
  <c r="AI12" i="3"/>
  <c r="AH12" i="3"/>
  <c r="AG12" i="3"/>
  <c r="AF12" i="3"/>
  <c r="AE12" i="3"/>
  <c r="AD12" i="3"/>
  <c r="Y12" i="3"/>
  <c r="W12" i="3"/>
  <c r="V12" i="3"/>
  <c r="U12" i="3"/>
  <c r="T12" i="3"/>
  <c r="A12" i="3"/>
  <c r="AN11" i="3"/>
  <c r="AM11" i="3"/>
  <c r="AL11" i="3"/>
  <c r="AK11" i="3"/>
  <c r="AJ11" i="3"/>
  <c r="AI11" i="3"/>
  <c r="AH11" i="3"/>
  <c r="AG11" i="3"/>
  <c r="AF11" i="3"/>
  <c r="AE11" i="3"/>
  <c r="AD11" i="3"/>
  <c r="Y11" i="3"/>
  <c r="W11" i="3"/>
  <c r="V11" i="3"/>
  <c r="U11" i="3"/>
  <c r="T11" i="3"/>
  <c r="AN10" i="3"/>
  <c r="AM10" i="3"/>
  <c r="AL10" i="3"/>
  <c r="AK10" i="3"/>
  <c r="AJ10" i="3"/>
  <c r="AI10" i="3"/>
  <c r="AH10" i="3"/>
  <c r="AG10" i="3"/>
  <c r="AF10" i="3"/>
  <c r="AE10" i="3"/>
  <c r="AD10" i="3"/>
  <c r="Y10" i="3"/>
  <c r="W10" i="3"/>
  <c r="V10" i="3"/>
  <c r="U10" i="3"/>
  <c r="T10" i="3"/>
  <c r="A10" i="3"/>
  <c r="AN9" i="3"/>
  <c r="AM9" i="3"/>
  <c r="AL9" i="3"/>
  <c r="AK9" i="3"/>
  <c r="AJ9" i="3"/>
  <c r="AI9" i="3"/>
  <c r="AH9" i="3"/>
  <c r="AG9" i="3"/>
  <c r="AF9" i="3"/>
  <c r="AE9" i="3"/>
  <c r="AD9" i="3"/>
  <c r="Y9" i="3"/>
  <c r="W9" i="3"/>
  <c r="V9" i="3"/>
  <c r="U9" i="3"/>
  <c r="T9" i="3"/>
  <c r="AN8" i="3"/>
  <c r="AM8" i="3"/>
  <c r="AL8" i="3"/>
  <c r="AK8" i="3"/>
  <c r="AJ8" i="3"/>
  <c r="AI8" i="3"/>
  <c r="AH8" i="3"/>
  <c r="AG8" i="3"/>
  <c r="AF8" i="3"/>
  <c r="AD8" i="3"/>
  <c r="Y8" i="3"/>
  <c r="W8" i="3"/>
  <c r="V8" i="3"/>
  <c r="U8" i="3"/>
  <c r="T8" i="3"/>
  <c r="AN7" i="3"/>
  <c r="AM7" i="3"/>
  <c r="AL7" i="3"/>
  <c r="AK7" i="3"/>
  <c r="AJ7" i="3"/>
  <c r="AI7" i="3"/>
  <c r="AH7" i="3"/>
  <c r="AG7" i="3"/>
  <c r="AF7" i="3"/>
  <c r="AD7" i="3"/>
  <c r="Y7" i="3"/>
  <c r="W7" i="3"/>
  <c r="V7" i="3"/>
  <c r="U7" i="3"/>
  <c r="T7" i="3"/>
  <c r="AN6" i="3"/>
  <c r="AM6" i="3"/>
  <c r="AL6" i="3"/>
  <c r="AK6" i="3"/>
  <c r="AJ6" i="3"/>
  <c r="AI6" i="3"/>
  <c r="AH6" i="3"/>
  <c r="AG6" i="3"/>
  <c r="AF6" i="3"/>
  <c r="AD6" i="3"/>
  <c r="Y6" i="3"/>
  <c r="W6" i="3"/>
  <c r="V6" i="3"/>
  <c r="U6" i="3"/>
  <c r="T6" i="3"/>
  <c r="A6" i="3"/>
  <c r="AN5" i="3"/>
  <c r="AM5" i="3"/>
  <c r="AL5" i="3"/>
  <c r="AK5" i="3"/>
  <c r="AJ5" i="3"/>
  <c r="AI5" i="3"/>
  <c r="AH5" i="3"/>
  <c r="AG5" i="3"/>
  <c r="AF5" i="3"/>
  <c r="AD5" i="3"/>
  <c r="Y5" i="3"/>
  <c r="W5" i="3"/>
  <c r="V5" i="3"/>
  <c r="U5" i="3"/>
  <c r="T5" i="3"/>
  <c r="F1" i="3"/>
  <c r="AN233" i="65"/>
  <c r="AM233" i="65"/>
  <c r="AL233" i="65"/>
  <c r="AK233" i="65"/>
  <c r="AJ233" i="65"/>
  <c r="AI233" i="65"/>
  <c r="AH233" i="65"/>
  <c r="AG233" i="65"/>
  <c r="AF233" i="65"/>
  <c r="AE233" i="65"/>
  <c r="AD233" i="65"/>
  <c r="Y233" i="65"/>
  <c r="W233" i="65"/>
  <c r="V233" i="65"/>
  <c r="U233" i="65"/>
  <c r="T233" i="65"/>
  <c r="AN232" i="65"/>
  <c r="AM232" i="65"/>
  <c r="AL232" i="65"/>
  <c r="AK232" i="65"/>
  <c r="AJ232" i="65"/>
  <c r="AI232" i="65"/>
  <c r="AH232" i="65"/>
  <c r="AG232" i="65"/>
  <c r="AF232" i="65"/>
  <c r="AE232" i="65"/>
  <c r="AD232" i="65"/>
  <c r="Y232" i="65"/>
  <c r="W232" i="65"/>
  <c r="V232" i="65"/>
  <c r="U232" i="65"/>
  <c r="T232" i="65"/>
  <c r="AN231" i="65"/>
  <c r="AM231" i="65"/>
  <c r="AL231" i="65"/>
  <c r="AK231" i="65"/>
  <c r="AJ231" i="65"/>
  <c r="AI231" i="65"/>
  <c r="AH231" i="65"/>
  <c r="AG231" i="65"/>
  <c r="AF231" i="65"/>
  <c r="AE231" i="65"/>
  <c r="AD231" i="65"/>
  <c r="Y231" i="65"/>
  <c r="W231" i="65"/>
  <c r="V231" i="65"/>
  <c r="U231" i="65"/>
  <c r="T231" i="65"/>
  <c r="AN230" i="65"/>
  <c r="AM230" i="65"/>
  <c r="AL230" i="65"/>
  <c r="AK230" i="65"/>
  <c r="AJ230" i="65"/>
  <c r="AI230" i="65"/>
  <c r="AH230" i="65"/>
  <c r="AG230" i="65"/>
  <c r="AF230" i="65"/>
  <c r="AE230" i="65"/>
  <c r="AD230" i="65"/>
  <c r="Y230" i="65"/>
  <c r="W230" i="65"/>
  <c r="V230" i="65"/>
  <c r="U230" i="65"/>
  <c r="T230" i="65"/>
  <c r="AN229" i="65"/>
  <c r="AM229" i="65"/>
  <c r="AL229" i="65"/>
  <c r="AK229" i="65"/>
  <c r="AJ229" i="65"/>
  <c r="AI229" i="65"/>
  <c r="AH229" i="65"/>
  <c r="AG229" i="65"/>
  <c r="AF229" i="65"/>
  <c r="AE229" i="65"/>
  <c r="AD229" i="65"/>
  <c r="Y229" i="65"/>
  <c r="W229" i="65"/>
  <c r="V229" i="65"/>
  <c r="U229" i="65"/>
  <c r="T229" i="65"/>
  <c r="AN228" i="65"/>
  <c r="AM228" i="65"/>
  <c r="AL228" i="65"/>
  <c r="AK228" i="65"/>
  <c r="AJ228" i="65"/>
  <c r="AI228" i="65"/>
  <c r="AH228" i="65"/>
  <c r="AG228" i="65"/>
  <c r="AF228" i="65"/>
  <c r="AE228" i="65"/>
  <c r="AD228" i="65"/>
  <c r="Y228" i="65"/>
  <c r="W228" i="65"/>
  <c r="V228" i="65"/>
  <c r="U228" i="65"/>
  <c r="T228" i="65"/>
  <c r="AN227" i="65"/>
  <c r="AM227" i="65"/>
  <c r="AL227" i="65"/>
  <c r="AK227" i="65"/>
  <c r="AJ227" i="65"/>
  <c r="AI227" i="65"/>
  <c r="AH227" i="65"/>
  <c r="AG227" i="65"/>
  <c r="AF227" i="65"/>
  <c r="AE227" i="65"/>
  <c r="AD227" i="65"/>
  <c r="Y227" i="65"/>
  <c r="W227" i="65"/>
  <c r="V227" i="65"/>
  <c r="U227" i="65"/>
  <c r="T227" i="65"/>
  <c r="AN226" i="65"/>
  <c r="AM226" i="65"/>
  <c r="AL226" i="65"/>
  <c r="AK226" i="65"/>
  <c r="AJ226" i="65"/>
  <c r="AI226" i="65"/>
  <c r="AH226" i="65"/>
  <c r="AG226" i="65"/>
  <c r="AF226" i="65"/>
  <c r="AE226" i="65"/>
  <c r="AD226" i="65"/>
  <c r="Y226" i="65"/>
  <c r="W226" i="65"/>
  <c r="V226" i="65"/>
  <c r="U226" i="65"/>
  <c r="T226" i="65"/>
  <c r="AN225" i="65"/>
  <c r="AM225" i="65"/>
  <c r="AL225" i="65"/>
  <c r="AK225" i="65"/>
  <c r="AJ225" i="65"/>
  <c r="AI225" i="65"/>
  <c r="AH225" i="65"/>
  <c r="AG225" i="65"/>
  <c r="AF225" i="65"/>
  <c r="AE225" i="65"/>
  <c r="AD225" i="65"/>
  <c r="Y225" i="65"/>
  <c r="W225" i="65"/>
  <c r="V225" i="65"/>
  <c r="U225" i="65"/>
  <c r="T225" i="65"/>
  <c r="AN224" i="65"/>
  <c r="AM224" i="65"/>
  <c r="AL224" i="65"/>
  <c r="AK224" i="65"/>
  <c r="AJ224" i="65"/>
  <c r="AI224" i="65"/>
  <c r="AH224" i="65"/>
  <c r="AG224" i="65"/>
  <c r="AF224" i="65"/>
  <c r="AE224" i="65"/>
  <c r="AD224" i="65"/>
  <c r="Y224" i="65"/>
  <c r="W224" i="65"/>
  <c r="V224" i="65"/>
  <c r="U224" i="65"/>
  <c r="T224" i="65"/>
  <c r="AN223" i="65"/>
  <c r="AM223" i="65"/>
  <c r="AL223" i="65"/>
  <c r="AK223" i="65"/>
  <c r="AJ223" i="65"/>
  <c r="AI223" i="65"/>
  <c r="AH223" i="65"/>
  <c r="AG223" i="65"/>
  <c r="AF223" i="65"/>
  <c r="AE223" i="65"/>
  <c r="AD223" i="65"/>
  <c r="Y223" i="65"/>
  <c r="W223" i="65"/>
  <c r="V223" i="65"/>
  <c r="U223" i="65"/>
  <c r="T223" i="65"/>
  <c r="AN222" i="65"/>
  <c r="AM222" i="65"/>
  <c r="AL222" i="65"/>
  <c r="AK222" i="65"/>
  <c r="AJ222" i="65"/>
  <c r="AI222" i="65"/>
  <c r="AH222" i="65"/>
  <c r="AG222" i="65"/>
  <c r="AF222" i="65"/>
  <c r="AE222" i="65"/>
  <c r="AD222" i="65"/>
  <c r="Y222" i="65"/>
  <c r="W222" i="65"/>
  <c r="V222" i="65"/>
  <c r="U222" i="65"/>
  <c r="T222" i="65"/>
  <c r="AN221" i="65"/>
  <c r="AM221" i="65"/>
  <c r="AL221" i="65"/>
  <c r="AK221" i="65"/>
  <c r="AJ221" i="65"/>
  <c r="AI221" i="65"/>
  <c r="AH221" i="65"/>
  <c r="AG221" i="65"/>
  <c r="AF221" i="65"/>
  <c r="AE221" i="65"/>
  <c r="AD221" i="65"/>
  <c r="Y221" i="65"/>
  <c r="W221" i="65"/>
  <c r="V221" i="65"/>
  <c r="U221" i="65"/>
  <c r="T221" i="65"/>
  <c r="AN220" i="65"/>
  <c r="AM220" i="65"/>
  <c r="AL220" i="65"/>
  <c r="AK220" i="65"/>
  <c r="AJ220" i="65"/>
  <c r="AI220" i="65"/>
  <c r="AH220" i="65"/>
  <c r="AG220" i="65"/>
  <c r="AF220" i="65"/>
  <c r="AE220" i="65"/>
  <c r="AD220" i="65"/>
  <c r="Y220" i="65"/>
  <c r="W220" i="65"/>
  <c r="V220" i="65"/>
  <c r="U220" i="65"/>
  <c r="T220" i="65"/>
  <c r="AN219" i="65"/>
  <c r="AM219" i="65"/>
  <c r="AL219" i="65"/>
  <c r="AK219" i="65"/>
  <c r="AJ219" i="65"/>
  <c r="AI219" i="65"/>
  <c r="AH219" i="65"/>
  <c r="AG219" i="65"/>
  <c r="AF219" i="65"/>
  <c r="AE219" i="65"/>
  <c r="AD219" i="65"/>
  <c r="Y219" i="65"/>
  <c r="W219" i="65"/>
  <c r="V219" i="65"/>
  <c r="U219" i="65"/>
  <c r="T219" i="65"/>
  <c r="AN218" i="65"/>
  <c r="AM218" i="65"/>
  <c r="AL218" i="65"/>
  <c r="AK218" i="65"/>
  <c r="AJ218" i="65"/>
  <c r="AI218" i="65"/>
  <c r="AH218" i="65"/>
  <c r="AG218" i="65"/>
  <c r="AF218" i="65"/>
  <c r="AE218" i="65"/>
  <c r="AD218" i="65"/>
  <c r="Y218" i="65"/>
  <c r="W218" i="65"/>
  <c r="V218" i="65"/>
  <c r="U218" i="65"/>
  <c r="T218" i="65"/>
  <c r="AN217" i="65"/>
  <c r="AM217" i="65"/>
  <c r="AL217" i="65"/>
  <c r="AK217" i="65"/>
  <c r="AJ217" i="65"/>
  <c r="AI217" i="65"/>
  <c r="AH217" i="65"/>
  <c r="AG217" i="65"/>
  <c r="AF217" i="65"/>
  <c r="AE217" i="65"/>
  <c r="AD217" i="65"/>
  <c r="Y217" i="65"/>
  <c r="W217" i="65"/>
  <c r="V217" i="65"/>
  <c r="U217" i="65"/>
  <c r="T217" i="65"/>
  <c r="AN216" i="65"/>
  <c r="AM216" i="65"/>
  <c r="AL216" i="65"/>
  <c r="AK216" i="65"/>
  <c r="AJ216" i="65"/>
  <c r="AI216" i="65"/>
  <c r="AH216" i="65"/>
  <c r="AG216" i="65"/>
  <c r="AF216" i="65"/>
  <c r="AE216" i="65"/>
  <c r="AD216" i="65"/>
  <c r="Y216" i="65"/>
  <c r="W216" i="65"/>
  <c r="V216" i="65"/>
  <c r="U216" i="65"/>
  <c r="T216" i="65"/>
  <c r="AN215" i="65"/>
  <c r="AM215" i="65"/>
  <c r="AL215" i="65"/>
  <c r="AK215" i="65"/>
  <c r="AJ215" i="65"/>
  <c r="AI215" i="65"/>
  <c r="AH215" i="65"/>
  <c r="AG215" i="65"/>
  <c r="AF215" i="65"/>
  <c r="AE215" i="65"/>
  <c r="AD215" i="65"/>
  <c r="Y215" i="65"/>
  <c r="W215" i="65"/>
  <c r="V215" i="65"/>
  <c r="U215" i="65"/>
  <c r="T215" i="65"/>
  <c r="AN214" i="65"/>
  <c r="AM214" i="65"/>
  <c r="AL214" i="65"/>
  <c r="AK214" i="65"/>
  <c r="AJ214" i="65"/>
  <c r="AI214" i="65"/>
  <c r="AH214" i="65"/>
  <c r="AG214" i="65"/>
  <c r="AF214" i="65"/>
  <c r="AE214" i="65"/>
  <c r="AD214" i="65"/>
  <c r="Y214" i="65"/>
  <c r="W214" i="65"/>
  <c r="V214" i="65"/>
  <c r="U214" i="65"/>
  <c r="T214" i="65"/>
  <c r="AN213" i="65"/>
  <c r="AM213" i="65"/>
  <c r="AL213" i="65"/>
  <c r="AK213" i="65"/>
  <c r="AJ213" i="65"/>
  <c r="AI213" i="65"/>
  <c r="AH213" i="65"/>
  <c r="AG213" i="65"/>
  <c r="AF213" i="65"/>
  <c r="AE213" i="65"/>
  <c r="AD213" i="65"/>
  <c r="Y213" i="65"/>
  <c r="W213" i="65"/>
  <c r="V213" i="65"/>
  <c r="U213" i="65"/>
  <c r="T213" i="65"/>
  <c r="AN212" i="65"/>
  <c r="AM212" i="65"/>
  <c r="AL212" i="65"/>
  <c r="AK212" i="65"/>
  <c r="AJ212" i="65"/>
  <c r="AI212" i="65"/>
  <c r="AH212" i="65"/>
  <c r="AG212" i="65"/>
  <c r="AF212" i="65"/>
  <c r="AE212" i="65"/>
  <c r="AD212" i="65"/>
  <c r="Y212" i="65"/>
  <c r="W212" i="65"/>
  <c r="V212" i="65"/>
  <c r="U212" i="65"/>
  <c r="T212" i="65"/>
  <c r="AN211" i="65"/>
  <c r="AM211" i="65"/>
  <c r="AL211" i="65"/>
  <c r="AK211" i="65"/>
  <c r="AJ211" i="65"/>
  <c r="AI211" i="65"/>
  <c r="AH211" i="65"/>
  <c r="AG211" i="65"/>
  <c r="AF211" i="65"/>
  <c r="AE211" i="65"/>
  <c r="AD211" i="65"/>
  <c r="Y211" i="65"/>
  <c r="W211" i="65"/>
  <c r="V211" i="65"/>
  <c r="U211" i="65"/>
  <c r="T211" i="65"/>
  <c r="AN210" i="65"/>
  <c r="AM210" i="65"/>
  <c r="AL210" i="65"/>
  <c r="AK210" i="65"/>
  <c r="AJ210" i="65"/>
  <c r="AI210" i="65"/>
  <c r="AH210" i="65"/>
  <c r="AG210" i="65"/>
  <c r="AF210" i="65"/>
  <c r="AE210" i="65"/>
  <c r="AD210" i="65"/>
  <c r="Y210" i="65"/>
  <c r="W210" i="65"/>
  <c r="V210" i="65"/>
  <c r="U210" i="65"/>
  <c r="T210" i="65"/>
  <c r="AN209" i="65"/>
  <c r="AM209" i="65"/>
  <c r="AL209" i="65"/>
  <c r="AK209" i="65"/>
  <c r="AJ209" i="65"/>
  <c r="AI209" i="65"/>
  <c r="AH209" i="65"/>
  <c r="AG209" i="65"/>
  <c r="AF209" i="65"/>
  <c r="AE209" i="65"/>
  <c r="AD209" i="65"/>
  <c r="Y209" i="65"/>
  <c r="W209" i="65"/>
  <c r="V209" i="65"/>
  <c r="U209" i="65"/>
  <c r="T209" i="65"/>
  <c r="AN208" i="65"/>
  <c r="AM208" i="65"/>
  <c r="AL208" i="65"/>
  <c r="AK208" i="65"/>
  <c r="AJ208" i="65"/>
  <c r="AI208" i="65"/>
  <c r="AH208" i="65"/>
  <c r="AG208" i="65"/>
  <c r="AF208" i="65"/>
  <c r="AE208" i="65"/>
  <c r="AD208" i="65"/>
  <c r="Y208" i="65"/>
  <c r="W208" i="65"/>
  <c r="V208" i="65"/>
  <c r="U208" i="65"/>
  <c r="T208" i="65"/>
  <c r="AN207" i="65"/>
  <c r="AM207" i="65"/>
  <c r="AL207" i="65"/>
  <c r="AK207" i="65"/>
  <c r="AJ207" i="65"/>
  <c r="AI207" i="65"/>
  <c r="AH207" i="65"/>
  <c r="AG207" i="65"/>
  <c r="AF207" i="65"/>
  <c r="AE207" i="65"/>
  <c r="AD207" i="65"/>
  <c r="Y207" i="65"/>
  <c r="W207" i="65"/>
  <c r="V207" i="65"/>
  <c r="U207" i="65"/>
  <c r="T207" i="65"/>
  <c r="AN206" i="65"/>
  <c r="AM206" i="65"/>
  <c r="AL206" i="65"/>
  <c r="AK206" i="65"/>
  <c r="AJ206" i="65"/>
  <c r="AI206" i="65"/>
  <c r="AH206" i="65"/>
  <c r="AG206" i="65"/>
  <c r="AF206" i="65"/>
  <c r="AE206" i="65"/>
  <c r="AD206" i="65"/>
  <c r="Y206" i="65"/>
  <c r="W206" i="65"/>
  <c r="V206" i="65"/>
  <c r="U206" i="65"/>
  <c r="T206" i="65"/>
  <c r="AN205" i="65"/>
  <c r="AM205" i="65"/>
  <c r="AL205" i="65"/>
  <c r="AK205" i="65"/>
  <c r="AJ205" i="65"/>
  <c r="AI205" i="65"/>
  <c r="AH205" i="65"/>
  <c r="AG205" i="65"/>
  <c r="AF205" i="65"/>
  <c r="AE205" i="65"/>
  <c r="AD205" i="65"/>
  <c r="Y205" i="65"/>
  <c r="W205" i="65"/>
  <c r="V205" i="65"/>
  <c r="U205" i="65"/>
  <c r="T205" i="65"/>
  <c r="AN204" i="65"/>
  <c r="AM204" i="65"/>
  <c r="AL204" i="65"/>
  <c r="AK204" i="65"/>
  <c r="AJ204" i="65"/>
  <c r="AI204" i="65"/>
  <c r="AH204" i="65"/>
  <c r="AG204" i="65"/>
  <c r="AF204" i="65"/>
  <c r="AE204" i="65"/>
  <c r="AD204" i="65"/>
  <c r="Y204" i="65"/>
  <c r="W204" i="65"/>
  <c r="V204" i="65"/>
  <c r="U204" i="65"/>
  <c r="T204" i="65"/>
  <c r="AN203" i="65"/>
  <c r="AM203" i="65"/>
  <c r="AL203" i="65"/>
  <c r="AK203" i="65"/>
  <c r="AJ203" i="65"/>
  <c r="AI203" i="65"/>
  <c r="AH203" i="65"/>
  <c r="AG203" i="65"/>
  <c r="AF203" i="65"/>
  <c r="AE203" i="65"/>
  <c r="AD203" i="65"/>
  <c r="Y203" i="65"/>
  <c r="W203" i="65"/>
  <c r="V203" i="65"/>
  <c r="U203" i="65"/>
  <c r="T203" i="65"/>
  <c r="AN202" i="65"/>
  <c r="AM202" i="65"/>
  <c r="AL202" i="65"/>
  <c r="AK202" i="65"/>
  <c r="AJ202" i="65"/>
  <c r="AI202" i="65"/>
  <c r="AH202" i="65"/>
  <c r="AG202" i="65"/>
  <c r="AF202" i="65"/>
  <c r="AE202" i="65"/>
  <c r="AD202" i="65"/>
  <c r="Y202" i="65"/>
  <c r="W202" i="65"/>
  <c r="V202" i="65"/>
  <c r="U202" i="65"/>
  <c r="T202" i="65"/>
  <c r="AN201" i="65"/>
  <c r="AM201" i="65"/>
  <c r="AL201" i="65"/>
  <c r="AK201" i="65"/>
  <c r="AJ201" i="65"/>
  <c r="AI201" i="65"/>
  <c r="AH201" i="65"/>
  <c r="AG201" i="65"/>
  <c r="AF201" i="65"/>
  <c r="AE201" i="65"/>
  <c r="AD201" i="65"/>
  <c r="Y201" i="65"/>
  <c r="W201" i="65"/>
  <c r="V201" i="65"/>
  <c r="U201" i="65"/>
  <c r="T201" i="65"/>
  <c r="AN200" i="65"/>
  <c r="AM200" i="65"/>
  <c r="AL200" i="65"/>
  <c r="AK200" i="65"/>
  <c r="AJ200" i="65"/>
  <c r="AI200" i="65"/>
  <c r="AH200" i="65"/>
  <c r="AG200" i="65"/>
  <c r="AF200" i="65"/>
  <c r="AE200" i="65"/>
  <c r="AD200" i="65"/>
  <c r="Y200" i="65"/>
  <c r="W200" i="65"/>
  <c r="V200" i="65"/>
  <c r="U200" i="65"/>
  <c r="T200" i="65"/>
  <c r="AN199" i="65"/>
  <c r="AM199" i="65"/>
  <c r="AL199" i="65"/>
  <c r="AK199" i="65"/>
  <c r="AJ199" i="65"/>
  <c r="AI199" i="65"/>
  <c r="AH199" i="65"/>
  <c r="AG199" i="65"/>
  <c r="AF199" i="65"/>
  <c r="AE199" i="65"/>
  <c r="AD199" i="65"/>
  <c r="Y199" i="65"/>
  <c r="W199" i="65"/>
  <c r="V199" i="65"/>
  <c r="U199" i="65"/>
  <c r="T199" i="65"/>
  <c r="AN198" i="65"/>
  <c r="AM198" i="65"/>
  <c r="AL198" i="65"/>
  <c r="AK198" i="65"/>
  <c r="AJ198" i="65"/>
  <c r="AI198" i="65"/>
  <c r="AH198" i="65"/>
  <c r="AG198" i="65"/>
  <c r="AF198" i="65"/>
  <c r="AE198" i="65"/>
  <c r="AD198" i="65"/>
  <c r="Y198" i="65"/>
  <c r="W198" i="65"/>
  <c r="V198" i="65"/>
  <c r="U198" i="65"/>
  <c r="T198" i="65"/>
  <c r="AN197" i="65"/>
  <c r="AM197" i="65"/>
  <c r="AL197" i="65"/>
  <c r="AK197" i="65"/>
  <c r="AJ197" i="65"/>
  <c r="AI197" i="65"/>
  <c r="AH197" i="65"/>
  <c r="AG197" i="65"/>
  <c r="AF197" i="65"/>
  <c r="AE197" i="65"/>
  <c r="AD197" i="65"/>
  <c r="Y197" i="65"/>
  <c r="W197" i="65"/>
  <c r="V197" i="65"/>
  <c r="U197" i="65"/>
  <c r="T197" i="65"/>
  <c r="AN196" i="65"/>
  <c r="AM196" i="65"/>
  <c r="AL196" i="65"/>
  <c r="AK196" i="65"/>
  <c r="AJ196" i="65"/>
  <c r="AI196" i="65"/>
  <c r="AH196" i="65"/>
  <c r="AG196" i="65"/>
  <c r="AF196" i="65"/>
  <c r="AE196" i="65"/>
  <c r="AD196" i="65"/>
  <c r="Y196" i="65"/>
  <c r="W196" i="65"/>
  <c r="V196" i="65"/>
  <c r="U196" i="65"/>
  <c r="T196" i="65"/>
  <c r="AN195" i="65"/>
  <c r="AM195" i="65"/>
  <c r="AL195" i="65"/>
  <c r="AK195" i="65"/>
  <c r="AJ195" i="65"/>
  <c r="AI195" i="65"/>
  <c r="AH195" i="65"/>
  <c r="AG195" i="65"/>
  <c r="AF195" i="65"/>
  <c r="AE195" i="65"/>
  <c r="AD195" i="65"/>
  <c r="Y195" i="65"/>
  <c r="W195" i="65"/>
  <c r="V195" i="65"/>
  <c r="U195" i="65"/>
  <c r="T195" i="65"/>
  <c r="AN194" i="65"/>
  <c r="AM194" i="65"/>
  <c r="AL194" i="65"/>
  <c r="AK194" i="65"/>
  <c r="AJ194" i="65"/>
  <c r="AI194" i="65"/>
  <c r="AH194" i="65"/>
  <c r="AG194" i="65"/>
  <c r="AF194" i="65"/>
  <c r="AE194" i="65"/>
  <c r="AD194" i="65"/>
  <c r="Y194" i="65"/>
  <c r="W194" i="65"/>
  <c r="V194" i="65"/>
  <c r="U194" i="65"/>
  <c r="T194" i="65"/>
  <c r="AN193" i="65"/>
  <c r="AM193" i="65"/>
  <c r="AL193" i="65"/>
  <c r="AK193" i="65"/>
  <c r="AJ193" i="65"/>
  <c r="AI193" i="65"/>
  <c r="AH193" i="65"/>
  <c r="AG193" i="65"/>
  <c r="AF193" i="65"/>
  <c r="AE193" i="65"/>
  <c r="AD193" i="65"/>
  <c r="Y193" i="65"/>
  <c r="W193" i="65"/>
  <c r="V193" i="65"/>
  <c r="U193" i="65"/>
  <c r="T193" i="65"/>
  <c r="AN192" i="65"/>
  <c r="AM192" i="65"/>
  <c r="AL192" i="65"/>
  <c r="AK192" i="65"/>
  <c r="AJ192" i="65"/>
  <c r="AI192" i="65"/>
  <c r="AH192" i="65"/>
  <c r="AG192" i="65"/>
  <c r="AF192" i="65"/>
  <c r="AE192" i="65"/>
  <c r="AD192" i="65"/>
  <c r="Y192" i="65"/>
  <c r="W192" i="65"/>
  <c r="V192" i="65"/>
  <c r="U192" i="65"/>
  <c r="T192" i="65"/>
  <c r="AN191" i="65"/>
  <c r="AM191" i="65"/>
  <c r="AL191" i="65"/>
  <c r="AK191" i="65"/>
  <c r="AJ191" i="65"/>
  <c r="AI191" i="65"/>
  <c r="AH191" i="65"/>
  <c r="AG191" i="65"/>
  <c r="AF191" i="65"/>
  <c r="AE191" i="65"/>
  <c r="AD191" i="65"/>
  <c r="Y191" i="65"/>
  <c r="W191" i="65"/>
  <c r="V191" i="65"/>
  <c r="U191" i="65"/>
  <c r="T191" i="65"/>
  <c r="AN190" i="65"/>
  <c r="AM190" i="65"/>
  <c r="AL190" i="65"/>
  <c r="AK190" i="65"/>
  <c r="AJ190" i="65"/>
  <c r="AI190" i="65"/>
  <c r="AH190" i="65"/>
  <c r="AG190" i="65"/>
  <c r="AF190" i="65"/>
  <c r="AE190" i="65"/>
  <c r="AD190" i="65"/>
  <c r="Y190" i="65"/>
  <c r="W190" i="65"/>
  <c r="V190" i="65"/>
  <c r="U190" i="65"/>
  <c r="T190" i="65"/>
  <c r="AN189" i="65"/>
  <c r="AM189" i="65"/>
  <c r="AL189" i="65"/>
  <c r="AK189" i="65"/>
  <c r="AJ189" i="65"/>
  <c r="AI189" i="65"/>
  <c r="AH189" i="65"/>
  <c r="AG189" i="65"/>
  <c r="AF189" i="65"/>
  <c r="AE189" i="65"/>
  <c r="AD189" i="65"/>
  <c r="Y189" i="65"/>
  <c r="W189" i="65"/>
  <c r="V189" i="65"/>
  <c r="U189" i="65"/>
  <c r="T189" i="65"/>
  <c r="AN188" i="65"/>
  <c r="AM188" i="65"/>
  <c r="AL188" i="65"/>
  <c r="AK188" i="65"/>
  <c r="AJ188" i="65"/>
  <c r="AI188" i="65"/>
  <c r="AH188" i="65"/>
  <c r="AG188" i="65"/>
  <c r="AF188" i="65"/>
  <c r="AE188" i="65"/>
  <c r="AD188" i="65"/>
  <c r="Y188" i="65"/>
  <c r="W188" i="65"/>
  <c r="V188" i="65"/>
  <c r="U188" i="65"/>
  <c r="T188" i="65"/>
  <c r="AN187" i="65"/>
  <c r="AM187" i="65"/>
  <c r="AL187" i="65"/>
  <c r="AK187" i="65"/>
  <c r="AJ187" i="65"/>
  <c r="AI187" i="65"/>
  <c r="AH187" i="65"/>
  <c r="AG187" i="65"/>
  <c r="AF187" i="65"/>
  <c r="AE187" i="65"/>
  <c r="AD187" i="65"/>
  <c r="Y187" i="65"/>
  <c r="W187" i="65"/>
  <c r="V187" i="65"/>
  <c r="U187" i="65"/>
  <c r="T187" i="65"/>
  <c r="AN186" i="65"/>
  <c r="AM186" i="65"/>
  <c r="AL186" i="65"/>
  <c r="AK186" i="65"/>
  <c r="AJ186" i="65"/>
  <c r="AI186" i="65"/>
  <c r="AH186" i="65"/>
  <c r="AG186" i="65"/>
  <c r="AF186" i="65"/>
  <c r="AE186" i="65"/>
  <c r="AD186" i="65"/>
  <c r="Y186" i="65"/>
  <c r="W186" i="65"/>
  <c r="V186" i="65"/>
  <c r="U186" i="65"/>
  <c r="T186" i="65"/>
  <c r="AN185" i="65"/>
  <c r="AM185" i="65"/>
  <c r="AL185" i="65"/>
  <c r="AK185" i="65"/>
  <c r="AJ185" i="65"/>
  <c r="AI185" i="65"/>
  <c r="AH185" i="65"/>
  <c r="AG185" i="65"/>
  <c r="AF185" i="65"/>
  <c r="AE185" i="65"/>
  <c r="AD185" i="65"/>
  <c r="Y185" i="65"/>
  <c r="W185" i="65"/>
  <c r="V185" i="65"/>
  <c r="U185" i="65"/>
  <c r="T185" i="65"/>
  <c r="AN184" i="65"/>
  <c r="AM184" i="65"/>
  <c r="AL184" i="65"/>
  <c r="AK184" i="65"/>
  <c r="AJ184" i="65"/>
  <c r="AI184" i="65"/>
  <c r="AH184" i="65"/>
  <c r="AG184" i="65"/>
  <c r="AF184" i="65"/>
  <c r="AE184" i="65"/>
  <c r="AD184" i="65"/>
  <c r="Y184" i="65"/>
  <c r="W184" i="65"/>
  <c r="V184" i="65"/>
  <c r="U184" i="65"/>
  <c r="T184" i="65"/>
  <c r="AN183" i="65"/>
  <c r="AM183" i="65"/>
  <c r="AL183" i="65"/>
  <c r="AK183" i="65"/>
  <c r="AJ183" i="65"/>
  <c r="AI183" i="65"/>
  <c r="AH183" i="65"/>
  <c r="AG183" i="65"/>
  <c r="AF183" i="65"/>
  <c r="AE183" i="65"/>
  <c r="AD183" i="65"/>
  <c r="Y183" i="65"/>
  <c r="W183" i="65"/>
  <c r="V183" i="65"/>
  <c r="U183" i="65"/>
  <c r="T183" i="65"/>
  <c r="AN182" i="65"/>
  <c r="AM182" i="65"/>
  <c r="AL182" i="65"/>
  <c r="AK182" i="65"/>
  <c r="AJ182" i="65"/>
  <c r="AI182" i="65"/>
  <c r="AH182" i="65"/>
  <c r="AG182" i="65"/>
  <c r="AF182" i="65"/>
  <c r="AE182" i="65"/>
  <c r="AD182" i="65"/>
  <c r="Y182" i="65"/>
  <c r="W182" i="65"/>
  <c r="V182" i="65"/>
  <c r="U182" i="65"/>
  <c r="T182" i="65"/>
  <c r="AN181" i="65"/>
  <c r="AM181" i="65"/>
  <c r="AL181" i="65"/>
  <c r="AK181" i="65"/>
  <c r="AJ181" i="65"/>
  <c r="AI181" i="65"/>
  <c r="AH181" i="65"/>
  <c r="AG181" i="65"/>
  <c r="AF181" i="65"/>
  <c r="AE181" i="65"/>
  <c r="AD181" i="65"/>
  <c r="Y181" i="65"/>
  <c r="W181" i="65"/>
  <c r="V181" i="65"/>
  <c r="U181" i="65"/>
  <c r="T181" i="65"/>
  <c r="AN180" i="65"/>
  <c r="AM180" i="65"/>
  <c r="AL180" i="65"/>
  <c r="AK180" i="65"/>
  <c r="AJ180" i="65"/>
  <c r="AI180" i="65"/>
  <c r="AH180" i="65"/>
  <c r="AG180" i="65"/>
  <c r="AF180" i="65"/>
  <c r="AE180" i="65"/>
  <c r="AD180" i="65"/>
  <c r="Y180" i="65"/>
  <c r="W180" i="65"/>
  <c r="V180" i="65"/>
  <c r="U180" i="65"/>
  <c r="T180" i="65"/>
  <c r="AN179" i="65"/>
  <c r="AM179" i="65"/>
  <c r="AL179" i="65"/>
  <c r="AK179" i="65"/>
  <c r="AJ179" i="65"/>
  <c r="AI179" i="65"/>
  <c r="AH179" i="65"/>
  <c r="AG179" i="65"/>
  <c r="AF179" i="65"/>
  <c r="AE179" i="65"/>
  <c r="AD179" i="65"/>
  <c r="Y179" i="65"/>
  <c r="W179" i="65"/>
  <c r="V179" i="65"/>
  <c r="U179" i="65"/>
  <c r="T179" i="65"/>
  <c r="AN178" i="65"/>
  <c r="AM178" i="65"/>
  <c r="AL178" i="65"/>
  <c r="AK178" i="65"/>
  <c r="AJ178" i="65"/>
  <c r="AI178" i="65"/>
  <c r="AH178" i="65"/>
  <c r="AG178" i="65"/>
  <c r="AF178" i="65"/>
  <c r="AE178" i="65"/>
  <c r="AD178" i="65"/>
  <c r="Y178" i="65"/>
  <c r="W178" i="65"/>
  <c r="V178" i="65"/>
  <c r="U178" i="65"/>
  <c r="T178" i="65"/>
  <c r="AN177" i="65"/>
  <c r="AM177" i="65"/>
  <c r="AL177" i="65"/>
  <c r="AK177" i="65"/>
  <c r="AJ177" i="65"/>
  <c r="AI177" i="65"/>
  <c r="AH177" i="65"/>
  <c r="AG177" i="65"/>
  <c r="AF177" i="65"/>
  <c r="AE177" i="65"/>
  <c r="AD177" i="65"/>
  <c r="Y177" i="65"/>
  <c r="W177" i="65"/>
  <c r="V177" i="65"/>
  <c r="U177" i="65"/>
  <c r="T177" i="65"/>
  <c r="AN176" i="65"/>
  <c r="AM176" i="65"/>
  <c r="AL176" i="65"/>
  <c r="AK176" i="65"/>
  <c r="AJ176" i="65"/>
  <c r="AI176" i="65"/>
  <c r="AH176" i="65"/>
  <c r="AG176" i="65"/>
  <c r="AF176" i="65"/>
  <c r="AE176" i="65"/>
  <c r="AD176" i="65"/>
  <c r="Y176" i="65"/>
  <c r="W176" i="65"/>
  <c r="V176" i="65"/>
  <c r="U176" i="65"/>
  <c r="T176" i="65"/>
  <c r="AN175" i="65"/>
  <c r="AM175" i="65"/>
  <c r="AL175" i="65"/>
  <c r="AK175" i="65"/>
  <c r="AJ175" i="65"/>
  <c r="AI175" i="65"/>
  <c r="AH175" i="65"/>
  <c r="AG175" i="65"/>
  <c r="AF175" i="65"/>
  <c r="AE175" i="65"/>
  <c r="AD175" i="65"/>
  <c r="Y175" i="65"/>
  <c r="W175" i="65"/>
  <c r="V175" i="65"/>
  <c r="U175" i="65"/>
  <c r="T175" i="65"/>
  <c r="AN174" i="65"/>
  <c r="AM174" i="65"/>
  <c r="AL174" i="65"/>
  <c r="AK174" i="65"/>
  <c r="AJ174" i="65"/>
  <c r="AI174" i="65"/>
  <c r="AH174" i="65"/>
  <c r="AG174" i="65"/>
  <c r="AF174" i="65"/>
  <c r="AE174" i="65"/>
  <c r="AD174" i="65"/>
  <c r="Y174" i="65"/>
  <c r="W174" i="65"/>
  <c r="V174" i="65"/>
  <c r="U174" i="65"/>
  <c r="T174" i="65"/>
  <c r="AN173" i="65"/>
  <c r="AM173" i="65"/>
  <c r="AL173" i="65"/>
  <c r="AK173" i="65"/>
  <c r="AJ173" i="65"/>
  <c r="AI173" i="65"/>
  <c r="AH173" i="65"/>
  <c r="AG173" i="65"/>
  <c r="AF173" i="65"/>
  <c r="AE173" i="65"/>
  <c r="AD173" i="65"/>
  <c r="Y173" i="65"/>
  <c r="W173" i="65"/>
  <c r="V173" i="65"/>
  <c r="U173" i="65"/>
  <c r="T173" i="65"/>
  <c r="AN172" i="65"/>
  <c r="AM172" i="65"/>
  <c r="AL172" i="65"/>
  <c r="AK172" i="65"/>
  <c r="AJ172" i="65"/>
  <c r="AI172" i="65"/>
  <c r="AH172" i="65"/>
  <c r="AG172" i="65"/>
  <c r="AF172" i="65"/>
  <c r="AE172" i="65"/>
  <c r="AD172" i="65"/>
  <c r="Y172" i="65"/>
  <c r="W172" i="65"/>
  <c r="V172" i="65"/>
  <c r="U172" i="65"/>
  <c r="T172" i="65"/>
  <c r="AN171" i="65"/>
  <c r="AM171" i="65"/>
  <c r="AL171" i="65"/>
  <c r="AK171" i="65"/>
  <c r="AJ171" i="65"/>
  <c r="AI171" i="65"/>
  <c r="AH171" i="65"/>
  <c r="AG171" i="65"/>
  <c r="AF171" i="65"/>
  <c r="AE171" i="65"/>
  <c r="AD171" i="65"/>
  <c r="Y171" i="65"/>
  <c r="W171" i="65"/>
  <c r="V171" i="65"/>
  <c r="U171" i="65"/>
  <c r="T171" i="65"/>
  <c r="AN170" i="65"/>
  <c r="AM170" i="65"/>
  <c r="AL170" i="65"/>
  <c r="AK170" i="65"/>
  <c r="AJ170" i="65"/>
  <c r="AI170" i="65"/>
  <c r="AH170" i="65"/>
  <c r="AG170" i="65"/>
  <c r="AF170" i="65"/>
  <c r="AE170" i="65"/>
  <c r="AD170" i="65"/>
  <c r="Y170" i="65"/>
  <c r="W170" i="65"/>
  <c r="V170" i="65"/>
  <c r="U170" i="65"/>
  <c r="T170" i="65"/>
  <c r="AN169" i="65"/>
  <c r="AM169" i="65"/>
  <c r="AL169" i="65"/>
  <c r="AK169" i="65"/>
  <c r="AJ169" i="65"/>
  <c r="AI169" i="65"/>
  <c r="AH169" i="65"/>
  <c r="AG169" i="65"/>
  <c r="AF169" i="65"/>
  <c r="AE169" i="65"/>
  <c r="AD169" i="65"/>
  <c r="Y169" i="65"/>
  <c r="W169" i="65"/>
  <c r="V169" i="65"/>
  <c r="U169" i="65"/>
  <c r="T169" i="65"/>
  <c r="AN168" i="65"/>
  <c r="AM168" i="65"/>
  <c r="AL168" i="65"/>
  <c r="AK168" i="65"/>
  <c r="AJ168" i="65"/>
  <c r="AI168" i="65"/>
  <c r="AH168" i="65"/>
  <c r="AG168" i="65"/>
  <c r="AF168" i="65"/>
  <c r="AE168" i="65"/>
  <c r="AD168" i="65"/>
  <c r="Y168" i="65"/>
  <c r="W168" i="65"/>
  <c r="V168" i="65"/>
  <c r="U168" i="65"/>
  <c r="T168" i="65"/>
  <c r="AN167" i="65"/>
  <c r="AM167" i="65"/>
  <c r="AL167" i="65"/>
  <c r="AK167" i="65"/>
  <c r="AJ167" i="65"/>
  <c r="AI167" i="65"/>
  <c r="AH167" i="65"/>
  <c r="AG167" i="65"/>
  <c r="AF167" i="65"/>
  <c r="AE167" i="65"/>
  <c r="AD167" i="65"/>
  <c r="Y167" i="65"/>
  <c r="W167" i="65"/>
  <c r="V167" i="65"/>
  <c r="U167" i="65"/>
  <c r="T167" i="65"/>
  <c r="AN166" i="65"/>
  <c r="AM166" i="65"/>
  <c r="AL166" i="65"/>
  <c r="AK166" i="65"/>
  <c r="AJ166" i="65"/>
  <c r="AI166" i="65"/>
  <c r="AH166" i="65"/>
  <c r="AG166" i="65"/>
  <c r="AF166" i="65"/>
  <c r="AE166" i="65"/>
  <c r="AD166" i="65"/>
  <c r="Y166" i="65"/>
  <c r="W166" i="65"/>
  <c r="V166" i="65"/>
  <c r="U166" i="65"/>
  <c r="T166" i="65"/>
  <c r="AN165" i="65"/>
  <c r="AM165" i="65"/>
  <c r="AL165" i="65"/>
  <c r="AK165" i="65"/>
  <c r="AJ165" i="65"/>
  <c r="AI165" i="65"/>
  <c r="AH165" i="65"/>
  <c r="AG165" i="65"/>
  <c r="AF165" i="65"/>
  <c r="AE165" i="65"/>
  <c r="AD165" i="65"/>
  <c r="Y165" i="65"/>
  <c r="W165" i="65"/>
  <c r="V165" i="65"/>
  <c r="U165" i="65"/>
  <c r="T165" i="65"/>
  <c r="AN164" i="65"/>
  <c r="AM164" i="65"/>
  <c r="AL164" i="65"/>
  <c r="AK164" i="65"/>
  <c r="AJ164" i="65"/>
  <c r="AI164" i="65"/>
  <c r="AH164" i="65"/>
  <c r="AG164" i="65"/>
  <c r="AF164" i="65"/>
  <c r="AE164" i="65"/>
  <c r="AD164" i="65"/>
  <c r="Y164" i="65"/>
  <c r="W164" i="65"/>
  <c r="V164" i="65"/>
  <c r="U164" i="65"/>
  <c r="T164" i="65"/>
  <c r="AN163" i="65"/>
  <c r="AM163" i="65"/>
  <c r="AL163" i="65"/>
  <c r="AK163" i="65"/>
  <c r="AJ163" i="65"/>
  <c r="AI163" i="65"/>
  <c r="AH163" i="65"/>
  <c r="AG163" i="65"/>
  <c r="AF163" i="65"/>
  <c r="AE163" i="65"/>
  <c r="AD163" i="65"/>
  <c r="Y163" i="65"/>
  <c r="W163" i="65"/>
  <c r="V163" i="65"/>
  <c r="U163" i="65"/>
  <c r="T163" i="65"/>
  <c r="AN162" i="65"/>
  <c r="AM162" i="65"/>
  <c r="AL162" i="65"/>
  <c r="AK162" i="65"/>
  <c r="AJ162" i="65"/>
  <c r="AI162" i="65"/>
  <c r="AH162" i="65"/>
  <c r="AG162" i="65"/>
  <c r="AF162" i="65"/>
  <c r="AE162" i="65"/>
  <c r="AD162" i="65"/>
  <c r="Y162" i="65"/>
  <c r="W162" i="65"/>
  <c r="V162" i="65"/>
  <c r="U162" i="65"/>
  <c r="T162" i="65"/>
  <c r="AN161" i="65"/>
  <c r="AM161" i="65"/>
  <c r="AL161" i="65"/>
  <c r="AK161" i="65"/>
  <c r="AJ161" i="65"/>
  <c r="AI161" i="65"/>
  <c r="AH161" i="65"/>
  <c r="AG161" i="65"/>
  <c r="AF161" i="65"/>
  <c r="AE161" i="65"/>
  <c r="AD161" i="65"/>
  <c r="Y161" i="65"/>
  <c r="W161" i="65"/>
  <c r="V161" i="65"/>
  <c r="U161" i="65"/>
  <c r="T161" i="65"/>
  <c r="AN160" i="65"/>
  <c r="AM160" i="65"/>
  <c r="AL160" i="65"/>
  <c r="AK160" i="65"/>
  <c r="AJ160" i="65"/>
  <c r="AI160" i="65"/>
  <c r="AH160" i="65"/>
  <c r="AG160" i="65"/>
  <c r="AF160" i="65"/>
  <c r="AE160" i="65"/>
  <c r="AD160" i="65"/>
  <c r="Y160" i="65"/>
  <c r="W160" i="65"/>
  <c r="V160" i="65"/>
  <c r="U160" i="65"/>
  <c r="T160" i="65"/>
  <c r="AN159" i="65"/>
  <c r="AM159" i="65"/>
  <c r="AL159" i="65"/>
  <c r="AK159" i="65"/>
  <c r="AJ159" i="65"/>
  <c r="AI159" i="65"/>
  <c r="AH159" i="65"/>
  <c r="AG159" i="65"/>
  <c r="AF159" i="65"/>
  <c r="AE159" i="65"/>
  <c r="AD159" i="65"/>
  <c r="Y159" i="65"/>
  <c r="W159" i="65"/>
  <c r="V159" i="65"/>
  <c r="U159" i="65"/>
  <c r="T159" i="65"/>
  <c r="AN158" i="65"/>
  <c r="AM158" i="65"/>
  <c r="AL158" i="65"/>
  <c r="AK158" i="65"/>
  <c r="AJ158" i="65"/>
  <c r="AI158" i="65"/>
  <c r="AH158" i="65"/>
  <c r="AG158" i="65"/>
  <c r="AF158" i="65"/>
  <c r="AE158" i="65"/>
  <c r="AD158" i="65"/>
  <c r="Y158" i="65"/>
  <c r="W158" i="65"/>
  <c r="V158" i="65"/>
  <c r="U158" i="65"/>
  <c r="T158" i="65"/>
  <c r="AN157" i="65"/>
  <c r="AM157" i="65"/>
  <c r="AL157" i="65"/>
  <c r="AK157" i="65"/>
  <c r="AJ157" i="65"/>
  <c r="AI157" i="65"/>
  <c r="AH157" i="65"/>
  <c r="AG157" i="65"/>
  <c r="AF157" i="65"/>
  <c r="AE157" i="65"/>
  <c r="AD157" i="65"/>
  <c r="Y157" i="65"/>
  <c r="W157" i="65"/>
  <c r="V157" i="65"/>
  <c r="U157" i="65"/>
  <c r="T157" i="65"/>
  <c r="AN156" i="65"/>
  <c r="AM156" i="65"/>
  <c r="AL156" i="65"/>
  <c r="AK156" i="65"/>
  <c r="AJ156" i="65"/>
  <c r="AI156" i="65"/>
  <c r="AH156" i="65"/>
  <c r="AG156" i="65"/>
  <c r="AF156" i="65"/>
  <c r="AE156" i="65"/>
  <c r="AD156" i="65"/>
  <c r="Y156" i="65"/>
  <c r="W156" i="65"/>
  <c r="V156" i="65"/>
  <c r="U156" i="65"/>
  <c r="T156" i="65"/>
  <c r="AN155" i="65"/>
  <c r="AM155" i="65"/>
  <c r="AL155" i="65"/>
  <c r="AK155" i="65"/>
  <c r="AJ155" i="65"/>
  <c r="AI155" i="65"/>
  <c r="AH155" i="65"/>
  <c r="AG155" i="65"/>
  <c r="AF155" i="65"/>
  <c r="AE155" i="65"/>
  <c r="AD155" i="65"/>
  <c r="Y155" i="65"/>
  <c r="W155" i="65"/>
  <c r="V155" i="65"/>
  <c r="U155" i="65"/>
  <c r="T155" i="65"/>
  <c r="AN154" i="65"/>
  <c r="AM154" i="65"/>
  <c r="AL154" i="65"/>
  <c r="AK154" i="65"/>
  <c r="AJ154" i="65"/>
  <c r="AI154" i="65"/>
  <c r="AH154" i="65"/>
  <c r="AG154" i="65"/>
  <c r="AF154" i="65"/>
  <c r="AE154" i="65"/>
  <c r="AD154" i="65"/>
  <c r="Y154" i="65"/>
  <c r="W154" i="65"/>
  <c r="V154" i="65"/>
  <c r="U154" i="65"/>
  <c r="T154" i="65"/>
  <c r="AN153" i="65"/>
  <c r="AM153" i="65"/>
  <c r="AL153" i="65"/>
  <c r="AK153" i="65"/>
  <c r="AJ153" i="65"/>
  <c r="AI153" i="65"/>
  <c r="AH153" i="65"/>
  <c r="AG153" i="65"/>
  <c r="AF153" i="65"/>
  <c r="AE153" i="65"/>
  <c r="AD153" i="65"/>
  <c r="Y153" i="65"/>
  <c r="W153" i="65"/>
  <c r="V153" i="65"/>
  <c r="U153" i="65"/>
  <c r="T153" i="65"/>
  <c r="AN152" i="65"/>
  <c r="AM152" i="65"/>
  <c r="AL152" i="65"/>
  <c r="AK152" i="65"/>
  <c r="AJ152" i="65"/>
  <c r="AI152" i="65"/>
  <c r="AH152" i="65"/>
  <c r="AG152" i="65"/>
  <c r="AF152" i="65"/>
  <c r="AE152" i="65"/>
  <c r="AD152" i="65"/>
  <c r="Y152" i="65"/>
  <c r="W152" i="65"/>
  <c r="V152" i="65"/>
  <c r="U152" i="65"/>
  <c r="T152" i="65"/>
  <c r="AN151" i="65"/>
  <c r="AM151" i="65"/>
  <c r="AL151" i="65"/>
  <c r="AK151" i="65"/>
  <c r="AJ151" i="65"/>
  <c r="AI151" i="65"/>
  <c r="AH151" i="65"/>
  <c r="AG151" i="65"/>
  <c r="AF151" i="65"/>
  <c r="AE151" i="65"/>
  <c r="AD151" i="65"/>
  <c r="Y151" i="65"/>
  <c r="W151" i="65"/>
  <c r="V151" i="65"/>
  <c r="U151" i="65"/>
  <c r="T151" i="65"/>
  <c r="AN150" i="65"/>
  <c r="AM150" i="65"/>
  <c r="AL150" i="65"/>
  <c r="AK150" i="65"/>
  <c r="AJ150" i="65"/>
  <c r="AI150" i="65"/>
  <c r="AH150" i="65"/>
  <c r="AG150" i="65"/>
  <c r="AF150" i="65"/>
  <c r="AE150" i="65"/>
  <c r="AD150" i="65"/>
  <c r="Y150" i="65"/>
  <c r="W150" i="65"/>
  <c r="V150" i="65"/>
  <c r="U150" i="65"/>
  <c r="T150" i="65"/>
  <c r="AN149" i="65"/>
  <c r="AM149" i="65"/>
  <c r="AL149" i="65"/>
  <c r="AK149" i="65"/>
  <c r="AJ149" i="65"/>
  <c r="AI149" i="65"/>
  <c r="AH149" i="65"/>
  <c r="AG149" i="65"/>
  <c r="AF149" i="65"/>
  <c r="AE149" i="65"/>
  <c r="AD149" i="65"/>
  <c r="Y149" i="65"/>
  <c r="W149" i="65"/>
  <c r="V149" i="65"/>
  <c r="U149" i="65"/>
  <c r="T149" i="65"/>
  <c r="AN148" i="65"/>
  <c r="AM148" i="65"/>
  <c r="AL148" i="65"/>
  <c r="AK148" i="65"/>
  <c r="AJ148" i="65"/>
  <c r="AI148" i="65"/>
  <c r="AH148" i="65"/>
  <c r="AG148" i="65"/>
  <c r="AF148" i="65"/>
  <c r="AE148" i="65"/>
  <c r="AD148" i="65"/>
  <c r="Y148" i="65"/>
  <c r="W148" i="65"/>
  <c r="V148" i="65"/>
  <c r="U148" i="65"/>
  <c r="T148" i="65"/>
  <c r="AN147" i="65"/>
  <c r="AM147" i="65"/>
  <c r="AL147" i="65"/>
  <c r="AK147" i="65"/>
  <c r="AJ147" i="65"/>
  <c r="AI147" i="65"/>
  <c r="AH147" i="65"/>
  <c r="AG147" i="65"/>
  <c r="AF147" i="65"/>
  <c r="AE147" i="65"/>
  <c r="AD147" i="65"/>
  <c r="Y147" i="65"/>
  <c r="W147" i="65"/>
  <c r="V147" i="65"/>
  <c r="U147" i="65"/>
  <c r="T147" i="65"/>
  <c r="AN146" i="65"/>
  <c r="AM146" i="65"/>
  <c r="AL146" i="65"/>
  <c r="AK146" i="65"/>
  <c r="AJ146" i="65"/>
  <c r="AI146" i="65"/>
  <c r="AH146" i="65"/>
  <c r="AG146" i="65"/>
  <c r="AF146" i="65"/>
  <c r="AE146" i="65"/>
  <c r="AD146" i="65"/>
  <c r="Y146" i="65"/>
  <c r="W146" i="65"/>
  <c r="V146" i="65"/>
  <c r="U146" i="65"/>
  <c r="T146" i="65"/>
  <c r="AN145" i="65"/>
  <c r="AM145" i="65"/>
  <c r="AL145" i="65"/>
  <c r="AK145" i="65"/>
  <c r="AJ145" i="65"/>
  <c r="AI145" i="65"/>
  <c r="AH145" i="65"/>
  <c r="AG145" i="65"/>
  <c r="AF145" i="65"/>
  <c r="AE145" i="65"/>
  <c r="AD145" i="65"/>
  <c r="Y145" i="65"/>
  <c r="W145" i="65"/>
  <c r="V145" i="65"/>
  <c r="U145" i="65"/>
  <c r="T145" i="65"/>
  <c r="AN144" i="65"/>
  <c r="AM144" i="65"/>
  <c r="AL144" i="65"/>
  <c r="AK144" i="65"/>
  <c r="AJ144" i="65"/>
  <c r="AI144" i="65"/>
  <c r="AH144" i="65"/>
  <c r="AG144" i="65"/>
  <c r="AF144" i="65"/>
  <c r="AE144" i="65"/>
  <c r="AD144" i="65"/>
  <c r="Y144" i="65"/>
  <c r="W144" i="65"/>
  <c r="V144" i="65"/>
  <c r="U144" i="65"/>
  <c r="T144" i="65"/>
  <c r="AN143" i="65"/>
  <c r="AM143" i="65"/>
  <c r="AL143" i="65"/>
  <c r="AK143" i="65"/>
  <c r="AJ143" i="65"/>
  <c r="AI143" i="65"/>
  <c r="AH143" i="65"/>
  <c r="AG143" i="65"/>
  <c r="AF143" i="65"/>
  <c r="AE143" i="65"/>
  <c r="AD143" i="65"/>
  <c r="Y143" i="65"/>
  <c r="W143" i="65"/>
  <c r="V143" i="65"/>
  <c r="U143" i="65"/>
  <c r="T143" i="65"/>
  <c r="AN142" i="65"/>
  <c r="AM142" i="65"/>
  <c r="AL142" i="65"/>
  <c r="AK142" i="65"/>
  <c r="AJ142" i="65"/>
  <c r="AI142" i="65"/>
  <c r="AH142" i="65"/>
  <c r="AG142" i="65"/>
  <c r="AF142" i="65"/>
  <c r="AE142" i="65"/>
  <c r="AD142" i="65"/>
  <c r="Y142" i="65"/>
  <c r="W142" i="65"/>
  <c r="V142" i="65"/>
  <c r="U142" i="65"/>
  <c r="T142" i="65"/>
  <c r="AN141" i="65"/>
  <c r="AM141" i="65"/>
  <c r="AL141" i="65"/>
  <c r="AK141" i="65"/>
  <c r="AJ141" i="65"/>
  <c r="AI141" i="65"/>
  <c r="AH141" i="65"/>
  <c r="AG141" i="65"/>
  <c r="AF141" i="65"/>
  <c r="AE141" i="65"/>
  <c r="AD141" i="65"/>
  <c r="Y141" i="65"/>
  <c r="W141" i="65"/>
  <c r="V141" i="65"/>
  <c r="U141" i="65"/>
  <c r="T141" i="65"/>
  <c r="AN140" i="65"/>
  <c r="AM140" i="65"/>
  <c r="AL140" i="65"/>
  <c r="AK140" i="65"/>
  <c r="AJ140" i="65"/>
  <c r="AI140" i="65"/>
  <c r="AH140" i="65"/>
  <c r="AG140" i="65"/>
  <c r="AF140" i="65"/>
  <c r="AE140" i="65"/>
  <c r="AD140" i="65"/>
  <c r="Y140" i="65"/>
  <c r="W140" i="65"/>
  <c r="V140" i="65"/>
  <c r="U140" i="65"/>
  <c r="T140" i="65"/>
  <c r="AN139" i="65"/>
  <c r="AM139" i="65"/>
  <c r="AL139" i="65"/>
  <c r="AK139" i="65"/>
  <c r="AJ139" i="65"/>
  <c r="AI139" i="65"/>
  <c r="AH139" i="65"/>
  <c r="AG139" i="65"/>
  <c r="AF139" i="65"/>
  <c r="AE139" i="65"/>
  <c r="AD139" i="65"/>
  <c r="Y139" i="65"/>
  <c r="W139" i="65"/>
  <c r="V139" i="65"/>
  <c r="U139" i="65"/>
  <c r="T139" i="65"/>
  <c r="AN138" i="65"/>
  <c r="AM138" i="65"/>
  <c r="AL138" i="65"/>
  <c r="AK138" i="65"/>
  <c r="AJ138" i="65"/>
  <c r="AI138" i="65"/>
  <c r="AH138" i="65"/>
  <c r="AG138" i="65"/>
  <c r="AF138" i="65"/>
  <c r="AE138" i="65"/>
  <c r="AD138" i="65"/>
  <c r="Y138" i="65"/>
  <c r="W138" i="65"/>
  <c r="V138" i="65"/>
  <c r="U138" i="65"/>
  <c r="T138" i="65"/>
  <c r="AN137" i="65"/>
  <c r="AM137" i="65"/>
  <c r="AL137" i="65"/>
  <c r="AK137" i="65"/>
  <c r="AJ137" i="65"/>
  <c r="AI137" i="65"/>
  <c r="AH137" i="65"/>
  <c r="AG137" i="65"/>
  <c r="AF137" i="65"/>
  <c r="AE137" i="65"/>
  <c r="AD137" i="65"/>
  <c r="Y137" i="65"/>
  <c r="W137" i="65"/>
  <c r="V137" i="65"/>
  <c r="U137" i="65"/>
  <c r="T137" i="65"/>
  <c r="AN136" i="65"/>
  <c r="AM136" i="65"/>
  <c r="AL136" i="65"/>
  <c r="AK136" i="65"/>
  <c r="AJ136" i="65"/>
  <c r="AI136" i="65"/>
  <c r="AH136" i="65"/>
  <c r="AG136" i="65"/>
  <c r="AF136" i="65"/>
  <c r="AE136" i="65"/>
  <c r="AD136" i="65"/>
  <c r="Y136" i="65"/>
  <c r="W136" i="65"/>
  <c r="V136" i="65"/>
  <c r="U136" i="65"/>
  <c r="T136" i="65"/>
  <c r="AN135" i="65"/>
  <c r="AM135" i="65"/>
  <c r="AL135" i="65"/>
  <c r="AK135" i="65"/>
  <c r="AJ135" i="65"/>
  <c r="AI135" i="65"/>
  <c r="AH135" i="65"/>
  <c r="AG135" i="65"/>
  <c r="AF135" i="65"/>
  <c r="AE135" i="65"/>
  <c r="AD135" i="65"/>
  <c r="Y135" i="65"/>
  <c r="W135" i="65"/>
  <c r="V135" i="65"/>
  <c r="U135" i="65"/>
  <c r="T135" i="65"/>
  <c r="AN134" i="65"/>
  <c r="AM134" i="65"/>
  <c r="AL134" i="65"/>
  <c r="AK134" i="65"/>
  <c r="AJ134" i="65"/>
  <c r="AI134" i="65"/>
  <c r="AH134" i="65"/>
  <c r="AG134" i="65"/>
  <c r="AF134" i="65"/>
  <c r="AE134" i="65"/>
  <c r="AD134" i="65"/>
  <c r="Y134" i="65"/>
  <c r="W134" i="65"/>
  <c r="V134" i="65"/>
  <c r="U134" i="65"/>
  <c r="T134" i="65"/>
  <c r="AN133" i="65"/>
  <c r="AM133" i="65"/>
  <c r="AL133" i="65"/>
  <c r="AK133" i="65"/>
  <c r="AJ133" i="65"/>
  <c r="AI133" i="65"/>
  <c r="AH133" i="65"/>
  <c r="AG133" i="65"/>
  <c r="AF133" i="65"/>
  <c r="AE133" i="65"/>
  <c r="AD133" i="65"/>
  <c r="Y133" i="65"/>
  <c r="W133" i="65"/>
  <c r="V133" i="65"/>
  <c r="U133" i="65"/>
  <c r="T133" i="65"/>
  <c r="AN132" i="65"/>
  <c r="AM132" i="65"/>
  <c r="AL132" i="65"/>
  <c r="AK132" i="65"/>
  <c r="AJ132" i="65"/>
  <c r="AI132" i="65"/>
  <c r="AH132" i="65"/>
  <c r="AG132" i="65"/>
  <c r="AF132" i="65"/>
  <c r="AE132" i="65"/>
  <c r="AD132" i="65"/>
  <c r="Y132" i="65"/>
  <c r="W132" i="65"/>
  <c r="V132" i="65"/>
  <c r="U132" i="65"/>
  <c r="T132" i="65"/>
  <c r="AN131" i="65"/>
  <c r="AM131" i="65"/>
  <c r="AL131" i="65"/>
  <c r="AK131" i="65"/>
  <c r="AJ131" i="65"/>
  <c r="AI131" i="65"/>
  <c r="AH131" i="65"/>
  <c r="AG131" i="65"/>
  <c r="AF131" i="65"/>
  <c r="AE131" i="65"/>
  <c r="AD131" i="65"/>
  <c r="Y131" i="65"/>
  <c r="W131" i="65"/>
  <c r="V131" i="65"/>
  <c r="U131" i="65"/>
  <c r="T131" i="65"/>
  <c r="AN130" i="65"/>
  <c r="AM130" i="65"/>
  <c r="AL130" i="65"/>
  <c r="AK130" i="65"/>
  <c r="AJ130" i="65"/>
  <c r="AI130" i="65"/>
  <c r="AH130" i="65"/>
  <c r="AG130" i="65"/>
  <c r="AF130" i="65"/>
  <c r="AE130" i="65"/>
  <c r="AD130" i="65"/>
  <c r="Y130" i="65"/>
  <c r="W130" i="65"/>
  <c r="V130" i="65"/>
  <c r="U130" i="65"/>
  <c r="T130" i="65"/>
  <c r="AN129" i="65"/>
  <c r="AM129" i="65"/>
  <c r="AL129" i="65"/>
  <c r="AK129" i="65"/>
  <c r="AJ129" i="65"/>
  <c r="AI129" i="65"/>
  <c r="AH129" i="65"/>
  <c r="AG129" i="65"/>
  <c r="AF129" i="65"/>
  <c r="AE129" i="65"/>
  <c r="AD129" i="65"/>
  <c r="Y129" i="65"/>
  <c r="W129" i="65"/>
  <c r="V129" i="65"/>
  <c r="U129" i="65"/>
  <c r="T129" i="65"/>
  <c r="AN128" i="65"/>
  <c r="AM128" i="65"/>
  <c r="AL128" i="65"/>
  <c r="AK128" i="65"/>
  <c r="AJ128" i="65"/>
  <c r="AI128" i="65"/>
  <c r="AH128" i="65"/>
  <c r="AG128" i="65"/>
  <c r="AF128" i="65"/>
  <c r="AE128" i="65"/>
  <c r="AD128" i="65"/>
  <c r="Y128" i="65"/>
  <c r="W128" i="65"/>
  <c r="V128" i="65"/>
  <c r="U128" i="65"/>
  <c r="T128" i="65"/>
  <c r="AN127" i="65"/>
  <c r="AM127" i="65"/>
  <c r="AL127" i="65"/>
  <c r="AK127" i="65"/>
  <c r="AJ127" i="65"/>
  <c r="AI127" i="65"/>
  <c r="AH127" i="65"/>
  <c r="AG127" i="65"/>
  <c r="AF127" i="65"/>
  <c r="AE127" i="65"/>
  <c r="AD127" i="65"/>
  <c r="Y127" i="65"/>
  <c r="W127" i="65"/>
  <c r="V127" i="65"/>
  <c r="U127" i="65"/>
  <c r="T127" i="65"/>
  <c r="AN126" i="65"/>
  <c r="AM126" i="65"/>
  <c r="AL126" i="65"/>
  <c r="AK126" i="65"/>
  <c r="AJ126" i="65"/>
  <c r="AI126" i="65"/>
  <c r="AH126" i="65"/>
  <c r="AG126" i="65"/>
  <c r="AF126" i="65"/>
  <c r="AE126" i="65"/>
  <c r="AD126" i="65"/>
  <c r="Y126" i="65"/>
  <c r="W126" i="65"/>
  <c r="V126" i="65"/>
  <c r="U126" i="65"/>
  <c r="T126" i="65"/>
  <c r="AN125" i="65"/>
  <c r="AM125" i="65"/>
  <c r="AL125" i="65"/>
  <c r="AK125" i="65"/>
  <c r="AJ125" i="65"/>
  <c r="AI125" i="65"/>
  <c r="AH125" i="65"/>
  <c r="AG125" i="65"/>
  <c r="AF125" i="65"/>
  <c r="AE125" i="65"/>
  <c r="AD125" i="65"/>
  <c r="Y125" i="65"/>
  <c r="W125" i="65"/>
  <c r="V125" i="65"/>
  <c r="U125" i="65"/>
  <c r="T125" i="65"/>
  <c r="AN124" i="65"/>
  <c r="AM124" i="65"/>
  <c r="AL124" i="65"/>
  <c r="AK124" i="65"/>
  <c r="AJ124" i="65"/>
  <c r="AI124" i="65"/>
  <c r="AH124" i="65"/>
  <c r="AG124" i="65"/>
  <c r="AF124" i="65"/>
  <c r="AE124" i="65"/>
  <c r="AD124" i="65"/>
  <c r="Y124" i="65"/>
  <c r="W124" i="65"/>
  <c r="V124" i="65"/>
  <c r="U124" i="65"/>
  <c r="T124" i="65"/>
  <c r="AN123" i="65"/>
  <c r="AM123" i="65"/>
  <c r="AL123" i="65"/>
  <c r="AK123" i="65"/>
  <c r="AJ123" i="65"/>
  <c r="AI123" i="65"/>
  <c r="AH123" i="65"/>
  <c r="AG123" i="65"/>
  <c r="AF123" i="65"/>
  <c r="AE123" i="65"/>
  <c r="AD123" i="65"/>
  <c r="Y123" i="65"/>
  <c r="W123" i="65"/>
  <c r="V123" i="65"/>
  <c r="U123" i="65"/>
  <c r="T123" i="65"/>
  <c r="AN122" i="65"/>
  <c r="AM122" i="65"/>
  <c r="AL122" i="65"/>
  <c r="AK122" i="65"/>
  <c r="AJ122" i="65"/>
  <c r="AI122" i="65"/>
  <c r="AH122" i="65"/>
  <c r="AG122" i="65"/>
  <c r="AF122" i="65"/>
  <c r="AE122" i="65"/>
  <c r="AD122" i="65"/>
  <c r="Y122" i="65"/>
  <c r="W122" i="65"/>
  <c r="V122" i="65"/>
  <c r="U122" i="65"/>
  <c r="T122" i="65"/>
  <c r="AN121" i="65"/>
  <c r="AM121" i="65"/>
  <c r="AL121" i="65"/>
  <c r="AK121" i="65"/>
  <c r="AJ121" i="65"/>
  <c r="AI121" i="65"/>
  <c r="AH121" i="65"/>
  <c r="AG121" i="65"/>
  <c r="AF121" i="65"/>
  <c r="AE121" i="65"/>
  <c r="AD121" i="65"/>
  <c r="Y121" i="65"/>
  <c r="W121" i="65"/>
  <c r="V121" i="65"/>
  <c r="U121" i="65"/>
  <c r="T121" i="65"/>
  <c r="AN120" i="65"/>
  <c r="AM120" i="65"/>
  <c r="AL120" i="65"/>
  <c r="AK120" i="65"/>
  <c r="AJ120" i="65"/>
  <c r="AI120" i="65"/>
  <c r="AH120" i="65"/>
  <c r="AG120" i="65"/>
  <c r="AF120" i="65"/>
  <c r="AE120" i="65"/>
  <c r="AD120" i="65"/>
  <c r="Y120" i="65"/>
  <c r="W120" i="65"/>
  <c r="V120" i="65"/>
  <c r="U120" i="65"/>
  <c r="T120" i="65"/>
  <c r="AN119" i="65"/>
  <c r="AM119" i="65"/>
  <c r="AL119" i="65"/>
  <c r="AK119" i="65"/>
  <c r="AJ119" i="65"/>
  <c r="AI119" i="65"/>
  <c r="AH119" i="65"/>
  <c r="AG119" i="65"/>
  <c r="AF119" i="65"/>
  <c r="AE119" i="65"/>
  <c r="AD119" i="65"/>
  <c r="Y119" i="65"/>
  <c r="W119" i="65"/>
  <c r="V119" i="65"/>
  <c r="U119" i="65"/>
  <c r="T119" i="65"/>
  <c r="AN118" i="65"/>
  <c r="AM118" i="65"/>
  <c r="AL118" i="65"/>
  <c r="AK118" i="65"/>
  <c r="AJ118" i="65"/>
  <c r="AI118" i="65"/>
  <c r="AH118" i="65"/>
  <c r="AG118" i="65"/>
  <c r="AF118" i="65"/>
  <c r="AE118" i="65"/>
  <c r="AD118" i="65"/>
  <c r="Y118" i="65"/>
  <c r="W118" i="65"/>
  <c r="V118" i="65"/>
  <c r="U118" i="65"/>
  <c r="T118" i="65"/>
  <c r="AN117" i="65"/>
  <c r="AM117" i="65"/>
  <c r="AL117" i="65"/>
  <c r="AK117" i="65"/>
  <c r="AJ117" i="65"/>
  <c r="AI117" i="65"/>
  <c r="AH117" i="65"/>
  <c r="AG117" i="65"/>
  <c r="AF117" i="65"/>
  <c r="AE117" i="65"/>
  <c r="AD117" i="65"/>
  <c r="Y117" i="65"/>
  <c r="W117" i="65"/>
  <c r="V117" i="65"/>
  <c r="U117" i="65"/>
  <c r="T117" i="65"/>
  <c r="AN116" i="65"/>
  <c r="AM116" i="65"/>
  <c r="AL116" i="65"/>
  <c r="AK116" i="65"/>
  <c r="AJ116" i="65"/>
  <c r="AI116" i="65"/>
  <c r="AH116" i="65"/>
  <c r="AG116" i="65"/>
  <c r="AF116" i="65"/>
  <c r="AE116" i="65"/>
  <c r="AD116" i="65"/>
  <c r="Y116" i="65"/>
  <c r="W116" i="65"/>
  <c r="V116" i="65"/>
  <c r="U116" i="65"/>
  <c r="T116" i="65"/>
  <c r="AN115" i="65"/>
  <c r="AM115" i="65"/>
  <c r="AL115" i="65"/>
  <c r="AK115" i="65"/>
  <c r="AJ115" i="65"/>
  <c r="AI115" i="65"/>
  <c r="AH115" i="65"/>
  <c r="AG115" i="65"/>
  <c r="AF115" i="65"/>
  <c r="AE115" i="65"/>
  <c r="AD115" i="65"/>
  <c r="Y115" i="65"/>
  <c r="W115" i="65"/>
  <c r="V115" i="65"/>
  <c r="U115" i="65"/>
  <c r="T115" i="65"/>
  <c r="AN114" i="65"/>
  <c r="AM114" i="65"/>
  <c r="AL114" i="65"/>
  <c r="AK114" i="65"/>
  <c r="AJ114" i="65"/>
  <c r="AI114" i="65"/>
  <c r="AH114" i="65"/>
  <c r="AG114" i="65"/>
  <c r="AF114" i="65"/>
  <c r="AE114" i="65"/>
  <c r="AD114" i="65"/>
  <c r="Y114" i="65"/>
  <c r="W114" i="65"/>
  <c r="V114" i="65"/>
  <c r="U114" i="65"/>
  <c r="T114" i="65"/>
  <c r="AN113" i="65"/>
  <c r="AM113" i="65"/>
  <c r="AL113" i="65"/>
  <c r="AK113" i="65"/>
  <c r="AJ113" i="65"/>
  <c r="AI113" i="65"/>
  <c r="AH113" i="65"/>
  <c r="AG113" i="65"/>
  <c r="AF113" i="65"/>
  <c r="AE113" i="65"/>
  <c r="AD113" i="65"/>
  <c r="Y113" i="65"/>
  <c r="W113" i="65"/>
  <c r="V113" i="65"/>
  <c r="U113" i="65"/>
  <c r="T113" i="65"/>
  <c r="AN112" i="65"/>
  <c r="AM112" i="65"/>
  <c r="AL112" i="65"/>
  <c r="AK112" i="65"/>
  <c r="AJ112" i="65"/>
  <c r="AI112" i="65"/>
  <c r="AH112" i="65"/>
  <c r="AG112" i="65"/>
  <c r="AF112" i="65"/>
  <c r="AE112" i="65"/>
  <c r="AD112" i="65"/>
  <c r="Y112" i="65"/>
  <c r="W112" i="65"/>
  <c r="V112" i="65"/>
  <c r="U112" i="65"/>
  <c r="T112" i="65"/>
  <c r="AN111" i="65"/>
  <c r="AM111" i="65"/>
  <c r="AL111" i="65"/>
  <c r="AK111" i="65"/>
  <c r="AJ111" i="65"/>
  <c r="AI111" i="65"/>
  <c r="AH111" i="65"/>
  <c r="AG111" i="65"/>
  <c r="AF111" i="65"/>
  <c r="AE111" i="65"/>
  <c r="AD111" i="65"/>
  <c r="Y111" i="65"/>
  <c r="W111" i="65"/>
  <c r="V111" i="65"/>
  <c r="U111" i="65"/>
  <c r="T111" i="65"/>
  <c r="AN110" i="65"/>
  <c r="AM110" i="65"/>
  <c r="AL110" i="65"/>
  <c r="AK110" i="65"/>
  <c r="AJ110" i="65"/>
  <c r="AI110" i="65"/>
  <c r="AH110" i="65"/>
  <c r="AG110" i="65"/>
  <c r="AF110" i="65"/>
  <c r="AE110" i="65"/>
  <c r="AD110" i="65"/>
  <c r="Y110" i="65"/>
  <c r="W110" i="65"/>
  <c r="V110" i="65"/>
  <c r="U110" i="65"/>
  <c r="T110" i="65"/>
  <c r="AN109" i="65"/>
  <c r="AM109" i="65"/>
  <c r="AL109" i="65"/>
  <c r="AK109" i="65"/>
  <c r="AJ109" i="65"/>
  <c r="AI109" i="65"/>
  <c r="AH109" i="65"/>
  <c r="AG109" i="65"/>
  <c r="AF109" i="65"/>
  <c r="AE109" i="65"/>
  <c r="AD109" i="65"/>
  <c r="Y109" i="65"/>
  <c r="W109" i="65"/>
  <c r="V109" i="65"/>
  <c r="U109" i="65"/>
  <c r="T109" i="65"/>
  <c r="AN108" i="65"/>
  <c r="AM108" i="65"/>
  <c r="AL108" i="65"/>
  <c r="AK108" i="65"/>
  <c r="AJ108" i="65"/>
  <c r="AI108" i="65"/>
  <c r="AH108" i="65"/>
  <c r="AG108" i="65"/>
  <c r="AF108" i="65"/>
  <c r="AE108" i="65"/>
  <c r="AD108" i="65"/>
  <c r="Y108" i="65"/>
  <c r="W108" i="65"/>
  <c r="V108" i="65"/>
  <c r="U108" i="65"/>
  <c r="T108" i="65"/>
  <c r="AN107" i="65"/>
  <c r="AM107" i="65"/>
  <c r="AL107" i="65"/>
  <c r="AK107" i="65"/>
  <c r="AJ107" i="65"/>
  <c r="AI107" i="65"/>
  <c r="AH107" i="65"/>
  <c r="AG107" i="65"/>
  <c r="AF107" i="65"/>
  <c r="AE107" i="65"/>
  <c r="AD107" i="65"/>
  <c r="Y107" i="65"/>
  <c r="W107" i="65"/>
  <c r="V107" i="65"/>
  <c r="U107" i="65"/>
  <c r="T107" i="65"/>
  <c r="AN106" i="65"/>
  <c r="AM106" i="65"/>
  <c r="AL106" i="65"/>
  <c r="AK106" i="65"/>
  <c r="AJ106" i="65"/>
  <c r="AI106" i="65"/>
  <c r="AH106" i="65"/>
  <c r="AG106" i="65"/>
  <c r="AF106" i="65"/>
  <c r="AE106" i="65"/>
  <c r="AD106" i="65"/>
  <c r="Y106" i="65"/>
  <c r="W106" i="65"/>
  <c r="V106" i="65"/>
  <c r="U106" i="65"/>
  <c r="T106" i="65"/>
  <c r="AN105" i="65"/>
  <c r="AM105" i="65"/>
  <c r="AL105" i="65"/>
  <c r="AK105" i="65"/>
  <c r="AJ105" i="65"/>
  <c r="AI105" i="65"/>
  <c r="AH105" i="65"/>
  <c r="AG105" i="65"/>
  <c r="AF105" i="65"/>
  <c r="AE105" i="65"/>
  <c r="AD105" i="65"/>
  <c r="Y105" i="65"/>
  <c r="W105" i="65"/>
  <c r="V105" i="65"/>
  <c r="U105" i="65"/>
  <c r="T105" i="65"/>
  <c r="AN104" i="65"/>
  <c r="AM104" i="65"/>
  <c r="AL104" i="65"/>
  <c r="AK104" i="65"/>
  <c r="AJ104" i="65"/>
  <c r="AI104" i="65"/>
  <c r="AH104" i="65"/>
  <c r="AG104" i="65"/>
  <c r="AF104" i="65"/>
  <c r="AE104" i="65"/>
  <c r="AD104" i="65"/>
  <c r="Y104" i="65"/>
  <c r="W104" i="65"/>
  <c r="V104" i="65"/>
  <c r="U104" i="65"/>
  <c r="T104" i="65"/>
  <c r="AN103" i="65"/>
  <c r="AM103" i="65"/>
  <c r="AL103" i="65"/>
  <c r="AK103" i="65"/>
  <c r="AJ103" i="65"/>
  <c r="AI103" i="65"/>
  <c r="AH103" i="65"/>
  <c r="AG103" i="65"/>
  <c r="AF103" i="65"/>
  <c r="AE103" i="65"/>
  <c r="AD103" i="65"/>
  <c r="Y103" i="65"/>
  <c r="W103" i="65"/>
  <c r="V103" i="65"/>
  <c r="U103" i="65"/>
  <c r="T103" i="65"/>
  <c r="AN102" i="65"/>
  <c r="AM102" i="65"/>
  <c r="AL102" i="65"/>
  <c r="AK102" i="65"/>
  <c r="AJ102" i="65"/>
  <c r="AI102" i="65"/>
  <c r="AH102" i="65"/>
  <c r="AG102" i="65"/>
  <c r="AF102" i="65"/>
  <c r="AE102" i="65"/>
  <c r="AD102" i="65"/>
  <c r="Y102" i="65"/>
  <c r="W102" i="65"/>
  <c r="V102" i="65"/>
  <c r="U102" i="65"/>
  <c r="T102" i="65"/>
  <c r="AN101" i="65"/>
  <c r="AM101" i="65"/>
  <c r="AL101" i="65"/>
  <c r="AK101" i="65"/>
  <c r="AJ101" i="65"/>
  <c r="AI101" i="65"/>
  <c r="AH101" i="65"/>
  <c r="AG101" i="65"/>
  <c r="AF101" i="65"/>
  <c r="AE101" i="65"/>
  <c r="AD101" i="65"/>
  <c r="Y101" i="65"/>
  <c r="W101" i="65"/>
  <c r="V101" i="65"/>
  <c r="U101" i="65"/>
  <c r="T101" i="65"/>
  <c r="AN100" i="65"/>
  <c r="AM100" i="65"/>
  <c r="AL100" i="65"/>
  <c r="AK100" i="65"/>
  <c r="AJ100" i="65"/>
  <c r="AI100" i="65"/>
  <c r="AH100" i="65"/>
  <c r="AG100" i="65"/>
  <c r="AF100" i="65"/>
  <c r="AE100" i="65"/>
  <c r="AD100" i="65"/>
  <c r="Y100" i="65"/>
  <c r="W100" i="65"/>
  <c r="V100" i="65"/>
  <c r="U100" i="65"/>
  <c r="T100" i="65"/>
  <c r="AN99" i="65"/>
  <c r="AM99" i="65"/>
  <c r="AL99" i="65"/>
  <c r="AK99" i="65"/>
  <c r="AJ99" i="65"/>
  <c r="AI99" i="65"/>
  <c r="AH99" i="65"/>
  <c r="AG99" i="65"/>
  <c r="AF99" i="65"/>
  <c r="AE99" i="65"/>
  <c r="AD99" i="65"/>
  <c r="Y99" i="65"/>
  <c r="W99" i="65"/>
  <c r="V99" i="65"/>
  <c r="U99" i="65"/>
  <c r="T99" i="65"/>
  <c r="AN98" i="65"/>
  <c r="AM98" i="65"/>
  <c r="AL98" i="65"/>
  <c r="AK98" i="65"/>
  <c r="AJ98" i="65"/>
  <c r="AI98" i="65"/>
  <c r="AH98" i="65"/>
  <c r="AG98" i="65"/>
  <c r="AF98" i="65"/>
  <c r="AE98" i="65"/>
  <c r="AD98" i="65"/>
  <c r="Y98" i="65"/>
  <c r="W98" i="65"/>
  <c r="V98" i="65"/>
  <c r="U98" i="65"/>
  <c r="T98" i="65"/>
  <c r="AN97" i="65"/>
  <c r="AM97" i="65"/>
  <c r="AL97" i="65"/>
  <c r="AK97" i="65"/>
  <c r="AJ97" i="65"/>
  <c r="AI97" i="65"/>
  <c r="AH97" i="65"/>
  <c r="AG97" i="65"/>
  <c r="AF97" i="65"/>
  <c r="AE97" i="65"/>
  <c r="AD97" i="65"/>
  <c r="Y97" i="65"/>
  <c r="W97" i="65"/>
  <c r="V97" i="65"/>
  <c r="U97" i="65"/>
  <c r="T97" i="65"/>
  <c r="AN96" i="65"/>
  <c r="AM96" i="65"/>
  <c r="AL96" i="65"/>
  <c r="AK96" i="65"/>
  <c r="AJ96" i="65"/>
  <c r="AI96" i="65"/>
  <c r="AH96" i="65"/>
  <c r="AG96" i="65"/>
  <c r="AF96" i="65"/>
  <c r="AE96" i="65"/>
  <c r="AD96" i="65"/>
  <c r="Y96" i="65"/>
  <c r="W96" i="65"/>
  <c r="V96" i="65"/>
  <c r="U96" i="65"/>
  <c r="T96" i="65"/>
  <c r="AN95" i="65"/>
  <c r="AM95" i="65"/>
  <c r="AL95" i="65"/>
  <c r="AK95" i="65"/>
  <c r="AJ95" i="65"/>
  <c r="AI95" i="65"/>
  <c r="AH95" i="65"/>
  <c r="AG95" i="65"/>
  <c r="AF95" i="65"/>
  <c r="AE95" i="65"/>
  <c r="AD95" i="65"/>
  <c r="Y95" i="65"/>
  <c r="W95" i="65"/>
  <c r="V95" i="65"/>
  <c r="U95" i="65"/>
  <c r="T95" i="65"/>
  <c r="AN94" i="65"/>
  <c r="AM94" i="65"/>
  <c r="AL94" i="65"/>
  <c r="AK94" i="65"/>
  <c r="AJ94" i="65"/>
  <c r="AI94" i="65"/>
  <c r="AH94" i="65"/>
  <c r="AG94" i="65"/>
  <c r="AF94" i="65"/>
  <c r="AE94" i="65"/>
  <c r="AD94" i="65"/>
  <c r="Y94" i="65"/>
  <c r="W94" i="65"/>
  <c r="V94" i="65"/>
  <c r="U94" i="65"/>
  <c r="T94" i="65"/>
  <c r="AN93" i="65"/>
  <c r="AM93" i="65"/>
  <c r="AL93" i="65"/>
  <c r="AK93" i="65"/>
  <c r="AJ93" i="65"/>
  <c r="AI93" i="65"/>
  <c r="AH93" i="65"/>
  <c r="AG93" i="65"/>
  <c r="AF93" i="65"/>
  <c r="AE93" i="65"/>
  <c r="AD93" i="65"/>
  <c r="Y93" i="65"/>
  <c r="W93" i="65"/>
  <c r="V93" i="65"/>
  <c r="U93" i="65"/>
  <c r="T93" i="65"/>
  <c r="AN92" i="65"/>
  <c r="AM92" i="65"/>
  <c r="AL92" i="65"/>
  <c r="AK92" i="65"/>
  <c r="AJ92" i="65"/>
  <c r="AI92" i="65"/>
  <c r="AH92" i="65"/>
  <c r="AG92" i="65"/>
  <c r="AF92" i="65"/>
  <c r="AE92" i="65"/>
  <c r="AD92" i="65"/>
  <c r="Y92" i="65"/>
  <c r="W92" i="65"/>
  <c r="V92" i="65"/>
  <c r="U92" i="65"/>
  <c r="T92" i="65"/>
  <c r="AN91" i="65"/>
  <c r="AM91" i="65"/>
  <c r="AL91" i="65"/>
  <c r="AK91" i="65"/>
  <c r="AJ91" i="65"/>
  <c r="AI91" i="65"/>
  <c r="AH91" i="65"/>
  <c r="AG91" i="65"/>
  <c r="AF91" i="65"/>
  <c r="AE91" i="65"/>
  <c r="AD91" i="65"/>
  <c r="Y91" i="65"/>
  <c r="W91" i="65"/>
  <c r="V91" i="65"/>
  <c r="U91" i="65"/>
  <c r="T91" i="65"/>
  <c r="AN90" i="65"/>
  <c r="AM90" i="65"/>
  <c r="AL90" i="65"/>
  <c r="AK90" i="65"/>
  <c r="AJ90" i="65"/>
  <c r="AI90" i="65"/>
  <c r="AH90" i="65"/>
  <c r="AG90" i="65"/>
  <c r="AF90" i="65"/>
  <c r="AE90" i="65"/>
  <c r="AD90" i="65"/>
  <c r="Y90" i="65"/>
  <c r="W90" i="65"/>
  <c r="V90" i="65"/>
  <c r="U90" i="65"/>
  <c r="T90" i="65"/>
  <c r="AN89" i="65"/>
  <c r="AM89" i="65"/>
  <c r="AL89" i="65"/>
  <c r="AK89" i="65"/>
  <c r="AJ89" i="65"/>
  <c r="AI89" i="65"/>
  <c r="AH89" i="65"/>
  <c r="AG89" i="65"/>
  <c r="AF89" i="65"/>
  <c r="AE89" i="65"/>
  <c r="AD89" i="65"/>
  <c r="Y89" i="65"/>
  <c r="W89" i="65"/>
  <c r="V89" i="65"/>
  <c r="U89" i="65"/>
  <c r="T89" i="65"/>
  <c r="AN88" i="65"/>
  <c r="AM88" i="65"/>
  <c r="AL88" i="65"/>
  <c r="AK88" i="65"/>
  <c r="AJ88" i="65"/>
  <c r="AI88" i="65"/>
  <c r="AH88" i="65"/>
  <c r="AG88" i="65"/>
  <c r="AF88" i="65"/>
  <c r="AE88" i="65"/>
  <c r="AD88" i="65"/>
  <c r="Y88" i="65"/>
  <c r="W88" i="65"/>
  <c r="V88" i="65"/>
  <c r="U88" i="65"/>
  <c r="T88" i="65"/>
  <c r="AN87" i="65"/>
  <c r="AM87" i="65"/>
  <c r="AL87" i="65"/>
  <c r="AK87" i="65"/>
  <c r="AJ87" i="65"/>
  <c r="AI87" i="65"/>
  <c r="AH87" i="65"/>
  <c r="AG87" i="65"/>
  <c r="AF87" i="65"/>
  <c r="AE87" i="65"/>
  <c r="AD87" i="65"/>
  <c r="Y87" i="65"/>
  <c r="W87" i="65"/>
  <c r="V87" i="65"/>
  <c r="U87" i="65"/>
  <c r="T87" i="65"/>
  <c r="AN86" i="65"/>
  <c r="AM86" i="65"/>
  <c r="AL86" i="65"/>
  <c r="AK86" i="65"/>
  <c r="AJ86" i="65"/>
  <c r="AI86" i="65"/>
  <c r="AH86" i="65"/>
  <c r="AG86" i="65"/>
  <c r="AF86" i="65"/>
  <c r="AE86" i="65"/>
  <c r="AD86" i="65"/>
  <c r="Y86" i="65"/>
  <c r="W86" i="65"/>
  <c r="V86" i="65"/>
  <c r="U86" i="65"/>
  <c r="T86" i="65"/>
  <c r="AN85" i="65"/>
  <c r="AM85" i="65"/>
  <c r="AL85" i="65"/>
  <c r="AK85" i="65"/>
  <c r="AJ85" i="65"/>
  <c r="AI85" i="65"/>
  <c r="AH85" i="65"/>
  <c r="AG85" i="65"/>
  <c r="AF85" i="65"/>
  <c r="AE85" i="65"/>
  <c r="AD85" i="65"/>
  <c r="Y85" i="65"/>
  <c r="W85" i="65"/>
  <c r="V85" i="65"/>
  <c r="U85" i="65"/>
  <c r="T85" i="65"/>
  <c r="AN84" i="65"/>
  <c r="AM84" i="65"/>
  <c r="AL84" i="65"/>
  <c r="AK84" i="65"/>
  <c r="AJ84" i="65"/>
  <c r="AI84" i="65"/>
  <c r="AH84" i="65"/>
  <c r="AG84" i="65"/>
  <c r="AF84" i="65"/>
  <c r="AE84" i="65"/>
  <c r="AD84" i="65"/>
  <c r="Y84" i="65"/>
  <c r="W84" i="65"/>
  <c r="V84" i="65"/>
  <c r="U84" i="65"/>
  <c r="T84" i="65"/>
  <c r="AN83" i="65"/>
  <c r="AM83" i="65"/>
  <c r="AL83" i="65"/>
  <c r="AK83" i="65"/>
  <c r="AJ83" i="65"/>
  <c r="AI83" i="65"/>
  <c r="AH83" i="65"/>
  <c r="AG83" i="65"/>
  <c r="AF83" i="65"/>
  <c r="AE83" i="65"/>
  <c r="AD83" i="65"/>
  <c r="Y83" i="65"/>
  <c r="W83" i="65"/>
  <c r="V83" i="65"/>
  <c r="U83" i="65"/>
  <c r="T83" i="65"/>
  <c r="AN82" i="65"/>
  <c r="AM82" i="65"/>
  <c r="AL82" i="65"/>
  <c r="AK82" i="65"/>
  <c r="AJ82" i="65"/>
  <c r="AI82" i="65"/>
  <c r="AH82" i="65"/>
  <c r="AG82" i="65"/>
  <c r="AF82" i="65"/>
  <c r="AE82" i="65"/>
  <c r="AD82" i="65"/>
  <c r="Y82" i="65"/>
  <c r="W82" i="65"/>
  <c r="V82" i="65"/>
  <c r="U82" i="65"/>
  <c r="T82" i="65"/>
  <c r="AN81" i="65"/>
  <c r="AM81" i="65"/>
  <c r="AL81" i="65"/>
  <c r="AK81" i="65"/>
  <c r="AJ81" i="65"/>
  <c r="AI81" i="65"/>
  <c r="AH81" i="65"/>
  <c r="AG81" i="65"/>
  <c r="AF81" i="65"/>
  <c r="AE81" i="65"/>
  <c r="AD81" i="65"/>
  <c r="Y81" i="65"/>
  <c r="W81" i="65"/>
  <c r="V81" i="65"/>
  <c r="U81" i="65"/>
  <c r="T81" i="65"/>
  <c r="AN80" i="65"/>
  <c r="AM80" i="65"/>
  <c r="AL80" i="65"/>
  <c r="AK80" i="65"/>
  <c r="AJ80" i="65"/>
  <c r="AI80" i="65"/>
  <c r="AH80" i="65"/>
  <c r="AG80" i="65"/>
  <c r="AF80" i="65"/>
  <c r="AE80" i="65"/>
  <c r="AD80" i="65"/>
  <c r="Y80" i="65"/>
  <c r="W80" i="65"/>
  <c r="V80" i="65"/>
  <c r="U80" i="65"/>
  <c r="T80" i="65"/>
  <c r="AN79" i="65"/>
  <c r="AM79" i="65"/>
  <c r="AL79" i="65"/>
  <c r="AK79" i="65"/>
  <c r="AJ79" i="65"/>
  <c r="AI79" i="65"/>
  <c r="AH79" i="65"/>
  <c r="AG79" i="65"/>
  <c r="AF79" i="65"/>
  <c r="AE79" i="65"/>
  <c r="AD79" i="65"/>
  <c r="Y79" i="65"/>
  <c r="W79" i="65"/>
  <c r="V79" i="65"/>
  <c r="U79" i="65"/>
  <c r="T79" i="65"/>
  <c r="AN78" i="65"/>
  <c r="AM78" i="65"/>
  <c r="AL78" i="65"/>
  <c r="AK78" i="65"/>
  <c r="AJ78" i="65"/>
  <c r="AI78" i="65"/>
  <c r="AH78" i="65"/>
  <c r="AG78" i="65"/>
  <c r="AF78" i="65"/>
  <c r="AE78" i="65"/>
  <c r="AD78" i="65"/>
  <c r="Y78" i="65"/>
  <c r="W78" i="65"/>
  <c r="V78" i="65"/>
  <c r="U78" i="65"/>
  <c r="T78" i="65"/>
  <c r="AN77" i="65"/>
  <c r="AM77" i="65"/>
  <c r="AL77" i="65"/>
  <c r="AK77" i="65"/>
  <c r="AJ77" i="65"/>
  <c r="AI77" i="65"/>
  <c r="AH77" i="65"/>
  <c r="AG77" i="65"/>
  <c r="AF77" i="65"/>
  <c r="AE77" i="65"/>
  <c r="AD77" i="65"/>
  <c r="Y77" i="65"/>
  <c r="W77" i="65"/>
  <c r="V77" i="65"/>
  <c r="U77" i="65"/>
  <c r="T77" i="65"/>
  <c r="AN76" i="65"/>
  <c r="AM76" i="65"/>
  <c r="AL76" i="65"/>
  <c r="AK76" i="65"/>
  <c r="AJ76" i="65"/>
  <c r="AI76" i="65"/>
  <c r="AH76" i="65"/>
  <c r="AG76" i="65"/>
  <c r="AF76" i="65"/>
  <c r="AE76" i="65"/>
  <c r="AD76" i="65"/>
  <c r="Y76" i="65"/>
  <c r="W76" i="65"/>
  <c r="V76" i="65"/>
  <c r="U76" i="65"/>
  <c r="T76" i="65"/>
  <c r="AN75" i="65"/>
  <c r="AM75" i="65"/>
  <c r="AL75" i="65"/>
  <c r="AK75" i="65"/>
  <c r="AJ75" i="65"/>
  <c r="AI75" i="65"/>
  <c r="AH75" i="65"/>
  <c r="AG75" i="65"/>
  <c r="AF75" i="65"/>
  <c r="AE75" i="65"/>
  <c r="AD75" i="65"/>
  <c r="Y75" i="65"/>
  <c r="W75" i="65"/>
  <c r="V75" i="65"/>
  <c r="U75" i="65"/>
  <c r="T75" i="65"/>
  <c r="AN74" i="65"/>
  <c r="AM74" i="65"/>
  <c r="AL74" i="65"/>
  <c r="AK74" i="65"/>
  <c r="AJ74" i="65"/>
  <c r="AI74" i="65"/>
  <c r="AH74" i="65"/>
  <c r="AG74" i="65"/>
  <c r="AF74" i="65"/>
  <c r="AE74" i="65"/>
  <c r="AD74" i="65"/>
  <c r="Y74" i="65"/>
  <c r="W74" i="65"/>
  <c r="V74" i="65"/>
  <c r="U74" i="65"/>
  <c r="T74" i="65"/>
  <c r="AN73" i="65"/>
  <c r="AM73" i="65"/>
  <c r="AL73" i="65"/>
  <c r="AK73" i="65"/>
  <c r="AJ73" i="65"/>
  <c r="AI73" i="65"/>
  <c r="AH73" i="65"/>
  <c r="AG73" i="65"/>
  <c r="AF73" i="65"/>
  <c r="AE73" i="65"/>
  <c r="AD73" i="65"/>
  <c r="Y73" i="65"/>
  <c r="W73" i="65"/>
  <c r="V73" i="65"/>
  <c r="U73" i="65"/>
  <c r="T73" i="65"/>
  <c r="AN72" i="65"/>
  <c r="AM72" i="65"/>
  <c r="AL72" i="65"/>
  <c r="AK72" i="65"/>
  <c r="AJ72" i="65"/>
  <c r="AI72" i="65"/>
  <c r="AH72" i="65"/>
  <c r="AG72" i="65"/>
  <c r="AF72" i="65"/>
  <c r="AE72" i="65"/>
  <c r="AD72" i="65"/>
  <c r="Y72" i="65"/>
  <c r="W72" i="65"/>
  <c r="V72" i="65"/>
  <c r="U72" i="65"/>
  <c r="T72" i="65"/>
  <c r="AN71" i="65"/>
  <c r="AM71" i="65"/>
  <c r="AL71" i="65"/>
  <c r="AK71" i="65"/>
  <c r="AJ71" i="65"/>
  <c r="AI71" i="65"/>
  <c r="AH71" i="65"/>
  <c r="AG71" i="65"/>
  <c r="AF71" i="65"/>
  <c r="AE71" i="65"/>
  <c r="AD71" i="65"/>
  <c r="Y71" i="65"/>
  <c r="W71" i="65"/>
  <c r="V71" i="65"/>
  <c r="U71" i="65"/>
  <c r="T71" i="65"/>
  <c r="AN70" i="65"/>
  <c r="AM70" i="65"/>
  <c r="AL70" i="65"/>
  <c r="AK70" i="65"/>
  <c r="AJ70" i="65"/>
  <c r="AI70" i="65"/>
  <c r="AH70" i="65"/>
  <c r="AG70" i="65"/>
  <c r="AF70" i="65"/>
  <c r="AE70" i="65"/>
  <c r="AD70" i="65"/>
  <c r="Y70" i="65"/>
  <c r="W70" i="65"/>
  <c r="V70" i="65"/>
  <c r="U70" i="65"/>
  <c r="T70" i="65"/>
  <c r="AN69" i="65"/>
  <c r="AM69" i="65"/>
  <c r="AL69" i="65"/>
  <c r="AK69" i="65"/>
  <c r="AJ69" i="65"/>
  <c r="AI69" i="65"/>
  <c r="AH69" i="65"/>
  <c r="AG69" i="65"/>
  <c r="AF69" i="65"/>
  <c r="AE69" i="65"/>
  <c r="AD69" i="65"/>
  <c r="Y69" i="65"/>
  <c r="W69" i="65"/>
  <c r="V69" i="65"/>
  <c r="U69" i="65"/>
  <c r="T69" i="65"/>
  <c r="AN68" i="65"/>
  <c r="AM68" i="65"/>
  <c r="AL68" i="65"/>
  <c r="AK68" i="65"/>
  <c r="AJ68" i="65"/>
  <c r="AI68" i="65"/>
  <c r="AH68" i="65"/>
  <c r="AG68" i="65"/>
  <c r="AF68" i="65"/>
  <c r="AE68" i="65"/>
  <c r="AD68" i="65"/>
  <c r="Y68" i="65"/>
  <c r="W68" i="65"/>
  <c r="V68" i="65"/>
  <c r="U68" i="65"/>
  <c r="T68" i="65"/>
  <c r="AN67" i="65"/>
  <c r="AM67" i="65"/>
  <c r="AL67" i="65"/>
  <c r="AK67" i="65"/>
  <c r="AJ67" i="65"/>
  <c r="AI67" i="65"/>
  <c r="AH67" i="65"/>
  <c r="AG67" i="65"/>
  <c r="AF67" i="65"/>
  <c r="AE67" i="65"/>
  <c r="AD67" i="65"/>
  <c r="Y67" i="65"/>
  <c r="W67" i="65"/>
  <c r="V67" i="65"/>
  <c r="U67" i="65"/>
  <c r="T67" i="65"/>
  <c r="AN66" i="65"/>
  <c r="AM66" i="65"/>
  <c r="AL66" i="65"/>
  <c r="AK66" i="65"/>
  <c r="AJ66" i="65"/>
  <c r="AI66" i="65"/>
  <c r="AH66" i="65"/>
  <c r="AG66" i="65"/>
  <c r="AF66" i="65"/>
  <c r="AE66" i="65"/>
  <c r="AD66" i="65"/>
  <c r="Y66" i="65"/>
  <c r="W66" i="65"/>
  <c r="V66" i="65"/>
  <c r="U66" i="65"/>
  <c r="T66" i="65"/>
  <c r="AN65" i="65"/>
  <c r="AM65" i="65"/>
  <c r="AL65" i="65"/>
  <c r="AK65" i="65"/>
  <c r="AJ65" i="65"/>
  <c r="AI65" i="65"/>
  <c r="AH65" i="65"/>
  <c r="AG65" i="65"/>
  <c r="AF65" i="65"/>
  <c r="AE65" i="65"/>
  <c r="AD65" i="65"/>
  <c r="Y65" i="65"/>
  <c r="W65" i="65"/>
  <c r="V65" i="65"/>
  <c r="U65" i="65"/>
  <c r="T65" i="65"/>
  <c r="AN64" i="65"/>
  <c r="AM64" i="65"/>
  <c r="AL64" i="65"/>
  <c r="AK64" i="65"/>
  <c r="AJ64" i="65"/>
  <c r="AI64" i="65"/>
  <c r="AH64" i="65"/>
  <c r="AG64" i="65"/>
  <c r="AF64" i="65"/>
  <c r="AE64" i="65"/>
  <c r="AD64" i="65"/>
  <c r="Y64" i="65"/>
  <c r="W64" i="65"/>
  <c r="V64" i="65"/>
  <c r="U64" i="65"/>
  <c r="T64" i="65"/>
  <c r="AN63" i="65"/>
  <c r="AM63" i="65"/>
  <c r="AL63" i="65"/>
  <c r="AK63" i="65"/>
  <c r="AJ63" i="65"/>
  <c r="AI63" i="65"/>
  <c r="AH63" i="65"/>
  <c r="AG63" i="65"/>
  <c r="AF63" i="65"/>
  <c r="AE63" i="65"/>
  <c r="AD63" i="65"/>
  <c r="Y63" i="65"/>
  <c r="W63" i="65"/>
  <c r="V63" i="65"/>
  <c r="U63" i="65"/>
  <c r="T63" i="65"/>
  <c r="AN62" i="65"/>
  <c r="AM62" i="65"/>
  <c r="AL62" i="65"/>
  <c r="AK62" i="65"/>
  <c r="AJ62" i="65"/>
  <c r="AI62" i="65"/>
  <c r="AH62" i="65"/>
  <c r="AG62" i="65"/>
  <c r="AF62" i="65"/>
  <c r="AE62" i="65"/>
  <c r="AD62" i="65"/>
  <c r="Y62" i="65"/>
  <c r="W62" i="65"/>
  <c r="V62" i="65"/>
  <c r="U62" i="65"/>
  <c r="T62" i="65"/>
  <c r="AN61" i="65"/>
  <c r="AM61" i="65"/>
  <c r="AL61" i="65"/>
  <c r="AK61" i="65"/>
  <c r="AJ61" i="65"/>
  <c r="AI61" i="65"/>
  <c r="AH61" i="65"/>
  <c r="AG61" i="65"/>
  <c r="AF61" i="65"/>
  <c r="AE61" i="65"/>
  <c r="AD61" i="65"/>
  <c r="Y61" i="65"/>
  <c r="W61" i="65"/>
  <c r="V61" i="65"/>
  <c r="U61" i="65"/>
  <c r="T61" i="65"/>
  <c r="AN60" i="65"/>
  <c r="AM60" i="65"/>
  <c r="AL60" i="65"/>
  <c r="AK60" i="65"/>
  <c r="AJ60" i="65"/>
  <c r="AI60" i="65"/>
  <c r="AH60" i="65"/>
  <c r="AG60" i="65"/>
  <c r="AF60" i="65"/>
  <c r="AE60" i="65"/>
  <c r="AD60" i="65"/>
  <c r="Y60" i="65"/>
  <c r="W60" i="65"/>
  <c r="V60" i="65"/>
  <c r="U60" i="65"/>
  <c r="T60" i="65"/>
  <c r="AN59" i="65"/>
  <c r="AM59" i="65"/>
  <c r="AL59" i="65"/>
  <c r="AK59" i="65"/>
  <c r="AJ59" i="65"/>
  <c r="AI59" i="65"/>
  <c r="AH59" i="65"/>
  <c r="AG59" i="65"/>
  <c r="AF59" i="65"/>
  <c r="AE59" i="65"/>
  <c r="AD59" i="65"/>
  <c r="Y59" i="65"/>
  <c r="W59" i="65"/>
  <c r="V59" i="65"/>
  <c r="U59" i="65"/>
  <c r="T59" i="65"/>
  <c r="AN58" i="65"/>
  <c r="AM58" i="65"/>
  <c r="AL58" i="65"/>
  <c r="AK58" i="65"/>
  <c r="AJ58" i="65"/>
  <c r="AI58" i="65"/>
  <c r="AH58" i="65"/>
  <c r="AG58" i="65"/>
  <c r="AF58" i="65"/>
  <c r="AE58" i="65"/>
  <c r="AD58" i="65"/>
  <c r="Y58" i="65"/>
  <c r="W58" i="65"/>
  <c r="V58" i="65"/>
  <c r="U58" i="65"/>
  <c r="T58" i="65"/>
  <c r="AN57" i="65"/>
  <c r="AM57" i="65"/>
  <c r="AL57" i="65"/>
  <c r="AK57" i="65"/>
  <c r="AJ57" i="65"/>
  <c r="AI57" i="65"/>
  <c r="AH57" i="65"/>
  <c r="AG57" i="65"/>
  <c r="AF57" i="65"/>
  <c r="AE57" i="65"/>
  <c r="AD57" i="65"/>
  <c r="Y57" i="65"/>
  <c r="W57" i="65"/>
  <c r="V57" i="65"/>
  <c r="U57" i="65"/>
  <c r="T57" i="65"/>
  <c r="AN56" i="65"/>
  <c r="AM56" i="65"/>
  <c r="AL56" i="65"/>
  <c r="AK56" i="65"/>
  <c r="AJ56" i="65"/>
  <c r="AI56" i="65"/>
  <c r="AH56" i="65"/>
  <c r="AG56" i="65"/>
  <c r="AF56" i="65"/>
  <c r="AE56" i="65"/>
  <c r="AD56" i="65"/>
  <c r="Y56" i="65"/>
  <c r="W56" i="65"/>
  <c r="V56" i="65"/>
  <c r="U56" i="65"/>
  <c r="T56" i="65"/>
  <c r="AN55" i="65"/>
  <c r="AM55" i="65"/>
  <c r="AL55" i="65"/>
  <c r="AK55" i="65"/>
  <c r="AJ55" i="65"/>
  <c r="AI55" i="65"/>
  <c r="AH55" i="65"/>
  <c r="AG55" i="65"/>
  <c r="AF55" i="65"/>
  <c r="AE55" i="65"/>
  <c r="AD55" i="65"/>
  <c r="Y55" i="65"/>
  <c r="W55" i="65"/>
  <c r="V55" i="65"/>
  <c r="U55" i="65"/>
  <c r="T55" i="65"/>
  <c r="AN54" i="65"/>
  <c r="AM54" i="65"/>
  <c r="AL54" i="65"/>
  <c r="AK54" i="65"/>
  <c r="AJ54" i="65"/>
  <c r="AI54" i="65"/>
  <c r="AH54" i="65"/>
  <c r="AG54" i="65"/>
  <c r="AF54" i="65"/>
  <c r="AE54" i="65"/>
  <c r="AD54" i="65"/>
  <c r="Y54" i="65"/>
  <c r="W54" i="65"/>
  <c r="V54" i="65"/>
  <c r="U54" i="65"/>
  <c r="T54" i="65"/>
  <c r="AN53" i="65"/>
  <c r="AM53" i="65"/>
  <c r="AL53" i="65"/>
  <c r="AK53" i="65"/>
  <c r="AJ53" i="65"/>
  <c r="AI53" i="65"/>
  <c r="AH53" i="65"/>
  <c r="AG53" i="65"/>
  <c r="AF53" i="65"/>
  <c r="AE53" i="65"/>
  <c r="AD53" i="65"/>
  <c r="Y53" i="65"/>
  <c r="W53" i="65"/>
  <c r="V53" i="65"/>
  <c r="U53" i="65"/>
  <c r="T53" i="65"/>
  <c r="AN52" i="65"/>
  <c r="AM52" i="65"/>
  <c r="AL52" i="65"/>
  <c r="AK52" i="65"/>
  <c r="AJ52" i="65"/>
  <c r="AI52" i="65"/>
  <c r="AH52" i="65"/>
  <c r="AG52" i="65"/>
  <c r="AF52" i="65"/>
  <c r="AE52" i="65"/>
  <c r="AD52" i="65"/>
  <c r="Y52" i="65"/>
  <c r="W52" i="65"/>
  <c r="V52" i="65"/>
  <c r="U52" i="65"/>
  <c r="T52" i="65"/>
  <c r="AN51" i="65"/>
  <c r="AM51" i="65"/>
  <c r="AL51" i="65"/>
  <c r="AK51" i="65"/>
  <c r="AJ51" i="65"/>
  <c r="AI51" i="65"/>
  <c r="AH51" i="65"/>
  <c r="AG51" i="65"/>
  <c r="AF51" i="65"/>
  <c r="AE51" i="65"/>
  <c r="AD51" i="65"/>
  <c r="Y51" i="65"/>
  <c r="W51" i="65"/>
  <c r="V51" i="65"/>
  <c r="U51" i="65"/>
  <c r="T51" i="65"/>
  <c r="AN50" i="65"/>
  <c r="AM50" i="65"/>
  <c r="AL50" i="65"/>
  <c r="AK50" i="65"/>
  <c r="AJ50" i="65"/>
  <c r="AI50" i="65"/>
  <c r="AH50" i="65"/>
  <c r="AG50" i="65"/>
  <c r="AF50" i="65"/>
  <c r="AE50" i="65"/>
  <c r="AD50" i="65"/>
  <c r="Y50" i="65"/>
  <c r="W50" i="65"/>
  <c r="V50" i="65"/>
  <c r="U50" i="65"/>
  <c r="T50" i="65"/>
  <c r="AN49" i="65"/>
  <c r="AM49" i="65"/>
  <c r="AL49" i="65"/>
  <c r="AK49" i="65"/>
  <c r="AJ49" i="65"/>
  <c r="AI49" i="65"/>
  <c r="AH49" i="65"/>
  <c r="AG49" i="65"/>
  <c r="AF49" i="65"/>
  <c r="AE49" i="65"/>
  <c r="AD49" i="65"/>
  <c r="Y49" i="65"/>
  <c r="W49" i="65"/>
  <c r="V49" i="65"/>
  <c r="U49" i="65"/>
  <c r="T49" i="65"/>
  <c r="AN48" i="65"/>
  <c r="AM48" i="65"/>
  <c r="AL48" i="65"/>
  <c r="AK48" i="65"/>
  <c r="AJ48" i="65"/>
  <c r="AI48" i="65"/>
  <c r="AH48" i="65"/>
  <c r="AG48" i="65"/>
  <c r="AF48" i="65"/>
  <c r="AE48" i="65"/>
  <c r="AD48" i="65"/>
  <c r="Y48" i="65"/>
  <c r="W48" i="65"/>
  <c r="V48" i="65"/>
  <c r="U48" i="65"/>
  <c r="T48" i="65"/>
  <c r="AN47" i="65"/>
  <c r="AM47" i="65"/>
  <c r="AL47" i="65"/>
  <c r="AK47" i="65"/>
  <c r="AJ47" i="65"/>
  <c r="AI47" i="65"/>
  <c r="AH47" i="65"/>
  <c r="AG47" i="65"/>
  <c r="AF47" i="65"/>
  <c r="AE47" i="65"/>
  <c r="AD47" i="65"/>
  <c r="Y47" i="65"/>
  <c r="W47" i="65"/>
  <c r="V47" i="65"/>
  <c r="U47" i="65"/>
  <c r="T47" i="65"/>
  <c r="AN46" i="65"/>
  <c r="AM46" i="65"/>
  <c r="AL46" i="65"/>
  <c r="AK46" i="65"/>
  <c r="AJ46" i="65"/>
  <c r="AI46" i="65"/>
  <c r="AH46" i="65"/>
  <c r="AG46" i="65"/>
  <c r="AF46" i="65"/>
  <c r="AE46" i="65"/>
  <c r="AD46" i="65"/>
  <c r="Y46" i="65"/>
  <c r="W46" i="65"/>
  <c r="V46" i="65"/>
  <c r="U46" i="65"/>
  <c r="T46" i="65"/>
  <c r="AN45" i="65"/>
  <c r="AM45" i="65"/>
  <c r="AL45" i="65"/>
  <c r="AK45" i="65"/>
  <c r="AJ45" i="65"/>
  <c r="AI45" i="65"/>
  <c r="AH45" i="65"/>
  <c r="AG45" i="65"/>
  <c r="AF45" i="65"/>
  <c r="AE45" i="65"/>
  <c r="AD45" i="65"/>
  <c r="Y45" i="65"/>
  <c r="W45" i="65"/>
  <c r="V45" i="65"/>
  <c r="U45" i="65"/>
  <c r="T45" i="65"/>
  <c r="AN44" i="65"/>
  <c r="AM44" i="65"/>
  <c r="AL44" i="65"/>
  <c r="AK44" i="65"/>
  <c r="AJ44" i="65"/>
  <c r="AI44" i="65"/>
  <c r="AH44" i="65"/>
  <c r="AG44" i="65"/>
  <c r="AF44" i="65"/>
  <c r="AE44" i="65"/>
  <c r="AD44" i="65"/>
  <c r="Y44" i="65"/>
  <c r="W44" i="65"/>
  <c r="V44" i="65"/>
  <c r="U44" i="65"/>
  <c r="T44" i="65"/>
  <c r="AN43" i="65"/>
  <c r="AM43" i="65"/>
  <c r="AL43" i="65"/>
  <c r="AK43" i="65"/>
  <c r="AJ43" i="65"/>
  <c r="AI43" i="65"/>
  <c r="AH43" i="65"/>
  <c r="AG43" i="65"/>
  <c r="AF43" i="65"/>
  <c r="AE43" i="65"/>
  <c r="AD43" i="65"/>
  <c r="Y43" i="65"/>
  <c r="W43" i="65"/>
  <c r="V43" i="65"/>
  <c r="U43" i="65"/>
  <c r="T43" i="65"/>
  <c r="AN42" i="65"/>
  <c r="AM42" i="65"/>
  <c r="AL42" i="65"/>
  <c r="AK42" i="65"/>
  <c r="AJ42" i="65"/>
  <c r="AI42" i="65"/>
  <c r="AH42" i="65"/>
  <c r="AG42" i="65"/>
  <c r="AF42" i="65"/>
  <c r="AE42" i="65"/>
  <c r="AD42" i="65"/>
  <c r="Y42" i="65"/>
  <c r="W42" i="65"/>
  <c r="V42" i="65"/>
  <c r="U42" i="65"/>
  <c r="T42" i="65"/>
  <c r="AN41" i="65"/>
  <c r="AM41" i="65"/>
  <c r="AL41" i="65"/>
  <c r="AK41" i="65"/>
  <c r="AJ41" i="65"/>
  <c r="AI41" i="65"/>
  <c r="AH41" i="65"/>
  <c r="AG41" i="65"/>
  <c r="AF41" i="65"/>
  <c r="AE41" i="65"/>
  <c r="AD41" i="65"/>
  <c r="Y41" i="65"/>
  <c r="W41" i="65"/>
  <c r="V41" i="65"/>
  <c r="U41" i="65"/>
  <c r="T41" i="65"/>
  <c r="AN40" i="65"/>
  <c r="AM40" i="65"/>
  <c r="AL40" i="65"/>
  <c r="AK40" i="65"/>
  <c r="AJ40" i="65"/>
  <c r="AI40" i="65"/>
  <c r="AH40" i="65"/>
  <c r="AG40" i="65"/>
  <c r="AF40" i="65"/>
  <c r="AE40" i="65"/>
  <c r="AD40" i="65"/>
  <c r="Y40" i="65"/>
  <c r="W40" i="65"/>
  <c r="V40" i="65"/>
  <c r="U40" i="65"/>
  <c r="T40" i="65"/>
  <c r="AN39" i="65"/>
  <c r="AM39" i="65"/>
  <c r="AL39" i="65"/>
  <c r="AK39" i="65"/>
  <c r="AJ39" i="65"/>
  <c r="AI39" i="65"/>
  <c r="AH39" i="65"/>
  <c r="AG39" i="65"/>
  <c r="AF39" i="65"/>
  <c r="AE39" i="65"/>
  <c r="AD39" i="65"/>
  <c r="Y39" i="65"/>
  <c r="W39" i="65"/>
  <c r="V39" i="65"/>
  <c r="U39" i="65"/>
  <c r="T39" i="65"/>
  <c r="AN38" i="65"/>
  <c r="AM38" i="65"/>
  <c r="AL38" i="65"/>
  <c r="AK38" i="65"/>
  <c r="AJ38" i="65"/>
  <c r="AI38" i="65"/>
  <c r="AH38" i="65"/>
  <c r="AG38" i="65"/>
  <c r="AF38" i="65"/>
  <c r="AE38" i="65"/>
  <c r="AD38" i="65"/>
  <c r="Y38" i="65"/>
  <c r="W38" i="65"/>
  <c r="V38" i="65"/>
  <c r="U38" i="65"/>
  <c r="T38" i="65"/>
  <c r="AN37" i="65"/>
  <c r="AM37" i="65"/>
  <c r="AL37" i="65"/>
  <c r="AK37" i="65"/>
  <c r="AJ37" i="65"/>
  <c r="AI37" i="65"/>
  <c r="AH37" i="65"/>
  <c r="AG37" i="65"/>
  <c r="AF37" i="65"/>
  <c r="AE37" i="65"/>
  <c r="AD37" i="65"/>
  <c r="Y37" i="65"/>
  <c r="W37" i="65"/>
  <c r="V37" i="65"/>
  <c r="U37" i="65"/>
  <c r="T37" i="65"/>
  <c r="AN36" i="65"/>
  <c r="AM36" i="65"/>
  <c r="AL36" i="65"/>
  <c r="AK36" i="65"/>
  <c r="AJ36" i="65"/>
  <c r="AI36" i="65"/>
  <c r="AH36" i="65"/>
  <c r="AG36" i="65"/>
  <c r="AF36" i="65"/>
  <c r="AE36" i="65"/>
  <c r="AD36" i="65"/>
  <c r="Y36" i="65"/>
  <c r="W36" i="65"/>
  <c r="V36" i="65"/>
  <c r="U36" i="65"/>
  <c r="T36" i="65"/>
  <c r="AN35" i="65"/>
  <c r="AM35" i="65"/>
  <c r="AL35" i="65"/>
  <c r="AK35" i="65"/>
  <c r="AJ35" i="65"/>
  <c r="AI35" i="65"/>
  <c r="AH35" i="65"/>
  <c r="AG35" i="65"/>
  <c r="AF35" i="65"/>
  <c r="AE35" i="65"/>
  <c r="AD35" i="65"/>
  <c r="Y35" i="65"/>
  <c r="W35" i="65"/>
  <c r="V35" i="65"/>
  <c r="U35" i="65"/>
  <c r="T35" i="65"/>
  <c r="AN34" i="65"/>
  <c r="AM34" i="65"/>
  <c r="AL34" i="65"/>
  <c r="AK34" i="65"/>
  <c r="AJ34" i="65"/>
  <c r="AI34" i="65"/>
  <c r="AH34" i="65"/>
  <c r="AG34" i="65"/>
  <c r="AF34" i="65"/>
  <c r="AE34" i="65"/>
  <c r="AD34" i="65"/>
  <c r="Y34" i="65"/>
  <c r="W34" i="65"/>
  <c r="V34" i="65"/>
  <c r="U34" i="65"/>
  <c r="T34" i="65"/>
  <c r="AN33" i="65"/>
  <c r="AM33" i="65"/>
  <c r="AL33" i="65"/>
  <c r="AK33" i="65"/>
  <c r="AJ33" i="65"/>
  <c r="AI33" i="65"/>
  <c r="AH33" i="65"/>
  <c r="AG33" i="65"/>
  <c r="AF33" i="65"/>
  <c r="AE33" i="65"/>
  <c r="AD33" i="65"/>
  <c r="Y33" i="65"/>
  <c r="W33" i="65"/>
  <c r="V33" i="65"/>
  <c r="U33" i="65"/>
  <c r="T33" i="65"/>
  <c r="AN32" i="65"/>
  <c r="AM32" i="65"/>
  <c r="AL32" i="65"/>
  <c r="AK32" i="65"/>
  <c r="AJ32" i="65"/>
  <c r="AI32" i="65"/>
  <c r="AH32" i="65"/>
  <c r="AG32" i="65"/>
  <c r="AF32" i="65"/>
  <c r="AE32" i="65"/>
  <c r="AD32" i="65"/>
  <c r="Y32" i="65"/>
  <c r="W32" i="65"/>
  <c r="V32" i="65"/>
  <c r="U32" i="65"/>
  <c r="T32" i="65"/>
  <c r="AN31" i="65"/>
  <c r="AM31" i="65"/>
  <c r="AL31" i="65"/>
  <c r="AK31" i="65"/>
  <c r="AJ31" i="65"/>
  <c r="AI31" i="65"/>
  <c r="AH31" i="65"/>
  <c r="AG31" i="65"/>
  <c r="AF31" i="65"/>
  <c r="AE31" i="65"/>
  <c r="AD31" i="65"/>
  <c r="Y31" i="65"/>
  <c r="W31" i="65"/>
  <c r="V31" i="65"/>
  <c r="U31" i="65"/>
  <c r="T31" i="65"/>
  <c r="AN30" i="65"/>
  <c r="AM30" i="65"/>
  <c r="AL30" i="65"/>
  <c r="AK30" i="65"/>
  <c r="AJ30" i="65"/>
  <c r="AI30" i="65"/>
  <c r="AH30" i="65"/>
  <c r="AG30" i="65"/>
  <c r="AF30" i="65"/>
  <c r="AE30" i="65"/>
  <c r="AD30" i="65"/>
  <c r="Y30" i="65"/>
  <c r="W30" i="65"/>
  <c r="V30" i="65"/>
  <c r="U30" i="65"/>
  <c r="T30" i="65"/>
  <c r="AN29" i="65"/>
  <c r="AM29" i="65"/>
  <c r="AL29" i="65"/>
  <c r="AK29" i="65"/>
  <c r="AJ29" i="65"/>
  <c r="AI29" i="65"/>
  <c r="AH29" i="65"/>
  <c r="AG29" i="65"/>
  <c r="AF29" i="65"/>
  <c r="AE29" i="65"/>
  <c r="AD29" i="65"/>
  <c r="Y29" i="65"/>
  <c r="W29" i="65"/>
  <c r="V29" i="65"/>
  <c r="U29" i="65"/>
  <c r="T29" i="65"/>
  <c r="AN28" i="65"/>
  <c r="AM28" i="65"/>
  <c r="AL28" i="65"/>
  <c r="AK28" i="65"/>
  <c r="AJ28" i="65"/>
  <c r="AI28" i="65"/>
  <c r="AH28" i="65"/>
  <c r="AG28" i="65"/>
  <c r="AF28" i="65"/>
  <c r="AE28" i="65"/>
  <c r="AD28" i="65"/>
  <c r="Y28" i="65"/>
  <c r="W28" i="65"/>
  <c r="V28" i="65"/>
  <c r="U28" i="65"/>
  <c r="T28" i="65"/>
  <c r="AN27" i="65"/>
  <c r="AM27" i="65"/>
  <c r="AL27" i="65"/>
  <c r="AK27" i="65"/>
  <c r="AJ27" i="65"/>
  <c r="AI27" i="65"/>
  <c r="AH27" i="65"/>
  <c r="AG27" i="65"/>
  <c r="AF27" i="65"/>
  <c r="AE27" i="65"/>
  <c r="AD27" i="65"/>
  <c r="Y27" i="65"/>
  <c r="W27" i="65"/>
  <c r="V27" i="65"/>
  <c r="U27" i="65"/>
  <c r="T27" i="65"/>
  <c r="AN26" i="65"/>
  <c r="AM26" i="65"/>
  <c r="AL26" i="65"/>
  <c r="AK26" i="65"/>
  <c r="AJ26" i="65"/>
  <c r="AI26" i="65"/>
  <c r="AH26" i="65"/>
  <c r="AG26" i="65"/>
  <c r="AF26" i="65"/>
  <c r="AE26" i="65"/>
  <c r="AD26" i="65"/>
  <c r="Y26" i="65"/>
  <c r="W26" i="65"/>
  <c r="V26" i="65"/>
  <c r="U26" i="65"/>
  <c r="T26" i="65"/>
  <c r="AN25" i="65"/>
  <c r="AM25" i="65"/>
  <c r="AL25" i="65"/>
  <c r="AK25" i="65"/>
  <c r="AJ25" i="65"/>
  <c r="AI25" i="65"/>
  <c r="AH25" i="65"/>
  <c r="AG25" i="65"/>
  <c r="AF25" i="65"/>
  <c r="AE25" i="65"/>
  <c r="AD25" i="65"/>
  <c r="Y25" i="65"/>
  <c r="W25" i="65"/>
  <c r="V25" i="65"/>
  <c r="U25" i="65"/>
  <c r="T25" i="65"/>
  <c r="AN24" i="65"/>
  <c r="AM24" i="65"/>
  <c r="AL24" i="65"/>
  <c r="AK24" i="65"/>
  <c r="AJ24" i="65"/>
  <c r="AI24" i="65"/>
  <c r="AH24" i="65"/>
  <c r="AG24" i="65"/>
  <c r="AF24" i="65"/>
  <c r="AE24" i="65"/>
  <c r="AD24" i="65"/>
  <c r="Y24" i="65"/>
  <c r="W24" i="65"/>
  <c r="V24" i="65"/>
  <c r="U24" i="65"/>
  <c r="T24" i="65"/>
  <c r="AN23" i="65"/>
  <c r="AM23" i="65"/>
  <c r="AL23" i="65"/>
  <c r="AK23" i="65"/>
  <c r="AJ23" i="65"/>
  <c r="AI23" i="65"/>
  <c r="AH23" i="65"/>
  <c r="AG23" i="65"/>
  <c r="AF23" i="65"/>
  <c r="AE23" i="65"/>
  <c r="AD23" i="65"/>
  <c r="Y23" i="65"/>
  <c r="W23" i="65"/>
  <c r="V23" i="65"/>
  <c r="U23" i="65"/>
  <c r="T23" i="65"/>
  <c r="AN22" i="65"/>
  <c r="AM22" i="65"/>
  <c r="AL22" i="65"/>
  <c r="AK22" i="65"/>
  <c r="AJ22" i="65"/>
  <c r="AI22" i="65"/>
  <c r="AH22" i="65"/>
  <c r="AG22" i="65"/>
  <c r="AF22" i="65"/>
  <c r="AE22" i="65"/>
  <c r="AD22" i="65"/>
  <c r="Y22" i="65"/>
  <c r="W22" i="65"/>
  <c r="V22" i="65"/>
  <c r="U22" i="65"/>
  <c r="T22" i="65"/>
  <c r="AN21" i="65"/>
  <c r="AM21" i="65"/>
  <c r="AL21" i="65"/>
  <c r="AK21" i="65"/>
  <c r="AJ21" i="65"/>
  <c r="AI21" i="65"/>
  <c r="AH21" i="65"/>
  <c r="AG21" i="65"/>
  <c r="AF21" i="65"/>
  <c r="AE21" i="65"/>
  <c r="AD21" i="65"/>
  <c r="Y21" i="65"/>
  <c r="W21" i="65"/>
  <c r="V21" i="65"/>
  <c r="U21" i="65"/>
  <c r="T21" i="65"/>
  <c r="AN20" i="65"/>
  <c r="AM20" i="65"/>
  <c r="AL20" i="65"/>
  <c r="AK20" i="65"/>
  <c r="AJ20" i="65"/>
  <c r="AI20" i="65"/>
  <c r="AH20" i="65"/>
  <c r="AG20" i="65"/>
  <c r="AF20" i="65"/>
  <c r="AE20" i="65"/>
  <c r="AD20" i="65"/>
  <c r="Y20" i="65"/>
  <c r="W20" i="65"/>
  <c r="V20" i="65"/>
  <c r="U20" i="65"/>
  <c r="T20" i="65"/>
  <c r="AN19" i="65"/>
  <c r="AM19" i="65"/>
  <c r="AL19" i="65"/>
  <c r="AK19" i="65"/>
  <c r="AJ19" i="65"/>
  <c r="AI19" i="65"/>
  <c r="AH19" i="65"/>
  <c r="AG19" i="65"/>
  <c r="AF19" i="65"/>
  <c r="AE19" i="65"/>
  <c r="AD19" i="65"/>
  <c r="Y19" i="65"/>
  <c r="W19" i="65"/>
  <c r="V19" i="65"/>
  <c r="U19" i="65"/>
  <c r="T19" i="65"/>
  <c r="AN18" i="65"/>
  <c r="AM18" i="65"/>
  <c r="AL18" i="65"/>
  <c r="AK18" i="65"/>
  <c r="AJ18" i="65"/>
  <c r="AI18" i="65"/>
  <c r="AH18" i="65"/>
  <c r="AG18" i="65"/>
  <c r="AF18" i="65"/>
  <c r="AE18" i="65"/>
  <c r="AD18" i="65"/>
  <c r="Y18" i="65"/>
  <c r="W18" i="65"/>
  <c r="V18" i="65"/>
  <c r="U18" i="65"/>
  <c r="T18" i="65"/>
  <c r="AN17" i="65"/>
  <c r="AM17" i="65"/>
  <c r="AL17" i="65"/>
  <c r="AK17" i="65"/>
  <c r="AJ17" i="65"/>
  <c r="AI17" i="65"/>
  <c r="AH17" i="65"/>
  <c r="AG17" i="65"/>
  <c r="AF17" i="65"/>
  <c r="AE17" i="65"/>
  <c r="AD17" i="65"/>
  <c r="Y17" i="65"/>
  <c r="W17" i="65"/>
  <c r="V17" i="65"/>
  <c r="U17" i="65"/>
  <c r="T17" i="65"/>
  <c r="AN16" i="65"/>
  <c r="AM16" i="65"/>
  <c r="AL16" i="65"/>
  <c r="AK16" i="65"/>
  <c r="AJ16" i="65"/>
  <c r="AI16" i="65"/>
  <c r="AH16" i="65"/>
  <c r="AG16" i="65"/>
  <c r="AF16" i="65"/>
  <c r="AE16" i="65"/>
  <c r="AD16" i="65"/>
  <c r="Y16" i="65"/>
  <c r="W16" i="65"/>
  <c r="V16" i="65"/>
  <c r="U16" i="65"/>
  <c r="T16" i="65"/>
  <c r="A16" i="65"/>
  <c r="AN15" i="65"/>
  <c r="AM15" i="65"/>
  <c r="AL15" i="65"/>
  <c r="AK15" i="65"/>
  <c r="AJ15" i="65"/>
  <c r="AI15" i="65"/>
  <c r="AH15" i="65"/>
  <c r="AG15" i="65"/>
  <c r="AF15" i="65"/>
  <c r="AE15" i="65"/>
  <c r="AD15" i="65"/>
  <c r="Y15" i="65"/>
  <c r="W15" i="65"/>
  <c r="V15" i="65"/>
  <c r="U15" i="65"/>
  <c r="T15" i="65"/>
  <c r="AN14" i="65"/>
  <c r="AM14" i="65"/>
  <c r="AL14" i="65"/>
  <c r="AK14" i="65"/>
  <c r="AJ14" i="65"/>
  <c r="AI14" i="65"/>
  <c r="AH14" i="65"/>
  <c r="AG14" i="65"/>
  <c r="AF14" i="65"/>
  <c r="AE14" i="65"/>
  <c r="AD14" i="65"/>
  <c r="Y14" i="65"/>
  <c r="W14" i="65"/>
  <c r="V14" i="65"/>
  <c r="U14" i="65"/>
  <c r="T14" i="65"/>
  <c r="A14" i="65"/>
  <c r="AN13" i="65"/>
  <c r="AM13" i="65"/>
  <c r="AL13" i="65"/>
  <c r="AK13" i="65"/>
  <c r="AJ13" i="65"/>
  <c r="AI13" i="65"/>
  <c r="AH13" i="65"/>
  <c r="AG13" i="65"/>
  <c r="AF13" i="65"/>
  <c r="AE13" i="65"/>
  <c r="AD13" i="65"/>
  <c r="Y13" i="65"/>
  <c r="W13" i="65"/>
  <c r="V13" i="65"/>
  <c r="U13" i="65"/>
  <c r="T13" i="65"/>
  <c r="AN12" i="65"/>
  <c r="AM12" i="65"/>
  <c r="AL12" i="65"/>
  <c r="AK12" i="65"/>
  <c r="AJ12" i="65"/>
  <c r="AI12" i="65"/>
  <c r="AH12" i="65"/>
  <c r="AG12" i="65"/>
  <c r="AF12" i="65"/>
  <c r="AE12" i="65"/>
  <c r="AD12" i="65"/>
  <c r="Y12" i="65"/>
  <c r="W12" i="65"/>
  <c r="V12" i="65"/>
  <c r="U12" i="65"/>
  <c r="T12" i="65"/>
  <c r="A12" i="65"/>
  <c r="AN11" i="65"/>
  <c r="AM11" i="65"/>
  <c r="AL11" i="65"/>
  <c r="AK11" i="65"/>
  <c r="AJ11" i="65"/>
  <c r="AI11" i="65"/>
  <c r="AH11" i="65"/>
  <c r="AG11" i="65"/>
  <c r="AF11" i="65"/>
  <c r="AE11" i="65"/>
  <c r="AD11" i="65"/>
  <c r="Y11" i="65"/>
  <c r="W11" i="65"/>
  <c r="V11" i="65"/>
  <c r="U11" i="65"/>
  <c r="T11" i="65"/>
  <c r="AN10" i="65"/>
  <c r="AM10" i="65"/>
  <c r="AL10" i="65"/>
  <c r="AK10" i="65"/>
  <c r="AJ10" i="65"/>
  <c r="AI10" i="65"/>
  <c r="AH10" i="65"/>
  <c r="AG10" i="65"/>
  <c r="AF10" i="65"/>
  <c r="AE10" i="65"/>
  <c r="AD10" i="65"/>
  <c r="Y10" i="65"/>
  <c r="W10" i="65"/>
  <c r="V10" i="65"/>
  <c r="U10" i="65"/>
  <c r="T10" i="65"/>
  <c r="A10" i="65"/>
  <c r="AN9" i="65"/>
  <c r="AM9" i="65"/>
  <c r="AL9" i="65"/>
  <c r="AK9" i="65"/>
  <c r="AJ9" i="65"/>
  <c r="AI9" i="65"/>
  <c r="AH9" i="65"/>
  <c r="AG9" i="65"/>
  <c r="AF9" i="65"/>
  <c r="AE9" i="65"/>
  <c r="AD9" i="65"/>
  <c r="Y9" i="65"/>
  <c r="W9" i="65"/>
  <c r="V9" i="65"/>
  <c r="U9" i="65"/>
  <c r="T9" i="65"/>
  <c r="AN8" i="65"/>
  <c r="AM8" i="65"/>
  <c r="AL8" i="65"/>
  <c r="AK8" i="65"/>
  <c r="AJ8" i="65"/>
  <c r="AI8" i="65"/>
  <c r="AH8" i="65"/>
  <c r="AG8" i="65"/>
  <c r="AF8" i="65"/>
  <c r="AD8" i="65"/>
  <c r="Y8" i="65"/>
  <c r="W8" i="65"/>
  <c r="V8" i="65"/>
  <c r="U8" i="65"/>
  <c r="T8" i="65"/>
  <c r="AN7" i="65"/>
  <c r="AM7" i="65"/>
  <c r="AL7" i="65"/>
  <c r="AK7" i="65"/>
  <c r="AJ7" i="65"/>
  <c r="AI7" i="65"/>
  <c r="AH7" i="65"/>
  <c r="AG7" i="65"/>
  <c r="AF7" i="65"/>
  <c r="AD7" i="65"/>
  <c r="Y7" i="65"/>
  <c r="W7" i="65"/>
  <c r="V7" i="65"/>
  <c r="U7" i="65"/>
  <c r="T7" i="65"/>
  <c r="AN6" i="65"/>
  <c r="AM6" i="65"/>
  <c r="AL6" i="65"/>
  <c r="AK6" i="65"/>
  <c r="AJ6" i="65"/>
  <c r="AI6" i="65"/>
  <c r="AH6" i="65"/>
  <c r="AG6" i="65"/>
  <c r="AF6" i="65"/>
  <c r="AD6" i="65"/>
  <c r="Y6" i="65"/>
  <c r="W6" i="65"/>
  <c r="V6" i="65"/>
  <c r="U6" i="65"/>
  <c r="T6" i="65"/>
  <c r="A6" i="65"/>
  <c r="AN5" i="65"/>
  <c r="AM5" i="65"/>
  <c r="AL5" i="65"/>
  <c r="AK5" i="65"/>
  <c r="AJ5" i="65"/>
  <c r="AI5" i="65"/>
  <c r="AH5" i="65"/>
  <c r="AG5" i="65"/>
  <c r="AF5" i="65"/>
  <c r="AD5" i="65"/>
  <c r="Y5" i="65"/>
  <c r="W5" i="65"/>
  <c r="V5" i="65"/>
  <c r="U5" i="65"/>
  <c r="T5" i="65"/>
  <c r="F1" i="65"/>
  <c r="N117" i="1"/>
  <c r="O117" i="1" s="1"/>
  <c r="N116" i="1"/>
  <c r="N115" i="1"/>
  <c r="I47" i="67" s="1"/>
  <c r="O47" i="67" s="1"/>
  <c r="R47" i="67" s="1"/>
  <c r="N114" i="1"/>
  <c r="I53" i="68" s="1"/>
  <c r="O53" i="68" s="1"/>
  <c r="R53" i="68" s="1"/>
  <c r="N113" i="1"/>
  <c r="O113" i="1" s="1"/>
  <c r="A8" i="64" s="1"/>
  <c r="N112" i="1"/>
  <c r="O112" i="1" s="1"/>
  <c r="A8" i="36" s="1"/>
  <c r="N111" i="1"/>
  <c r="O111" i="1" s="1"/>
  <c r="I65" i="67" s="1"/>
  <c r="N65" i="67" s="1"/>
  <c r="Q65" i="67" s="1"/>
  <c r="N110" i="1"/>
  <c r="O110" i="1" s="1"/>
  <c r="N109" i="1"/>
  <c r="O109" i="1" s="1"/>
  <c r="N108" i="1"/>
  <c r="N107" i="1"/>
  <c r="O107" i="1" s="1"/>
  <c r="N106" i="1"/>
  <c r="O106" i="1" s="1"/>
  <c r="A8" i="63" s="1"/>
  <c r="N105" i="1"/>
  <c r="O105" i="1" s="1"/>
  <c r="N104" i="1"/>
  <c r="O104" i="1" s="1"/>
  <c r="A8" i="44" s="1"/>
  <c r="I12" i="67" s="1"/>
  <c r="N103" i="1"/>
  <c r="O103" i="1" s="1"/>
  <c r="A8" i="13" s="1"/>
  <c r="X19" i="13" s="1"/>
  <c r="N102" i="1"/>
  <c r="O102" i="1" s="1"/>
  <c r="A8" i="60" s="1"/>
  <c r="I34" i="67" s="1"/>
  <c r="N101" i="1"/>
  <c r="O101" i="1" s="1"/>
  <c r="A8" i="32" s="1"/>
  <c r="X57" i="32" s="1"/>
  <c r="N100" i="1"/>
  <c r="O100" i="1" s="1"/>
  <c r="A8" i="49" s="1"/>
  <c r="N99" i="1"/>
  <c r="O99" i="1" s="1"/>
  <c r="A8" i="18" s="1"/>
  <c r="X11" i="18" s="1"/>
  <c r="N98" i="1"/>
  <c r="O98" i="1" s="1"/>
  <c r="N97" i="1"/>
  <c r="O97" i="1" s="1"/>
  <c r="A8" i="46" s="1"/>
  <c r="N96" i="1"/>
  <c r="O96" i="1" s="1"/>
  <c r="A8" i="15" s="1"/>
  <c r="X484" i="15" s="1"/>
  <c r="N95" i="1"/>
  <c r="O95" i="1" s="1"/>
  <c r="A8" i="40" s="1"/>
  <c r="N94" i="1"/>
  <c r="O94" i="1" s="1"/>
  <c r="A8" i="6" s="1"/>
  <c r="X19" i="6" s="1"/>
  <c r="N93" i="1"/>
  <c r="O93" i="1" s="1"/>
  <c r="A8" i="39" s="1"/>
  <c r="N92" i="1"/>
  <c r="O92" i="1" s="1"/>
  <c r="A8" i="5" s="1"/>
  <c r="N91" i="1"/>
  <c r="O91" i="1" s="1"/>
  <c r="N90" i="1"/>
  <c r="O90" i="1" s="1"/>
  <c r="A8" i="34" s="1"/>
  <c r="N89" i="1"/>
  <c r="O89" i="1" s="1"/>
  <c r="N88" i="1"/>
  <c r="O88" i="1" s="1"/>
  <c r="N87" i="1"/>
  <c r="O87" i="1" s="1"/>
  <c r="A8" i="45" s="1"/>
  <c r="N86" i="1"/>
  <c r="O86" i="1" s="1"/>
  <c r="A8" i="14" s="1"/>
  <c r="N85" i="1"/>
  <c r="O85" i="1" s="1"/>
  <c r="A8" i="3" s="1"/>
  <c r="X18" i="3" s="1"/>
  <c r="N84" i="1"/>
  <c r="N83" i="1"/>
  <c r="O83" i="1" s="1"/>
  <c r="N82" i="1"/>
  <c r="O82" i="1" s="1"/>
  <c r="N81" i="1"/>
  <c r="O81" i="1" s="1"/>
  <c r="N80" i="1"/>
  <c r="I46" i="67" s="1"/>
  <c r="N46" i="67" s="1"/>
  <c r="Q46" i="67" s="1"/>
  <c r="N79" i="1"/>
  <c r="O79" i="1" s="1"/>
  <c r="N78" i="1"/>
  <c r="O78" i="1" s="1"/>
  <c r="N77" i="1"/>
  <c r="O77" i="1" s="1"/>
  <c r="N76" i="1"/>
  <c r="O76" i="1" s="1"/>
  <c r="A8" i="56" s="1"/>
  <c r="N75" i="1"/>
  <c r="O75" i="1" s="1"/>
  <c r="A8" i="25" s="1"/>
  <c r="X23" i="25" s="1"/>
  <c r="N74" i="1"/>
  <c r="O74" i="1" s="1"/>
  <c r="A8" i="37" s="1"/>
  <c r="N73" i="1"/>
  <c r="N72" i="1"/>
  <c r="O72" i="1" s="1"/>
  <c r="A8" i="61" s="1"/>
  <c r="I36" i="67" s="1"/>
  <c r="N71" i="1"/>
  <c r="O71" i="1" s="1"/>
  <c r="A8" i="51" s="1"/>
  <c r="O70" i="1"/>
  <c r="A8" i="20" s="1"/>
  <c r="X10" i="20" s="1"/>
  <c r="N70" i="1"/>
  <c r="N69" i="1"/>
  <c r="O69" i="1" s="1"/>
  <c r="A8" i="52" s="1"/>
  <c r="I20" i="67" s="1"/>
  <c r="N68" i="1"/>
  <c r="O68" i="1" s="1"/>
  <c r="A8" i="21" s="1"/>
  <c r="N67" i="1"/>
  <c r="O67" i="1" s="1"/>
  <c r="A8" i="75" s="1"/>
  <c r="I16" i="67" s="1"/>
  <c r="N66" i="1"/>
  <c r="O66" i="1" s="1"/>
  <c r="A8" i="74" s="1"/>
  <c r="X8" i="74" s="1"/>
  <c r="N65" i="1"/>
  <c r="O65" i="1" s="1"/>
  <c r="N64" i="1"/>
  <c r="O64" i="1" s="1"/>
  <c r="N63" i="1"/>
  <c r="O63" i="1" s="1"/>
  <c r="N62" i="1"/>
  <c r="O62" i="1" s="1"/>
  <c r="N61" i="1"/>
  <c r="O61" i="1" s="1"/>
  <c r="A8" i="19" s="1"/>
  <c r="I18" i="68" s="1"/>
  <c r="N60" i="1"/>
  <c r="O60" i="1" s="1"/>
  <c r="N59" i="1"/>
  <c r="O59" i="1" s="1"/>
  <c r="A8" i="66" s="1"/>
  <c r="N58" i="1"/>
  <c r="O58" i="1" s="1"/>
  <c r="A8" i="65" s="1"/>
  <c r="X175" i="65" s="1"/>
  <c r="N57" i="1"/>
  <c r="O57" i="1" s="1"/>
  <c r="N56" i="1"/>
  <c r="O56" i="1" s="1"/>
  <c r="A8" i="33" s="1"/>
  <c r="N55" i="1"/>
  <c r="O55" i="1" s="1"/>
  <c r="N54" i="1"/>
  <c r="O54" i="1" s="1"/>
  <c r="N53" i="1"/>
  <c r="O53" i="1" s="1"/>
  <c r="A8" i="28" s="1"/>
  <c r="X17" i="28" s="1"/>
  <c r="N52" i="1"/>
  <c r="O52" i="1" s="1"/>
  <c r="N51" i="1"/>
  <c r="O51" i="1" s="1"/>
  <c r="A8" i="73" s="1"/>
  <c r="N50" i="1"/>
  <c r="O50" i="1" s="1"/>
  <c r="A8" i="70" s="1"/>
  <c r="N49" i="1"/>
  <c r="O49" i="1" s="1"/>
  <c r="A8" i="47" s="1"/>
  <c r="N48" i="1"/>
  <c r="O48" i="1" s="1"/>
  <c r="A8" i="16" s="1"/>
  <c r="N47" i="1"/>
  <c r="O47" i="1" s="1"/>
  <c r="A8" i="41" s="1"/>
  <c r="N46" i="1"/>
  <c r="O46" i="1" s="1"/>
  <c r="A8" i="12" s="1"/>
  <c r="N45" i="1"/>
  <c r="O45" i="1" s="1"/>
  <c r="A8" i="26" s="1"/>
  <c r="X16" i="26" s="1"/>
  <c r="N44" i="1"/>
  <c r="O44" i="1" s="1"/>
  <c r="A8" i="27" s="1"/>
  <c r="X17" i="27" s="1"/>
  <c r="AA17" i="27" s="1"/>
  <c r="AC17" i="27" s="1"/>
  <c r="AP17" i="27" s="1"/>
  <c r="N43" i="1"/>
  <c r="O43" i="1" s="1"/>
  <c r="N42" i="1"/>
  <c r="O42" i="1" s="1"/>
  <c r="A8" i="38" s="1"/>
  <c r="N41" i="1"/>
  <c r="O41" i="1" s="1"/>
  <c r="N40" i="1"/>
  <c r="O40" i="1" s="1"/>
  <c r="N39" i="1"/>
  <c r="O39" i="1" s="1"/>
  <c r="N38" i="1"/>
  <c r="O38" i="1" s="1"/>
  <c r="N37" i="1"/>
  <c r="O37" i="1" s="1"/>
  <c r="N36" i="1"/>
  <c r="N35" i="1"/>
  <c r="O35" i="1" s="1"/>
  <c r="N34" i="1"/>
  <c r="O34" i="1" s="1"/>
  <c r="N33" i="1"/>
  <c r="I51" i="68" s="1"/>
  <c r="O51" i="68" s="1"/>
  <c r="R51" i="68" s="1"/>
  <c r="N32" i="1"/>
  <c r="O32" i="1" s="1"/>
  <c r="N31" i="1"/>
  <c r="O31" i="1" s="1"/>
  <c r="N30" i="1"/>
  <c r="O30" i="1" s="1"/>
  <c r="N29" i="1"/>
  <c r="O29" i="1" s="1"/>
  <c r="N28" i="1"/>
  <c r="N27" i="1"/>
  <c r="O27" i="1" s="1"/>
  <c r="N26" i="1"/>
  <c r="O26" i="1" s="1"/>
  <c r="N25" i="1"/>
  <c r="O25" i="1" s="1"/>
  <c r="N58" i="68" s="1"/>
  <c r="Q58" i="68" s="1"/>
  <c r="N24" i="1"/>
  <c r="O24" i="1" s="1"/>
  <c r="N23" i="1"/>
  <c r="O23" i="1" s="1"/>
  <c r="N22" i="1"/>
  <c r="O22" i="1" s="1"/>
  <c r="A8" i="55" s="1"/>
  <c r="N21" i="1"/>
  <c r="O21" i="1" s="1"/>
  <c r="A8" i="24" s="1"/>
  <c r="N20" i="1"/>
  <c r="O20" i="1" s="1"/>
  <c r="N19" i="1"/>
  <c r="O19" i="1" s="1"/>
  <c r="N18" i="1"/>
  <c r="O18" i="1" s="1"/>
  <c r="A8" i="59" s="1"/>
  <c r="N17" i="1"/>
  <c r="O17" i="1" s="1"/>
  <c r="N16" i="1"/>
  <c r="O16" i="1" s="1"/>
  <c r="A8" i="57" s="1"/>
  <c r="N15" i="1"/>
  <c r="O15" i="1" s="1"/>
  <c r="A8" i="29" s="1"/>
  <c r="X23" i="29" s="1"/>
  <c r="N14" i="1"/>
  <c r="O14" i="1" s="1"/>
  <c r="A8" i="53" s="1"/>
  <c r="N13" i="1"/>
  <c r="O13" i="1" s="1"/>
  <c r="A8" i="22" s="1"/>
  <c r="X68" i="22" s="1"/>
  <c r="N12" i="1"/>
  <c r="O12" i="1" s="1"/>
  <c r="A8" i="54" s="1"/>
  <c r="I27" i="67" s="1"/>
  <c r="N11" i="1"/>
  <c r="O11" i="1" s="1"/>
  <c r="A8" i="23" s="1"/>
  <c r="X25" i="23" s="1"/>
  <c r="N10" i="1"/>
  <c r="O10" i="1" s="1"/>
  <c r="A8" i="58" s="1"/>
  <c r="N9" i="1"/>
  <c r="O9" i="1" s="1"/>
  <c r="A8" i="30" s="1"/>
  <c r="X23" i="30" s="1"/>
  <c r="N8" i="1"/>
  <c r="O8" i="1" s="1"/>
  <c r="A8" i="71" s="1"/>
  <c r="N7" i="1"/>
  <c r="O7" i="1" s="1"/>
  <c r="A8" i="72" s="1"/>
  <c r="N6" i="1"/>
  <c r="O6" i="1" s="1"/>
  <c r="N5" i="1"/>
  <c r="O5" i="1" s="1"/>
  <c r="A8" i="69" s="1"/>
  <c r="N4" i="1"/>
  <c r="N3" i="1"/>
  <c r="O3" i="1" s="1"/>
  <c r="N2" i="1"/>
  <c r="O2" i="1" s="1"/>
  <c r="T66" i="67"/>
  <c r="S66" i="67"/>
  <c r="P66" i="67"/>
  <c r="M66" i="67"/>
  <c r="L66" i="67"/>
  <c r="K66" i="67"/>
  <c r="J66" i="67"/>
  <c r="I64" i="67"/>
  <c r="I66" i="67" s="1"/>
  <c r="T62" i="67"/>
  <c r="S62" i="67"/>
  <c r="P62" i="67"/>
  <c r="M62" i="67"/>
  <c r="L62" i="67"/>
  <c r="K62" i="67"/>
  <c r="J62" i="67"/>
  <c r="H62" i="67"/>
  <c r="T61" i="67"/>
  <c r="S61" i="67"/>
  <c r="P61" i="67"/>
  <c r="M61" i="67"/>
  <c r="L61" i="67"/>
  <c r="K61" i="67"/>
  <c r="J61" i="67"/>
  <c r="H61" i="67"/>
  <c r="T60" i="67"/>
  <c r="S60" i="67"/>
  <c r="P60" i="67"/>
  <c r="M60" i="67"/>
  <c r="L60" i="67"/>
  <c r="K60" i="67"/>
  <c r="J60" i="67"/>
  <c r="H60" i="67"/>
  <c r="I59" i="67"/>
  <c r="N59" i="67" s="1"/>
  <c r="Q59" i="67" s="1"/>
  <c r="T55" i="67"/>
  <c r="S55" i="67"/>
  <c r="P55" i="67"/>
  <c r="M55" i="67"/>
  <c r="L55" i="67"/>
  <c r="K55" i="67"/>
  <c r="J55" i="67"/>
  <c r="H55" i="67"/>
  <c r="I51" i="67"/>
  <c r="O51" i="67" s="1"/>
  <c r="R51" i="67" s="1"/>
  <c r="I48" i="67"/>
  <c r="N47" i="67"/>
  <c r="Q47" i="67" s="1"/>
  <c r="I43" i="67"/>
  <c r="N43" i="67" s="1"/>
  <c r="T41" i="67"/>
  <c r="S41" i="67"/>
  <c r="P41" i="67"/>
  <c r="M41" i="67"/>
  <c r="L41" i="67"/>
  <c r="K41" i="67"/>
  <c r="J41" i="67"/>
  <c r="H41" i="67"/>
  <c r="T40" i="67"/>
  <c r="S40" i="67"/>
  <c r="P40" i="67"/>
  <c r="H40" i="67"/>
  <c r="T39" i="67"/>
  <c r="S39" i="67"/>
  <c r="P39" i="67"/>
  <c r="I39" i="67"/>
  <c r="O39" i="67" s="1"/>
  <c r="R39" i="67" s="1"/>
  <c r="H39" i="67"/>
  <c r="T38" i="67"/>
  <c r="S38" i="67"/>
  <c r="P38" i="67"/>
  <c r="M38" i="67"/>
  <c r="L38" i="67"/>
  <c r="K38" i="67"/>
  <c r="J38" i="67"/>
  <c r="T37" i="67"/>
  <c r="S37" i="67"/>
  <c r="P37" i="67"/>
  <c r="L37" i="67"/>
  <c r="K37" i="67"/>
  <c r="J37" i="67"/>
  <c r="H37" i="67"/>
  <c r="F37" i="67"/>
  <c r="T36" i="67"/>
  <c r="S36" i="67"/>
  <c r="P36" i="67"/>
  <c r="L36" i="67"/>
  <c r="K36" i="67"/>
  <c r="J36" i="67"/>
  <c r="H36" i="67"/>
  <c r="T35" i="67"/>
  <c r="P35" i="67"/>
  <c r="T34" i="67"/>
  <c r="S34" i="67"/>
  <c r="P34" i="67"/>
  <c r="L34" i="67"/>
  <c r="K34" i="67"/>
  <c r="J34" i="67"/>
  <c r="H34" i="67"/>
  <c r="F34" i="67"/>
  <c r="T33" i="67"/>
  <c r="S33" i="67"/>
  <c r="P33" i="67"/>
  <c r="L33" i="67"/>
  <c r="K33" i="67"/>
  <c r="J33" i="67"/>
  <c r="H33" i="67"/>
  <c r="F33" i="67"/>
  <c r="T32" i="67"/>
  <c r="S32" i="67"/>
  <c r="P32" i="67"/>
  <c r="L32" i="67"/>
  <c r="K32" i="67"/>
  <c r="J32" i="67"/>
  <c r="H32" i="67"/>
  <c r="F32" i="67"/>
  <c r="T31" i="67"/>
  <c r="S31" i="67"/>
  <c r="P31" i="67"/>
  <c r="L31" i="67"/>
  <c r="K31" i="67"/>
  <c r="J31" i="67"/>
  <c r="H31" i="67"/>
  <c r="F31" i="67"/>
  <c r="T30" i="67"/>
  <c r="S30" i="67"/>
  <c r="P30" i="67"/>
  <c r="L30" i="67"/>
  <c r="K30" i="67"/>
  <c r="J30" i="67"/>
  <c r="H30" i="67"/>
  <c r="T29" i="67"/>
  <c r="S29" i="67"/>
  <c r="P29" i="67"/>
  <c r="L29" i="67"/>
  <c r="K29" i="67"/>
  <c r="J29" i="67"/>
  <c r="H29" i="67"/>
  <c r="F29" i="67"/>
  <c r="T28" i="67"/>
  <c r="S28" i="67"/>
  <c r="P28" i="67"/>
  <c r="L28" i="67"/>
  <c r="K28" i="67"/>
  <c r="J28" i="67"/>
  <c r="H28" i="67"/>
  <c r="F28" i="67"/>
  <c r="T27" i="67"/>
  <c r="S27" i="67"/>
  <c r="P27" i="67"/>
  <c r="L27" i="67"/>
  <c r="K27" i="67"/>
  <c r="J27" i="67"/>
  <c r="H27" i="67"/>
  <c r="F27" i="67"/>
  <c r="T26" i="67"/>
  <c r="S26" i="67"/>
  <c r="P26" i="67"/>
  <c r="L26" i="67"/>
  <c r="K26" i="67"/>
  <c r="J26" i="67"/>
  <c r="H26" i="67"/>
  <c r="F26" i="67"/>
  <c r="T25" i="67"/>
  <c r="S25" i="67"/>
  <c r="P25" i="67"/>
  <c r="L25" i="67"/>
  <c r="K25" i="67"/>
  <c r="J25" i="67"/>
  <c r="H25" i="67"/>
  <c r="F25" i="67"/>
  <c r="T24" i="67"/>
  <c r="S24" i="67"/>
  <c r="P24" i="67"/>
  <c r="L24" i="67"/>
  <c r="K24" i="67"/>
  <c r="J24" i="67"/>
  <c r="H24" i="67"/>
  <c r="F24" i="67"/>
  <c r="T23" i="67"/>
  <c r="S23" i="67"/>
  <c r="P23" i="67"/>
  <c r="M23" i="67"/>
  <c r="L23" i="67"/>
  <c r="K23" i="67"/>
  <c r="J23" i="67"/>
  <c r="H23" i="67"/>
  <c r="T22" i="67"/>
  <c r="S22" i="67"/>
  <c r="P22" i="67"/>
  <c r="M22" i="67"/>
  <c r="L22" i="67"/>
  <c r="K22" i="67"/>
  <c r="J22" i="67"/>
  <c r="H22" i="67"/>
  <c r="T21" i="67"/>
  <c r="S21" i="67"/>
  <c r="P21" i="67"/>
  <c r="L21" i="67"/>
  <c r="K21" i="67"/>
  <c r="J21" i="67"/>
  <c r="H21" i="67"/>
  <c r="T20" i="67"/>
  <c r="S20" i="67"/>
  <c r="P20" i="67"/>
  <c r="L20" i="67"/>
  <c r="K20" i="67"/>
  <c r="J20" i="67"/>
  <c r="H20" i="67"/>
  <c r="F20" i="67"/>
  <c r="T19" i="67"/>
  <c r="S19" i="67"/>
  <c r="P19" i="67"/>
  <c r="L19" i="67"/>
  <c r="K19" i="67"/>
  <c r="J19" i="67"/>
  <c r="H19" i="67"/>
  <c r="F19" i="67"/>
  <c r="T18" i="67"/>
  <c r="S18" i="67"/>
  <c r="P18" i="67"/>
  <c r="L18" i="67"/>
  <c r="K18" i="67"/>
  <c r="J18" i="67"/>
  <c r="I18" i="67"/>
  <c r="H18" i="67"/>
  <c r="F18" i="67"/>
  <c r="T17" i="67"/>
  <c r="S17" i="67"/>
  <c r="P17" i="67"/>
  <c r="L17" i="67"/>
  <c r="K17" i="67"/>
  <c r="J17" i="67"/>
  <c r="H17" i="67"/>
  <c r="F17" i="67"/>
  <c r="T16" i="67"/>
  <c r="S16" i="67"/>
  <c r="P16" i="67"/>
  <c r="L16" i="67"/>
  <c r="K16" i="67"/>
  <c r="J16" i="67"/>
  <c r="H16" i="67"/>
  <c r="F16" i="67"/>
  <c r="T15" i="67"/>
  <c r="S15" i="67"/>
  <c r="P15" i="67"/>
  <c r="L15" i="67"/>
  <c r="K15" i="67"/>
  <c r="J15" i="67"/>
  <c r="H15" i="67"/>
  <c r="F15" i="67"/>
  <c r="T14" i="67"/>
  <c r="S14" i="67"/>
  <c r="P14" i="67"/>
  <c r="L14" i="67"/>
  <c r="K14" i="67"/>
  <c r="J14" i="67"/>
  <c r="H14" i="67"/>
  <c r="F14" i="67"/>
  <c r="T13" i="67"/>
  <c r="S13" i="67"/>
  <c r="P13" i="67"/>
  <c r="L13" i="67"/>
  <c r="K13" i="67"/>
  <c r="J13" i="67"/>
  <c r="H13" i="67"/>
  <c r="F13" i="67"/>
  <c r="T12" i="67"/>
  <c r="S12" i="67"/>
  <c r="P12" i="67"/>
  <c r="L12" i="67"/>
  <c r="K12" i="67"/>
  <c r="J12" i="67"/>
  <c r="H12" i="67"/>
  <c r="F12" i="67"/>
  <c r="V11" i="67"/>
  <c r="U11" i="67"/>
  <c r="T11" i="67"/>
  <c r="S11" i="67"/>
  <c r="R11" i="67"/>
  <c r="Q11" i="67"/>
  <c r="P11" i="67"/>
  <c r="O11" i="67"/>
  <c r="N11" i="67"/>
  <c r="L11" i="67"/>
  <c r="K11" i="67"/>
  <c r="J11" i="67"/>
  <c r="I11" i="67"/>
  <c r="H11" i="67"/>
  <c r="F11" i="67"/>
  <c r="V10" i="67"/>
  <c r="U10" i="67"/>
  <c r="R10" i="67"/>
  <c r="Q10" i="67"/>
  <c r="T9" i="67"/>
  <c r="S9" i="67"/>
  <c r="P9" i="67"/>
  <c r="L9" i="67"/>
  <c r="K9" i="67"/>
  <c r="J9" i="67"/>
  <c r="H9" i="67"/>
  <c r="F9" i="67"/>
  <c r="T8" i="67"/>
  <c r="S8" i="67"/>
  <c r="P8" i="67"/>
  <c r="L8" i="67"/>
  <c r="K8" i="67"/>
  <c r="J8" i="67"/>
  <c r="H8" i="67"/>
  <c r="F8" i="67"/>
  <c r="T7" i="67"/>
  <c r="S7" i="67"/>
  <c r="P7" i="67"/>
  <c r="M7" i="67"/>
  <c r="L7" i="67"/>
  <c r="K7" i="67"/>
  <c r="J7" i="67"/>
  <c r="H7" i="67"/>
  <c r="T6" i="67"/>
  <c r="S6" i="67"/>
  <c r="P6" i="67"/>
  <c r="L6" i="67"/>
  <c r="K6" i="67"/>
  <c r="J6" i="67"/>
  <c r="H6" i="67"/>
  <c r="F6" i="67"/>
  <c r="C2" i="67"/>
  <c r="T72" i="68"/>
  <c r="S72" i="68"/>
  <c r="P72" i="68"/>
  <c r="M72" i="68"/>
  <c r="L72" i="68"/>
  <c r="K72" i="68"/>
  <c r="J72" i="68"/>
  <c r="I71" i="68"/>
  <c r="O71" i="68" s="1"/>
  <c r="R71" i="68" s="1"/>
  <c r="T68" i="68"/>
  <c r="S68" i="68"/>
  <c r="M68" i="68"/>
  <c r="L68" i="68"/>
  <c r="K68" i="68"/>
  <c r="J68" i="68"/>
  <c r="H68" i="68"/>
  <c r="T67" i="68"/>
  <c r="S67" i="68"/>
  <c r="P67" i="68"/>
  <c r="M67" i="68"/>
  <c r="L67" i="68"/>
  <c r="K67" i="68"/>
  <c r="J67" i="68"/>
  <c r="H67" i="68"/>
  <c r="I65" i="68"/>
  <c r="O65" i="68" s="1"/>
  <c r="R65" i="68" s="1"/>
  <c r="T61" i="68"/>
  <c r="S61" i="68"/>
  <c r="P61" i="68"/>
  <c r="M61" i="68"/>
  <c r="L61" i="68"/>
  <c r="K61" i="68"/>
  <c r="J61" i="68"/>
  <c r="H61" i="68"/>
  <c r="I60" i="68"/>
  <c r="I59" i="68"/>
  <c r="O59" i="68" s="1"/>
  <c r="R59" i="68" s="1"/>
  <c r="I49" i="68"/>
  <c r="O49" i="68" s="1"/>
  <c r="R49" i="68" s="1"/>
  <c r="T47" i="68"/>
  <c r="S47" i="68"/>
  <c r="P47" i="68"/>
  <c r="M47" i="68"/>
  <c r="L47" i="68"/>
  <c r="K47" i="68"/>
  <c r="J47" i="68"/>
  <c r="H47" i="68"/>
  <c r="U46" i="68"/>
  <c r="S46" i="68"/>
  <c r="J46" i="68"/>
  <c r="H46" i="68"/>
  <c r="F46" i="68"/>
  <c r="T45" i="68"/>
  <c r="S45" i="68"/>
  <c r="P45" i="68"/>
  <c r="L45" i="68"/>
  <c r="K45" i="68"/>
  <c r="J45" i="68"/>
  <c r="H45" i="68"/>
  <c r="F45" i="68"/>
  <c r="E45" i="68"/>
  <c r="T44" i="68"/>
  <c r="S44" i="68"/>
  <c r="P44" i="68"/>
  <c r="L44" i="68"/>
  <c r="K44" i="68"/>
  <c r="J44" i="68"/>
  <c r="H44" i="68"/>
  <c r="F44" i="68"/>
  <c r="E44" i="68"/>
  <c r="T43" i="68"/>
  <c r="S43" i="68"/>
  <c r="P43" i="68"/>
  <c r="M43" i="68"/>
  <c r="L43" i="68"/>
  <c r="K43" i="68"/>
  <c r="J43" i="68"/>
  <c r="H43" i="68"/>
  <c r="T42" i="68"/>
  <c r="S42" i="68"/>
  <c r="P42" i="68"/>
  <c r="L42" i="68"/>
  <c r="K42" i="68"/>
  <c r="J42" i="68"/>
  <c r="H42" i="68"/>
  <c r="T41" i="68"/>
  <c r="S41" i="68"/>
  <c r="P41" i="68"/>
  <c r="L41" i="68"/>
  <c r="K41" i="68"/>
  <c r="J41" i="68"/>
  <c r="H41" i="68"/>
  <c r="E41" i="68"/>
  <c r="T40" i="68"/>
  <c r="S40" i="68"/>
  <c r="P40" i="68"/>
  <c r="M40" i="68"/>
  <c r="L40" i="68"/>
  <c r="K40" i="68"/>
  <c r="J40" i="68"/>
  <c r="H40" i="68"/>
  <c r="T39" i="68"/>
  <c r="S39" i="68"/>
  <c r="P39" i="68"/>
  <c r="L39" i="68"/>
  <c r="K39" i="68"/>
  <c r="J39" i="68"/>
  <c r="H39" i="68"/>
  <c r="F39" i="68"/>
  <c r="T38" i="68"/>
  <c r="S38" i="68"/>
  <c r="P38" i="68"/>
  <c r="L38" i="68"/>
  <c r="K38" i="68"/>
  <c r="J38" i="68"/>
  <c r="I38" i="68"/>
  <c r="H38" i="68"/>
  <c r="F38" i="68"/>
  <c r="T37" i="68"/>
  <c r="S37" i="68"/>
  <c r="P37" i="68"/>
  <c r="L37" i="68"/>
  <c r="K37" i="68"/>
  <c r="J37" i="68"/>
  <c r="H37" i="68"/>
  <c r="F37" i="68"/>
  <c r="T36" i="68"/>
  <c r="S36" i="68"/>
  <c r="P36" i="68"/>
  <c r="L36" i="68"/>
  <c r="K36" i="68"/>
  <c r="J36" i="68"/>
  <c r="H36" i="68"/>
  <c r="F36" i="68"/>
  <c r="T35" i="68"/>
  <c r="S35" i="68"/>
  <c r="P35" i="68"/>
  <c r="L35" i="68"/>
  <c r="K35" i="68"/>
  <c r="J35" i="68"/>
  <c r="H35" i="68"/>
  <c r="F35" i="68"/>
  <c r="T34" i="68"/>
  <c r="S34" i="68"/>
  <c r="P34" i="68"/>
  <c r="L34" i="68"/>
  <c r="K34" i="68"/>
  <c r="J34" i="68"/>
  <c r="H34" i="68"/>
  <c r="F34" i="68"/>
  <c r="T33" i="68"/>
  <c r="S33" i="68"/>
  <c r="P33" i="68"/>
  <c r="M33" i="68"/>
  <c r="L33" i="68"/>
  <c r="K33" i="68"/>
  <c r="J33" i="68"/>
  <c r="H33" i="68"/>
  <c r="E33" i="68"/>
  <c r="T32" i="68"/>
  <c r="S32" i="68"/>
  <c r="P32" i="68"/>
  <c r="L32" i="68"/>
  <c r="K32" i="68"/>
  <c r="J32" i="68"/>
  <c r="H32" i="68"/>
  <c r="F32" i="68"/>
  <c r="T31" i="68"/>
  <c r="S31" i="68"/>
  <c r="P31" i="68"/>
  <c r="L31" i="68"/>
  <c r="K31" i="68"/>
  <c r="J31" i="68"/>
  <c r="H31" i="68"/>
  <c r="F31" i="68"/>
  <c r="E31" i="68"/>
  <c r="T30" i="68"/>
  <c r="S30" i="68"/>
  <c r="P30" i="68"/>
  <c r="L30" i="68"/>
  <c r="K30" i="68"/>
  <c r="J30" i="68"/>
  <c r="I30" i="68"/>
  <c r="H30" i="68"/>
  <c r="F30" i="68"/>
  <c r="T29" i="68"/>
  <c r="S29" i="68"/>
  <c r="P29" i="68"/>
  <c r="L29" i="68"/>
  <c r="K29" i="68"/>
  <c r="J29" i="68"/>
  <c r="H29" i="68"/>
  <c r="F29" i="68"/>
  <c r="T28" i="68"/>
  <c r="S28" i="68"/>
  <c r="P28" i="68"/>
  <c r="L28" i="68"/>
  <c r="K28" i="68"/>
  <c r="J28" i="68"/>
  <c r="H28" i="68"/>
  <c r="F28" i="68"/>
  <c r="E28" i="68"/>
  <c r="T27" i="68"/>
  <c r="S27" i="68"/>
  <c r="P27" i="68"/>
  <c r="L27" i="68"/>
  <c r="K27" i="68"/>
  <c r="J27" i="68"/>
  <c r="H27" i="68"/>
  <c r="F27" i="68"/>
  <c r="E27" i="68"/>
  <c r="T26" i="68"/>
  <c r="S26" i="68"/>
  <c r="P26" i="68"/>
  <c r="L26" i="68"/>
  <c r="K26" i="68"/>
  <c r="J26" i="68"/>
  <c r="H26" i="68"/>
  <c r="F26" i="68"/>
  <c r="E26" i="68"/>
  <c r="T25" i="68"/>
  <c r="S25" i="68"/>
  <c r="P25" i="68"/>
  <c r="L25" i="68"/>
  <c r="K25" i="68"/>
  <c r="J25" i="68"/>
  <c r="H25" i="68"/>
  <c r="F25" i="68"/>
  <c r="E25" i="68"/>
  <c r="T24" i="68"/>
  <c r="S24" i="68"/>
  <c r="P24" i="68"/>
  <c r="L24" i="68"/>
  <c r="K24" i="68"/>
  <c r="J24" i="68"/>
  <c r="H24" i="68"/>
  <c r="F24" i="68"/>
  <c r="E24" i="68"/>
  <c r="T23" i="68"/>
  <c r="S23" i="68"/>
  <c r="P23" i="68"/>
  <c r="L23" i="68"/>
  <c r="K23" i="68"/>
  <c r="J23" i="68"/>
  <c r="H23" i="68"/>
  <c r="T22" i="68"/>
  <c r="S22" i="68"/>
  <c r="P22" i="68"/>
  <c r="M22" i="68"/>
  <c r="L22" i="68"/>
  <c r="K22" i="68"/>
  <c r="J22" i="68"/>
  <c r="H22" i="68"/>
  <c r="T21" i="68"/>
  <c r="S21" i="68"/>
  <c r="P21" i="68"/>
  <c r="M21" i="68"/>
  <c r="L21" i="68"/>
  <c r="K21" i="68"/>
  <c r="J21" i="68"/>
  <c r="H21" i="68"/>
  <c r="T20" i="68"/>
  <c r="S20" i="68"/>
  <c r="P20" i="68"/>
  <c r="L20" i="68"/>
  <c r="K20" i="68"/>
  <c r="J20" i="68"/>
  <c r="H20" i="68"/>
  <c r="F20" i="68"/>
  <c r="T19" i="68"/>
  <c r="S19" i="68"/>
  <c r="P19" i="68"/>
  <c r="L19" i="68"/>
  <c r="K19" i="68"/>
  <c r="J19" i="68"/>
  <c r="H19" i="68"/>
  <c r="F19" i="68"/>
  <c r="T18" i="68"/>
  <c r="S18" i="68"/>
  <c r="P18" i="68"/>
  <c r="L18" i="68"/>
  <c r="K18" i="68"/>
  <c r="J18" i="68"/>
  <c r="H18" i="68"/>
  <c r="F18" i="68"/>
  <c r="T17" i="68"/>
  <c r="S17" i="68"/>
  <c r="P17" i="68"/>
  <c r="L17" i="68"/>
  <c r="K17" i="68"/>
  <c r="J17" i="68"/>
  <c r="H17" i="68"/>
  <c r="F17" i="68"/>
  <c r="T16" i="68"/>
  <c r="S16" i="68"/>
  <c r="P16" i="68"/>
  <c r="L16" i="68"/>
  <c r="K16" i="68"/>
  <c r="J16" i="68"/>
  <c r="H16" i="68"/>
  <c r="F16" i="68"/>
  <c r="E16" i="68"/>
  <c r="T15" i="68"/>
  <c r="S15" i="68"/>
  <c r="P15" i="68"/>
  <c r="L15" i="68"/>
  <c r="K15" i="68"/>
  <c r="J15" i="68"/>
  <c r="H15" i="68"/>
  <c r="F15" i="68"/>
  <c r="E15" i="68"/>
  <c r="T14" i="68"/>
  <c r="S14" i="68"/>
  <c r="P14" i="68"/>
  <c r="L14" i="68"/>
  <c r="K14" i="68"/>
  <c r="J14" i="68"/>
  <c r="H14" i="68"/>
  <c r="F14" i="68"/>
  <c r="E14" i="68"/>
  <c r="T13" i="68"/>
  <c r="S13" i="68"/>
  <c r="P13" i="68"/>
  <c r="L13" i="68"/>
  <c r="K13" i="68"/>
  <c r="J13" i="68"/>
  <c r="H13" i="68"/>
  <c r="F13" i="68"/>
  <c r="E13" i="68"/>
  <c r="T12" i="68"/>
  <c r="S12" i="68"/>
  <c r="P12" i="68"/>
  <c r="L12" i="68"/>
  <c r="K12" i="68"/>
  <c r="J12" i="68"/>
  <c r="H12" i="68"/>
  <c r="F12" i="68"/>
  <c r="E12" i="68"/>
  <c r="T11" i="68"/>
  <c r="S11" i="68"/>
  <c r="P11" i="68"/>
  <c r="L11" i="68"/>
  <c r="K11" i="68"/>
  <c r="J11" i="68"/>
  <c r="H11" i="68"/>
  <c r="F11" i="68"/>
  <c r="E11" i="68"/>
  <c r="T10" i="68"/>
  <c r="S10" i="68"/>
  <c r="P10" i="68"/>
  <c r="L10" i="68"/>
  <c r="K10" i="68"/>
  <c r="J10" i="68"/>
  <c r="H10" i="68"/>
  <c r="F10" i="68"/>
  <c r="E10" i="68"/>
  <c r="T9" i="68"/>
  <c r="S9" i="68"/>
  <c r="P9" i="68"/>
  <c r="L9" i="68"/>
  <c r="K9" i="68"/>
  <c r="J9" i="68"/>
  <c r="H9" i="68"/>
  <c r="F9" i="68"/>
  <c r="E9" i="68"/>
  <c r="T8" i="68"/>
  <c r="S8" i="68"/>
  <c r="P8" i="68"/>
  <c r="L8" i="68"/>
  <c r="K8" i="68"/>
  <c r="J8" i="68"/>
  <c r="H8" i="68"/>
  <c r="F8" i="68"/>
  <c r="T7" i="68"/>
  <c r="S7" i="68"/>
  <c r="P7" i="68"/>
  <c r="M7" i="68"/>
  <c r="L7" i="68"/>
  <c r="K7" i="68"/>
  <c r="J7" i="68"/>
  <c r="H7" i="68"/>
  <c r="T6" i="68"/>
  <c r="S6" i="68"/>
  <c r="P6" i="68"/>
  <c r="L6" i="68"/>
  <c r="K6" i="68"/>
  <c r="J6" i="68"/>
  <c r="H6" i="68"/>
  <c r="F6" i="68"/>
  <c r="E6" i="68"/>
  <c r="C2" i="68"/>
  <c r="E50" i="2"/>
  <c r="C50" i="2"/>
  <c r="C49" i="2"/>
  <c r="E47" i="2"/>
  <c r="C47" i="2"/>
  <c r="C45" i="2"/>
  <c r="C44" i="2"/>
  <c r="E43" i="2"/>
  <c r="C43" i="2"/>
  <c r="M42" i="2"/>
  <c r="K42" i="2"/>
  <c r="E42" i="2"/>
  <c r="C42" i="2"/>
  <c r="B42" i="2"/>
  <c r="K41" i="2"/>
  <c r="C41" i="2"/>
  <c r="M40" i="2"/>
  <c r="K40" i="2"/>
  <c r="E40" i="2"/>
  <c r="C40" i="2"/>
  <c r="B40" i="2"/>
  <c r="M39" i="2"/>
  <c r="K39" i="2"/>
  <c r="E39" i="2"/>
  <c r="C39" i="2"/>
  <c r="M38" i="2"/>
  <c r="K38" i="2"/>
  <c r="C38" i="2"/>
  <c r="O37" i="2"/>
  <c r="N37" i="2"/>
  <c r="M37" i="2"/>
  <c r="K37" i="2"/>
  <c r="E37" i="2"/>
  <c r="C37" i="2"/>
  <c r="B37" i="2"/>
  <c r="K36" i="2"/>
  <c r="E36" i="2"/>
  <c r="C36" i="2"/>
  <c r="O35" i="2"/>
  <c r="N35" i="2"/>
  <c r="M35" i="2"/>
  <c r="K35" i="2"/>
  <c r="E35" i="2"/>
  <c r="C35" i="2"/>
  <c r="M34" i="2"/>
  <c r="K34" i="2"/>
  <c r="E34" i="2"/>
  <c r="C34" i="2"/>
  <c r="M33" i="2"/>
  <c r="K33" i="2"/>
  <c r="E33" i="2"/>
  <c r="C33" i="2"/>
  <c r="M32" i="2"/>
  <c r="K32" i="2"/>
  <c r="E32" i="2"/>
  <c r="C32" i="2"/>
  <c r="M31" i="2"/>
  <c r="K31" i="2"/>
  <c r="E31" i="2"/>
  <c r="C31" i="2"/>
  <c r="M30" i="2"/>
  <c r="K30" i="2"/>
  <c r="J30" i="2"/>
  <c r="E30" i="2"/>
  <c r="C30" i="2"/>
  <c r="M29" i="2"/>
  <c r="K29" i="2"/>
  <c r="J29" i="2"/>
  <c r="E29" i="2"/>
  <c r="C29" i="2"/>
  <c r="M28" i="2"/>
  <c r="K28" i="2"/>
  <c r="J28" i="2"/>
  <c r="E28" i="2"/>
  <c r="C28" i="2"/>
  <c r="M27" i="2"/>
  <c r="K27" i="2"/>
  <c r="J27" i="2"/>
  <c r="E27" i="2"/>
  <c r="C27" i="2"/>
  <c r="M26" i="2"/>
  <c r="K26" i="2"/>
  <c r="E26" i="2"/>
  <c r="C26" i="2"/>
  <c r="M25" i="2"/>
  <c r="K25" i="2"/>
  <c r="E25" i="2"/>
  <c r="C25" i="2"/>
  <c r="M24" i="2"/>
  <c r="K24" i="2"/>
  <c r="J24" i="2"/>
  <c r="E24" i="2"/>
  <c r="C24" i="2"/>
  <c r="M23" i="2"/>
  <c r="K23" i="2"/>
  <c r="J23" i="2"/>
  <c r="E23" i="2"/>
  <c r="C23" i="2"/>
  <c r="M22" i="2"/>
  <c r="K22" i="2"/>
  <c r="E22" i="2"/>
  <c r="C22" i="2"/>
  <c r="M21" i="2"/>
  <c r="K21" i="2"/>
  <c r="E21" i="2"/>
  <c r="C21" i="2"/>
  <c r="M20" i="2"/>
  <c r="K20" i="2"/>
  <c r="E20" i="2"/>
  <c r="C20" i="2"/>
  <c r="M19" i="2"/>
  <c r="K19" i="2"/>
  <c r="E19" i="2"/>
  <c r="C19" i="2"/>
  <c r="M18" i="2"/>
  <c r="K18" i="2"/>
  <c r="E18" i="2"/>
  <c r="C18" i="2"/>
  <c r="M17" i="2"/>
  <c r="K17" i="2"/>
  <c r="E17" i="2"/>
  <c r="C17" i="2"/>
  <c r="M16" i="2"/>
  <c r="K16" i="2"/>
  <c r="E16" i="2"/>
  <c r="C16" i="2"/>
  <c r="M15" i="2"/>
  <c r="K15" i="2"/>
  <c r="E15" i="2"/>
  <c r="C15" i="2"/>
  <c r="M14" i="2"/>
  <c r="K14" i="2"/>
  <c r="E14" i="2"/>
  <c r="C14" i="2"/>
  <c r="M13" i="2"/>
  <c r="K13" i="2"/>
  <c r="E13" i="2"/>
  <c r="C13" i="2"/>
  <c r="M12" i="2"/>
  <c r="K12" i="2"/>
  <c r="E12" i="2"/>
  <c r="C12" i="2"/>
  <c r="O11" i="2"/>
  <c r="N11" i="2"/>
  <c r="M11" i="2"/>
  <c r="L11" i="2"/>
  <c r="K11" i="2"/>
  <c r="E11" i="2"/>
  <c r="C11" i="2"/>
  <c r="M10" i="2"/>
  <c r="K10" i="2"/>
  <c r="E10" i="2"/>
  <c r="C10" i="2"/>
  <c r="M9" i="2"/>
  <c r="K9" i="2"/>
  <c r="E9" i="2"/>
  <c r="C9" i="2"/>
  <c r="M8" i="2"/>
  <c r="K8" i="2"/>
  <c r="E8" i="2"/>
  <c r="C8" i="2"/>
  <c r="M6" i="2"/>
  <c r="K6" i="2"/>
  <c r="E6" i="2"/>
  <c r="C6" i="2"/>
  <c r="X18" i="50" l="1"/>
  <c r="X22" i="27"/>
  <c r="AA22" i="27" s="1"/>
  <c r="AC22" i="27" s="1"/>
  <c r="AP22" i="27" s="1"/>
  <c r="I32" i="68"/>
  <c r="I55" i="68"/>
  <c r="O55" i="68" s="1"/>
  <c r="R55" i="68" s="1"/>
  <c r="I57" i="68"/>
  <c r="O57" i="68" s="1"/>
  <c r="R57" i="68" s="1"/>
  <c r="O43" i="67"/>
  <c r="R43" i="67" s="1"/>
  <c r="I57" i="67"/>
  <c r="O57" i="67" s="1"/>
  <c r="R57" i="67" s="1"/>
  <c r="X7" i="27"/>
  <c r="Z7" i="27" s="1"/>
  <c r="AB7" i="27" s="1"/>
  <c r="AO7" i="27" s="1"/>
  <c r="X19" i="27"/>
  <c r="X11" i="50"/>
  <c r="X14" i="50"/>
  <c r="AA14" i="50" s="1"/>
  <c r="AC14" i="50" s="1"/>
  <c r="AP14" i="50" s="1"/>
  <c r="N51" i="67"/>
  <c r="Q51" i="67" s="1"/>
  <c r="N39" i="67"/>
  <c r="O59" i="67"/>
  <c r="R59" i="67" s="1"/>
  <c r="I56" i="68"/>
  <c r="O56" i="68" s="1"/>
  <c r="R56" i="68" s="1"/>
  <c r="I64" i="68"/>
  <c r="O64" i="68" s="1"/>
  <c r="R64" i="68" s="1"/>
  <c r="I49" i="67"/>
  <c r="O49" i="67" s="1"/>
  <c r="R49" i="67" s="1"/>
  <c r="I56" i="67"/>
  <c r="O56" i="67" s="1"/>
  <c r="X47" i="65"/>
  <c r="AA47" i="65" s="1"/>
  <c r="AC47" i="65" s="1"/>
  <c r="AP47" i="65" s="1"/>
  <c r="X14" i="18"/>
  <c r="Z14" i="18" s="1"/>
  <c r="AB14" i="18" s="1"/>
  <c r="AO14" i="18" s="1"/>
  <c r="Z18" i="50"/>
  <c r="AB18" i="50" s="1"/>
  <c r="AO18" i="50" s="1"/>
  <c r="X29" i="28"/>
  <c r="AA29" i="28" s="1"/>
  <c r="AC29" i="28" s="1"/>
  <c r="AP29" i="28" s="1"/>
  <c r="Z5" i="50"/>
  <c r="AB5" i="50" s="1"/>
  <c r="A22" i="50" s="1"/>
  <c r="X19" i="50"/>
  <c r="AA19" i="50" s="1"/>
  <c r="AC19" i="50" s="1"/>
  <c r="AP19" i="50" s="1"/>
  <c r="X16" i="62"/>
  <c r="I66" i="68"/>
  <c r="N66" i="68" s="1"/>
  <c r="Q66" i="68" s="1"/>
  <c r="O4" i="1"/>
  <c r="I50" i="67"/>
  <c r="N50" i="67" s="1"/>
  <c r="Q50" i="67" s="1"/>
  <c r="O36" i="1"/>
  <c r="X7" i="42"/>
  <c r="AA7" i="42" s="1"/>
  <c r="AC7" i="42" s="1"/>
  <c r="AP7" i="42" s="1"/>
  <c r="X227" i="65"/>
  <c r="AA227" i="65" s="1"/>
  <c r="AC227" i="65" s="1"/>
  <c r="AP227" i="65" s="1"/>
  <c r="X195" i="65"/>
  <c r="X163" i="65"/>
  <c r="AA163" i="65" s="1"/>
  <c r="AC163" i="65" s="1"/>
  <c r="AP163" i="65" s="1"/>
  <c r="X131" i="65"/>
  <c r="Z131" i="65" s="1"/>
  <c r="AB131" i="65" s="1"/>
  <c r="AO131" i="65" s="1"/>
  <c r="X99" i="65"/>
  <c r="AA99" i="65" s="1"/>
  <c r="AC99" i="65" s="1"/>
  <c r="AP99" i="65" s="1"/>
  <c r="X67" i="65"/>
  <c r="X35" i="65"/>
  <c r="AA35" i="65" s="1"/>
  <c r="AC35" i="65" s="1"/>
  <c r="AP35" i="65" s="1"/>
  <c r="X8" i="65"/>
  <c r="Z8" i="65" s="1"/>
  <c r="AB8" i="65" s="1"/>
  <c r="AO8" i="65" s="1"/>
  <c r="X223" i="65"/>
  <c r="Z223" i="65" s="1"/>
  <c r="AB223" i="65" s="1"/>
  <c r="AO223" i="65" s="1"/>
  <c r="X191" i="65"/>
  <c r="X159" i="65"/>
  <c r="AA159" i="65" s="1"/>
  <c r="AC159" i="65" s="1"/>
  <c r="AP159" i="65" s="1"/>
  <c r="X63" i="65"/>
  <c r="AA63" i="65" s="1"/>
  <c r="AC63" i="65" s="1"/>
  <c r="AP63" i="65" s="1"/>
  <c r="X31" i="65"/>
  <c r="Z31" i="65" s="1"/>
  <c r="AB31" i="65" s="1"/>
  <c r="AO31" i="65" s="1"/>
  <c r="X14" i="65"/>
  <c r="AA14" i="65" s="1"/>
  <c r="AC14" i="65" s="1"/>
  <c r="AP14" i="65" s="1"/>
  <c r="X211" i="65"/>
  <c r="Z211" i="65" s="1"/>
  <c r="AB211" i="65" s="1"/>
  <c r="AO211" i="65" s="1"/>
  <c r="X179" i="65"/>
  <c r="AA179" i="65" s="1"/>
  <c r="AC179" i="65" s="1"/>
  <c r="AP179" i="65" s="1"/>
  <c r="X147" i="65"/>
  <c r="Z147" i="65" s="1"/>
  <c r="AB147" i="65" s="1"/>
  <c r="AO147" i="65" s="1"/>
  <c r="I6" i="68"/>
  <c r="X127" i="65"/>
  <c r="AA127" i="65" s="1"/>
  <c r="AC127" i="65" s="1"/>
  <c r="AP127" i="65" s="1"/>
  <c r="X95" i="65"/>
  <c r="Z95" i="65" s="1"/>
  <c r="AB95" i="65" s="1"/>
  <c r="AO95" i="65" s="1"/>
  <c r="X115" i="65"/>
  <c r="Z115" i="65" s="1"/>
  <c r="AB115" i="65" s="1"/>
  <c r="AO115" i="65" s="1"/>
  <c r="X83" i="65"/>
  <c r="X51" i="65"/>
  <c r="Z51" i="65" s="1"/>
  <c r="AB51" i="65" s="1"/>
  <c r="AO51" i="65" s="1"/>
  <c r="X22" i="65"/>
  <c r="Z22" i="65" s="1"/>
  <c r="AB22" i="65" s="1"/>
  <c r="AO22" i="65" s="1"/>
  <c r="O108" i="1"/>
  <c r="I63" i="68"/>
  <c r="X5" i="65"/>
  <c r="AA5" i="65" s="1"/>
  <c r="AC5" i="65" s="1"/>
  <c r="AP5" i="65" s="1"/>
  <c r="AA6" i="50"/>
  <c r="AC6" i="50" s="1"/>
  <c r="AP6" i="50" s="1"/>
  <c r="Z6" i="50"/>
  <c r="AB6" i="50" s="1"/>
  <c r="AO6" i="50" s="1"/>
  <c r="X24" i="42"/>
  <c r="X6" i="42"/>
  <c r="AA6" i="42" s="1"/>
  <c r="AC6" i="42" s="1"/>
  <c r="AP6" i="42" s="1"/>
  <c r="X17" i="42"/>
  <c r="Z17" i="42" s="1"/>
  <c r="AB17" i="42" s="1"/>
  <c r="AO17" i="42" s="1"/>
  <c r="X10" i="42"/>
  <c r="AA10" i="42" s="1"/>
  <c r="AC10" i="42" s="1"/>
  <c r="AP10" i="42" s="1"/>
  <c r="X20" i="42"/>
  <c r="AA20" i="42" s="1"/>
  <c r="AC20" i="42" s="1"/>
  <c r="AP20" i="42" s="1"/>
  <c r="X15" i="42"/>
  <c r="AA15" i="42" s="1"/>
  <c r="AC15" i="42" s="1"/>
  <c r="AP15" i="42" s="1"/>
  <c r="X11" i="42"/>
  <c r="AA11" i="42" s="1"/>
  <c r="AC11" i="42" s="1"/>
  <c r="AP11" i="42" s="1"/>
  <c r="X79" i="65"/>
  <c r="AA79" i="65" s="1"/>
  <c r="AC79" i="65" s="1"/>
  <c r="AP79" i="65" s="1"/>
  <c r="X207" i="65"/>
  <c r="X6" i="16"/>
  <c r="Z6" i="16" s="1"/>
  <c r="AB6" i="16" s="1"/>
  <c r="AO6" i="16" s="1"/>
  <c r="X16" i="16"/>
  <c r="Z16" i="16" s="1"/>
  <c r="AB16" i="16" s="1"/>
  <c r="AO16" i="16" s="1"/>
  <c r="O73" i="1"/>
  <c r="I70" i="68"/>
  <c r="N70" i="68" s="1"/>
  <c r="O84" i="1"/>
  <c r="I44" i="67"/>
  <c r="O44" i="67" s="1"/>
  <c r="R44" i="67" s="1"/>
  <c r="I54" i="68"/>
  <c r="N54" i="68" s="1"/>
  <c r="Q54" i="68" s="1"/>
  <c r="O116" i="1"/>
  <c r="X111" i="65"/>
  <c r="AA111" i="65" s="1"/>
  <c r="AC111" i="65" s="1"/>
  <c r="AP111" i="65" s="1"/>
  <c r="AA7" i="27"/>
  <c r="AC7" i="27" s="1"/>
  <c r="AP7" i="27" s="1"/>
  <c r="O28" i="1"/>
  <c r="I52" i="67"/>
  <c r="N52" i="67" s="1"/>
  <c r="Q52" i="67" s="1"/>
  <c r="A20" i="65"/>
  <c r="O6" i="68" s="1"/>
  <c r="R6" i="68" s="1"/>
  <c r="V6" i="68" s="1"/>
  <c r="G6" i="2" s="1"/>
  <c r="X143" i="65"/>
  <c r="AA143" i="65" s="1"/>
  <c r="AC143" i="65" s="1"/>
  <c r="AP143" i="65" s="1"/>
  <c r="I52" i="68"/>
  <c r="O52" i="68" s="1"/>
  <c r="R52" i="68" s="1"/>
  <c r="N59" i="68"/>
  <c r="Q59" i="68" s="1"/>
  <c r="I45" i="67"/>
  <c r="O45" i="67" s="1"/>
  <c r="R45" i="67" s="1"/>
  <c r="X9" i="28"/>
  <c r="Z9" i="28" s="1"/>
  <c r="AB9" i="28" s="1"/>
  <c r="AO9" i="28" s="1"/>
  <c r="A18" i="42"/>
  <c r="X9" i="50"/>
  <c r="X10" i="50"/>
  <c r="Z13" i="50"/>
  <c r="AB13" i="50" s="1"/>
  <c r="AO13" i="50" s="1"/>
  <c r="X20" i="50"/>
  <c r="X17" i="62"/>
  <c r="AA17" i="62" s="1"/>
  <c r="AC17" i="62" s="1"/>
  <c r="AP17" i="62" s="1"/>
  <c r="O114" i="1"/>
  <c r="X9" i="3"/>
  <c r="Z9" i="3" s="1"/>
  <c r="AB9" i="3" s="1"/>
  <c r="AO9" i="3" s="1"/>
  <c r="I34" i="68"/>
  <c r="O46" i="67"/>
  <c r="R46" i="67" s="1"/>
  <c r="I53" i="67"/>
  <c r="O53" i="67" s="1"/>
  <c r="R53" i="67" s="1"/>
  <c r="O80" i="1"/>
  <c r="A18" i="50"/>
  <c r="N18" i="67" s="1"/>
  <c r="X8" i="50"/>
  <c r="X12" i="50"/>
  <c r="AA12" i="50" s="1"/>
  <c r="AC12" i="50" s="1"/>
  <c r="AP12" i="50" s="1"/>
  <c r="X17" i="50"/>
  <c r="Z17" i="50" s="1"/>
  <c r="AB17" i="50" s="1"/>
  <c r="AO17" i="50" s="1"/>
  <c r="Z23" i="30"/>
  <c r="AB23" i="30" s="1"/>
  <c r="AO23" i="30" s="1"/>
  <c r="AA23" i="30"/>
  <c r="AC23" i="30" s="1"/>
  <c r="AP23" i="30" s="1"/>
  <c r="X50" i="12"/>
  <c r="X46" i="12"/>
  <c r="X42" i="12"/>
  <c r="X38" i="12"/>
  <c r="X34" i="12"/>
  <c r="X30" i="12"/>
  <c r="X26" i="12"/>
  <c r="X20" i="12"/>
  <c r="X19" i="12"/>
  <c r="X12" i="12"/>
  <c r="X11" i="12"/>
  <c r="X7" i="12"/>
  <c r="X43" i="12"/>
  <c r="X40" i="12"/>
  <c r="X37" i="12"/>
  <c r="X27" i="12"/>
  <c r="X24" i="12"/>
  <c r="X17" i="12"/>
  <c r="X14" i="12"/>
  <c r="X5" i="12"/>
  <c r="X9" i="12"/>
  <c r="X8" i="12"/>
  <c r="X49" i="12"/>
  <c r="X39" i="12"/>
  <c r="X36" i="12"/>
  <c r="X33" i="12"/>
  <c r="X21" i="12"/>
  <c r="X16" i="12"/>
  <c r="I11" i="68"/>
  <c r="X48" i="12"/>
  <c r="X45" i="12"/>
  <c r="X35" i="12"/>
  <c r="X32" i="12"/>
  <c r="X29" i="12"/>
  <c r="X23" i="12"/>
  <c r="X18" i="12"/>
  <c r="X13" i="12"/>
  <c r="X47" i="12"/>
  <c r="X6" i="12"/>
  <c r="X44" i="12"/>
  <c r="X41" i="12"/>
  <c r="X31" i="12"/>
  <c r="X28" i="12"/>
  <c r="X25" i="12"/>
  <c r="X22" i="12"/>
  <c r="A20" i="12"/>
  <c r="O11" i="68" s="1"/>
  <c r="R11" i="68" s="1"/>
  <c r="V11" i="68" s="1"/>
  <c r="G12" i="2" s="1"/>
  <c r="X15" i="12"/>
  <c r="X10" i="12"/>
  <c r="Z10" i="20"/>
  <c r="AB10" i="20" s="1"/>
  <c r="AO10" i="20" s="1"/>
  <c r="AA10" i="20"/>
  <c r="AC10" i="20" s="1"/>
  <c r="AP10" i="20" s="1"/>
  <c r="Z23" i="29"/>
  <c r="AB23" i="29" s="1"/>
  <c r="AO23" i="29" s="1"/>
  <c r="AA23" i="29"/>
  <c r="AC23" i="29" s="1"/>
  <c r="AP23" i="29" s="1"/>
  <c r="AA19" i="13"/>
  <c r="AC19" i="13" s="1"/>
  <c r="AP19" i="13" s="1"/>
  <c r="Z19" i="13"/>
  <c r="AB19" i="13" s="1"/>
  <c r="AO19" i="13" s="1"/>
  <c r="X20" i="14"/>
  <c r="X19" i="14"/>
  <c r="X12" i="14"/>
  <c r="X11" i="14"/>
  <c r="X7" i="14"/>
  <c r="X24" i="14"/>
  <c r="X17" i="14"/>
  <c r="X14" i="14"/>
  <c r="X5" i="14"/>
  <c r="X23" i="14"/>
  <c r="X18" i="14"/>
  <c r="X21" i="14"/>
  <c r="X16" i="14"/>
  <c r="I13" i="68"/>
  <c r="X13" i="14"/>
  <c r="X9" i="14"/>
  <c r="X8" i="14"/>
  <c r="X6" i="14"/>
  <c r="A20" i="14"/>
  <c r="O13" i="68" s="1"/>
  <c r="R13" i="68" s="1"/>
  <c r="V13" i="68" s="1"/>
  <c r="G14" i="2" s="1"/>
  <c r="X15" i="14"/>
  <c r="X22" i="14"/>
  <c r="X10" i="14"/>
  <c r="AA19" i="6"/>
  <c r="AC19" i="6" s="1"/>
  <c r="AP19" i="6" s="1"/>
  <c r="Z19" i="6"/>
  <c r="AB19" i="6" s="1"/>
  <c r="AO19" i="6" s="1"/>
  <c r="X52" i="5"/>
  <c r="X48" i="5"/>
  <c r="X44" i="5"/>
  <c r="X40" i="5"/>
  <c r="X36" i="5"/>
  <c r="X32" i="5"/>
  <c r="X28" i="5"/>
  <c r="X45" i="5"/>
  <c r="X42" i="5"/>
  <c r="X39" i="5"/>
  <c r="X29" i="5"/>
  <c r="X26" i="5"/>
  <c r="X18" i="5"/>
  <c r="X17" i="5"/>
  <c r="X10" i="5"/>
  <c r="X9" i="5"/>
  <c r="X22" i="5"/>
  <c r="X21" i="5"/>
  <c r="X8" i="5"/>
  <c r="X5" i="5"/>
  <c r="X51" i="5"/>
  <c r="X41" i="5"/>
  <c r="X38" i="5"/>
  <c r="X35" i="5"/>
  <c r="X25" i="5"/>
  <c r="X20" i="5"/>
  <c r="X19" i="5"/>
  <c r="X12" i="5"/>
  <c r="X11" i="5"/>
  <c r="X7" i="5"/>
  <c r="I9" i="68"/>
  <c r="X50" i="5"/>
  <c r="X47" i="5"/>
  <c r="X37" i="5"/>
  <c r="X34" i="5"/>
  <c r="X31" i="5"/>
  <c r="A20" i="5"/>
  <c r="O9" i="68" s="1"/>
  <c r="R9" i="68" s="1"/>
  <c r="V9" i="68" s="1"/>
  <c r="G10" i="2" s="1"/>
  <c r="X14" i="5"/>
  <c r="X13" i="5"/>
  <c r="X49" i="5"/>
  <c r="X23" i="5"/>
  <c r="X15" i="5"/>
  <c r="X6" i="5"/>
  <c r="X30" i="5"/>
  <c r="X24" i="5"/>
  <c r="X46" i="5"/>
  <c r="X43" i="5"/>
  <c r="X33" i="5"/>
  <c r="X16" i="5"/>
  <c r="X27" i="5"/>
  <c r="AA484" i="15"/>
  <c r="AC484" i="15" s="1"/>
  <c r="AP484" i="15" s="1"/>
  <c r="Z484" i="15"/>
  <c r="AB484" i="15" s="1"/>
  <c r="AO484" i="15" s="1"/>
  <c r="AA68" i="22"/>
  <c r="AC68" i="22" s="1"/>
  <c r="AP68" i="22" s="1"/>
  <c r="Z68" i="22"/>
  <c r="AB68" i="22" s="1"/>
  <c r="AO68" i="22" s="1"/>
  <c r="O70" i="68"/>
  <c r="X55" i="53"/>
  <c r="X51" i="53"/>
  <c r="X47" i="53"/>
  <c r="X43" i="53"/>
  <c r="X39" i="53"/>
  <c r="X35" i="53"/>
  <c r="X31" i="53"/>
  <c r="X27" i="53"/>
  <c r="X22" i="53"/>
  <c r="X21" i="53"/>
  <c r="A20" i="53"/>
  <c r="O24" i="67" s="1"/>
  <c r="X52" i="53"/>
  <c r="X49" i="53"/>
  <c r="X46" i="53"/>
  <c r="X36" i="53"/>
  <c r="X33" i="53"/>
  <c r="X30" i="53"/>
  <c r="X19" i="53"/>
  <c r="X12" i="53"/>
  <c r="X11" i="53"/>
  <c r="X7" i="53"/>
  <c r="X48" i="53"/>
  <c r="X45" i="53"/>
  <c r="X44" i="53"/>
  <c r="X42" i="53"/>
  <c r="X41" i="53"/>
  <c r="X40" i="53"/>
  <c r="X34" i="53"/>
  <c r="X23" i="53"/>
  <c r="X16" i="53"/>
  <c r="X50" i="53"/>
  <c r="X38" i="53"/>
  <c r="X37" i="53"/>
  <c r="X13" i="53"/>
  <c r="X9" i="53"/>
  <c r="X8" i="53"/>
  <c r="X54" i="53"/>
  <c r="X18" i="53"/>
  <c r="X15" i="53"/>
  <c r="X10" i="53"/>
  <c r="X6" i="53"/>
  <c r="X32" i="53"/>
  <c r="X29" i="53"/>
  <c r="X26" i="53"/>
  <c r="X28" i="53"/>
  <c r="X25" i="53"/>
  <c r="X20" i="53"/>
  <c r="X17" i="53"/>
  <c r="X5" i="53"/>
  <c r="X53" i="53"/>
  <c r="X14" i="53"/>
  <c r="X24" i="53"/>
  <c r="I24" i="67"/>
  <c r="X24" i="55"/>
  <c r="X23" i="55"/>
  <c r="X16" i="55"/>
  <c r="X15" i="55"/>
  <c r="X20" i="55"/>
  <c r="X6" i="55"/>
  <c r="X9" i="55"/>
  <c r="X14" i="55"/>
  <c r="X11" i="55"/>
  <c r="X8" i="55"/>
  <c r="X22" i="55"/>
  <c r="A20" i="55"/>
  <c r="O28" i="67" s="1"/>
  <c r="R28" i="67" s="1"/>
  <c r="V28" i="67" s="1"/>
  <c r="O25" i="2" s="1"/>
  <c r="X19" i="55"/>
  <c r="X18" i="55"/>
  <c r="X10" i="55"/>
  <c r="X13" i="55"/>
  <c r="X7" i="55"/>
  <c r="X21" i="55"/>
  <c r="X17" i="55"/>
  <c r="X12" i="55"/>
  <c r="X5" i="55"/>
  <c r="I28" i="67"/>
  <c r="N51" i="68"/>
  <c r="Q51" i="68" s="1"/>
  <c r="X24" i="72"/>
  <c r="X23" i="72"/>
  <c r="X16" i="72"/>
  <c r="X15" i="72"/>
  <c r="X6" i="72"/>
  <c r="X18" i="72"/>
  <c r="X17" i="72"/>
  <c r="X10" i="72"/>
  <c r="X9" i="72"/>
  <c r="X7" i="72"/>
  <c r="X8" i="72"/>
  <c r="X21" i="72"/>
  <c r="A18" i="72"/>
  <c r="N27" i="68" s="1"/>
  <c r="Q27" i="68" s="1"/>
  <c r="U27" i="68" s="1"/>
  <c r="X13" i="72"/>
  <c r="X20" i="72"/>
  <c r="X14" i="72"/>
  <c r="X19" i="72"/>
  <c r="X11" i="72"/>
  <c r="I27" i="68"/>
  <c r="X12" i="72"/>
  <c r="X5" i="72"/>
  <c r="X18" i="54"/>
  <c r="X17" i="54"/>
  <c r="X10" i="54"/>
  <c r="X9" i="54"/>
  <c r="X23" i="54"/>
  <c r="X20" i="54"/>
  <c r="A18" i="54"/>
  <c r="N27" i="67" s="1"/>
  <c r="X11" i="54"/>
  <c r="X8" i="54"/>
  <c r="X5" i="54"/>
  <c r="X22" i="54"/>
  <c r="A20" i="54"/>
  <c r="O27" i="67" s="1"/>
  <c r="R27" i="67" s="1"/>
  <c r="V27" i="67" s="1"/>
  <c r="O24" i="2" s="1"/>
  <c r="X13" i="54"/>
  <c r="X7" i="54"/>
  <c r="X16" i="54"/>
  <c r="X14" i="54"/>
  <c r="X15" i="54"/>
  <c r="X6" i="54"/>
  <c r="X19" i="54"/>
  <c r="X24" i="54"/>
  <c r="X12" i="54"/>
  <c r="X21" i="54"/>
  <c r="X20" i="21"/>
  <c r="X19" i="21"/>
  <c r="X12" i="21"/>
  <c r="X11" i="21"/>
  <c r="X7" i="21"/>
  <c r="X22" i="21"/>
  <c r="X21" i="21"/>
  <c r="A20" i="21"/>
  <c r="O20" i="68" s="1"/>
  <c r="R20" i="68" s="1"/>
  <c r="V20" i="68" s="1"/>
  <c r="G21" i="2" s="1"/>
  <c r="X14" i="21"/>
  <c r="X13" i="21"/>
  <c r="X8" i="21"/>
  <c r="X5" i="21"/>
  <c r="X16" i="21"/>
  <c r="X15" i="21"/>
  <c r="X10" i="21"/>
  <c r="X6" i="21"/>
  <c r="X17" i="21"/>
  <c r="X24" i="21"/>
  <c r="X9" i="21"/>
  <c r="X18" i="21"/>
  <c r="I20" i="68"/>
  <c r="X20" i="45"/>
  <c r="X19" i="45"/>
  <c r="X12" i="45"/>
  <c r="X11" i="45"/>
  <c r="X7" i="45"/>
  <c r="X22" i="45"/>
  <c r="X21" i="45"/>
  <c r="A20" i="45"/>
  <c r="O13" i="67" s="1"/>
  <c r="R13" i="67" s="1"/>
  <c r="V13" i="67" s="1"/>
  <c r="O13" i="2" s="1"/>
  <c r="X14" i="45"/>
  <c r="X13" i="45"/>
  <c r="X8" i="45"/>
  <c r="X5" i="45"/>
  <c r="X16" i="45"/>
  <c r="X15" i="45"/>
  <c r="X10" i="45"/>
  <c r="X6" i="45"/>
  <c r="X18" i="45"/>
  <c r="X17" i="45"/>
  <c r="X9" i="45"/>
  <c r="X24" i="45"/>
  <c r="X23" i="45"/>
  <c r="I13" i="67"/>
  <c r="X24" i="49"/>
  <c r="X23" i="49"/>
  <c r="X16" i="49"/>
  <c r="X15" i="49"/>
  <c r="X6" i="49"/>
  <c r="X18" i="49"/>
  <c r="X17" i="49"/>
  <c r="X10" i="49"/>
  <c r="X9" i="49"/>
  <c r="X22" i="49"/>
  <c r="X21" i="49"/>
  <c r="A20" i="49"/>
  <c r="O17" i="67" s="1"/>
  <c r="R17" i="67" s="1"/>
  <c r="V17" i="67" s="1"/>
  <c r="O17" i="2" s="1"/>
  <c r="X13" i="49"/>
  <c r="X5" i="49"/>
  <c r="X7" i="49"/>
  <c r="X11" i="49"/>
  <c r="X20" i="49"/>
  <c r="X19" i="49"/>
  <c r="X12" i="49"/>
  <c r="X14" i="49"/>
  <c r="A18" i="49"/>
  <c r="N17" i="67" s="1"/>
  <c r="X8" i="49"/>
  <c r="I17" i="67"/>
  <c r="AA31" i="65"/>
  <c r="AC31" i="65" s="1"/>
  <c r="AP31" i="65" s="1"/>
  <c r="Z111" i="65"/>
  <c r="AB111" i="65" s="1"/>
  <c r="AO111" i="65" s="1"/>
  <c r="A20" i="15"/>
  <c r="O14" i="68" s="1"/>
  <c r="R14" i="68" s="1"/>
  <c r="V14" i="68" s="1"/>
  <c r="G15" i="2" s="1"/>
  <c r="X108" i="15"/>
  <c r="X111" i="15"/>
  <c r="X236" i="15"/>
  <c r="AA11" i="18"/>
  <c r="AC11" i="18" s="1"/>
  <c r="AP11" i="18" s="1"/>
  <c r="Z11" i="18"/>
  <c r="AB11" i="18" s="1"/>
  <c r="AO11" i="18" s="1"/>
  <c r="X6" i="22"/>
  <c r="X14" i="22"/>
  <c r="X39" i="22"/>
  <c r="X52" i="22"/>
  <c r="A20" i="72"/>
  <c r="O27" i="68" s="1"/>
  <c r="R27" i="68" s="1"/>
  <c r="V27" i="68" s="1"/>
  <c r="X18" i="26"/>
  <c r="X17" i="26"/>
  <c r="X10" i="26"/>
  <c r="X9" i="26"/>
  <c r="X20" i="26"/>
  <c r="X19" i="26"/>
  <c r="X12" i="26"/>
  <c r="X11" i="26"/>
  <c r="X7" i="26"/>
  <c r="X24" i="26"/>
  <c r="X23" i="26"/>
  <c r="X8" i="26"/>
  <c r="X22" i="26"/>
  <c r="X5" i="26"/>
  <c r="A20" i="26"/>
  <c r="O31" i="68" s="1"/>
  <c r="R31" i="68" s="1"/>
  <c r="V31" i="68" s="1"/>
  <c r="G28" i="2" s="1"/>
  <c r="X13" i="26"/>
  <c r="X21" i="26"/>
  <c r="X15" i="26"/>
  <c r="Z29" i="28"/>
  <c r="AB29" i="28" s="1"/>
  <c r="AO29" i="28" s="1"/>
  <c r="N56" i="67"/>
  <c r="X24" i="41"/>
  <c r="X23" i="41"/>
  <c r="X16" i="41"/>
  <c r="X15" i="41"/>
  <c r="X6" i="41"/>
  <c r="X22" i="41"/>
  <c r="A20" i="41"/>
  <c r="X17" i="41"/>
  <c r="X13" i="41"/>
  <c r="X10" i="41"/>
  <c r="X7" i="41"/>
  <c r="X19" i="41"/>
  <c r="X14" i="41"/>
  <c r="X12" i="41"/>
  <c r="X5" i="41"/>
  <c r="X21" i="41"/>
  <c r="X20" i="41"/>
  <c r="X11" i="41"/>
  <c r="X8" i="41"/>
  <c r="X18" i="41"/>
  <c r="X9" i="41"/>
  <c r="A18" i="41"/>
  <c r="X22" i="56"/>
  <c r="X21" i="56"/>
  <c r="A20" i="56"/>
  <c r="O29" i="67" s="1"/>
  <c r="R29" i="67" s="1"/>
  <c r="V29" i="67" s="1"/>
  <c r="O26" i="2" s="1"/>
  <c r="X14" i="56"/>
  <c r="X13" i="56"/>
  <c r="X8" i="56"/>
  <c r="X5" i="56"/>
  <c r="X24" i="56"/>
  <c r="X17" i="56"/>
  <c r="X12" i="56"/>
  <c r="X10" i="56"/>
  <c r="A18" i="56"/>
  <c r="N29" i="67" s="1"/>
  <c r="X15" i="56"/>
  <c r="X9" i="56"/>
  <c r="X6" i="56"/>
  <c r="X23" i="56"/>
  <c r="X20" i="56"/>
  <c r="X11" i="56"/>
  <c r="X19" i="56"/>
  <c r="X16" i="56"/>
  <c r="X18" i="56"/>
  <c r="X7" i="56"/>
  <c r="I29" i="67"/>
  <c r="AA22" i="65"/>
  <c r="AC22" i="65" s="1"/>
  <c r="AP22" i="65" s="1"/>
  <c r="AA95" i="65"/>
  <c r="AC95" i="65" s="1"/>
  <c r="AP95" i="65" s="1"/>
  <c r="AA223" i="65"/>
  <c r="AC223" i="65" s="1"/>
  <c r="AP223" i="65" s="1"/>
  <c r="X47" i="15"/>
  <c r="X162" i="15"/>
  <c r="X172" i="15"/>
  <c r="X268" i="15"/>
  <c r="X428" i="15"/>
  <c r="N52" i="68"/>
  <c r="Q52" i="68" s="1"/>
  <c r="O58" i="68"/>
  <c r="R58" i="68" s="1"/>
  <c r="O60" i="68"/>
  <c r="R60" i="68" s="1"/>
  <c r="N60" i="68"/>
  <c r="Q60" i="68" s="1"/>
  <c r="Q43" i="67"/>
  <c r="O48" i="67"/>
  <c r="R48" i="67" s="1"/>
  <c r="N48" i="67"/>
  <c r="Q48" i="67" s="1"/>
  <c r="X65" i="69"/>
  <c r="X61" i="69"/>
  <c r="X57" i="69"/>
  <c r="X53" i="69"/>
  <c r="X49" i="69"/>
  <c r="X45" i="69"/>
  <c r="X41" i="69"/>
  <c r="X37" i="69"/>
  <c r="X33" i="69"/>
  <c r="X29" i="69"/>
  <c r="X25" i="69"/>
  <c r="X18" i="69"/>
  <c r="X17" i="69"/>
  <c r="X10" i="69"/>
  <c r="X9" i="69"/>
  <c r="X66" i="69"/>
  <c r="X62" i="69"/>
  <c r="X58" i="69"/>
  <c r="X54" i="69"/>
  <c r="X50" i="69"/>
  <c r="X46" i="69"/>
  <c r="X42" i="69"/>
  <c r="X38" i="69"/>
  <c r="X34" i="69"/>
  <c r="X30" i="69"/>
  <c r="X26" i="69"/>
  <c r="X20" i="69"/>
  <c r="X19" i="69"/>
  <c r="A18" i="69"/>
  <c r="N25" i="68" s="1"/>
  <c r="Q25" i="68" s="1"/>
  <c r="U25" i="68" s="1"/>
  <c r="X12" i="69"/>
  <c r="X11" i="69"/>
  <c r="X7" i="69"/>
  <c r="X60" i="69"/>
  <c r="X52" i="69"/>
  <c r="X44" i="69"/>
  <c r="X36" i="69"/>
  <c r="X28" i="69"/>
  <c r="X16" i="69"/>
  <c r="X14" i="69"/>
  <c r="X13" i="69"/>
  <c r="X63" i="69"/>
  <c r="X55" i="69"/>
  <c r="X47" i="69"/>
  <c r="X39" i="69"/>
  <c r="X31" i="69"/>
  <c r="X22" i="69"/>
  <c r="X21" i="69"/>
  <c r="A20" i="69"/>
  <c r="O25" i="68" s="1"/>
  <c r="R25" i="68" s="1"/>
  <c r="V25" i="68" s="1"/>
  <c r="X15" i="69"/>
  <c r="X6" i="69"/>
  <c r="X5" i="69"/>
  <c r="X67" i="69"/>
  <c r="X64" i="69"/>
  <c r="X51" i="69"/>
  <c r="X48" i="69"/>
  <c r="X35" i="69"/>
  <c r="X32" i="69"/>
  <c r="X56" i="69"/>
  <c r="X43" i="69"/>
  <c r="X8" i="69"/>
  <c r="X23" i="69"/>
  <c r="I25" i="68"/>
  <c r="X59" i="69"/>
  <c r="X40" i="69"/>
  <c r="X27" i="69"/>
  <c r="X24" i="69"/>
  <c r="X24" i="58"/>
  <c r="X23" i="58"/>
  <c r="X16" i="58"/>
  <c r="X15" i="58"/>
  <c r="X6" i="58"/>
  <c r="X18" i="58"/>
  <c r="X17" i="58"/>
  <c r="X10" i="58"/>
  <c r="X9" i="58"/>
  <c r="X22" i="58"/>
  <c r="X21" i="58"/>
  <c r="A20" i="58"/>
  <c r="O32" i="67" s="1"/>
  <c r="R32" i="67" s="1"/>
  <c r="V32" i="67" s="1"/>
  <c r="O28" i="2" s="1"/>
  <c r="X13" i="58"/>
  <c r="X5" i="58"/>
  <c r="X7" i="58"/>
  <c r="X11" i="58"/>
  <c r="X20" i="58"/>
  <c r="X19" i="58"/>
  <c r="X12" i="58"/>
  <c r="A18" i="58"/>
  <c r="N32" i="67" s="1"/>
  <c r="X8" i="58"/>
  <c r="X14" i="58"/>
  <c r="I32" i="67"/>
  <c r="X18" i="59"/>
  <c r="X17" i="59"/>
  <c r="X10" i="59"/>
  <c r="X9" i="59"/>
  <c r="X21" i="59"/>
  <c r="X24" i="59"/>
  <c r="X11" i="59"/>
  <c r="X8" i="59"/>
  <c r="X5" i="59"/>
  <c r="X23" i="59"/>
  <c r="X22" i="59"/>
  <c r="X20" i="59"/>
  <c r="X13" i="59"/>
  <c r="X6" i="59"/>
  <c r="A20" i="59"/>
  <c r="O33" i="67" s="1"/>
  <c r="R33" i="67" s="1"/>
  <c r="V33" i="67" s="1"/>
  <c r="O29" i="2" s="1"/>
  <c r="X16" i="59"/>
  <c r="X14" i="59"/>
  <c r="X15" i="59"/>
  <c r="X7" i="59"/>
  <c r="X12" i="59"/>
  <c r="X19" i="59"/>
  <c r="A18" i="59"/>
  <c r="N33" i="67" s="1"/>
  <c r="I33" i="67"/>
  <c r="X27" i="24"/>
  <c r="X22" i="24"/>
  <c r="X21" i="24"/>
  <c r="A20" i="24"/>
  <c r="O29" i="68" s="1"/>
  <c r="R29" i="68" s="1"/>
  <c r="V29" i="68" s="1"/>
  <c r="G26" i="2" s="1"/>
  <c r="X14" i="24"/>
  <c r="X13" i="24"/>
  <c r="X8" i="24"/>
  <c r="X5" i="24"/>
  <c r="X28" i="24"/>
  <c r="X24" i="24"/>
  <c r="X23" i="24"/>
  <c r="X16" i="24"/>
  <c r="X15" i="24"/>
  <c r="X6" i="24"/>
  <c r="X18" i="24"/>
  <c r="X17" i="24"/>
  <c r="X12" i="24"/>
  <c r="X10" i="24"/>
  <c r="X9" i="24"/>
  <c r="X20" i="24"/>
  <c r="X19" i="24"/>
  <c r="X11" i="24"/>
  <c r="X26" i="24"/>
  <c r="X25" i="24"/>
  <c r="X7" i="24"/>
  <c r="I29" i="68"/>
  <c r="X22" i="38"/>
  <c r="X21" i="38"/>
  <c r="A20" i="38"/>
  <c r="X14" i="38"/>
  <c r="X13" i="38"/>
  <c r="X8" i="38"/>
  <c r="X5" i="38"/>
  <c r="X24" i="38"/>
  <c r="X23" i="38"/>
  <c r="X16" i="38"/>
  <c r="X15" i="38"/>
  <c r="X6" i="38"/>
  <c r="X18" i="38"/>
  <c r="X17" i="38"/>
  <c r="X12" i="38"/>
  <c r="X10" i="38"/>
  <c r="X9" i="38"/>
  <c r="A18" i="38"/>
  <c r="N45" i="68" s="1"/>
  <c r="X19" i="38"/>
  <c r="X7" i="38"/>
  <c r="X20" i="38"/>
  <c r="X11" i="38"/>
  <c r="I45" i="68"/>
  <c r="O45" i="68" s="1"/>
  <c r="R45" i="68" s="1"/>
  <c r="V45" i="68" s="1"/>
  <c r="G42" i="2" s="1"/>
  <c r="X18" i="70"/>
  <c r="X17" i="70"/>
  <c r="X10" i="70"/>
  <c r="X9" i="70"/>
  <c r="X20" i="70"/>
  <c r="X19" i="70"/>
  <c r="X12" i="70"/>
  <c r="X11" i="70"/>
  <c r="X7" i="70"/>
  <c r="X24" i="70"/>
  <c r="X23" i="70"/>
  <c r="X8" i="70"/>
  <c r="A20" i="70"/>
  <c r="O26" i="68" s="1"/>
  <c r="R26" i="68" s="1"/>
  <c r="V26" i="68" s="1"/>
  <c r="X13" i="70"/>
  <c r="X22" i="70"/>
  <c r="X5" i="70"/>
  <c r="X16" i="70"/>
  <c r="X14" i="70"/>
  <c r="X6" i="70"/>
  <c r="I26" i="68"/>
  <c r="X47" i="28"/>
  <c r="X43" i="28"/>
  <c r="X39" i="28"/>
  <c r="X35" i="28"/>
  <c r="X31" i="28"/>
  <c r="X27" i="28"/>
  <c r="X22" i="28"/>
  <c r="X21" i="28"/>
  <c r="A20" i="28"/>
  <c r="O34" i="68" s="1"/>
  <c r="X14" i="28"/>
  <c r="X13" i="28"/>
  <c r="X8" i="28"/>
  <c r="X5" i="28"/>
  <c r="X48" i="28"/>
  <c r="X44" i="28"/>
  <c r="X40" i="28"/>
  <c r="X36" i="28"/>
  <c r="X32" i="28"/>
  <c r="X28" i="28"/>
  <c r="X24" i="28"/>
  <c r="X23" i="28"/>
  <c r="X16" i="28"/>
  <c r="X15" i="28"/>
  <c r="X6" i="28"/>
  <c r="X41" i="28"/>
  <c r="X33" i="28"/>
  <c r="X25" i="28"/>
  <c r="X7" i="28"/>
  <c r="X42" i="28"/>
  <c r="X34" i="28"/>
  <c r="X26" i="28"/>
  <c r="X18" i="28"/>
  <c r="X12" i="28"/>
  <c r="X10" i="28"/>
  <c r="X19" i="28"/>
  <c r="X11" i="28"/>
  <c r="X46" i="28"/>
  <c r="X37" i="28"/>
  <c r="X30" i="28"/>
  <c r="X20" i="28"/>
  <c r="X232" i="65"/>
  <c r="X228" i="65"/>
  <c r="X224" i="65"/>
  <c r="X220" i="65"/>
  <c r="X216" i="65"/>
  <c r="X212" i="65"/>
  <c r="X208" i="65"/>
  <c r="X204" i="65"/>
  <c r="X200" i="65"/>
  <c r="X196" i="65"/>
  <c r="X192" i="65"/>
  <c r="X188" i="65"/>
  <c r="X184" i="65"/>
  <c r="X180" i="65"/>
  <c r="X176" i="65"/>
  <c r="X172" i="65"/>
  <c r="X168" i="65"/>
  <c r="X164" i="65"/>
  <c r="X160" i="65"/>
  <c r="X156" i="65"/>
  <c r="X152" i="65"/>
  <c r="X148" i="65"/>
  <c r="X144" i="65"/>
  <c r="X140" i="65"/>
  <c r="X136" i="65"/>
  <c r="X132" i="65"/>
  <c r="X128" i="65"/>
  <c r="X124" i="65"/>
  <c r="X120" i="65"/>
  <c r="X116" i="65"/>
  <c r="X112" i="65"/>
  <c r="X108" i="65"/>
  <c r="X104" i="65"/>
  <c r="X100" i="65"/>
  <c r="X96" i="65"/>
  <c r="X92" i="65"/>
  <c r="X88" i="65"/>
  <c r="X84" i="65"/>
  <c r="X80" i="65"/>
  <c r="X76" i="65"/>
  <c r="X72" i="65"/>
  <c r="X68" i="65"/>
  <c r="X64" i="65"/>
  <c r="X60" i="65"/>
  <c r="X56" i="65"/>
  <c r="X52" i="65"/>
  <c r="X48" i="65"/>
  <c r="X44" i="65"/>
  <c r="X40" i="65"/>
  <c r="X36" i="65"/>
  <c r="X32" i="65"/>
  <c r="X28" i="65"/>
  <c r="X24" i="65"/>
  <c r="X23" i="65"/>
  <c r="X16" i="65"/>
  <c r="X15" i="65"/>
  <c r="X6" i="65"/>
  <c r="X218" i="65"/>
  <c r="X206" i="65"/>
  <c r="X198" i="65"/>
  <c r="X194" i="65"/>
  <c r="X190" i="65"/>
  <c r="X182" i="65"/>
  <c r="X178" i="65"/>
  <c r="X174" i="65"/>
  <c r="X170" i="65"/>
  <c r="X158" i="65"/>
  <c r="X146" i="65"/>
  <c r="X142" i="65"/>
  <c r="X134" i="65"/>
  <c r="X130" i="65"/>
  <c r="X126" i="65"/>
  <c r="X114" i="65"/>
  <c r="X110" i="65"/>
  <c r="X98" i="65"/>
  <c r="X82" i="65"/>
  <c r="X78" i="65"/>
  <c r="X66" i="65"/>
  <c r="X62" i="65"/>
  <c r="X58" i="65"/>
  <c r="X42" i="65"/>
  <c r="X38" i="65"/>
  <c r="X34" i="65"/>
  <c r="X26" i="65"/>
  <c r="X20" i="65"/>
  <c r="X19" i="65"/>
  <c r="X233" i="65"/>
  <c r="X229" i="65"/>
  <c r="X225" i="65"/>
  <c r="X221" i="65"/>
  <c r="X217" i="65"/>
  <c r="X213" i="65"/>
  <c r="X209" i="65"/>
  <c r="X205" i="65"/>
  <c r="X201" i="65"/>
  <c r="X197" i="65"/>
  <c r="X193" i="65"/>
  <c r="X189" i="65"/>
  <c r="X185" i="65"/>
  <c r="X181" i="65"/>
  <c r="X177" i="65"/>
  <c r="X173" i="65"/>
  <c r="X169" i="65"/>
  <c r="X165" i="65"/>
  <c r="X161" i="65"/>
  <c r="X157" i="65"/>
  <c r="X153" i="65"/>
  <c r="X149" i="65"/>
  <c r="X145" i="65"/>
  <c r="X141" i="65"/>
  <c r="X137" i="65"/>
  <c r="X133" i="65"/>
  <c r="X129" i="65"/>
  <c r="X125" i="65"/>
  <c r="X121" i="65"/>
  <c r="X117" i="65"/>
  <c r="X113" i="65"/>
  <c r="X109" i="65"/>
  <c r="X105" i="65"/>
  <c r="X101" i="65"/>
  <c r="X97" i="65"/>
  <c r="X93" i="65"/>
  <c r="X89" i="65"/>
  <c r="X85" i="65"/>
  <c r="X81" i="65"/>
  <c r="X77" i="65"/>
  <c r="X73" i="65"/>
  <c r="X69" i="65"/>
  <c r="X65" i="65"/>
  <c r="X61" i="65"/>
  <c r="X57" i="65"/>
  <c r="X53" i="65"/>
  <c r="X49" i="65"/>
  <c r="X45" i="65"/>
  <c r="X41" i="65"/>
  <c r="X37" i="65"/>
  <c r="X33" i="65"/>
  <c r="X29" i="65"/>
  <c r="X25" i="65"/>
  <c r="X18" i="65"/>
  <c r="X17" i="65"/>
  <c r="X10" i="65"/>
  <c r="X9" i="65"/>
  <c r="X230" i="65"/>
  <c r="X226" i="65"/>
  <c r="X222" i="65"/>
  <c r="X214" i="65"/>
  <c r="X210" i="65"/>
  <c r="X202" i="65"/>
  <c r="X186" i="65"/>
  <c r="X166" i="65"/>
  <c r="X162" i="65"/>
  <c r="X154" i="65"/>
  <c r="X150" i="65"/>
  <c r="X138" i="65"/>
  <c r="X122" i="65"/>
  <c r="X118" i="65"/>
  <c r="X106" i="65"/>
  <c r="X102" i="65"/>
  <c r="X94" i="65"/>
  <c r="X90" i="65"/>
  <c r="X86" i="65"/>
  <c r="X74" i="65"/>
  <c r="X70" i="65"/>
  <c r="X54" i="65"/>
  <c r="X50" i="65"/>
  <c r="X46" i="65"/>
  <c r="X30" i="65"/>
  <c r="A18" i="65"/>
  <c r="N6" i="68" s="1"/>
  <c r="X12" i="65"/>
  <c r="X11" i="65"/>
  <c r="X7" i="65"/>
  <c r="X24" i="19"/>
  <c r="X23" i="19"/>
  <c r="X16" i="19"/>
  <c r="X15" i="19"/>
  <c r="X6" i="19"/>
  <c r="X18" i="19"/>
  <c r="X17" i="19"/>
  <c r="X10" i="19"/>
  <c r="X9" i="19"/>
  <c r="X20" i="19"/>
  <c r="X19" i="19"/>
  <c r="A18" i="19"/>
  <c r="N18" i="68" s="1"/>
  <c r="X14" i="19"/>
  <c r="X12" i="19"/>
  <c r="X11" i="19"/>
  <c r="X22" i="19"/>
  <c r="X21" i="19"/>
  <c r="A20" i="19"/>
  <c r="O18" i="68" s="1"/>
  <c r="R18" i="68" s="1"/>
  <c r="V18" i="68" s="1"/>
  <c r="G19" i="2" s="1"/>
  <c r="X13" i="19"/>
  <c r="X8" i="19"/>
  <c r="X5" i="19"/>
  <c r="X7" i="19"/>
  <c r="X18" i="74"/>
  <c r="X17" i="74"/>
  <c r="X10" i="74"/>
  <c r="X9" i="74"/>
  <c r="X20" i="74"/>
  <c r="X19" i="74"/>
  <c r="X12" i="74"/>
  <c r="X11" i="74"/>
  <c r="X7" i="74"/>
  <c r="X16" i="74"/>
  <c r="X14" i="74"/>
  <c r="X13" i="74"/>
  <c r="X22" i="74"/>
  <c r="X21" i="74"/>
  <c r="A20" i="74"/>
  <c r="O16" i="68" s="1"/>
  <c r="R16" i="68" s="1"/>
  <c r="V16" i="68" s="1"/>
  <c r="G17" i="2" s="1"/>
  <c r="X15" i="74"/>
  <c r="X6" i="74"/>
  <c r="X5" i="74"/>
  <c r="I16" i="68"/>
  <c r="X24" i="74"/>
  <c r="X23" i="74"/>
  <c r="X22" i="52"/>
  <c r="X21" i="52"/>
  <c r="A20" i="52"/>
  <c r="O20" i="67" s="1"/>
  <c r="R20" i="67" s="1"/>
  <c r="V20" i="67" s="1"/>
  <c r="O20" i="2" s="1"/>
  <c r="X14" i="52"/>
  <c r="X13" i="52"/>
  <c r="X20" i="52"/>
  <c r="X15" i="52"/>
  <c r="X11" i="52"/>
  <c r="X9" i="52"/>
  <c r="X24" i="52"/>
  <c r="X17" i="52"/>
  <c r="X12" i="52"/>
  <c r="X10" i="52"/>
  <c r="X7" i="52"/>
  <c r="X19" i="52"/>
  <c r="X23" i="52"/>
  <c r="X16" i="52"/>
  <c r="X6" i="52"/>
  <c r="X5" i="52"/>
  <c r="X18" i="52"/>
  <c r="X8" i="52"/>
  <c r="X24" i="37"/>
  <c r="X23" i="37"/>
  <c r="X16" i="37"/>
  <c r="X15" i="37"/>
  <c r="X6" i="37"/>
  <c r="X18" i="37"/>
  <c r="X17" i="37"/>
  <c r="X10" i="37"/>
  <c r="X9" i="37"/>
  <c r="X22" i="37"/>
  <c r="X21" i="37"/>
  <c r="A20" i="37"/>
  <c r="X13" i="37"/>
  <c r="X5" i="37"/>
  <c r="X7" i="37"/>
  <c r="A18" i="37"/>
  <c r="N44" i="68" s="1"/>
  <c r="X14" i="37"/>
  <c r="X8" i="37"/>
  <c r="X11" i="37"/>
  <c r="X19" i="37"/>
  <c r="X12" i="37"/>
  <c r="I44" i="68"/>
  <c r="X20" i="37"/>
  <c r="X20" i="3"/>
  <c r="X19" i="3"/>
  <c r="X12" i="3"/>
  <c r="X11" i="3"/>
  <c r="X7" i="3"/>
  <c r="X23" i="3"/>
  <c r="X22" i="3"/>
  <c r="X21" i="3"/>
  <c r="A20" i="3"/>
  <c r="O8" i="68" s="1"/>
  <c r="X14" i="3"/>
  <c r="X13" i="3"/>
  <c r="X8" i="3"/>
  <c r="X5" i="3"/>
  <c r="I8" i="68"/>
  <c r="X24" i="3"/>
  <c r="X16" i="3"/>
  <c r="X15" i="3"/>
  <c r="X6" i="3"/>
  <c r="X20" i="34"/>
  <c r="X19" i="34"/>
  <c r="X12" i="34"/>
  <c r="X11" i="34"/>
  <c r="X22" i="34"/>
  <c r="X21" i="34"/>
  <c r="A20" i="34"/>
  <c r="O41" i="68" s="1"/>
  <c r="X14" i="34"/>
  <c r="X13" i="34"/>
  <c r="X18" i="34"/>
  <c r="X17" i="34"/>
  <c r="X10" i="34"/>
  <c r="X8" i="34"/>
  <c r="X23" i="34"/>
  <c r="X7" i="34"/>
  <c r="X5" i="34"/>
  <c r="X15" i="34"/>
  <c r="X16" i="34"/>
  <c r="X6" i="34"/>
  <c r="I41" i="68"/>
  <c r="X48" i="39"/>
  <c r="X44" i="39"/>
  <c r="X40" i="39"/>
  <c r="X36" i="39"/>
  <c r="X32" i="39"/>
  <c r="X28" i="39"/>
  <c r="X24" i="39"/>
  <c r="X23" i="39"/>
  <c r="X16" i="39"/>
  <c r="X15" i="39"/>
  <c r="X6" i="39"/>
  <c r="X49" i="39"/>
  <c r="X45" i="39"/>
  <c r="X41" i="39"/>
  <c r="X37" i="39"/>
  <c r="X33" i="39"/>
  <c r="X29" i="39"/>
  <c r="X25" i="39"/>
  <c r="X18" i="39"/>
  <c r="X17" i="39"/>
  <c r="X10" i="39"/>
  <c r="X9" i="39"/>
  <c r="X47" i="39"/>
  <c r="X39" i="39"/>
  <c r="X31" i="39"/>
  <c r="X22" i="39"/>
  <c r="X21" i="39"/>
  <c r="A20" i="39"/>
  <c r="O8" i="67" s="1"/>
  <c r="X13" i="39"/>
  <c r="X5" i="39"/>
  <c r="X50" i="39"/>
  <c r="X42" i="39"/>
  <c r="X34" i="39"/>
  <c r="X26" i="39"/>
  <c r="X7" i="39"/>
  <c r="X43" i="39"/>
  <c r="X35" i="39"/>
  <c r="X27" i="39"/>
  <c r="X8" i="39"/>
  <c r="X12" i="39"/>
  <c r="X30" i="39"/>
  <c r="X20" i="39"/>
  <c r="A18" i="39"/>
  <c r="N8" i="67" s="1"/>
  <c r="X11" i="39"/>
  <c r="X38" i="39"/>
  <c r="X14" i="39"/>
  <c r="X19" i="39"/>
  <c r="I8" i="67"/>
  <c r="X46" i="39"/>
  <c r="X172" i="32"/>
  <c r="X168" i="32"/>
  <c r="X164" i="32"/>
  <c r="X160" i="32"/>
  <c r="X156" i="32"/>
  <c r="X152" i="32"/>
  <c r="X148" i="32"/>
  <c r="X144" i="32"/>
  <c r="X140" i="32"/>
  <c r="X136" i="32"/>
  <c r="X132" i="32"/>
  <c r="X128" i="32"/>
  <c r="X124" i="32"/>
  <c r="X120" i="32"/>
  <c r="X116" i="32"/>
  <c r="X112" i="32"/>
  <c r="X108" i="32"/>
  <c r="X104" i="32"/>
  <c r="X100" i="32"/>
  <c r="X96" i="32"/>
  <c r="X92" i="32"/>
  <c r="X88" i="32"/>
  <c r="X84" i="32"/>
  <c r="X80" i="32"/>
  <c r="X76" i="32"/>
  <c r="X72" i="32"/>
  <c r="X68" i="32"/>
  <c r="X64" i="32"/>
  <c r="X60" i="32"/>
  <c r="X56" i="32"/>
  <c r="X52" i="32"/>
  <c r="X48" i="32"/>
  <c r="X44" i="32"/>
  <c r="X40" i="32"/>
  <c r="X36" i="32"/>
  <c r="X32" i="32"/>
  <c r="X28" i="32"/>
  <c r="X24" i="32"/>
  <c r="X23" i="32"/>
  <c r="X16" i="32"/>
  <c r="X15" i="32"/>
  <c r="X8" i="32"/>
  <c r="X5" i="32"/>
  <c r="X169" i="32"/>
  <c r="X165" i="32"/>
  <c r="X161" i="32"/>
  <c r="X157" i="32"/>
  <c r="X153" i="32"/>
  <c r="X149" i="32"/>
  <c r="X145" i="32"/>
  <c r="X141" i="32"/>
  <c r="X137" i="32"/>
  <c r="X133" i="32"/>
  <c r="X129" i="32"/>
  <c r="X125" i="32"/>
  <c r="X121" i="32"/>
  <c r="X117" i="32"/>
  <c r="X113" i="32"/>
  <c r="X109" i="32"/>
  <c r="X105" i="32"/>
  <c r="X101" i="32"/>
  <c r="X97" i="32"/>
  <c r="X93" i="32"/>
  <c r="X89" i="32"/>
  <c r="X85" i="32"/>
  <c r="X81" i="32"/>
  <c r="X77" i="32"/>
  <c r="X167" i="32"/>
  <c r="X159" i="32"/>
  <c r="X151" i="32"/>
  <c r="X143" i="32"/>
  <c r="X135" i="32"/>
  <c r="X127" i="32"/>
  <c r="X119" i="32"/>
  <c r="X111" i="32"/>
  <c r="X103" i="32"/>
  <c r="X95" i="32"/>
  <c r="X87" i="32"/>
  <c r="X79" i="32"/>
  <c r="X65" i="32"/>
  <c r="X62" i="32"/>
  <c r="X59" i="32"/>
  <c r="X49" i="32"/>
  <c r="X46" i="32"/>
  <c r="X43" i="32"/>
  <c r="X33" i="32"/>
  <c r="X30" i="32"/>
  <c r="X27" i="32"/>
  <c r="X19" i="32"/>
  <c r="X14" i="32"/>
  <c r="X12" i="32"/>
  <c r="X7" i="32"/>
  <c r="X6" i="32"/>
  <c r="X170" i="32"/>
  <c r="X162" i="32"/>
  <c r="X154" i="32"/>
  <c r="X146" i="32"/>
  <c r="X138" i="32"/>
  <c r="X130" i="32"/>
  <c r="X122" i="32"/>
  <c r="X114" i="32"/>
  <c r="X106" i="32"/>
  <c r="X98" i="32"/>
  <c r="X90" i="32"/>
  <c r="X82" i="32"/>
  <c r="X74" i="32"/>
  <c r="X71" i="32"/>
  <c r="X61" i="32"/>
  <c r="X58" i="32"/>
  <c r="X55" i="32"/>
  <c r="X45" i="32"/>
  <c r="X42" i="32"/>
  <c r="X39" i="32"/>
  <c r="X29" i="32"/>
  <c r="X26" i="32"/>
  <c r="X21" i="32"/>
  <c r="X18" i="32"/>
  <c r="X9" i="32"/>
  <c r="X166" i="32"/>
  <c r="X163" i="32"/>
  <c r="X150" i="32"/>
  <c r="X147" i="32"/>
  <c r="X134" i="32"/>
  <c r="X131" i="32"/>
  <c r="X118" i="32"/>
  <c r="X115" i="32"/>
  <c r="X102" i="32"/>
  <c r="X99" i="32"/>
  <c r="X86" i="32"/>
  <c r="X83" i="32"/>
  <c r="X73" i="32"/>
  <c r="X70" i="32"/>
  <c r="X66" i="32"/>
  <c r="X63" i="32"/>
  <c r="X41" i="32"/>
  <c r="X38" i="32"/>
  <c r="X34" i="32"/>
  <c r="X31" i="32"/>
  <c r="X11" i="32"/>
  <c r="X67" i="32"/>
  <c r="X53" i="32"/>
  <c r="X35" i="32"/>
  <c r="X20" i="32"/>
  <c r="X17" i="32"/>
  <c r="X171" i="32"/>
  <c r="X158" i="32"/>
  <c r="X155" i="32"/>
  <c r="X142" i="32"/>
  <c r="X139" i="32"/>
  <c r="X126" i="32"/>
  <c r="X123" i="32"/>
  <c r="X110" i="32"/>
  <c r="X107" i="32"/>
  <c r="X54" i="32"/>
  <c r="X51" i="32"/>
  <c r="X47" i="32"/>
  <c r="X37" i="32"/>
  <c r="X69" i="32"/>
  <c r="A20" i="32"/>
  <c r="O38" i="68" s="1"/>
  <c r="R38" i="68" s="1"/>
  <c r="V38" i="68" s="1"/>
  <c r="G34" i="2" s="1"/>
  <c r="X13" i="32"/>
  <c r="X10" i="32"/>
  <c r="X91" i="32"/>
  <c r="X78" i="32"/>
  <c r="X50" i="32"/>
  <c r="X25" i="32"/>
  <c r="X22" i="32"/>
  <c r="A18" i="32"/>
  <c r="N38" i="68" s="1"/>
  <c r="X22" i="63"/>
  <c r="X21" i="63"/>
  <c r="A20" i="63"/>
  <c r="X14" i="63"/>
  <c r="X13" i="63"/>
  <c r="X8" i="63"/>
  <c r="X5" i="63"/>
  <c r="X20" i="63"/>
  <c r="X15" i="63"/>
  <c r="X11" i="63"/>
  <c r="X7" i="63"/>
  <c r="X6" i="63"/>
  <c r="X23" i="63"/>
  <c r="X9" i="63"/>
  <c r="X19" i="63"/>
  <c r="X18" i="63"/>
  <c r="X16" i="63"/>
  <c r="X12" i="63"/>
  <c r="X10" i="63"/>
  <c r="X24" i="63"/>
  <c r="X17" i="63"/>
  <c r="I40" i="67"/>
  <c r="X13" i="65"/>
  <c r="X27" i="65"/>
  <c r="X43" i="65"/>
  <c r="X59" i="65"/>
  <c r="X75" i="65"/>
  <c r="X91" i="65"/>
  <c r="X107" i="65"/>
  <c r="X123" i="65"/>
  <c r="X139" i="65"/>
  <c r="X155" i="65"/>
  <c r="X171" i="65"/>
  <c r="X187" i="65"/>
  <c r="X203" i="65"/>
  <c r="X219" i="65"/>
  <c r="A18" i="3"/>
  <c r="N8" i="68" s="1"/>
  <c r="X17" i="3"/>
  <c r="A18" i="5"/>
  <c r="N9" i="68" s="1"/>
  <c r="X16" i="6"/>
  <c r="X16" i="13"/>
  <c r="X50" i="15"/>
  <c r="X60" i="15"/>
  <c r="X63" i="15"/>
  <c r="X114" i="15"/>
  <c r="X124" i="15"/>
  <c r="X127" i="15"/>
  <c r="X196" i="15"/>
  <c r="X228" i="15"/>
  <c r="X260" i="15"/>
  <c r="X292" i="15"/>
  <c r="X324" i="15"/>
  <c r="X356" i="15"/>
  <c r="X388" i="15"/>
  <c r="X420" i="15"/>
  <c r="X452" i="15"/>
  <c r="X55" i="22"/>
  <c r="X22" i="72"/>
  <c r="A18" i="24"/>
  <c r="N29" i="68" s="1"/>
  <c r="X6" i="26"/>
  <c r="X14" i="26"/>
  <c r="A18" i="28"/>
  <c r="N34" i="68" s="1"/>
  <c r="X38" i="28"/>
  <c r="X45" i="28"/>
  <c r="A8" i="31"/>
  <c r="A18" i="31" s="1"/>
  <c r="N37" i="68" s="1"/>
  <c r="X94" i="32"/>
  <c r="X9" i="34"/>
  <c r="X20" i="30"/>
  <c r="X19" i="30"/>
  <c r="X12" i="30"/>
  <c r="X11" i="30"/>
  <c r="X7" i="30"/>
  <c r="X22" i="30"/>
  <c r="X21" i="30"/>
  <c r="A20" i="30"/>
  <c r="O36" i="68" s="1"/>
  <c r="R36" i="68" s="1"/>
  <c r="V36" i="68" s="1"/>
  <c r="G32" i="2" s="1"/>
  <c r="X14" i="30"/>
  <c r="X13" i="30"/>
  <c r="X8" i="30"/>
  <c r="X5" i="30"/>
  <c r="X16" i="30"/>
  <c r="X15" i="30"/>
  <c r="X10" i="30"/>
  <c r="X6" i="30"/>
  <c r="X17" i="30"/>
  <c r="X24" i="30"/>
  <c r="X9" i="30"/>
  <c r="X18" i="30"/>
  <c r="I36" i="68"/>
  <c r="X66" i="47"/>
  <c r="X62" i="47"/>
  <c r="X58" i="47"/>
  <c r="X54" i="47"/>
  <c r="X50" i="47"/>
  <c r="X46" i="47"/>
  <c r="X42" i="47"/>
  <c r="X38" i="47"/>
  <c r="X34" i="47"/>
  <c r="X30" i="47"/>
  <c r="X26" i="47"/>
  <c r="X20" i="47"/>
  <c r="X19" i="47"/>
  <c r="X12" i="47"/>
  <c r="X11" i="47"/>
  <c r="X7" i="47"/>
  <c r="X67" i="47"/>
  <c r="X63" i="47"/>
  <c r="X59" i="47"/>
  <c r="X55" i="47"/>
  <c r="X51" i="47"/>
  <c r="X47" i="47"/>
  <c r="X43" i="47"/>
  <c r="X39" i="47"/>
  <c r="X35" i="47"/>
  <c r="X31" i="47"/>
  <c r="X27" i="47"/>
  <c r="X22" i="47"/>
  <c r="X21" i="47"/>
  <c r="A20" i="47"/>
  <c r="O15" i="67" s="1"/>
  <c r="R15" i="67" s="1"/>
  <c r="V15" i="67" s="1"/>
  <c r="O15" i="2" s="1"/>
  <c r="X14" i="47"/>
  <c r="X13" i="47"/>
  <c r="X8" i="47"/>
  <c r="X5" i="47"/>
  <c r="X64" i="47"/>
  <c r="X60" i="47"/>
  <c r="X56" i="47"/>
  <c r="X52" i="47"/>
  <c r="X48" i="47"/>
  <c r="X44" i="47"/>
  <c r="X40" i="47"/>
  <c r="X36" i="47"/>
  <c r="X32" i="47"/>
  <c r="X28" i="47"/>
  <c r="X24" i="47"/>
  <c r="X23" i="47"/>
  <c r="X16" i="47"/>
  <c r="X15" i="47"/>
  <c r="X6" i="47"/>
  <c r="X61" i="47"/>
  <c r="X45" i="47"/>
  <c r="X29" i="47"/>
  <c r="X18" i="47"/>
  <c r="X9" i="47"/>
  <c r="X65" i="47"/>
  <c r="X49" i="47"/>
  <c r="X33" i="47"/>
  <c r="X10" i="47"/>
  <c r="X53" i="47"/>
  <c r="X37" i="47"/>
  <c r="X17" i="47"/>
  <c r="X57" i="47"/>
  <c r="X25" i="47"/>
  <c r="X41" i="47"/>
  <c r="I15" i="67"/>
  <c r="X79" i="20"/>
  <c r="X75" i="20"/>
  <c r="X71" i="20"/>
  <c r="X67" i="20"/>
  <c r="X63" i="20"/>
  <c r="X59" i="20"/>
  <c r="X55" i="20"/>
  <c r="X51" i="20"/>
  <c r="X47" i="20"/>
  <c r="X43" i="20"/>
  <c r="X39" i="20"/>
  <c r="X35" i="20"/>
  <c r="X31" i="20"/>
  <c r="X27" i="20"/>
  <c r="X22" i="20"/>
  <c r="X21" i="20"/>
  <c r="A20" i="20"/>
  <c r="O19" i="68" s="1"/>
  <c r="R19" i="68" s="1"/>
  <c r="V19" i="68" s="1"/>
  <c r="G20" i="2" s="1"/>
  <c r="X14" i="20"/>
  <c r="X13" i="20"/>
  <c r="X8" i="20"/>
  <c r="X5" i="20"/>
  <c r="X80" i="20"/>
  <c r="X76" i="20"/>
  <c r="X72" i="20"/>
  <c r="X68" i="20"/>
  <c r="X64" i="20"/>
  <c r="X60" i="20"/>
  <c r="X56" i="20"/>
  <c r="X52" i="20"/>
  <c r="X48" i="20"/>
  <c r="X44" i="20"/>
  <c r="X40" i="20"/>
  <c r="X36" i="20"/>
  <c r="X32" i="20"/>
  <c r="X28" i="20"/>
  <c r="X24" i="20"/>
  <c r="X23" i="20"/>
  <c r="X16" i="20"/>
  <c r="X15" i="20"/>
  <c r="X6" i="20"/>
  <c r="X73" i="20"/>
  <c r="X65" i="20"/>
  <c r="X57" i="20"/>
  <c r="X49" i="20"/>
  <c r="X41" i="20"/>
  <c r="X33" i="20"/>
  <c r="X25" i="20"/>
  <c r="X7" i="20"/>
  <c r="X74" i="20"/>
  <c r="X66" i="20"/>
  <c r="X58" i="20"/>
  <c r="X50" i="20"/>
  <c r="X42" i="20"/>
  <c r="X34" i="20"/>
  <c r="X26" i="20"/>
  <c r="X78" i="20"/>
  <c r="X69" i="20"/>
  <c r="X62" i="20"/>
  <c r="X53" i="20"/>
  <c r="X46" i="20"/>
  <c r="X37" i="20"/>
  <c r="X30" i="20"/>
  <c r="X20" i="20"/>
  <c r="I19" i="68"/>
  <c r="X54" i="20"/>
  <c r="X17" i="20"/>
  <c r="X19" i="20"/>
  <c r="X11" i="20"/>
  <c r="X77" i="20"/>
  <c r="X70" i="20"/>
  <c r="X61" i="20"/>
  <c r="X45" i="20"/>
  <c r="X38" i="20"/>
  <c r="X29" i="20"/>
  <c r="X9" i="20"/>
  <c r="X22" i="6"/>
  <c r="X21" i="6"/>
  <c r="A20" i="6"/>
  <c r="O10" i="68" s="1"/>
  <c r="R10" i="68" s="1"/>
  <c r="V10" i="68" s="1"/>
  <c r="G11" i="2" s="1"/>
  <c r="X14" i="6"/>
  <c r="X13" i="6"/>
  <c r="X8" i="6"/>
  <c r="X5" i="6"/>
  <c r="X23" i="6"/>
  <c r="X18" i="6"/>
  <c r="X9" i="6"/>
  <c r="X12" i="6"/>
  <c r="X10" i="6"/>
  <c r="X20" i="6"/>
  <c r="X15" i="6"/>
  <c r="X11" i="6"/>
  <c r="X7" i="6"/>
  <c r="X6" i="6"/>
  <c r="I10" i="68"/>
  <c r="X24" i="6"/>
  <c r="X17" i="6"/>
  <c r="X81" i="46"/>
  <c r="X77" i="46"/>
  <c r="X73" i="46"/>
  <c r="X69" i="46"/>
  <c r="X65" i="46"/>
  <c r="X61" i="46"/>
  <c r="X57" i="46"/>
  <c r="X53" i="46"/>
  <c r="X49" i="46"/>
  <c r="X45" i="46"/>
  <c r="X41" i="46"/>
  <c r="X37" i="46"/>
  <c r="X33" i="46"/>
  <c r="X29" i="46"/>
  <c r="X25" i="46"/>
  <c r="X18" i="46"/>
  <c r="X17" i="46"/>
  <c r="X10" i="46"/>
  <c r="X9" i="46"/>
  <c r="X82" i="46"/>
  <c r="X78" i="46"/>
  <c r="X74" i="46"/>
  <c r="X70" i="46"/>
  <c r="X66" i="46"/>
  <c r="X62" i="46"/>
  <c r="X58" i="46"/>
  <c r="X54" i="46"/>
  <c r="X50" i="46"/>
  <c r="X46" i="46"/>
  <c r="X42" i="46"/>
  <c r="X38" i="46"/>
  <c r="X34" i="46"/>
  <c r="X30" i="46"/>
  <c r="X26" i="46"/>
  <c r="X20" i="46"/>
  <c r="X19" i="46"/>
  <c r="A18" i="46"/>
  <c r="N14" i="67" s="1"/>
  <c r="X12" i="46"/>
  <c r="X11" i="46"/>
  <c r="X7" i="46"/>
  <c r="X79" i="46"/>
  <c r="X75" i="46"/>
  <c r="X71" i="46"/>
  <c r="X67" i="46"/>
  <c r="X63" i="46"/>
  <c r="X59" i="46"/>
  <c r="X55" i="46"/>
  <c r="X51" i="46"/>
  <c r="X47" i="46"/>
  <c r="X43" i="46"/>
  <c r="X39" i="46"/>
  <c r="X35" i="46"/>
  <c r="X31" i="46"/>
  <c r="X27" i="46"/>
  <c r="X22" i="46"/>
  <c r="X21" i="46"/>
  <c r="A20" i="46"/>
  <c r="O14" i="67" s="1"/>
  <c r="R14" i="67" s="1"/>
  <c r="V14" i="67" s="1"/>
  <c r="O14" i="2" s="1"/>
  <c r="X14" i="46"/>
  <c r="X13" i="46"/>
  <c r="X8" i="46"/>
  <c r="X5" i="46"/>
  <c r="X76" i="46"/>
  <c r="X60" i="46"/>
  <c r="X44" i="46"/>
  <c r="X28" i="46"/>
  <c r="X80" i="46"/>
  <c r="X64" i="46"/>
  <c r="X48" i="46"/>
  <c r="X32" i="46"/>
  <c r="X23" i="46"/>
  <c r="X15" i="46"/>
  <c r="X6" i="46"/>
  <c r="X68" i="46"/>
  <c r="X52" i="46"/>
  <c r="X36" i="46"/>
  <c r="X16" i="46"/>
  <c r="X56" i="46"/>
  <c r="X72" i="46"/>
  <c r="X24" i="46"/>
  <c r="X40" i="46"/>
  <c r="I14" i="67"/>
  <c r="X22" i="60"/>
  <c r="X21" i="60"/>
  <c r="A20" i="60"/>
  <c r="O34" i="67" s="1"/>
  <c r="R34" i="67" s="1"/>
  <c r="V34" i="67" s="1"/>
  <c r="O30" i="2" s="1"/>
  <c r="X14" i="60"/>
  <c r="X13" i="60"/>
  <c r="X8" i="60"/>
  <c r="X24" i="60"/>
  <c r="X23" i="60"/>
  <c r="X16" i="60"/>
  <c r="X15" i="60"/>
  <c r="X6" i="60"/>
  <c r="X7" i="60"/>
  <c r="X5" i="60"/>
  <c r="X20" i="60"/>
  <c r="X18" i="60"/>
  <c r="X11" i="60"/>
  <c r="X12" i="60"/>
  <c r="X9" i="60"/>
  <c r="X19" i="60"/>
  <c r="X10" i="60"/>
  <c r="X17" i="60"/>
  <c r="X20" i="64"/>
  <c r="X19" i="64"/>
  <c r="X12" i="64"/>
  <c r="X11" i="64"/>
  <c r="X7" i="64"/>
  <c r="X24" i="64"/>
  <c r="X17" i="64"/>
  <c r="X14" i="64"/>
  <c r="X21" i="64"/>
  <c r="X16" i="64"/>
  <c r="X23" i="64"/>
  <c r="X9" i="64"/>
  <c r="A20" i="64"/>
  <c r="O37" i="67" s="1"/>
  <c r="R37" i="67" s="1"/>
  <c r="V37" i="67" s="1"/>
  <c r="X13" i="64"/>
  <c r="X5" i="64"/>
  <c r="X15" i="64"/>
  <c r="X8" i="64"/>
  <c r="X6" i="64"/>
  <c r="X10" i="64"/>
  <c r="X22" i="64"/>
  <c r="X18" i="64"/>
  <c r="I37" i="67"/>
  <c r="I38" i="67" s="1"/>
  <c r="AA8" i="65"/>
  <c r="AC8" i="65" s="1"/>
  <c r="AP8" i="65" s="1"/>
  <c r="AA67" i="65"/>
  <c r="AC67" i="65" s="1"/>
  <c r="AP67" i="65" s="1"/>
  <c r="Z67" i="65"/>
  <c r="AB67" i="65" s="1"/>
  <c r="AO67" i="65" s="1"/>
  <c r="AA83" i="65"/>
  <c r="AC83" i="65" s="1"/>
  <c r="AP83" i="65" s="1"/>
  <c r="Z83" i="65"/>
  <c r="AB83" i="65" s="1"/>
  <c r="AO83" i="65" s="1"/>
  <c r="AA115" i="65"/>
  <c r="AC115" i="65" s="1"/>
  <c r="AP115" i="65" s="1"/>
  <c r="AA131" i="65"/>
  <c r="AC131" i="65" s="1"/>
  <c r="AP131" i="65" s="1"/>
  <c r="AA147" i="65"/>
  <c r="AC147" i="65" s="1"/>
  <c r="AP147" i="65" s="1"/>
  <c r="Z179" i="65"/>
  <c r="AB179" i="65" s="1"/>
  <c r="AO179" i="65" s="1"/>
  <c r="AA195" i="65"/>
  <c r="AC195" i="65" s="1"/>
  <c r="AP195" i="65" s="1"/>
  <c r="Z195" i="65"/>
  <c r="AB195" i="65" s="1"/>
  <c r="AO195" i="65" s="1"/>
  <c r="AA211" i="65"/>
  <c r="AC211" i="65" s="1"/>
  <c r="AP211" i="65" s="1"/>
  <c r="AA9" i="3"/>
  <c r="AC9" i="3" s="1"/>
  <c r="AP9" i="3" s="1"/>
  <c r="AA18" i="3"/>
  <c r="AC18" i="3" s="1"/>
  <c r="AP18" i="3" s="1"/>
  <c r="Z18" i="3"/>
  <c r="AB18" i="3" s="1"/>
  <c r="AO18" i="3" s="1"/>
  <c r="X513" i="15"/>
  <c r="X509" i="15"/>
  <c r="X505" i="15"/>
  <c r="X501" i="15"/>
  <c r="X497" i="15"/>
  <c r="X493" i="15"/>
  <c r="X489" i="15"/>
  <c r="X485" i="15"/>
  <c r="X481" i="15"/>
  <c r="X477" i="15"/>
  <c r="X473" i="15"/>
  <c r="X469" i="15"/>
  <c r="X465" i="15"/>
  <c r="X461" i="15"/>
  <c r="X457" i="15"/>
  <c r="X453" i="15"/>
  <c r="X449" i="15"/>
  <c r="X445" i="15"/>
  <c r="X441" i="15"/>
  <c r="X437" i="15"/>
  <c r="X433" i="15"/>
  <c r="X429" i="15"/>
  <c r="X425" i="15"/>
  <c r="X421" i="15"/>
  <c r="X417" i="15"/>
  <c r="X413" i="15"/>
  <c r="X409" i="15"/>
  <c r="X405" i="15"/>
  <c r="X401" i="15"/>
  <c r="X397" i="15"/>
  <c r="X393" i="15"/>
  <c r="X389" i="15"/>
  <c r="X385" i="15"/>
  <c r="X381" i="15"/>
  <c r="X377" i="15"/>
  <c r="X373" i="15"/>
  <c r="X369" i="15"/>
  <c r="X365" i="15"/>
  <c r="X361" i="15"/>
  <c r="X357" i="15"/>
  <c r="X353" i="15"/>
  <c r="X349" i="15"/>
  <c r="X345" i="15"/>
  <c r="X341" i="15"/>
  <c r="X337" i="15"/>
  <c r="X333" i="15"/>
  <c r="X329" i="15"/>
  <c r="X325" i="15"/>
  <c r="X321" i="15"/>
  <c r="X317" i="15"/>
  <c r="X313" i="15"/>
  <c r="X309" i="15"/>
  <c r="X305" i="15"/>
  <c r="X301" i="15"/>
  <c r="X297" i="15"/>
  <c r="X293" i="15"/>
  <c r="X289" i="15"/>
  <c r="X285" i="15"/>
  <c r="X281" i="15"/>
  <c r="X277" i="15"/>
  <c r="X273" i="15"/>
  <c r="X269" i="15"/>
  <c r="X265" i="15"/>
  <c r="X261" i="15"/>
  <c r="X257" i="15"/>
  <c r="X253" i="15"/>
  <c r="X249" i="15"/>
  <c r="X245" i="15"/>
  <c r="X241" i="15"/>
  <c r="X237" i="15"/>
  <c r="X233" i="15"/>
  <c r="X229" i="15"/>
  <c r="X225" i="15"/>
  <c r="X221" i="15"/>
  <c r="X217" i="15"/>
  <c r="X213" i="15"/>
  <c r="X209" i="15"/>
  <c r="X205" i="15"/>
  <c r="X201" i="15"/>
  <c r="X197" i="15"/>
  <c r="X193" i="15"/>
  <c r="X189" i="15"/>
  <c r="X185" i="15"/>
  <c r="X181" i="15"/>
  <c r="X177" i="15"/>
  <c r="X173" i="15"/>
  <c r="X169" i="15"/>
  <c r="X165" i="15"/>
  <c r="X161" i="15"/>
  <c r="X157" i="15"/>
  <c r="X153" i="15"/>
  <c r="X149" i="15"/>
  <c r="X145" i="15"/>
  <c r="X141" i="15"/>
  <c r="X137" i="15"/>
  <c r="X133" i="15"/>
  <c r="X129" i="15"/>
  <c r="X125" i="15"/>
  <c r="X121" i="15"/>
  <c r="X117" i="15"/>
  <c r="X113" i="15"/>
  <c r="X109" i="15"/>
  <c r="X105" i="15"/>
  <c r="X101" i="15"/>
  <c r="X97" i="15"/>
  <c r="X93" i="15"/>
  <c r="X89" i="15"/>
  <c r="X85" i="15"/>
  <c r="X81" i="15"/>
  <c r="X77" i="15"/>
  <c r="X73" i="15"/>
  <c r="X69" i="15"/>
  <c r="X65" i="15"/>
  <c r="X61" i="15"/>
  <c r="X57" i="15"/>
  <c r="X53" i="15"/>
  <c r="X49" i="15"/>
  <c r="X45" i="15"/>
  <c r="X41" i="15"/>
  <c r="X37" i="15"/>
  <c r="X33" i="15"/>
  <c r="X29" i="15"/>
  <c r="X25" i="15"/>
  <c r="X18" i="15"/>
  <c r="X17" i="15"/>
  <c r="X10" i="15"/>
  <c r="X9" i="15"/>
  <c r="X514" i="15"/>
  <c r="X510" i="15"/>
  <c r="X506" i="15"/>
  <c r="X502" i="15"/>
  <c r="X498" i="15"/>
  <c r="X494" i="15"/>
  <c r="X490" i="15"/>
  <c r="X486" i="15"/>
  <c r="X482" i="15"/>
  <c r="X478" i="15"/>
  <c r="X474" i="15"/>
  <c r="X470" i="15"/>
  <c r="X466" i="15"/>
  <c r="X462" i="15"/>
  <c r="X458" i="15"/>
  <c r="X454" i="15"/>
  <c r="X450" i="15"/>
  <c r="X446" i="15"/>
  <c r="X442" i="15"/>
  <c r="X438" i="15"/>
  <c r="X434" i="15"/>
  <c r="X430" i="15"/>
  <c r="X426" i="15"/>
  <c r="X422" i="15"/>
  <c r="X418" i="15"/>
  <c r="X414" i="15"/>
  <c r="X410" i="15"/>
  <c r="X406" i="15"/>
  <c r="X402" i="15"/>
  <c r="X398" i="15"/>
  <c r="X394" i="15"/>
  <c r="X390" i="15"/>
  <c r="X386" i="15"/>
  <c r="X382" i="15"/>
  <c r="X378" i="15"/>
  <c r="X374" i="15"/>
  <c r="X370" i="15"/>
  <c r="X366" i="15"/>
  <c r="X362" i="15"/>
  <c r="X358" i="15"/>
  <c r="X354" i="15"/>
  <c r="X350" i="15"/>
  <c r="X346" i="15"/>
  <c r="X342" i="15"/>
  <c r="X338" i="15"/>
  <c r="X334" i="15"/>
  <c r="X330" i="15"/>
  <c r="X326" i="15"/>
  <c r="X322" i="15"/>
  <c r="X318" i="15"/>
  <c r="X314" i="15"/>
  <c r="X310" i="15"/>
  <c r="X306" i="15"/>
  <c r="X302" i="15"/>
  <c r="X298" i="15"/>
  <c r="X294" i="15"/>
  <c r="X290" i="15"/>
  <c r="X286" i="15"/>
  <c r="X282" i="15"/>
  <c r="X278" i="15"/>
  <c r="X274" i="15"/>
  <c r="X270" i="15"/>
  <c r="X266" i="15"/>
  <c r="X262" i="15"/>
  <c r="X258" i="15"/>
  <c r="X254" i="15"/>
  <c r="X250" i="15"/>
  <c r="X246" i="15"/>
  <c r="X242" i="15"/>
  <c r="X238" i="15"/>
  <c r="X234" i="15"/>
  <c r="X230" i="15"/>
  <c r="X226" i="15"/>
  <c r="X222" i="15"/>
  <c r="X218" i="15"/>
  <c r="X214" i="15"/>
  <c r="X210" i="15"/>
  <c r="X206" i="15"/>
  <c r="X202" i="15"/>
  <c r="X198" i="15"/>
  <c r="X194" i="15"/>
  <c r="X190" i="15"/>
  <c r="X186" i="15"/>
  <c r="X182" i="15"/>
  <c r="X178" i="15"/>
  <c r="X174" i="15"/>
  <c r="X511" i="15"/>
  <c r="X503" i="15"/>
  <c r="X495" i="15"/>
  <c r="X487" i="15"/>
  <c r="X479" i="15"/>
  <c r="X471" i="15"/>
  <c r="X463" i="15"/>
  <c r="X455" i="15"/>
  <c r="X447" i="15"/>
  <c r="X439" i="15"/>
  <c r="X431" i="15"/>
  <c r="X423" i="15"/>
  <c r="X415" i="15"/>
  <c r="X407" i="15"/>
  <c r="X399" i="15"/>
  <c r="X391" i="15"/>
  <c r="X383" i="15"/>
  <c r="X375" i="15"/>
  <c r="X367" i="15"/>
  <c r="X359" i="15"/>
  <c r="X351" i="15"/>
  <c r="X343" i="15"/>
  <c r="X335" i="15"/>
  <c r="X327" i="15"/>
  <c r="X319" i="15"/>
  <c r="X311" i="15"/>
  <c r="X303" i="15"/>
  <c r="X295" i="15"/>
  <c r="X287" i="15"/>
  <c r="X279" i="15"/>
  <c r="X271" i="15"/>
  <c r="X263" i="15"/>
  <c r="X255" i="15"/>
  <c r="X247" i="15"/>
  <c r="X239" i="15"/>
  <c r="X231" i="15"/>
  <c r="X223" i="15"/>
  <c r="X215" i="15"/>
  <c r="X207" i="15"/>
  <c r="X199" i="15"/>
  <c r="X191" i="15"/>
  <c r="X183" i="15"/>
  <c r="X175" i="15"/>
  <c r="X171" i="15"/>
  <c r="X168" i="15"/>
  <c r="X158" i="15"/>
  <c r="X155" i="15"/>
  <c r="X152" i="15"/>
  <c r="X142" i="15"/>
  <c r="X139" i="15"/>
  <c r="X136" i="15"/>
  <c r="X126" i="15"/>
  <c r="X123" i="15"/>
  <c r="X120" i="15"/>
  <c r="X110" i="15"/>
  <c r="X107" i="15"/>
  <c r="X104" i="15"/>
  <c r="X94" i="15"/>
  <c r="X91" i="15"/>
  <c r="X88" i="15"/>
  <c r="X78" i="15"/>
  <c r="X75" i="15"/>
  <c r="X72" i="15"/>
  <c r="X62" i="15"/>
  <c r="X59" i="15"/>
  <c r="X56" i="15"/>
  <c r="X46" i="15"/>
  <c r="X43" i="15"/>
  <c r="X40" i="15"/>
  <c r="X30" i="15"/>
  <c r="X27" i="15"/>
  <c r="X24" i="15"/>
  <c r="X19" i="15"/>
  <c r="X15" i="15"/>
  <c r="X12" i="15"/>
  <c r="X6" i="15"/>
  <c r="X499" i="15"/>
  <c r="X491" i="15"/>
  <c r="X483" i="15"/>
  <c r="X459" i="15"/>
  <c r="X451" i="15"/>
  <c r="X427" i="15"/>
  <c r="X403" i="15"/>
  <c r="X395" i="15"/>
  <c r="X379" i="15"/>
  <c r="X371" i="15"/>
  <c r="X347" i="15"/>
  <c r="X323" i="15"/>
  <c r="X307" i="15"/>
  <c r="X283" i="15"/>
  <c r="X275" i="15"/>
  <c r="X267" i="15"/>
  <c r="X251" i="15"/>
  <c r="X243" i="15"/>
  <c r="X227" i="15"/>
  <c r="X187" i="15"/>
  <c r="X160" i="15"/>
  <c r="X150" i="15"/>
  <c r="X147" i="15"/>
  <c r="X144" i="15"/>
  <c r="X131" i="15"/>
  <c r="X128" i="15"/>
  <c r="X115" i="15"/>
  <c r="X112" i="15"/>
  <c r="X102" i="15"/>
  <c r="X99" i="15"/>
  <c r="X86" i="15"/>
  <c r="X80" i="15"/>
  <c r="X64" i="15"/>
  <c r="X54" i="15"/>
  <c r="X48" i="15"/>
  <c r="X38" i="15"/>
  <c r="X35" i="15"/>
  <c r="X23" i="15"/>
  <c r="A18" i="15"/>
  <c r="N14" i="68" s="1"/>
  <c r="X8" i="15"/>
  <c r="X5" i="15"/>
  <c r="X512" i="15"/>
  <c r="X504" i="15"/>
  <c r="X496" i="15"/>
  <c r="X488" i="15"/>
  <c r="X480" i="15"/>
  <c r="X472" i="15"/>
  <c r="X464" i="15"/>
  <c r="X456" i="15"/>
  <c r="X448" i="15"/>
  <c r="X440" i="15"/>
  <c r="X432" i="15"/>
  <c r="X424" i="15"/>
  <c r="X416" i="15"/>
  <c r="X408" i="15"/>
  <c r="X400" i="15"/>
  <c r="X392" i="15"/>
  <c r="X384" i="15"/>
  <c r="X376" i="15"/>
  <c r="X368" i="15"/>
  <c r="X360" i="15"/>
  <c r="X352" i="15"/>
  <c r="X344" i="15"/>
  <c r="X336" i="15"/>
  <c r="X328" i="15"/>
  <c r="X320" i="15"/>
  <c r="X312" i="15"/>
  <c r="X304" i="15"/>
  <c r="X296" i="15"/>
  <c r="X288" i="15"/>
  <c r="X280" i="15"/>
  <c r="X272" i="15"/>
  <c r="X264" i="15"/>
  <c r="X256" i="15"/>
  <c r="X248" i="15"/>
  <c r="X240" i="15"/>
  <c r="X232" i="15"/>
  <c r="X224" i="15"/>
  <c r="X216" i="15"/>
  <c r="X208" i="15"/>
  <c r="X200" i="15"/>
  <c r="X192" i="15"/>
  <c r="X184" i="15"/>
  <c r="X176" i="15"/>
  <c r="X170" i="15"/>
  <c r="X167" i="15"/>
  <c r="X164" i="15"/>
  <c r="X154" i="15"/>
  <c r="X151" i="15"/>
  <c r="X148" i="15"/>
  <c r="X138" i="15"/>
  <c r="X135" i="15"/>
  <c r="X132" i="15"/>
  <c r="X122" i="15"/>
  <c r="X119" i="15"/>
  <c r="X116" i="15"/>
  <c r="X106" i="15"/>
  <c r="X103" i="15"/>
  <c r="X100" i="15"/>
  <c r="X90" i="15"/>
  <c r="X87" i="15"/>
  <c r="X84" i="15"/>
  <c r="X74" i="15"/>
  <c r="X71" i="15"/>
  <c r="X68" i="15"/>
  <c r="X58" i="15"/>
  <c r="X55" i="15"/>
  <c r="X52" i="15"/>
  <c r="X42" i="15"/>
  <c r="X39" i="15"/>
  <c r="X36" i="15"/>
  <c r="X26" i="15"/>
  <c r="X21" i="15"/>
  <c r="X16" i="15"/>
  <c r="X14" i="15"/>
  <c r="I14" i="68"/>
  <c r="X515" i="15"/>
  <c r="X507" i="15"/>
  <c r="X475" i="15"/>
  <c r="X467" i="15"/>
  <c r="X443" i="15"/>
  <c r="X435" i="15"/>
  <c r="X419" i="15"/>
  <c r="X411" i="15"/>
  <c r="X387" i="15"/>
  <c r="X363" i="15"/>
  <c r="X355" i="15"/>
  <c r="X339" i="15"/>
  <c r="X331" i="15"/>
  <c r="X315" i="15"/>
  <c r="X299" i="15"/>
  <c r="X291" i="15"/>
  <c r="X259" i="15"/>
  <c r="X235" i="15"/>
  <c r="X219" i="15"/>
  <c r="X211" i="15"/>
  <c r="X203" i="15"/>
  <c r="X195" i="15"/>
  <c r="X179" i="15"/>
  <c r="X166" i="15"/>
  <c r="X163" i="15"/>
  <c r="X134" i="15"/>
  <c r="X118" i="15"/>
  <c r="X96" i="15"/>
  <c r="X83" i="15"/>
  <c r="X70" i="15"/>
  <c r="X67" i="15"/>
  <c r="X51" i="15"/>
  <c r="X32" i="15"/>
  <c r="X20" i="15"/>
  <c r="X11" i="15"/>
  <c r="X22" i="15"/>
  <c r="X28" i="15"/>
  <c r="X31" i="15"/>
  <c r="X82" i="15"/>
  <c r="X92" i="15"/>
  <c r="X95" i="15"/>
  <c r="X146" i="15"/>
  <c r="X156" i="15"/>
  <c r="X159" i="15"/>
  <c r="X180" i="15"/>
  <c r="X212" i="15"/>
  <c r="X244" i="15"/>
  <c r="X276" i="15"/>
  <c r="X308" i="15"/>
  <c r="X340" i="15"/>
  <c r="X372" i="15"/>
  <c r="X404" i="15"/>
  <c r="X436" i="15"/>
  <c r="X468" i="15"/>
  <c r="X500" i="15"/>
  <c r="Z8" i="74"/>
  <c r="AB8" i="74" s="1"/>
  <c r="AO8" i="74" s="1"/>
  <c r="AA8" i="74"/>
  <c r="AC8" i="74" s="1"/>
  <c r="AP8" i="74" s="1"/>
  <c r="A18" i="20"/>
  <c r="N19" i="68" s="1"/>
  <c r="X18" i="20"/>
  <c r="X89" i="22"/>
  <c r="X85" i="22"/>
  <c r="X81" i="22"/>
  <c r="X77" i="22"/>
  <c r="X73" i="22"/>
  <c r="X69" i="22"/>
  <c r="X65" i="22"/>
  <c r="X61" i="22"/>
  <c r="X57" i="22"/>
  <c r="X53" i="22"/>
  <c r="X49" i="22"/>
  <c r="X45" i="22"/>
  <c r="X41" i="22"/>
  <c r="X37" i="22"/>
  <c r="X33" i="22"/>
  <c r="X29" i="22"/>
  <c r="X25" i="22"/>
  <c r="X18" i="22"/>
  <c r="X17" i="22"/>
  <c r="X10" i="22"/>
  <c r="X9" i="22"/>
  <c r="X90" i="22"/>
  <c r="X86" i="22"/>
  <c r="X82" i="22"/>
  <c r="X78" i="22"/>
  <c r="X74" i="22"/>
  <c r="X70" i="22"/>
  <c r="X66" i="22"/>
  <c r="X62" i="22"/>
  <c r="X58" i="22"/>
  <c r="X54" i="22"/>
  <c r="X50" i="22"/>
  <c r="X46" i="22"/>
  <c r="X42" i="22"/>
  <c r="X38" i="22"/>
  <c r="X34" i="22"/>
  <c r="X30" i="22"/>
  <c r="X26" i="22"/>
  <c r="X20" i="22"/>
  <c r="X19" i="22"/>
  <c r="X12" i="22"/>
  <c r="X11" i="22"/>
  <c r="X7" i="22"/>
  <c r="X88" i="22"/>
  <c r="X80" i="22"/>
  <c r="X72" i="22"/>
  <c r="X64" i="22"/>
  <c r="X56" i="22"/>
  <c r="X48" i="22"/>
  <c r="X40" i="22"/>
  <c r="X32" i="22"/>
  <c r="X24" i="22"/>
  <c r="X23" i="22"/>
  <c r="X91" i="22"/>
  <c r="X83" i="22"/>
  <c r="X75" i="22"/>
  <c r="X67" i="22"/>
  <c r="X59" i="22"/>
  <c r="X51" i="22"/>
  <c r="X43" i="22"/>
  <c r="X35" i="22"/>
  <c r="X27" i="22"/>
  <c r="X8" i="22"/>
  <c r="X22" i="22"/>
  <c r="X5" i="22"/>
  <c r="A20" i="22"/>
  <c r="O24" i="68" s="1"/>
  <c r="X79" i="22"/>
  <c r="X76" i="22"/>
  <c r="X63" i="22"/>
  <c r="X60" i="22"/>
  <c r="X47" i="22"/>
  <c r="X44" i="22"/>
  <c r="X31" i="22"/>
  <c r="X28" i="22"/>
  <c r="X21" i="22"/>
  <c r="X15" i="22"/>
  <c r="I24" i="68"/>
  <c r="X13" i="22"/>
  <c r="X36" i="22"/>
  <c r="X87" i="22"/>
  <c r="Z25" i="23"/>
  <c r="AB25" i="23" s="1"/>
  <c r="AO25" i="23" s="1"/>
  <c r="AA25" i="23"/>
  <c r="AC25" i="23" s="1"/>
  <c r="AP25" i="23" s="1"/>
  <c r="Z23" i="25"/>
  <c r="AB23" i="25" s="1"/>
  <c r="AO23" i="25" s="1"/>
  <c r="AA23" i="25"/>
  <c r="AC23" i="25" s="1"/>
  <c r="AP23" i="25" s="1"/>
  <c r="AA16" i="26"/>
  <c r="AC16" i="26" s="1"/>
  <c r="AP16" i="26" s="1"/>
  <c r="Z16" i="26"/>
  <c r="AB16" i="26" s="1"/>
  <c r="AO16" i="26" s="1"/>
  <c r="Z17" i="28"/>
  <c r="AB17" i="28" s="1"/>
  <c r="AO17" i="28" s="1"/>
  <c r="AA17" i="28"/>
  <c r="AC17" i="28" s="1"/>
  <c r="AP17" i="28" s="1"/>
  <c r="Z57" i="32"/>
  <c r="AB57" i="32" s="1"/>
  <c r="AO57" i="32" s="1"/>
  <c r="AA57" i="32"/>
  <c r="AC57" i="32" s="1"/>
  <c r="AP57" i="32" s="1"/>
  <c r="N64" i="68"/>
  <c r="Q64" i="68" s="1"/>
  <c r="Q39" i="67"/>
  <c r="L32" i="2"/>
  <c r="X82" i="29"/>
  <c r="X78" i="29"/>
  <c r="X74" i="29"/>
  <c r="X70" i="29"/>
  <c r="X66" i="29"/>
  <c r="X62" i="29"/>
  <c r="X58" i="29"/>
  <c r="X54" i="29"/>
  <c r="X50" i="29"/>
  <c r="X46" i="29"/>
  <c r="X42" i="29"/>
  <c r="X38" i="29"/>
  <c r="X34" i="29"/>
  <c r="X30" i="29"/>
  <c r="X26" i="29"/>
  <c r="X20" i="29"/>
  <c r="X19" i="29"/>
  <c r="X12" i="29"/>
  <c r="X11" i="29"/>
  <c r="X83" i="29"/>
  <c r="X79" i="29"/>
  <c r="X75" i="29"/>
  <c r="X71" i="29"/>
  <c r="X67" i="29"/>
  <c r="X63" i="29"/>
  <c r="X59" i="29"/>
  <c r="X55" i="29"/>
  <c r="X51" i="29"/>
  <c r="X47" i="29"/>
  <c r="X43" i="29"/>
  <c r="X39" i="29"/>
  <c r="X35" i="29"/>
  <c r="X31" i="29"/>
  <c r="X27" i="29"/>
  <c r="X22" i="29"/>
  <c r="X21" i="29"/>
  <c r="A20" i="29"/>
  <c r="O35" i="68" s="1"/>
  <c r="R35" i="68" s="1"/>
  <c r="V35" i="68" s="1"/>
  <c r="G31" i="2" s="1"/>
  <c r="X14" i="29"/>
  <c r="X13" i="29"/>
  <c r="X6" i="29"/>
  <c r="X5" i="29"/>
  <c r="X76" i="29"/>
  <c r="X68" i="29"/>
  <c r="X60" i="29"/>
  <c r="X52" i="29"/>
  <c r="X44" i="29"/>
  <c r="X36" i="29"/>
  <c r="X28" i="29"/>
  <c r="X16" i="29"/>
  <c r="X15" i="29"/>
  <c r="X10" i="29"/>
  <c r="X8" i="29"/>
  <c r="X7" i="29"/>
  <c r="X77" i="29"/>
  <c r="X69" i="29"/>
  <c r="X61" i="29"/>
  <c r="X53" i="29"/>
  <c r="X45" i="29"/>
  <c r="X37" i="29"/>
  <c r="X29" i="29"/>
  <c r="X18" i="29"/>
  <c r="X17" i="29"/>
  <c r="X9" i="29"/>
  <c r="X81" i="29"/>
  <c r="X72" i="29"/>
  <c r="X65" i="29"/>
  <c r="X56" i="29"/>
  <c r="X49" i="29"/>
  <c r="X40" i="29"/>
  <c r="X33" i="29"/>
  <c r="X24" i="29"/>
  <c r="I35" i="68"/>
  <c r="X80" i="29"/>
  <c r="X73" i="29"/>
  <c r="X64" i="29"/>
  <c r="X57" i="29"/>
  <c r="X48" i="29"/>
  <c r="X41" i="29"/>
  <c r="X32" i="29"/>
  <c r="X25" i="29"/>
  <c r="X20" i="51"/>
  <c r="X19" i="51"/>
  <c r="X12" i="51"/>
  <c r="X11" i="51"/>
  <c r="X7" i="51"/>
  <c r="X22" i="51"/>
  <c r="X21" i="51"/>
  <c r="A20" i="51"/>
  <c r="O19" i="67" s="1"/>
  <c r="R19" i="67" s="1"/>
  <c r="V19" i="67" s="1"/>
  <c r="O19" i="2" s="1"/>
  <c r="X14" i="51"/>
  <c r="X13" i="51"/>
  <c r="X8" i="51"/>
  <c r="X5" i="51"/>
  <c r="X18" i="51"/>
  <c r="X17" i="51"/>
  <c r="X9" i="51"/>
  <c r="X24" i="51"/>
  <c r="X23" i="51"/>
  <c r="X16" i="51"/>
  <c r="X6" i="51"/>
  <c r="X15" i="51"/>
  <c r="X10" i="51"/>
  <c r="I19" i="67"/>
  <c r="X18" i="40"/>
  <c r="X17" i="40"/>
  <c r="X24" i="40"/>
  <c r="X19" i="40"/>
  <c r="X15" i="40"/>
  <c r="X12" i="40"/>
  <c r="X10" i="40"/>
  <c r="X9" i="40"/>
  <c r="X21" i="40"/>
  <c r="X16" i="40"/>
  <c r="X14" i="40"/>
  <c r="X7" i="40"/>
  <c r="X20" i="40"/>
  <c r="A20" i="40"/>
  <c r="O9" i="67" s="1"/>
  <c r="R9" i="67" s="1"/>
  <c r="V9" i="67" s="1"/>
  <c r="O10" i="2" s="1"/>
  <c r="X11" i="40"/>
  <c r="X6" i="40"/>
  <c r="X5" i="40"/>
  <c r="X22" i="40"/>
  <c r="A18" i="40"/>
  <c r="N9" i="67" s="1"/>
  <c r="X23" i="40"/>
  <c r="X8" i="40"/>
  <c r="I9" i="67"/>
  <c r="X13" i="40"/>
  <c r="X22" i="13"/>
  <c r="X21" i="13"/>
  <c r="A20" i="13"/>
  <c r="O12" i="68" s="1"/>
  <c r="R12" i="68" s="1"/>
  <c r="V12" i="68" s="1"/>
  <c r="G13" i="2" s="1"/>
  <c r="X14" i="13"/>
  <c r="X13" i="13"/>
  <c r="X8" i="13"/>
  <c r="X5" i="13"/>
  <c r="X23" i="13"/>
  <c r="X18" i="13"/>
  <c r="X9" i="13"/>
  <c r="X17" i="13"/>
  <c r="X10" i="13"/>
  <c r="X20" i="13"/>
  <c r="X15" i="13"/>
  <c r="X11" i="13"/>
  <c r="X7" i="13"/>
  <c r="X6" i="13"/>
  <c r="I12" i="68"/>
  <c r="X24" i="13"/>
  <c r="X12" i="13"/>
  <c r="Z143" i="65"/>
  <c r="AB143" i="65" s="1"/>
  <c r="AO143" i="65" s="1"/>
  <c r="AA175" i="65"/>
  <c r="AC175" i="65" s="1"/>
  <c r="AP175" i="65" s="1"/>
  <c r="Z175" i="65"/>
  <c r="AB175" i="65" s="1"/>
  <c r="AO175" i="65" s="1"/>
  <c r="AA191" i="65"/>
  <c r="AC191" i="65" s="1"/>
  <c r="AP191" i="65" s="1"/>
  <c r="Z191" i="65"/>
  <c r="AB191" i="65" s="1"/>
  <c r="AO191" i="65" s="1"/>
  <c r="AA207" i="65"/>
  <c r="AC207" i="65" s="1"/>
  <c r="AP207" i="65" s="1"/>
  <c r="Z207" i="65"/>
  <c r="AB207" i="65" s="1"/>
  <c r="AO207" i="65" s="1"/>
  <c r="X34" i="15"/>
  <c r="X44" i="15"/>
  <c r="X98" i="15"/>
  <c r="X204" i="15"/>
  <c r="X300" i="15"/>
  <c r="X332" i="15"/>
  <c r="X364" i="15"/>
  <c r="X396" i="15"/>
  <c r="X460" i="15"/>
  <c r="X492" i="15"/>
  <c r="I31" i="68"/>
  <c r="O54" i="68"/>
  <c r="R54" i="68" s="1"/>
  <c r="V39" i="67"/>
  <c r="O32" i="2" s="1"/>
  <c r="O65" i="67"/>
  <c r="R65" i="67" s="1"/>
  <c r="X22" i="71"/>
  <c r="X21" i="71"/>
  <c r="A20" i="71"/>
  <c r="O25" i="67" s="1"/>
  <c r="R25" i="67" s="1"/>
  <c r="V25" i="67" s="1"/>
  <c r="X14" i="71"/>
  <c r="X13" i="71"/>
  <c r="X8" i="71"/>
  <c r="X5" i="71"/>
  <c r="X24" i="71"/>
  <c r="X19" i="71"/>
  <c r="X16" i="71"/>
  <c r="X11" i="71"/>
  <c r="X10" i="71"/>
  <c r="X18" i="71"/>
  <c r="X9" i="71"/>
  <c r="X12" i="71"/>
  <c r="X7" i="71"/>
  <c r="X20" i="71"/>
  <c r="X17" i="71"/>
  <c r="X6" i="71"/>
  <c r="X23" i="71"/>
  <c r="X15" i="71"/>
  <c r="I25" i="67"/>
  <c r="X27" i="23"/>
  <c r="X22" i="23"/>
  <c r="X21" i="23"/>
  <c r="A20" i="23"/>
  <c r="O28" i="68" s="1"/>
  <c r="R28" i="68" s="1"/>
  <c r="V28" i="68" s="1"/>
  <c r="G25" i="2" s="1"/>
  <c r="X14" i="23"/>
  <c r="X13" i="23"/>
  <c r="X8" i="23"/>
  <c r="X5" i="23"/>
  <c r="X24" i="23"/>
  <c r="X23" i="23"/>
  <c r="X16" i="23"/>
  <c r="X15" i="23"/>
  <c r="X6" i="23"/>
  <c r="X18" i="23"/>
  <c r="X17" i="23"/>
  <c r="X12" i="23"/>
  <c r="X10" i="23"/>
  <c r="X9" i="23"/>
  <c r="X20" i="23"/>
  <c r="X19" i="23"/>
  <c r="X11" i="23"/>
  <c r="X26" i="23"/>
  <c r="I28" i="68"/>
  <c r="X45" i="57"/>
  <c r="X41" i="57"/>
  <c r="X37" i="57"/>
  <c r="X33" i="57"/>
  <c r="X29" i="57"/>
  <c r="X25" i="57"/>
  <c r="X18" i="57"/>
  <c r="X17" i="57"/>
  <c r="X46" i="57"/>
  <c r="X42" i="57"/>
  <c r="X38" i="57"/>
  <c r="X34" i="57"/>
  <c r="X30" i="57"/>
  <c r="X26" i="57"/>
  <c r="X20" i="57"/>
  <c r="X19" i="57"/>
  <c r="X12" i="57"/>
  <c r="X11" i="57"/>
  <c r="X7" i="57"/>
  <c r="X47" i="57"/>
  <c r="X39" i="57"/>
  <c r="X31" i="57"/>
  <c r="X22" i="57"/>
  <c r="X21" i="57"/>
  <c r="A20" i="57"/>
  <c r="O31" i="67" s="1"/>
  <c r="X15" i="57"/>
  <c r="X13" i="57"/>
  <c r="X9" i="57"/>
  <c r="X8" i="57"/>
  <c r="X48" i="57"/>
  <c r="X40" i="57"/>
  <c r="X32" i="57"/>
  <c r="X24" i="57"/>
  <c r="X23" i="57"/>
  <c r="X10" i="57"/>
  <c r="X44" i="57"/>
  <c r="X35" i="57"/>
  <c r="X28" i="57"/>
  <c r="X16" i="57"/>
  <c r="X43" i="57"/>
  <c r="X36" i="57"/>
  <c r="X27" i="57"/>
  <c r="X6" i="57"/>
  <c r="X5" i="57"/>
  <c r="X14" i="57"/>
  <c r="I31" i="67"/>
  <c r="A8" i="35"/>
  <c r="X20" i="16"/>
  <c r="X19" i="16"/>
  <c r="X12" i="16"/>
  <c r="X11" i="16"/>
  <c r="X7" i="16"/>
  <c r="X22" i="16"/>
  <c r="X21" i="16"/>
  <c r="A20" i="16"/>
  <c r="O15" i="68" s="1"/>
  <c r="R15" i="68" s="1"/>
  <c r="V15" i="68" s="1"/>
  <c r="G16" i="2" s="1"/>
  <c r="X14" i="16"/>
  <c r="X13" i="16"/>
  <c r="X8" i="16"/>
  <c r="X5" i="16"/>
  <c r="X18" i="16"/>
  <c r="X17" i="16"/>
  <c r="X9" i="16"/>
  <c r="X24" i="16"/>
  <c r="X23" i="16"/>
  <c r="I15" i="68"/>
  <c r="X20" i="73"/>
  <c r="X19" i="73"/>
  <c r="X12" i="73"/>
  <c r="X11" i="73"/>
  <c r="X7" i="73"/>
  <c r="X23" i="73"/>
  <c r="X18" i="73"/>
  <c r="X13" i="73"/>
  <c r="X9" i="73"/>
  <c r="X8" i="73"/>
  <c r="X22" i="73"/>
  <c r="A20" i="73"/>
  <c r="O26" i="67" s="1"/>
  <c r="R26" i="67" s="1"/>
  <c r="V26" i="67" s="1"/>
  <c r="X15" i="73"/>
  <c r="X10" i="73"/>
  <c r="X6" i="73"/>
  <c r="X14" i="73"/>
  <c r="X16" i="73"/>
  <c r="X5" i="73"/>
  <c r="X17" i="73"/>
  <c r="X21" i="73"/>
  <c r="X24" i="73"/>
  <c r="I26" i="67"/>
  <c r="X22" i="33"/>
  <c r="X21" i="33"/>
  <c r="A20" i="33"/>
  <c r="O39" i="68" s="1"/>
  <c r="R39" i="68" s="1"/>
  <c r="V39" i="68" s="1"/>
  <c r="G35" i="2" s="1"/>
  <c r="X14" i="33"/>
  <c r="X13" i="33"/>
  <c r="X8" i="33"/>
  <c r="X5" i="33"/>
  <c r="X24" i="33"/>
  <c r="X23" i="33"/>
  <c r="X16" i="33"/>
  <c r="X15" i="33"/>
  <c r="X6" i="33"/>
  <c r="X20" i="33"/>
  <c r="X19" i="33"/>
  <c r="X11" i="33"/>
  <c r="X7" i="33"/>
  <c r="X17" i="33"/>
  <c r="X10" i="33"/>
  <c r="X12" i="33"/>
  <c r="X9" i="33"/>
  <c r="X18" i="33"/>
  <c r="I39" i="68"/>
  <c r="X128" i="66"/>
  <c r="X124" i="66"/>
  <c r="X120" i="66"/>
  <c r="X116" i="66"/>
  <c r="X112" i="66"/>
  <c r="X108" i="66"/>
  <c r="X104" i="66"/>
  <c r="X100" i="66"/>
  <c r="X96" i="66"/>
  <c r="X92" i="66"/>
  <c r="X88" i="66"/>
  <c r="X84" i="66"/>
  <c r="X80" i="66"/>
  <c r="X76" i="66"/>
  <c r="X72" i="66"/>
  <c r="X68" i="66"/>
  <c r="X64" i="66"/>
  <c r="X60" i="66"/>
  <c r="X56" i="66"/>
  <c r="X52" i="66"/>
  <c r="X48" i="66"/>
  <c r="X44" i="66"/>
  <c r="X40" i="66"/>
  <c r="X36" i="66"/>
  <c r="X32" i="66"/>
  <c r="X28" i="66"/>
  <c r="X24" i="66"/>
  <c r="X23" i="66"/>
  <c r="X16" i="66"/>
  <c r="X15" i="66"/>
  <c r="X8" i="66"/>
  <c r="X7" i="66"/>
  <c r="X129" i="66"/>
  <c r="X125" i="66"/>
  <c r="X121" i="66"/>
  <c r="X117" i="66"/>
  <c r="X113" i="66"/>
  <c r="X109" i="66"/>
  <c r="X105" i="66"/>
  <c r="X101" i="66"/>
  <c r="X97" i="66"/>
  <c r="X93" i="66"/>
  <c r="X89" i="66"/>
  <c r="X85" i="66"/>
  <c r="X81" i="66"/>
  <c r="X77" i="66"/>
  <c r="X73" i="66"/>
  <c r="X69" i="66"/>
  <c r="X65" i="66"/>
  <c r="X61" i="66"/>
  <c r="X57" i="66"/>
  <c r="X53" i="66"/>
  <c r="X49" i="66"/>
  <c r="X45" i="66"/>
  <c r="X41" i="66"/>
  <c r="X37" i="66"/>
  <c r="X33" i="66"/>
  <c r="X29" i="66"/>
  <c r="X25" i="66"/>
  <c r="X18" i="66"/>
  <c r="X17" i="66"/>
  <c r="X10" i="66"/>
  <c r="X9" i="66"/>
  <c r="X5" i="66"/>
  <c r="X130" i="66"/>
  <c r="X122" i="66"/>
  <c r="X114" i="66"/>
  <c r="X106" i="66"/>
  <c r="X98" i="66"/>
  <c r="X90" i="66"/>
  <c r="X82" i="66"/>
  <c r="X74" i="66"/>
  <c r="X66" i="66"/>
  <c r="X58" i="66"/>
  <c r="X50" i="66"/>
  <c r="X42" i="66"/>
  <c r="X34" i="66"/>
  <c r="X26" i="66"/>
  <c r="X6" i="66"/>
  <c r="X131" i="66"/>
  <c r="X123" i="66"/>
  <c r="X115" i="66"/>
  <c r="X107" i="66"/>
  <c r="X99" i="66"/>
  <c r="X91" i="66"/>
  <c r="X83" i="66"/>
  <c r="X75" i="66"/>
  <c r="X67" i="66"/>
  <c r="X59" i="66"/>
  <c r="X51" i="66"/>
  <c r="X43" i="66"/>
  <c r="X35" i="66"/>
  <c r="X27" i="66"/>
  <c r="X126" i="66"/>
  <c r="X118" i="66"/>
  <c r="X110" i="66"/>
  <c r="X102" i="66"/>
  <c r="X94" i="66"/>
  <c r="X86" i="66"/>
  <c r="X78" i="66"/>
  <c r="X70" i="66"/>
  <c r="X62" i="66"/>
  <c r="X54" i="66"/>
  <c r="X46" i="66"/>
  <c r="X38" i="66"/>
  <c r="X30" i="66"/>
  <c r="X20" i="66"/>
  <c r="X19" i="66"/>
  <c r="A18" i="66"/>
  <c r="N6" i="67" s="1"/>
  <c r="X14" i="66"/>
  <c r="X12" i="66"/>
  <c r="X11" i="66"/>
  <c r="X103" i="66"/>
  <c r="X71" i="66"/>
  <c r="X39" i="66"/>
  <c r="X111" i="66"/>
  <c r="X79" i="66"/>
  <c r="X47" i="66"/>
  <c r="A20" i="66"/>
  <c r="O6" i="67" s="1"/>
  <c r="R6" i="67" s="1"/>
  <c r="V6" i="67" s="1"/>
  <c r="O6" i="2" s="1"/>
  <c r="X95" i="66"/>
  <c r="X87" i="66"/>
  <c r="X31" i="66"/>
  <c r="X22" i="66"/>
  <c r="X13" i="66"/>
  <c r="X21" i="66"/>
  <c r="X127" i="66"/>
  <c r="X119" i="66"/>
  <c r="X63" i="66"/>
  <c r="X55" i="66"/>
  <c r="I6" i="67"/>
  <c r="X64" i="75"/>
  <c r="X60" i="75"/>
  <c r="X56" i="75"/>
  <c r="X52" i="75"/>
  <c r="X48" i="75"/>
  <c r="X44" i="75"/>
  <c r="X40" i="75"/>
  <c r="X36" i="75"/>
  <c r="X32" i="75"/>
  <c r="X28" i="75"/>
  <c r="X24" i="75"/>
  <c r="X23" i="75"/>
  <c r="X65" i="75"/>
  <c r="X61" i="75"/>
  <c r="X57" i="75"/>
  <c r="X53" i="75"/>
  <c r="X49" i="75"/>
  <c r="X45" i="75"/>
  <c r="X41" i="75"/>
  <c r="X37" i="75"/>
  <c r="X33" i="75"/>
  <c r="X29" i="75"/>
  <c r="X25" i="75"/>
  <c r="X66" i="75"/>
  <c r="X58" i="75"/>
  <c r="X50" i="75"/>
  <c r="X42" i="75"/>
  <c r="X34" i="75"/>
  <c r="X26" i="75"/>
  <c r="X67" i="75"/>
  <c r="X59" i="75"/>
  <c r="X51" i="75"/>
  <c r="X43" i="75"/>
  <c r="X35" i="75"/>
  <c r="X63" i="75"/>
  <c r="X54" i="75"/>
  <c r="X47" i="75"/>
  <c r="X38" i="75"/>
  <c r="X31" i="75"/>
  <c r="X22" i="75"/>
  <c r="A20" i="75"/>
  <c r="O16" i="67" s="1"/>
  <c r="R16" i="67" s="1"/>
  <c r="V16" i="67" s="1"/>
  <c r="O16" i="2" s="1"/>
  <c r="X17" i="75"/>
  <c r="X12" i="75"/>
  <c r="X11" i="75"/>
  <c r="X7" i="75"/>
  <c r="X19" i="75"/>
  <c r="X14" i="75"/>
  <c r="X13" i="75"/>
  <c r="X8" i="75"/>
  <c r="X5" i="75"/>
  <c r="X62" i="75"/>
  <c r="X55" i="75"/>
  <c r="X46" i="75"/>
  <c r="X39" i="75"/>
  <c r="X30" i="75"/>
  <c r="X21" i="75"/>
  <c r="X18" i="75"/>
  <c r="X16" i="75"/>
  <c r="X15" i="75"/>
  <c r="X6" i="75"/>
  <c r="X9" i="75"/>
  <c r="X10" i="75"/>
  <c r="X27" i="75"/>
  <c r="X20" i="75"/>
  <c r="X20" i="61"/>
  <c r="X19" i="61"/>
  <c r="X12" i="61"/>
  <c r="X11" i="61"/>
  <c r="X7" i="61"/>
  <c r="X22" i="61"/>
  <c r="X21" i="61"/>
  <c r="A20" i="61"/>
  <c r="O36" i="67" s="1"/>
  <c r="X14" i="61"/>
  <c r="X13" i="61"/>
  <c r="X8" i="61"/>
  <c r="X5" i="61"/>
  <c r="X17" i="61"/>
  <c r="X24" i="61"/>
  <c r="X18" i="61"/>
  <c r="X23" i="61"/>
  <c r="X16" i="61"/>
  <c r="X10" i="61"/>
  <c r="X9" i="61"/>
  <c r="X15" i="61"/>
  <c r="X6" i="61"/>
  <c r="X20" i="25"/>
  <c r="X19" i="25"/>
  <c r="X12" i="25"/>
  <c r="X11" i="25"/>
  <c r="X7" i="25"/>
  <c r="X22" i="25"/>
  <c r="X21" i="25"/>
  <c r="A20" i="25"/>
  <c r="O30" i="68" s="1"/>
  <c r="R30" i="68" s="1"/>
  <c r="V30" i="68" s="1"/>
  <c r="G27" i="2" s="1"/>
  <c r="X14" i="25"/>
  <c r="X13" i="25"/>
  <c r="X8" i="25"/>
  <c r="X5" i="25"/>
  <c r="X16" i="25"/>
  <c r="X15" i="25"/>
  <c r="X10" i="25"/>
  <c r="X6" i="25"/>
  <c r="X17" i="25"/>
  <c r="X24" i="25"/>
  <c r="X9" i="25"/>
  <c r="X18" i="25"/>
  <c r="X18" i="18"/>
  <c r="X17" i="18"/>
  <c r="X10" i="18"/>
  <c r="X22" i="18"/>
  <c r="A20" i="18"/>
  <c r="O17" i="68" s="1"/>
  <c r="R17" i="68" s="1"/>
  <c r="V17" i="68" s="1"/>
  <c r="G18" i="2" s="1"/>
  <c r="X13" i="18"/>
  <c r="X8" i="18"/>
  <c r="X7" i="18"/>
  <c r="X24" i="18"/>
  <c r="X19" i="18"/>
  <c r="X15" i="18"/>
  <c r="X12" i="18"/>
  <c r="X23" i="18"/>
  <c r="X20" i="18"/>
  <c r="X16" i="18"/>
  <c r="X6" i="18"/>
  <c r="X5" i="18"/>
  <c r="I17" i="68"/>
  <c r="X21" i="18"/>
  <c r="A18" i="18"/>
  <c r="N17" i="68" s="1"/>
  <c r="X9" i="18"/>
  <c r="X22" i="44"/>
  <c r="X21" i="44"/>
  <c r="A20" i="44"/>
  <c r="O12" i="67" s="1"/>
  <c r="R12" i="67" s="1"/>
  <c r="V12" i="67" s="1"/>
  <c r="O12" i="2" s="1"/>
  <c r="X14" i="44"/>
  <c r="X13" i="44"/>
  <c r="X8" i="44"/>
  <c r="X5" i="44"/>
  <c r="X24" i="44"/>
  <c r="X23" i="44"/>
  <c r="X16" i="44"/>
  <c r="X15" i="44"/>
  <c r="X7" i="44"/>
  <c r="X6" i="44"/>
  <c r="X18" i="44"/>
  <c r="X17" i="44"/>
  <c r="X12" i="44"/>
  <c r="X10" i="44"/>
  <c r="X9" i="44"/>
  <c r="X20" i="44"/>
  <c r="X19" i="44"/>
  <c r="A18" i="44"/>
  <c r="N12" i="67" s="1"/>
  <c r="X11" i="44"/>
  <c r="X18" i="36"/>
  <c r="X17" i="36"/>
  <c r="X10" i="36"/>
  <c r="X9" i="36"/>
  <c r="X20" i="36"/>
  <c r="X19" i="36"/>
  <c r="X12" i="36"/>
  <c r="X11" i="36"/>
  <c r="X7" i="36"/>
  <c r="X22" i="36"/>
  <c r="X21" i="36"/>
  <c r="A20" i="36"/>
  <c r="X15" i="36"/>
  <c r="X6" i="36"/>
  <c r="X5" i="36"/>
  <c r="X24" i="36"/>
  <c r="X23" i="36"/>
  <c r="X13" i="36"/>
  <c r="X8" i="36"/>
  <c r="X16" i="36"/>
  <c r="X14" i="36"/>
  <c r="I46" i="68"/>
  <c r="O46" i="68" s="1"/>
  <c r="R46" i="68" s="1"/>
  <c r="V46" i="68" s="1"/>
  <c r="X21" i="65"/>
  <c r="X39" i="65"/>
  <c r="X55" i="65"/>
  <c r="X71" i="65"/>
  <c r="X87" i="65"/>
  <c r="X103" i="65"/>
  <c r="X119" i="65"/>
  <c r="X135" i="65"/>
  <c r="X151" i="65"/>
  <c r="X167" i="65"/>
  <c r="X183" i="65"/>
  <c r="X199" i="65"/>
  <c r="X215" i="65"/>
  <c r="X231" i="65"/>
  <c r="X10" i="3"/>
  <c r="A18" i="6"/>
  <c r="N10" i="68" s="1"/>
  <c r="A18" i="13"/>
  <c r="N12" i="68" s="1"/>
  <c r="X7" i="15"/>
  <c r="X13" i="15"/>
  <c r="X66" i="15"/>
  <c r="X76" i="15"/>
  <c r="X79" i="15"/>
  <c r="X130" i="15"/>
  <c r="X140" i="15"/>
  <c r="X143" i="15"/>
  <c r="X188" i="15"/>
  <c r="X220" i="15"/>
  <c r="X252" i="15"/>
  <c r="X284" i="15"/>
  <c r="X316" i="15"/>
  <c r="X348" i="15"/>
  <c r="X380" i="15"/>
  <c r="X412" i="15"/>
  <c r="X444" i="15"/>
  <c r="X476" i="15"/>
  <c r="X508" i="15"/>
  <c r="X10" i="16"/>
  <c r="X15" i="16"/>
  <c r="X12" i="20"/>
  <c r="X23" i="21"/>
  <c r="X16" i="22"/>
  <c r="X71" i="22"/>
  <c r="X84" i="22"/>
  <c r="X15" i="70"/>
  <c r="X21" i="70"/>
  <c r="X7" i="23"/>
  <c r="X75" i="32"/>
  <c r="N49" i="68"/>
  <c r="I50" i="68"/>
  <c r="N53" i="68"/>
  <c r="Q53" i="68" s="1"/>
  <c r="N57" i="68"/>
  <c r="Q57" i="68" s="1"/>
  <c r="I62" i="68"/>
  <c r="N65" i="68"/>
  <c r="Q65" i="68" s="1"/>
  <c r="N71" i="68"/>
  <c r="Q71" i="68" s="1"/>
  <c r="N49" i="67"/>
  <c r="Q49" i="67" s="1"/>
  <c r="I54" i="67"/>
  <c r="I58" i="67"/>
  <c r="N64" i="67"/>
  <c r="O33" i="1"/>
  <c r="O115" i="1"/>
  <c r="A18" i="74"/>
  <c r="N16" i="68" s="1"/>
  <c r="O64" i="67"/>
  <c r="A18" i="12"/>
  <c r="N11" i="68" s="1"/>
  <c r="A18" i="14"/>
  <c r="N13" i="68" s="1"/>
  <c r="A18" i="16"/>
  <c r="N15" i="68" s="1"/>
  <c r="A18" i="21"/>
  <c r="N20" i="68" s="1"/>
  <c r="A18" i="23"/>
  <c r="N28" i="68" s="1"/>
  <c r="A18" i="25"/>
  <c r="N30" i="68" s="1"/>
  <c r="A18" i="30"/>
  <c r="N36" i="68" s="1"/>
  <c r="A18" i="34"/>
  <c r="N41" i="68" s="1"/>
  <c r="Z10" i="42"/>
  <c r="AB10" i="42" s="1"/>
  <c r="AO10" i="42" s="1"/>
  <c r="A18" i="33"/>
  <c r="N39" i="68" s="1"/>
  <c r="A18" i="22"/>
  <c r="N24" i="68" s="1"/>
  <c r="A18" i="70"/>
  <c r="N26" i="68" s="1"/>
  <c r="Q26" i="68" s="1"/>
  <c r="U26" i="68" s="1"/>
  <c r="A18" i="26"/>
  <c r="N31" i="68" s="1"/>
  <c r="A18" i="29"/>
  <c r="N35" i="68" s="1"/>
  <c r="A18" i="36"/>
  <c r="N46" i="68" s="1"/>
  <c r="D41" i="2" s="1"/>
  <c r="AA12" i="42"/>
  <c r="AC12" i="42" s="1"/>
  <c r="AP12" i="42" s="1"/>
  <c r="Z12" i="42"/>
  <c r="AB12" i="42" s="1"/>
  <c r="AO12" i="42" s="1"/>
  <c r="AA24" i="42"/>
  <c r="AC24" i="42" s="1"/>
  <c r="AP24" i="42" s="1"/>
  <c r="Z24" i="42"/>
  <c r="AB24" i="42" s="1"/>
  <c r="AO24" i="42" s="1"/>
  <c r="A18" i="75"/>
  <c r="N16" i="67" s="1"/>
  <c r="A24" i="50"/>
  <c r="AP5" i="50"/>
  <c r="A18" i="47"/>
  <c r="N15" i="67" s="1"/>
  <c r="A18" i="53"/>
  <c r="N24" i="67" s="1"/>
  <c r="X22" i="42"/>
  <c r="X21" i="42"/>
  <c r="A20" i="42"/>
  <c r="X14" i="42"/>
  <c r="X13" i="42"/>
  <c r="X8" i="42"/>
  <c r="X5" i="42"/>
  <c r="X9" i="42"/>
  <c r="X18" i="42"/>
  <c r="X23" i="42"/>
  <c r="A18" i="45"/>
  <c r="N13" i="67" s="1"/>
  <c r="X16" i="42"/>
  <c r="X19" i="42"/>
  <c r="Z20" i="42"/>
  <c r="AB20" i="42" s="1"/>
  <c r="AO20" i="42" s="1"/>
  <c r="A18" i="71"/>
  <c r="N25" i="67" s="1"/>
  <c r="Q25" i="67" s="1"/>
  <c r="U25" i="67" s="1"/>
  <c r="AA11" i="50"/>
  <c r="AC11" i="50" s="1"/>
  <c r="AP11" i="50" s="1"/>
  <c r="Z11" i="50"/>
  <c r="AB11" i="50" s="1"/>
  <c r="AO11" i="50" s="1"/>
  <c r="A18" i="55"/>
  <c r="N28" i="67" s="1"/>
  <c r="AA7" i="50"/>
  <c r="AC7" i="50" s="1"/>
  <c r="AP7" i="50" s="1"/>
  <c r="Z7" i="50"/>
  <c r="AB7" i="50" s="1"/>
  <c r="AO7" i="50" s="1"/>
  <c r="Z14" i="50"/>
  <c r="AB14" i="50" s="1"/>
  <c r="AO14" i="50" s="1"/>
  <c r="AA18" i="50"/>
  <c r="AC18" i="50" s="1"/>
  <c r="AP18" i="50" s="1"/>
  <c r="A18" i="52"/>
  <c r="N20" i="67" s="1"/>
  <c r="A18" i="73"/>
  <c r="N26" i="67" s="1"/>
  <c r="Q26" i="67" s="1"/>
  <c r="U26" i="67" s="1"/>
  <c r="Z19" i="50"/>
  <c r="AB19" i="50" s="1"/>
  <c r="AO19" i="50" s="1"/>
  <c r="AA20" i="50"/>
  <c r="AC20" i="50" s="1"/>
  <c r="AP20" i="50" s="1"/>
  <c r="Z20" i="50"/>
  <c r="AB20" i="50" s="1"/>
  <c r="AO20" i="50" s="1"/>
  <c r="A18" i="51"/>
  <c r="N19" i="67" s="1"/>
  <c r="A18" i="57"/>
  <c r="N31" i="67" s="1"/>
  <c r="X15" i="50"/>
  <c r="X16" i="50"/>
  <c r="X23" i="50"/>
  <c r="X24" i="50"/>
  <c r="A20" i="50"/>
  <c r="O18" i="67" s="1"/>
  <c r="R18" i="67" s="1"/>
  <c r="V18" i="67" s="1"/>
  <c r="O18" i="2" s="1"/>
  <c r="X21" i="50"/>
  <c r="Z5" i="62"/>
  <c r="AB5" i="62" s="1"/>
  <c r="AA5" i="62"/>
  <c r="AC5" i="62" s="1"/>
  <c r="Z16" i="62"/>
  <c r="AB16" i="62" s="1"/>
  <c r="AO16" i="62" s="1"/>
  <c r="AA16" i="62"/>
  <c r="AC16" i="62" s="1"/>
  <c r="AP16" i="62" s="1"/>
  <c r="A18" i="60"/>
  <c r="N34" i="67" s="1"/>
  <c r="A18" i="63"/>
  <c r="A18" i="64"/>
  <c r="N37" i="67" s="1"/>
  <c r="A18" i="61"/>
  <c r="N36" i="67" s="1"/>
  <c r="Z14" i="62"/>
  <c r="AB14" i="62" s="1"/>
  <c r="AO14" i="62" s="1"/>
  <c r="Z6" i="62"/>
  <c r="AB6" i="62" s="1"/>
  <c r="AO6" i="62" s="1"/>
  <c r="X24" i="62"/>
  <c r="X23" i="62"/>
  <c r="X21" i="62"/>
  <c r="X19" i="62"/>
  <c r="X12" i="62"/>
  <c r="X11" i="62"/>
  <c r="X7" i="62"/>
  <c r="X10" i="62"/>
  <c r="X15" i="62"/>
  <c r="X20" i="62"/>
  <c r="X22" i="62"/>
  <c r="X8" i="62"/>
  <c r="X9" i="62"/>
  <c r="X13" i="62"/>
  <c r="X18" i="62"/>
  <c r="X9" i="27"/>
  <c r="AA9" i="27" s="1"/>
  <c r="AC9" i="27" s="1"/>
  <c r="AP9" i="27" s="1"/>
  <c r="AA19" i="27"/>
  <c r="AC19" i="27" s="1"/>
  <c r="AP19" i="27" s="1"/>
  <c r="Z19" i="27"/>
  <c r="AB19" i="27" s="1"/>
  <c r="AO19" i="27" s="1"/>
  <c r="X5" i="27"/>
  <c r="X6" i="27"/>
  <c r="X12" i="27"/>
  <c r="X14" i="27"/>
  <c r="A18" i="27"/>
  <c r="N32" i="68" s="1"/>
  <c r="Q32" i="68" s="1"/>
  <c r="U32" i="68" s="1"/>
  <c r="F29" i="2" s="1"/>
  <c r="X20" i="27"/>
  <c r="X24" i="27"/>
  <c r="R32" i="68"/>
  <c r="V32" i="68" s="1"/>
  <c r="G29" i="2" s="1"/>
  <c r="X10" i="27"/>
  <c r="X13" i="27"/>
  <c r="X16" i="27"/>
  <c r="Z17" i="27"/>
  <c r="AB17" i="27" s="1"/>
  <c r="AO17" i="27" s="1"/>
  <c r="X18" i="27"/>
  <c r="X21" i="27"/>
  <c r="Z22" i="27"/>
  <c r="AB22" i="27" s="1"/>
  <c r="AO22" i="27" s="1"/>
  <c r="X23" i="27"/>
  <c r="X8" i="27"/>
  <c r="X11" i="27"/>
  <c r="X15" i="27"/>
  <c r="N53" i="67" l="1"/>
  <c r="Q53" i="67" s="1"/>
  <c r="I30" i="67"/>
  <c r="Z63" i="65"/>
  <c r="AB63" i="65" s="1"/>
  <c r="AO63" i="65" s="1"/>
  <c r="AA16" i="16"/>
  <c r="AC16" i="16" s="1"/>
  <c r="AP16" i="16" s="1"/>
  <c r="N55" i="68"/>
  <c r="Q55" i="68" s="1"/>
  <c r="Z12" i="50"/>
  <c r="AB12" i="50" s="1"/>
  <c r="AO12" i="50" s="1"/>
  <c r="AO5" i="50"/>
  <c r="Z11" i="42"/>
  <c r="AB11" i="42" s="1"/>
  <c r="AO11" i="42" s="1"/>
  <c r="AA17" i="42"/>
  <c r="AC17" i="42" s="1"/>
  <c r="AP17" i="42" s="1"/>
  <c r="I60" i="67"/>
  <c r="L39" i="2" s="1"/>
  <c r="AA14" i="18"/>
  <c r="AC14" i="18" s="1"/>
  <c r="AP14" i="18" s="1"/>
  <c r="AA51" i="65"/>
  <c r="AC51" i="65" s="1"/>
  <c r="AP51" i="65" s="1"/>
  <c r="Z7" i="42"/>
  <c r="AB7" i="42" s="1"/>
  <c r="AO7" i="42" s="1"/>
  <c r="N57" i="67"/>
  <c r="Q57" i="67" s="1"/>
  <c r="N45" i="67"/>
  <c r="Q45" i="67" s="1"/>
  <c r="I23" i="68"/>
  <c r="N44" i="67"/>
  <c r="Q44" i="67" s="1"/>
  <c r="AA6" i="16"/>
  <c r="AC6" i="16" s="1"/>
  <c r="AP6" i="16" s="1"/>
  <c r="O66" i="68"/>
  <c r="R66" i="68" s="1"/>
  <c r="Z17" i="62"/>
  <c r="AB17" i="62" s="1"/>
  <c r="AO17" i="62" s="1"/>
  <c r="Z6" i="42"/>
  <c r="AB6" i="42" s="1"/>
  <c r="AO6" i="42" s="1"/>
  <c r="Z5" i="65"/>
  <c r="AB5" i="65" s="1"/>
  <c r="AO5" i="65" s="1"/>
  <c r="D29" i="2"/>
  <c r="Z47" i="65"/>
  <c r="AB47" i="65" s="1"/>
  <c r="AO47" i="65" s="1"/>
  <c r="Z163" i="65"/>
  <c r="AB163" i="65" s="1"/>
  <c r="AO163" i="65" s="1"/>
  <c r="Z35" i="65"/>
  <c r="AB35" i="65" s="1"/>
  <c r="AO35" i="65" s="1"/>
  <c r="Z15" i="42"/>
  <c r="AB15" i="42" s="1"/>
  <c r="AO15" i="42" s="1"/>
  <c r="O52" i="67"/>
  <c r="R52" i="67" s="1"/>
  <c r="Z159" i="65"/>
  <c r="AB159" i="65" s="1"/>
  <c r="AO159" i="65" s="1"/>
  <c r="N56" i="68"/>
  <c r="Q56" i="68" s="1"/>
  <c r="Z14" i="65"/>
  <c r="AB14" i="65" s="1"/>
  <c r="AO14" i="65" s="1"/>
  <c r="Z127" i="65"/>
  <c r="AB127" i="65" s="1"/>
  <c r="AO127" i="65" s="1"/>
  <c r="I72" i="68"/>
  <c r="O50" i="67"/>
  <c r="R50" i="67" s="1"/>
  <c r="I61" i="68"/>
  <c r="Z227" i="65"/>
  <c r="AB227" i="65" s="1"/>
  <c r="AO227" i="65" s="1"/>
  <c r="Z99" i="65"/>
  <c r="AB99" i="65" s="1"/>
  <c r="AO99" i="65" s="1"/>
  <c r="Z79" i="65"/>
  <c r="AB79" i="65" s="1"/>
  <c r="AO79" i="65" s="1"/>
  <c r="Z10" i="50"/>
  <c r="AB10" i="50" s="1"/>
  <c r="AO10" i="50" s="1"/>
  <c r="AA10" i="50"/>
  <c r="AC10" i="50" s="1"/>
  <c r="AP10" i="50" s="1"/>
  <c r="AA9" i="28"/>
  <c r="AC9" i="28" s="1"/>
  <c r="AP9" i="28" s="1"/>
  <c r="AA8" i="50"/>
  <c r="AC8" i="50" s="1"/>
  <c r="AP8" i="50" s="1"/>
  <c r="Z8" i="50"/>
  <c r="AB8" i="50" s="1"/>
  <c r="AO8" i="50" s="1"/>
  <c r="Z9" i="50"/>
  <c r="AB9" i="50" s="1"/>
  <c r="AO9" i="50" s="1"/>
  <c r="AA9" i="50"/>
  <c r="AC9" i="50" s="1"/>
  <c r="AP9" i="50" s="1"/>
  <c r="AA17" i="50"/>
  <c r="AC17" i="50" s="1"/>
  <c r="AP17" i="50" s="1"/>
  <c r="Q18" i="67"/>
  <c r="U18" i="67" s="1"/>
  <c r="N18" i="2" s="1"/>
  <c r="L18" i="2"/>
  <c r="O63" i="68"/>
  <c r="R63" i="68" s="1"/>
  <c r="N63" i="68"/>
  <c r="Q63" i="68" s="1"/>
  <c r="AA22" i="62"/>
  <c r="AC22" i="62" s="1"/>
  <c r="AP22" i="62" s="1"/>
  <c r="Z22" i="62"/>
  <c r="AB22" i="62" s="1"/>
  <c r="AO22" i="62" s="1"/>
  <c r="Z7" i="62"/>
  <c r="AB7" i="62" s="1"/>
  <c r="AO7" i="62" s="1"/>
  <c r="AA7" i="62"/>
  <c r="AC7" i="62" s="1"/>
  <c r="AP7" i="62" s="1"/>
  <c r="AA21" i="62"/>
  <c r="AC21" i="62" s="1"/>
  <c r="AP21" i="62" s="1"/>
  <c r="Z21" i="62"/>
  <c r="AB21" i="62" s="1"/>
  <c r="AO21" i="62" s="1"/>
  <c r="Q37" i="67"/>
  <c r="U37" i="67" s="1"/>
  <c r="L36" i="2"/>
  <c r="AA15" i="50"/>
  <c r="AC15" i="50" s="1"/>
  <c r="AP15" i="50" s="1"/>
  <c r="Z15" i="50"/>
  <c r="AB15" i="50" s="1"/>
  <c r="AO15" i="50" s="1"/>
  <c r="Q20" i="67"/>
  <c r="U20" i="67" s="1"/>
  <c r="N20" i="2" s="1"/>
  <c r="L20" i="2"/>
  <c r="AA16" i="42"/>
  <c r="AC16" i="42" s="1"/>
  <c r="AP16" i="42" s="1"/>
  <c r="Z16" i="42"/>
  <c r="AB16" i="42" s="1"/>
  <c r="AO16" i="42" s="1"/>
  <c r="AA23" i="42"/>
  <c r="AC23" i="42" s="1"/>
  <c r="AP23" i="42" s="1"/>
  <c r="Z23" i="42"/>
  <c r="AB23" i="42" s="1"/>
  <c r="AO23" i="42" s="1"/>
  <c r="AA8" i="42"/>
  <c r="AC8" i="42" s="1"/>
  <c r="AP8" i="42" s="1"/>
  <c r="Z8" i="42"/>
  <c r="AB8" i="42" s="1"/>
  <c r="AO8" i="42" s="1"/>
  <c r="AA21" i="42"/>
  <c r="AC21" i="42" s="1"/>
  <c r="AP21" i="42" s="1"/>
  <c r="Z21" i="42"/>
  <c r="AB21" i="42" s="1"/>
  <c r="AO21" i="42" s="1"/>
  <c r="D33" i="2"/>
  <c r="Q37" i="68"/>
  <c r="U37" i="68" s="1"/>
  <c r="F33" i="2" s="1"/>
  <c r="N23" i="68"/>
  <c r="D24" i="2" s="1"/>
  <c r="Q24" i="68"/>
  <c r="Q30" i="68"/>
  <c r="U30" i="68" s="1"/>
  <c r="F27" i="2" s="1"/>
  <c r="D27" i="2"/>
  <c r="Q13" i="68"/>
  <c r="U13" i="68" s="1"/>
  <c r="F14" i="2" s="1"/>
  <c r="D14" i="2"/>
  <c r="D17" i="2"/>
  <c r="Q16" i="68"/>
  <c r="U16" i="68" s="1"/>
  <c r="F17" i="2" s="1"/>
  <c r="Z71" i="22"/>
  <c r="AB71" i="22" s="1"/>
  <c r="AO71" i="22" s="1"/>
  <c r="AA71" i="22"/>
  <c r="AC71" i="22" s="1"/>
  <c r="AP71" i="22" s="1"/>
  <c r="AA444" i="15"/>
  <c r="AC444" i="15" s="1"/>
  <c r="AP444" i="15" s="1"/>
  <c r="Z444" i="15"/>
  <c r="AB444" i="15" s="1"/>
  <c r="AO444" i="15" s="1"/>
  <c r="AA188" i="15"/>
  <c r="AC188" i="15" s="1"/>
  <c r="AP188" i="15" s="1"/>
  <c r="Z188" i="15"/>
  <c r="AB188" i="15" s="1"/>
  <c r="AO188" i="15" s="1"/>
  <c r="Z79" i="15"/>
  <c r="AB79" i="15" s="1"/>
  <c r="AO79" i="15" s="1"/>
  <c r="AA79" i="15"/>
  <c r="AC79" i="15" s="1"/>
  <c r="AP79" i="15" s="1"/>
  <c r="AA231" i="65"/>
  <c r="AC231" i="65" s="1"/>
  <c r="AP231" i="65" s="1"/>
  <c r="Z231" i="65"/>
  <c r="AB231" i="65" s="1"/>
  <c r="AO231" i="65" s="1"/>
  <c r="AA103" i="65"/>
  <c r="AC103" i="65" s="1"/>
  <c r="AP103" i="65" s="1"/>
  <c r="Z103" i="65"/>
  <c r="AB103" i="65" s="1"/>
  <c r="AO103" i="65" s="1"/>
  <c r="AA16" i="36"/>
  <c r="AC16" i="36" s="1"/>
  <c r="AP16" i="36" s="1"/>
  <c r="Z16" i="36"/>
  <c r="AB16" i="36" s="1"/>
  <c r="AO16" i="36" s="1"/>
  <c r="AA24" i="36"/>
  <c r="AC24" i="36" s="1"/>
  <c r="AP24" i="36" s="1"/>
  <c r="Z24" i="36"/>
  <c r="AB24" i="36" s="1"/>
  <c r="AO24" i="36" s="1"/>
  <c r="AA11" i="36"/>
  <c r="AC11" i="36" s="1"/>
  <c r="AP11" i="36" s="1"/>
  <c r="Z11" i="36"/>
  <c r="AB11" i="36" s="1"/>
  <c r="AO11" i="36" s="1"/>
  <c r="AA11" i="44"/>
  <c r="AC11" i="44" s="1"/>
  <c r="AP11" i="44" s="1"/>
  <c r="Z11" i="44"/>
  <c r="AB11" i="44" s="1"/>
  <c r="AO11" i="44" s="1"/>
  <c r="Z18" i="44"/>
  <c r="AB18" i="44" s="1"/>
  <c r="AO18" i="44" s="1"/>
  <c r="AA18" i="44"/>
  <c r="AC18" i="44" s="1"/>
  <c r="AP18" i="44" s="1"/>
  <c r="AA8" i="44"/>
  <c r="AC8" i="44" s="1"/>
  <c r="AP8" i="44" s="1"/>
  <c r="Z8" i="44"/>
  <c r="AB8" i="44" s="1"/>
  <c r="AO8" i="44" s="1"/>
  <c r="Z21" i="18"/>
  <c r="AB21" i="18" s="1"/>
  <c r="AO21" i="18" s="1"/>
  <c r="AA21" i="18"/>
  <c r="AC21" i="18" s="1"/>
  <c r="AP21" i="18" s="1"/>
  <c r="AA15" i="18"/>
  <c r="AC15" i="18" s="1"/>
  <c r="AP15" i="18" s="1"/>
  <c r="Z15" i="18"/>
  <c r="AB15" i="18" s="1"/>
  <c r="AO15" i="18" s="1"/>
  <c r="Z10" i="18"/>
  <c r="AB10" i="18" s="1"/>
  <c r="AO10" i="18" s="1"/>
  <c r="AA10" i="18"/>
  <c r="AC10" i="18" s="1"/>
  <c r="AP10" i="18" s="1"/>
  <c r="AA21" i="25"/>
  <c r="AC21" i="25" s="1"/>
  <c r="AP21" i="25" s="1"/>
  <c r="Z21" i="25"/>
  <c r="AB21" i="25" s="1"/>
  <c r="AO21" i="25" s="1"/>
  <c r="AA21" i="75"/>
  <c r="AC21" i="75" s="1"/>
  <c r="AP21" i="75" s="1"/>
  <c r="Z21" i="75"/>
  <c r="AB21" i="75" s="1"/>
  <c r="AO21" i="75" s="1"/>
  <c r="X20" i="35"/>
  <c r="X19" i="35"/>
  <c r="X12" i="35"/>
  <c r="X11" i="35"/>
  <c r="X7" i="35"/>
  <c r="X22" i="35"/>
  <c r="X21" i="35"/>
  <c r="A20" i="35"/>
  <c r="O42" i="68" s="1"/>
  <c r="R42" i="68" s="1"/>
  <c r="V42" i="68" s="1"/>
  <c r="G38" i="2" s="1"/>
  <c r="X14" i="35"/>
  <c r="X13" i="35"/>
  <c r="X8" i="35"/>
  <c r="X5" i="35"/>
  <c r="X24" i="35"/>
  <c r="X23" i="35"/>
  <c r="X15" i="35"/>
  <c r="X16" i="35"/>
  <c r="X10" i="35"/>
  <c r="X9" i="35"/>
  <c r="X6" i="35"/>
  <c r="X18" i="35"/>
  <c r="X17" i="35"/>
  <c r="I42" i="68"/>
  <c r="I43" i="68" s="1"/>
  <c r="AA16" i="57"/>
  <c r="AC16" i="57" s="1"/>
  <c r="AP16" i="57" s="1"/>
  <c r="Z16" i="57"/>
  <c r="AB16" i="57" s="1"/>
  <c r="AO16" i="57" s="1"/>
  <c r="AA40" i="57"/>
  <c r="AC40" i="57" s="1"/>
  <c r="AP40" i="57" s="1"/>
  <c r="Z40" i="57"/>
  <c r="AB40" i="57" s="1"/>
  <c r="AO40" i="57" s="1"/>
  <c r="AA7" i="57"/>
  <c r="AC7" i="57" s="1"/>
  <c r="AP7" i="57" s="1"/>
  <c r="Z7" i="57"/>
  <c r="AB7" i="57" s="1"/>
  <c r="AO7" i="57" s="1"/>
  <c r="AA38" i="57"/>
  <c r="AC38" i="57" s="1"/>
  <c r="AP38" i="57" s="1"/>
  <c r="Z38" i="57"/>
  <c r="AB38" i="57" s="1"/>
  <c r="AO38" i="57" s="1"/>
  <c r="AA37" i="57"/>
  <c r="AC37" i="57" s="1"/>
  <c r="AP37" i="57" s="1"/>
  <c r="Z37" i="57"/>
  <c r="AB37" i="57" s="1"/>
  <c r="AO37" i="57" s="1"/>
  <c r="AA26" i="23"/>
  <c r="AC26" i="23" s="1"/>
  <c r="AP26" i="23" s="1"/>
  <c r="Z26" i="23"/>
  <c r="AB26" i="23" s="1"/>
  <c r="AO26" i="23" s="1"/>
  <c r="Z18" i="23"/>
  <c r="AB18" i="23" s="1"/>
  <c r="AO18" i="23" s="1"/>
  <c r="AA18" i="23"/>
  <c r="AC18" i="23" s="1"/>
  <c r="AP18" i="23" s="1"/>
  <c r="Z23" i="23"/>
  <c r="AB23" i="23" s="1"/>
  <c r="AO23" i="23" s="1"/>
  <c r="AA23" i="23"/>
  <c r="AC23" i="23" s="1"/>
  <c r="AP23" i="23" s="1"/>
  <c r="AA22" i="23"/>
  <c r="AC22" i="23" s="1"/>
  <c r="AP22" i="23" s="1"/>
  <c r="Z22" i="23"/>
  <c r="AB22" i="23" s="1"/>
  <c r="AO22" i="23" s="1"/>
  <c r="AA7" i="71"/>
  <c r="AC7" i="71" s="1"/>
  <c r="AP7" i="71" s="1"/>
  <c r="Z7" i="71"/>
  <c r="AB7" i="71" s="1"/>
  <c r="AO7" i="71" s="1"/>
  <c r="Z10" i="71"/>
  <c r="AB10" i="71" s="1"/>
  <c r="AO10" i="71" s="1"/>
  <c r="AA10" i="71"/>
  <c r="AC10" i="71" s="1"/>
  <c r="AP10" i="71" s="1"/>
  <c r="Z14" i="71"/>
  <c r="AB14" i="71" s="1"/>
  <c r="AO14" i="71" s="1"/>
  <c r="AA14" i="71"/>
  <c r="AC14" i="71" s="1"/>
  <c r="AP14" i="71" s="1"/>
  <c r="AA332" i="15"/>
  <c r="AC332" i="15" s="1"/>
  <c r="AP332" i="15" s="1"/>
  <c r="Z332" i="15"/>
  <c r="AB332" i="15" s="1"/>
  <c r="AO332" i="15" s="1"/>
  <c r="AA15" i="13"/>
  <c r="AC15" i="13" s="1"/>
  <c r="AP15" i="13" s="1"/>
  <c r="Z15" i="13"/>
  <c r="AB15" i="13" s="1"/>
  <c r="AO15" i="13" s="1"/>
  <c r="Z9" i="13"/>
  <c r="AB9" i="13" s="1"/>
  <c r="AO9" i="13" s="1"/>
  <c r="AA9" i="13"/>
  <c r="AC9" i="13" s="1"/>
  <c r="AP9" i="13" s="1"/>
  <c r="Z8" i="13"/>
  <c r="AB8" i="13" s="1"/>
  <c r="AO8" i="13" s="1"/>
  <c r="AA8" i="13"/>
  <c r="AC8" i="13" s="1"/>
  <c r="AP8" i="13" s="1"/>
  <c r="Z8" i="40"/>
  <c r="AB8" i="40" s="1"/>
  <c r="AO8" i="40" s="1"/>
  <c r="AA8" i="40"/>
  <c r="AC8" i="40" s="1"/>
  <c r="AP8" i="40" s="1"/>
  <c r="Z20" i="40"/>
  <c r="AB20" i="40" s="1"/>
  <c r="AO20" i="40" s="1"/>
  <c r="AA20" i="40"/>
  <c r="AC20" i="40" s="1"/>
  <c r="AP20" i="40" s="1"/>
  <c r="AA15" i="40"/>
  <c r="AC15" i="40" s="1"/>
  <c r="AP15" i="40" s="1"/>
  <c r="Z15" i="40"/>
  <c r="AB15" i="40" s="1"/>
  <c r="AO15" i="40" s="1"/>
  <c r="Z6" i="51"/>
  <c r="AB6" i="51" s="1"/>
  <c r="AO6" i="51" s="1"/>
  <c r="AA6" i="51"/>
  <c r="AC6" i="51" s="1"/>
  <c r="AP6" i="51" s="1"/>
  <c r="Z8" i="51"/>
  <c r="AB8" i="51" s="1"/>
  <c r="AO8" i="51" s="1"/>
  <c r="AA8" i="51"/>
  <c r="AC8" i="51" s="1"/>
  <c r="AP8" i="51" s="1"/>
  <c r="AA12" i="51"/>
  <c r="AC12" i="51" s="1"/>
  <c r="AP12" i="51" s="1"/>
  <c r="Z12" i="51"/>
  <c r="AB12" i="51" s="1"/>
  <c r="AO12" i="51" s="1"/>
  <c r="Z64" i="29"/>
  <c r="AB64" i="29" s="1"/>
  <c r="AO64" i="29" s="1"/>
  <c r="AA64" i="29"/>
  <c r="AC64" i="29" s="1"/>
  <c r="AP64" i="29" s="1"/>
  <c r="Z24" i="29"/>
  <c r="AB24" i="29" s="1"/>
  <c r="AO24" i="29" s="1"/>
  <c r="AA24" i="29"/>
  <c r="AC24" i="29" s="1"/>
  <c r="AP24" i="29" s="1"/>
  <c r="AA9" i="29"/>
  <c r="AC9" i="29" s="1"/>
  <c r="AP9" i="29" s="1"/>
  <c r="Z9" i="29"/>
  <c r="AB9" i="29" s="1"/>
  <c r="AO9" i="29" s="1"/>
  <c r="AA69" i="29"/>
  <c r="AC69" i="29" s="1"/>
  <c r="AP69" i="29" s="1"/>
  <c r="Z69" i="29"/>
  <c r="AB69" i="29" s="1"/>
  <c r="AO69" i="29" s="1"/>
  <c r="Z36" i="29"/>
  <c r="AB36" i="29" s="1"/>
  <c r="AO36" i="29" s="1"/>
  <c r="AA36" i="29"/>
  <c r="AC36" i="29" s="1"/>
  <c r="AP36" i="29" s="1"/>
  <c r="AA13" i="29"/>
  <c r="AC13" i="29" s="1"/>
  <c r="AP13" i="29" s="1"/>
  <c r="Z13" i="29"/>
  <c r="AB13" i="29" s="1"/>
  <c r="AO13" i="29" s="1"/>
  <c r="Z39" i="29"/>
  <c r="AB39" i="29" s="1"/>
  <c r="AO39" i="29" s="1"/>
  <c r="AA39" i="29"/>
  <c r="AC39" i="29" s="1"/>
  <c r="AP39" i="29" s="1"/>
  <c r="Z71" i="29"/>
  <c r="AB71" i="29" s="1"/>
  <c r="AO71" i="29" s="1"/>
  <c r="AA71" i="29"/>
  <c r="AC71" i="29" s="1"/>
  <c r="AP71" i="29" s="1"/>
  <c r="AA26" i="29"/>
  <c r="AC26" i="29" s="1"/>
  <c r="AP26" i="29" s="1"/>
  <c r="Z26" i="29"/>
  <c r="AB26" i="29" s="1"/>
  <c r="AO26" i="29" s="1"/>
  <c r="AA58" i="29"/>
  <c r="AC58" i="29" s="1"/>
  <c r="AP58" i="29" s="1"/>
  <c r="Z58" i="29"/>
  <c r="AB58" i="29" s="1"/>
  <c r="AO58" i="29" s="1"/>
  <c r="Z13" i="22"/>
  <c r="AB13" i="22" s="1"/>
  <c r="AO13" i="22" s="1"/>
  <c r="AA13" i="22"/>
  <c r="AC13" i="22" s="1"/>
  <c r="AP13" i="22" s="1"/>
  <c r="AA28" i="22"/>
  <c r="AC28" i="22" s="1"/>
  <c r="AP28" i="22" s="1"/>
  <c r="Z28" i="22"/>
  <c r="AB28" i="22" s="1"/>
  <c r="AO28" i="22" s="1"/>
  <c r="AA60" i="22"/>
  <c r="AC60" i="22" s="1"/>
  <c r="AP60" i="22" s="1"/>
  <c r="Z60" i="22"/>
  <c r="AB60" i="22" s="1"/>
  <c r="AO60" i="22" s="1"/>
  <c r="Z27" i="22"/>
  <c r="AB27" i="22" s="1"/>
  <c r="AO27" i="22" s="1"/>
  <c r="AA27" i="22"/>
  <c r="AC27" i="22" s="1"/>
  <c r="AP27" i="22" s="1"/>
  <c r="Z91" i="22"/>
  <c r="AB91" i="22" s="1"/>
  <c r="AO91" i="22" s="1"/>
  <c r="AA91" i="22"/>
  <c r="AC91" i="22" s="1"/>
  <c r="AP91" i="22" s="1"/>
  <c r="AA72" i="22"/>
  <c r="AC72" i="22" s="1"/>
  <c r="AP72" i="22" s="1"/>
  <c r="Z72" i="22"/>
  <c r="AB72" i="22" s="1"/>
  <c r="AO72" i="22" s="1"/>
  <c r="AA26" i="22"/>
  <c r="AC26" i="22" s="1"/>
  <c r="AP26" i="22" s="1"/>
  <c r="Z26" i="22"/>
  <c r="AB26" i="22" s="1"/>
  <c r="AO26" i="22" s="1"/>
  <c r="AA42" i="22"/>
  <c r="AC42" i="22" s="1"/>
  <c r="AP42" i="22" s="1"/>
  <c r="Z42" i="22"/>
  <c r="AB42" i="22" s="1"/>
  <c r="AO42" i="22" s="1"/>
  <c r="AA74" i="22"/>
  <c r="AC74" i="22" s="1"/>
  <c r="AP74" i="22" s="1"/>
  <c r="Z74" i="22"/>
  <c r="AB74" i="22" s="1"/>
  <c r="AO74" i="22" s="1"/>
  <c r="AA90" i="22"/>
  <c r="AC90" i="22" s="1"/>
  <c r="AP90" i="22" s="1"/>
  <c r="Z90" i="22"/>
  <c r="AB90" i="22" s="1"/>
  <c r="AO90" i="22" s="1"/>
  <c r="AA37" i="22"/>
  <c r="AC37" i="22" s="1"/>
  <c r="AP37" i="22" s="1"/>
  <c r="Z37" i="22"/>
  <c r="AB37" i="22" s="1"/>
  <c r="AO37" i="22" s="1"/>
  <c r="AA53" i="22"/>
  <c r="AC53" i="22" s="1"/>
  <c r="AP53" i="22" s="1"/>
  <c r="Z53" i="22"/>
  <c r="AB53" i="22" s="1"/>
  <c r="AO53" i="22" s="1"/>
  <c r="AA69" i="22"/>
  <c r="AC69" i="22" s="1"/>
  <c r="AP69" i="22" s="1"/>
  <c r="Z69" i="22"/>
  <c r="AB69" i="22" s="1"/>
  <c r="AO69" i="22" s="1"/>
  <c r="AA85" i="22"/>
  <c r="AC85" i="22" s="1"/>
  <c r="AP85" i="22" s="1"/>
  <c r="Z85" i="22"/>
  <c r="AB85" i="22" s="1"/>
  <c r="AO85" i="22" s="1"/>
  <c r="AA500" i="15"/>
  <c r="AC500" i="15" s="1"/>
  <c r="AP500" i="15" s="1"/>
  <c r="Z500" i="15"/>
  <c r="AB500" i="15" s="1"/>
  <c r="AO500" i="15" s="1"/>
  <c r="AA244" i="15"/>
  <c r="AC244" i="15" s="1"/>
  <c r="AP244" i="15" s="1"/>
  <c r="Z244" i="15"/>
  <c r="AB244" i="15" s="1"/>
  <c r="AO244" i="15" s="1"/>
  <c r="AA82" i="15"/>
  <c r="AC82" i="15" s="1"/>
  <c r="AP82" i="15" s="1"/>
  <c r="Z82" i="15"/>
  <c r="AB82" i="15" s="1"/>
  <c r="AO82" i="15" s="1"/>
  <c r="Z11" i="15"/>
  <c r="AB11" i="15" s="1"/>
  <c r="AO11" i="15" s="1"/>
  <c r="AA11" i="15"/>
  <c r="AC11" i="15" s="1"/>
  <c r="AP11" i="15" s="1"/>
  <c r="Z118" i="15"/>
  <c r="AB118" i="15" s="1"/>
  <c r="AO118" i="15" s="1"/>
  <c r="AA118" i="15"/>
  <c r="AC118" i="15" s="1"/>
  <c r="AP118" i="15" s="1"/>
  <c r="Z219" i="15"/>
  <c r="AB219" i="15" s="1"/>
  <c r="AO219" i="15" s="1"/>
  <c r="AA219" i="15"/>
  <c r="AC219" i="15" s="1"/>
  <c r="AP219" i="15" s="1"/>
  <c r="Z355" i="15"/>
  <c r="AB355" i="15" s="1"/>
  <c r="AO355" i="15" s="1"/>
  <c r="AA355" i="15"/>
  <c r="AC355" i="15" s="1"/>
  <c r="AP355" i="15" s="1"/>
  <c r="Z419" i="15"/>
  <c r="AB419" i="15" s="1"/>
  <c r="AO419" i="15" s="1"/>
  <c r="AA419" i="15"/>
  <c r="AC419" i="15" s="1"/>
  <c r="AP419" i="15" s="1"/>
  <c r="Z14" i="15"/>
  <c r="AB14" i="15" s="1"/>
  <c r="AO14" i="15" s="1"/>
  <c r="AA14" i="15"/>
  <c r="AC14" i="15" s="1"/>
  <c r="AP14" i="15" s="1"/>
  <c r="Z55" i="15"/>
  <c r="AB55" i="15" s="1"/>
  <c r="AO55" i="15" s="1"/>
  <c r="AA55" i="15"/>
  <c r="AC55" i="15" s="1"/>
  <c r="AP55" i="15" s="1"/>
  <c r="AA100" i="15"/>
  <c r="AC100" i="15" s="1"/>
  <c r="AP100" i="15" s="1"/>
  <c r="Z100" i="15"/>
  <c r="AB100" i="15" s="1"/>
  <c r="AO100" i="15" s="1"/>
  <c r="AA138" i="15"/>
  <c r="AC138" i="15" s="1"/>
  <c r="AP138" i="15" s="1"/>
  <c r="Z138" i="15"/>
  <c r="AB138" i="15" s="1"/>
  <c r="AO138" i="15" s="1"/>
  <c r="AA184" i="15"/>
  <c r="AC184" i="15" s="1"/>
  <c r="AP184" i="15" s="1"/>
  <c r="Z184" i="15"/>
  <c r="AB184" i="15" s="1"/>
  <c r="AO184" i="15" s="1"/>
  <c r="AA280" i="15"/>
  <c r="AC280" i="15" s="1"/>
  <c r="AP280" i="15" s="1"/>
  <c r="Z280" i="15"/>
  <c r="AB280" i="15" s="1"/>
  <c r="AO280" i="15" s="1"/>
  <c r="AA344" i="15"/>
  <c r="AC344" i="15" s="1"/>
  <c r="AP344" i="15" s="1"/>
  <c r="Z344" i="15"/>
  <c r="AB344" i="15" s="1"/>
  <c r="AO344" i="15" s="1"/>
  <c r="AA408" i="15"/>
  <c r="AC408" i="15" s="1"/>
  <c r="AP408" i="15" s="1"/>
  <c r="Z408" i="15"/>
  <c r="AB408" i="15" s="1"/>
  <c r="AO408" i="15" s="1"/>
  <c r="AA472" i="15"/>
  <c r="AC472" i="15" s="1"/>
  <c r="AP472" i="15" s="1"/>
  <c r="Z472" i="15"/>
  <c r="AB472" i="15" s="1"/>
  <c r="AO472" i="15" s="1"/>
  <c r="D15" i="2"/>
  <c r="Q14" i="68"/>
  <c r="U14" i="68" s="1"/>
  <c r="F15" i="2" s="1"/>
  <c r="Z86" i="15"/>
  <c r="AB86" i="15" s="1"/>
  <c r="AO86" i="15" s="1"/>
  <c r="AA86" i="15"/>
  <c r="AC86" i="15" s="1"/>
  <c r="AP86" i="15" s="1"/>
  <c r="Z147" i="15"/>
  <c r="AB147" i="15" s="1"/>
  <c r="AO147" i="15" s="1"/>
  <c r="AA147" i="15"/>
  <c r="AC147" i="15" s="1"/>
  <c r="AP147" i="15" s="1"/>
  <c r="Z275" i="15"/>
  <c r="AB275" i="15" s="1"/>
  <c r="AO275" i="15" s="1"/>
  <c r="AA275" i="15"/>
  <c r="AC275" i="15" s="1"/>
  <c r="AP275" i="15" s="1"/>
  <c r="Z403" i="15"/>
  <c r="AB403" i="15" s="1"/>
  <c r="AO403" i="15" s="1"/>
  <c r="AA403" i="15"/>
  <c r="AC403" i="15" s="1"/>
  <c r="AP403" i="15" s="1"/>
  <c r="Z12" i="15"/>
  <c r="AB12" i="15" s="1"/>
  <c r="AO12" i="15" s="1"/>
  <c r="AA12" i="15"/>
  <c r="AC12" i="15" s="1"/>
  <c r="AP12" i="15" s="1"/>
  <c r="AA46" i="15"/>
  <c r="AC46" i="15" s="1"/>
  <c r="AP46" i="15" s="1"/>
  <c r="Z46" i="15"/>
  <c r="AB46" i="15" s="1"/>
  <c r="AO46" i="15" s="1"/>
  <c r="AA110" i="15"/>
  <c r="AC110" i="15" s="1"/>
  <c r="AP110" i="15" s="1"/>
  <c r="Z110" i="15"/>
  <c r="AB110" i="15" s="1"/>
  <c r="AO110" i="15" s="1"/>
  <c r="Z155" i="15"/>
  <c r="AB155" i="15" s="1"/>
  <c r="AO155" i="15" s="1"/>
  <c r="AA155" i="15"/>
  <c r="AC155" i="15" s="1"/>
  <c r="AP155" i="15" s="1"/>
  <c r="Z207" i="15"/>
  <c r="AB207" i="15" s="1"/>
  <c r="AO207" i="15" s="1"/>
  <c r="AA207" i="15"/>
  <c r="AC207" i="15" s="1"/>
  <c r="AP207" i="15" s="1"/>
  <c r="Z271" i="15"/>
  <c r="AB271" i="15" s="1"/>
  <c r="AO271" i="15" s="1"/>
  <c r="AA271" i="15"/>
  <c r="AC271" i="15" s="1"/>
  <c r="AP271" i="15" s="1"/>
  <c r="Z303" i="15"/>
  <c r="AB303" i="15" s="1"/>
  <c r="AO303" i="15" s="1"/>
  <c r="AA303" i="15"/>
  <c r="AC303" i="15" s="1"/>
  <c r="AP303" i="15" s="1"/>
  <c r="Z367" i="15"/>
  <c r="AB367" i="15" s="1"/>
  <c r="AO367" i="15" s="1"/>
  <c r="AA367" i="15"/>
  <c r="AC367" i="15" s="1"/>
  <c r="AP367" i="15" s="1"/>
  <c r="Z399" i="15"/>
  <c r="AB399" i="15" s="1"/>
  <c r="AO399" i="15" s="1"/>
  <c r="AA399" i="15"/>
  <c r="AC399" i="15" s="1"/>
  <c r="AP399" i="15" s="1"/>
  <c r="Z463" i="15"/>
  <c r="AB463" i="15" s="1"/>
  <c r="AO463" i="15" s="1"/>
  <c r="AA463" i="15"/>
  <c r="AC463" i="15" s="1"/>
  <c r="AP463" i="15" s="1"/>
  <c r="Z178" i="15"/>
  <c r="AB178" i="15" s="1"/>
  <c r="AO178" i="15" s="1"/>
  <c r="AA178" i="15"/>
  <c r="AC178" i="15" s="1"/>
  <c r="AP178" i="15" s="1"/>
  <c r="Z210" i="15"/>
  <c r="AB210" i="15" s="1"/>
  <c r="AO210" i="15" s="1"/>
  <c r="AA210" i="15"/>
  <c r="AC210" i="15" s="1"/>
  <c r="AP210" i="15" s="1"/>
  <c r="Z242" i="15"/>
  <c r="AB242" i="15" s="1"/>
  <c r="AO242" i="15" s="1"/>
  <c r="AA242" i="15"/>
  <c r="AC242" i="15" s="1"/>
  <c r="AP242" i="15" s="1"/>
  <c r="Z274" i="15"/>
  <c r="AB274" i="15" s="1"/>
  <c r="AO274" i="15" s="1"/>
  <c r="AA274" i="15"/>
  <c r="AC274" i="15" s="1"/>
  <c r="AP274" i="15" s="1"/>
  <c r="Z306" i="15"/>
  <c r="AB306" i="15" s="1"/>
  <c r="AO306" i="15" s="1"/>
  <c r="AA306" i="15"/>
  <c r="AC306" i="15" s="1"/>
  <c r="AP306" i="15" s="1"/>
  <c r="Z338" i="15"/>
  <c r="AB338" i="15" s="1"/>
  <c r="AO338" i="15" s="1"/>
  <c r="AA338" i="15"/>
  <c r="AC338" i="15" s="1"/>
  <c r="AP338" i="15" s="1"/>
  <c r="Z370" i="15"/>
  <c r="AB370" i="15" s="1"/>
  <c r="AO370" i="15" s="1"/>
  <c r="AA370" i="15"/>
  <c r="AC370" i="15" s="1"/>
  <c r="AP370" i="15" s="1"/>
  <c r="Z386" i="15"/>
  <c r="AB386" i="15" s="1"/>
  <c r="AO386" i="15" s="1"/>
  <c r="AA386" i="15"/>
  <c r="AC386" i="15" s="1"/>
  <c r="AP386" i="15" s="1"/>
  <c r="Z418" i="15"/>
  <c r="AB418" i="15" s="1"/>
  <c r="AO418" i="15" s="1"/>
  <c r="AA418" i="15"/>
  <c r="AC418" i="15" s="1"/>
  <c r="AP418" i="15" s="1"/>
  <c r="Z434" i="15"/>
  <c r="AB434" i="15" s="1"/>
  <c r="AO434" i="15" s="1"/>
  <c r="AA434" i="15"/>
  <c r="AC434" i="15" s="1"/>
  <c r="AP434" i="15" s="1"/>
  <c r="Z450" i="15"/>
  <c r="AB450" i="15" s="1"/>
  <c r="AO450" i="15" s="1"/>
  <c r="AA450" i="15"/>
  <c r="AC450" i="15" s="1"/>
  <c r="AP450" i="15" s="1"/>
  <c r="Z482" i="15"/>
  <c r="AB482" i="15" s="1"/>
  <c r="AO482" i="15" s="1"/>
  <c r="AA482" i="15"/>
  <c r="AC482" i="15" s="1"/>
  <c r="AP482" i="15" s="1"/>
  <c r="Z514" i="15"/>
  <c r="AB514" i="15" s="1"/>
  <c r="AO514" i="15" s="1"/>
  <c r="AA514" i="15"/>
  <c r="AC514" i="15" s="1"/>
  <c r="AP514" i="15" s="1"/>
  <c r="AA37" i="15"/>
  <c r="AC37" i="15" s="1"/>
  <c r="AP37" i="15" s="1"/>
  <c r="Z37" i="15"/>
  <c r="AB37" i="15" s="1"/>
  <c r="AO37" i="15" s="1"/>
  <c r="AA53" i="15"/>
  <c r="AC53" i="15" s="1"/>
  <c r="AP53" i="15" s="1"/>
  <c r="Z53" i="15"/>
  <c r="AB53" i="15" s="1"/>
  <c r="AO53" i="15" s="1"/>
  <c r="AA85" i="15"/>
  <c r="AC85" i="15" s="1"/>
  <c r="AP85" i="15" s="1"/>
  <c r="Z85" i="15"/>
  <c r="AB85" i="15" s="1"/>
  <c r="AO85" i="15" s="1"/>
  <c r="Z117" i="15"/>
  <c r="AB117" i="15" s="1"/>
  <c r="AO117" i="15" s="1"/>
  <c r="AA117" i="15"/>
  <c r="AC117" i="15" s="1"/>
  <c r="AP117" i="15" s="1"/>
  <c r="AA149" i="15"/>
  <c r="AC149" i="15" s="1"/>
  <c r="AP149" i="15" s="1"/>
  <c r="Z149" i="15"/>
  <c r="AB149" i="15" s="1"/>
  <c r="AO149" i="15" s="1"/>
  <c r="AA181" i="15"/>
  <c r="AC181" i="15" s="1"/>
  <c r="AP181" i="15" s="1"/>
  <c r="Z181" i="15"/>
  <c r="AB181" i="15" s="1"/>
  <c r="AO181" i="15" s="1"/>
  <c r="AA213" i="15"/>
  <c r="AC213" i="15" s="1"/>
  <c r="AP213" i="15" s="1"/>
  <c r="Z213" i="15"/>
  <c r="AB213" i="15" s="1"/>
  <c r="AO213" i="15" s="1"/>
  <c r="AA229" i="15"/>
  <c r="AC229" i="15" s="1"/>
  <c r="AP229" i="15" s="1"/>
  <c r="Z229" i="15"/>
  <c r="AB229" i="15" s="1"/>
  <c r="AO229" i="15" s="1"/>
  <c r="AA261" i="15"/>
  <c r="AC261" i="15" s="1"/>
  <c r="AP261" i="15" s="1"/>
  <c r="Z261" i="15"/>
  <c r="AB261" i="15" s="1"/>
  <c r="AO261" i="15" s="1"/>
  <c r="AA277" i="15"/>
  <c r="AC277" i="15" s="1"/>
  <c r="AP277" i="15" s="1"/>
  <c r="Z277" i="15"/>
  <c r="AB277" i="15" s="1"/>
  <c r="AO277" i="15" s="1"/>
  <c r="AA325" i="15"/>
  <c r="AC325" i="15" s="1"/>
  <c r="AP325" i="15" s="1"/>
  <c r="Z325" i="15"/>
  <c r="AB325" i="15" s="1"/>
  <c r="AO325" i="15" s="1"/>
  <c r="AA357" i="15"/>
  <c r="AC357" i="15" s="1"/>
  <c r="AP357" i="15" s="1"/>
  <c r="Z357" i="15"/>
  <c r="AB357" i="15" s="1"/>
  <c r="AO357" i="15" s="1"/>
  <c r="AA389" i="15"/>
  <c r="AC389" i="15" s="1"/>
  <c r="AP389" i="15" s="1"/>
  <c r="Z389" i="15"/>
  <c r="AB389" i="15" s="1"/>
  <c r="AO389" i="15" s="1"/>
  <c r="AA421" i="15"/>
  <c r="AC421" i="15" s="1"/>
  <c r="AP421" i="15" s="1"/>
  <c r="Z421" i="15"/>
  <c r="AB421" i="15" s="1"/>
  <c r="AO421" i="15" s="1"/>
  <c r="AA437" i="15"/>
  <c r="AC437" i="15" s="1"/>
  <c r="AP437" i="15" s="1"/>
  <c r="Z437" i="15"/>
  <c r="AB437" i="15" s="1"/>
  <c r="AO437" i="15" s="1"/>
  <c r="AA469" i="15"/>
  <c r="AC469" i="15" s="1"/>
  <c r="AP469" i="15" s="1"/>
  <c r="Z469" i="15"/>
  <c r="AB469" i="15" s="1"/>
  <c r="AO469" i="15" s="1"/>
  <c r="AA501" i="15"/>
  <c r="AC501" i="15" s="1"/>
  <c r="AP501" i="15" s="1"/>
  <c r="Z501" i="15"/>
  <c r="AB501" i="15" s="1"/>
  <c r="AO501" i="15" s="1"/>
  <c r="AA22" i="64"/>
  <c r="AC22" i="64" s="1"/>
  <c r="AP22" i="64" s="1"/>
  <c r="Z22" i="64"/>
  <c r="AB22" i="64" s="1"/>
  <c r="AO22" i="64" s="1"/>
  <c r="AA9" i="64"/>
  <c r="AC9" i="64" s="1"/>
  <c r="AP9" i="64" s="1"/>
  <c r="Z9" i="64"/>
  <c r="AB9" i="64" s="1"/>
  <c r="AO9" i="64" s="1"/>
  <c r="Z11" i="64"/>
  <c r="AB11" i="64" s="1"/>
  <c r="AO11" i="64" s="1"/>
  <c r="AA11" i="64"/>
  <c r="AC11" i="64" s="1"/>
  <c r="AP11" i="64" s="1"/>
  <c r="AA12" i="60"/>
  <c r="AC12" i="60" s="1"/>
  <c r="AP12" i="60" s="1"/>
  <c r="Z12" i="60"/>
  <c r="AB12" i="60" s="1"/>
  <c r="AO12" i="60" s="1"/>
  <c r="Z16" i="60"/>
  <c r="AB16" i="60" s="1"/>
  <c r="AO16" i="60" s="1"/>
  <c r="AA16" i="60"/>
  <c r="AC16" i="60" s="1"/>
  <c r="AP16" i="60" s="1"/>
  <c r="AA22" i="60"/>
  <c r="AC22" i="60" s="1"/>
  <c r="AP22" i="60" s="1"/>
  <c r="Z22" i="60"/>
  <c r="AB22" i="60" s="1"/>
  <c r="AO22" i="60" s="1"/>
  <c r="AA52" i="46"/>
  <c r="AC52" i="46" s="1"/>
  <c r="AP52" i="46" s="1"/>
  <c r="Z52" i="46"/>
  <c r="AB52" i="46" s="1"/>
  <c r="AO52" i="46" s="1"/>
  <c r="AA80" i="46"/>
  <c r="AC80" i="46" s="1"/>
  <c r="AP80" i="46" s="1"/>
  <c r="Z80" i="46"/>
  <c r="AB80" i="46" s="1"/>
  <c r="AO80" i="46" s="1"/>
  <c r="Z14" i="46"/>
  <c r="AB14" i="46" s="1"/>
  <c r="AO14" i="46" s="1"/>
  <c r="AA14" i="46"/>
  <c r="AC14" i="46" s="1"/>
  <c r="AP14" i="46" s="1"/>
  <c r="Z27" i="46"/>
  <c r="AB27" i="46" s="1"/>
  <c r="AO27" i="46" s="1"/>
  <c r="AA27" i="46"/>
  <c r="AC27" i="46" s="1"/>
  <c r="AP27" i="46" s="1"/>
  <c r="Z59" i="46"/>
  <c r="AB59" i="46" s="1"/>
  <c r="AO59" i="46" s="1"/>
  <c r="AA59" i="46"/>
  <c r="AC59" i="46" s="1"/>
  <c r="AP59" i="46" s="1"/>
  <c r="AA12" i="46"/>
  <c r="AC12" i="46" s="1"/>
  <c r="AP12" i="46" s="1"/>
  <c r="Z12" i="46"/>
  <c r="AB12" i="46" s="1"/>
  <c r="AO12" i="46" s="1"/>
  <c r="AA42" i="46"/>
  <c r="AC42" i="46" s="1"/>
  <c r="AP42" i="46" s="1"/>
  <c r="Z42" i="46"/>
  <c r="AB42" i="46" s="1"/>
  <c r="AO42" i="46" s="1"/>
  <c r="AA58" i="46"/>
  <c r="AC58" i="46" s="1"/>
  <c r="AP58" i="46" s="1"/>
  <c r="Z58" i="46"/>
  <c r="AB58" i="46" s="1"/>
  <c r="AO58" i="46" s="1"/>
  <c r="AA10" i="46"/>
  <c r="AC10" i="46" s="1"/>
  <c r="AP10" i="46" s="1"/>
  <c r="Z10" i="46"/>
  <c r="AB10" i="46" s="1"/>
  <c r="AO10" i="46" s="1"/>
  <c r="AA29" i="46"/>
  <c r="AC29" i="46" s="1"/>
  <c r="AP29" i="46" s="1"/>
  <c r="Z29" i="46"/>
  <c r="AB29" i="46" s="1"/>
  <c r="AO29" i="46" s="1"/>
  <c r="AA61" i="46"/>
  <c r="AC61" i="46" s="1"/>
  <c r="AP61" i="46" s="1"/>
  <c r="Z61" i="46"/>
  <c r="AB61" i="46" s="1"/>
  <c r="AO61" i="46" s="1"/>
  <c r="AA77" i="46"/>
  <c r="AC77" i="46" s="1"/>
  <c r="AP77" i="46" s="1"/>
  <c r="Z77" i="46"/>
  <c r="AB77" i="46" s="1"/>
  <c r="AO77" i="46" s="1"/>
  <c r="AA15" i="6"/>
  <c r="AC15" i="6" s="1"/>
  <c r="AP15" i="6" s="1"/>
  <c r="Z15" i="6"/>
  <c r="AB15" i="6" s="1"/>
  <c r="AO15" i="6" s="1"/>
  <c r="Z9" i="6"/>
  <c r="AB9" i="6" s="1"/>
  <c r="AO9" i="6" s="1"/>
  <c r="AA9" i="6"/>
  <c r="AC9" i="6" s="1"/>
  <c r="AP9" i="6" s="1"/>
  <c r="Z8" i="6"/>
  <c r="AB8" i="6" s="1"/>
  <c r="AO8" i="6" s="1"/>
  <c r="AA8" i="6"/>
  <c r="AC8" i="6" s="1"/>
  <c r="AP8" i="6" s="1"/>
  <c r="AA38" i="20"/>
  <c r="AC38" i="20" s="1"/>
  <c r="AP38" i="20" s="1"/>
  <c r="Z38" i="20"/>
  <c r="AB38" i="20" s="1"/>
  <c r="AO38" i="20" s="1"/>
  <c r="Z77" i="20"/>
  <c r="AB77" i="20" s="1"/>
  <c r="AO77" i="20" s="1"/>
  <c r="AA77" i="20"/>
  <c r="AC77" i="20" s="1"/>
  <c r="AP77" i="20" s="1"/>
  <c r="AA54" i="20"/>
  <c r="AC54" i="20" s="1"/>
  <c r="AP54" i="20" s="1"/>
  <c r="Z54" i="20"/>
  <c r="AB54" i="20" s="1"/>
  <c r="AO54" i="20" s="1"/>
  <c r="Z37" i="20"/>
  <c r="AB37" i="20" s="1"/>
  <c r="AO37" i="20" s="1"/>
  <c r="AA37" i="20"/>
  <c r="AC37" i="20" s="1"/>
  <c r="AP37" i="20" s="1"/>
  <c r="Z69" i="20"/>
  <c r="AB69" i="20" s="1"/>
  <c r="AO69" i="20" s="1"/>
  <c r="AA69" i="20"/>
  <c r="AC69" i="20" s="1"/>
  <c r="AP69" i="20" s="1"/>
  <c r="AA42" i="20"/>
  <c r="AC42" i="20" s="1"/>
  <c r="AP42" i="20" s="1"/>
  <c r="Z42" i="20"/>
  <c r="AB42" i="20" s="1"/>
  <c r="AO42" i="20" s="1"/>
  <c r="AA74" i="20"/>
  <c r="AC74" i="20" s="1"/>
  <c r="AP74" i="20" s="1"/>
  <c r="Z74" i="20"/>
  <c r="AB74" i="20" s="1"/>
  <c r="AO74" i="20" s="1"/>
  <c r="Z41" i="20"/>
  <c r="AB41" i="20" s="1"/>
  <c r="AO41" i="20" s="1"/>
  <c r="AA41" i="20"/>
  <c r="AC41" i="20" s="1"/>
  <c r="AP41" i="20" s="1"/>
  <c r="Z73" i="20"/>
  <c r="AB73" i="20" s="1"/>
  <c r="AO73" i="20" s="1"/>
  <c r="AA73" i="20"/>
  <c r="AC73" i="20" s="1"/>
  <c r="AP73" i="20" s="1"/>
  <c r="Z36" i="20"/>
  <c r="AB36" i="20" s="1"/>
  <c r="AO36" i="20" s="1"/>
  <c r="AA36" i="20"/>
  <c r="AC36" i="20" s="1"/>
  <c r="AP36" i="20" s="1"/>
  <c r="Z52" i="20"/>
  <c r="AB52" i="20" s="1"/>
  <c r="AO52" i="20" s="1"/>
  <c r="AA52" i="20"/>
  <c r="AC52" i="20" s="1"/>
  <c r="AP52" i="20" s="1"/>
  <c r="Z68" i="20"/>
  <c r="AB68" i="20" s="1"/>
  <c r="AO68" i="20" s="1"/>
  <c r="AA68" i="20"/>
  <c r="AC68" i="20" s="1"/>
  <c r="AP68" i="20" s="1"/>
  <c r="AA5" i="20"/>
  <c r="AC5" i="20" s="1"/>
  <c r="Z5" i="20"/>
  <c r="AB5" i="20" s="1"/>
  <c r="AA31" i="20"/>
  <c r="AC31" i="20" s="1"/>
  <c r="AP31" i="20" s="1"/>
  <c r="Z31" i="20"/>
  <c r="AB31" i="20" s="1"/>
  <c r="AO31" i="20" s="1"/>
  <c r="AA47" i="20"/>
  <c r="AC47" i="20" s="1"/>
  <c r="AP47" i="20" s="1"/>
  <c r="Z47" i="20"/>
  <c r="AB47" i="20" s="1"/>
  <c r="AO47" i="20" s="1"/>
  <c r="AA63" i="20"/>
  <c r="AC63" i="20" s="1"/>
  <c r="AP63" i="20" s="1"/>
  <c r="Z63" i="20"/>
  <c r="AB63" i="20" s="1"/>
  <c r="AO63" i="20" s="1"/>
  <c r="AA79" i="20"/>
  <c r="AC79" i="20" s="1"/>
  <c r="AP79" i="20" s="1"/>
  <c r="Z79" i="20"/>
  <c r="AB79" i="20" s="1"/>
  <c r="AO79" i="20" s="1"/>
  <c r="AA57" i="47"/>
  <c r="AC57" i="47" s="1"/>
  <c r="AP57" i="47" s="1"/>
  <c r="Z57" i="47"/>
  <c r="AB57" i="47" s="1"/>
  <c r="AO57" i="47" s="1"/>
  <c r="AA10" i="47"/>
  <c r="AC10" i="47" s="1"/>
  <c r="AP10" i="47" s="1"/>
  <c r="Z10" i="47"/>
  <c r="AB10" i="47" s="1"/>
  <c r="AO10" i="47" s="1"/>
  <c r="AA9" i="47"/>
  <c r="AC9" i="47" s="1"/>
  <c r="AP9" i="47" s="1"/>
  <c r="Z9" i="47"/>
  <c r="AB9" i="47" s="1"/>
  <c r="AO9" i="47" s="1"/>
  <c r="AA61" i="47"/>
  <c r="AC61" i="47" s="1"/>
  <c r="AP61" i="47" s="1"/>
  <c r="Z61" i="47"/>
  <c r="AB61" i="47" s="1"/>
  <c r="AO61" i="47" s="1"/>
  <c r="Z23" i="47"/>
  <c r="AB23" i="47" s="1"/>
  <c r="AO23" i="47" s="1"/>
  <c r="AA23" i="47"/>
  <c r="AC23" i="47" s="1"/>
  <c r="AP23" i="47" s="1"/>
  <c r="Z36" i="47"/>
  <c r="AB36" i="47" s="1"/>
  <c r="AO36" i="47" s="1"/>
  <c r="AA36" i="47"/>
  <c r="AC36" i="47" s="1"/>
  <c r="AP36" i="47" s="1"/>
  <c r="Z52" i="47"/>
  <c r="AB52" i="47" s="1"/>
  <c r="AO52" i="47" s="1"/>
  <c r="AA52" i="47"/>
  <c r="AC52" i="47" s="1"/>
  <c r="AP52" i="47" s="1"/>
  <c r="AA5" i="47"/>
  <c r="AC5" i="47" s="1"/>
  <c r="Z5" i="47"/>
  <c r="AB5" i="47" s="1"/>
  <c r="AA31" i="47"/>
  <c r="AC31" i="47" s="1"/>
  <c r="AP31" i="47" s="1"/>
  <c r="Z31" i="47"/>
  <c r="AB31" i="47" s="1"/>
  <c r="AO31" i="47" s="1"/>
  <c r="AA47" i="47"/>
  <c r="AC47" i="47" s="1"/>
  <c r="AP47" i="47" s="1"/>
  <c r="Z47" i="47"/>
  <c r="AB47" i="47" s="1"/>
  <c r="AO47" i="47" s="1"/>
  <c r="AA63" i="47"/>
  <c r="AC63" i="47" s="1"/>
  <c r="AP63" i="47" s="1"/>
  <c r="Z63" i="47"/>
  <c r="AB63" i="47" s="1"/>
  <c r="AO63" i="47" s="1"/>
  <c r="AA12" i="47"/>
  <c r="AC12" i="47" s="1"/>
  <c r="AP12" i="47" s="1"/>
  <c r="Z12" i="47"/>
  <c r="AB12" i="47" s="1"/>
  <c r="AO12" i="47" s="1"/>
  <c r="AA30" i="47"/>
  <c r="AC30" i="47" s="1"/>
  <c r="AP30" i="47" s="1"/>
  <c r="Z30" i="47"/>
  <c r="AB30" i="47" s="1"/>
  <c r="AO30" i="47" s="1"/>
  <c r="AA46" i="47"/>
  <c r="AC46" i="47" s="1"/>
  <c r="AP46" i="47" s="1"/>
  <c r="Z46" i="47"/>
  <c r="AB46" i="47" s="1"/>
  <c r="AO46" i="47" s="1"/>
  <c r="AA62" i="47"/>
  <c r="AC62" i="47" s="1"/>
  <c r="AP62" i="47" s="1"/>
  <c r="Z62" i="47"/>
  <c r="AB62" i="47" s="1"/>
  <c r="AO62" i="47" s="1"/>
  <c r="AA9" i="30"/>
  <c r="AC9" i="30" s="1"/>
  <c r="AP9" i="30" s="1"/>
  <c r="Z9" i="30"/>
  <c r="AB9" i="30" s="1"/>
  <c r="AO9" i="30" s="1"/>
  <c r="AA10" i="30"/>
  <c r="AC10" i="30" s="1"/>
  <c r="AP10" i="30" s="1"/>
  <c r="Z10" i="30"/>
  <c r="AB10" i="30" s="1"/>
  <c r="AO10" i="30" s="1"/>
  <c r="AA8" i="30"/>
  <c r="AC8" i="30" s="1"/>
  <c r="AP8" i="30" s="1"/>
  <c r="Z8" i="30"/>
  <c r="AB8" i="30" s="1"/>
  <c r="AO8" i="30" s="1"/>
  <c r="AA21" i="30"/>
  <c r="AC21" i="30" s="1"/>
  <c r="AP21" i="30" s="1"/>
  <c r="Z21" i="30"/>
  <c r="AB21" i="30" s="1"/>
  <c r="AO21" i="30" s="1"/>
  <c r="AA12" i="30"/>
  <c r="AC12" i="30" s="1"/>
  <c r="AP12" i="30" s="1"/>
  <c r="Z12" i="30"/>
  <c r="AB12" i="30" s="1"/>
  <c r="AO12" i="30" s="1"/>
  <c r="Z14" i="26"/>
  <c r="AB14" i="26" s="1"/>
  <c r="AO14" i="26" s="1"/>
  <c r="AA14" i="26"/>
  <c r="AC14" i="26" s="1"/>
  <c r="AP14" i="26" s="1"/>
  <c r="AA356" i="15"/>
  <c r="AC356" i="15" s="1"/>
  <c r="AP356" i="15" s="1"/>
  <c r="Z356" i="15"/>
  <c r="AB356" i="15" s="1"/>
  <c r="AO356" i="15" s="1"/>
  <c r="AA228" i="15"/>
  <c r="AC228" i="15" s="1"/>
  <c r="AP228" i="15" s="1"/>
  <c r="Z228" i="15"/>
  <c r="AB228" i="15" s="1"/>
  <c r="AO228" i="15" s="1"/>
  <c r="AA16" i="13"/>
  <c r="AC16" i="13" s="1"/>
  <c r="AP16" i="13" s="1"/>
  <c r="Z16" i="13"/>
  <c r="AB16" i="13" s="1"/>
  <c r="AO16" i="13" s="1"/>
  <c r="AA171" i="65"/>
  <c r="AC171" i="65" s="1"/>
  <c r="AP171" i="65" s="1"/>
  <c r="Z171" i="65"/>
  <c r="AB171" i="65" s="1"/>
  <c r="AO171" i="65" s="1"/>
  <c r="AA43" i="65"/>
  <c r="AC43" i="65" s="1"/>
  <c r="AP43" i="65" s="1"/>
  <c r="Z43" i="65"/>
  <c r="AB43" i="65" s="1"/>
  <c r="AO43" i="65" s="1"/>
  <c r="Z16" i="63"/>
  <c r="AB16" i="63" s="1"/>
  <c r="AO16" i="63" s="1"/>
  <c r="AA16" i="63"/>
  <c r="AC16" i="63" s="1"/>
  <c r="AP16" i="63" s="1"/>
  <c r="Z15" i="63"/>
  <c r="AB15" i="63" s="1"/>
  <c r="AO15" i="63" s="1"/>
  <c r="AA15" i="63"/>
  <c r="AC15" i="63" s="1"/>
  <c r="AP15" i="63" s="1"/>
  <c r="Z22" i="63"/>
  <c r="AB22" i="63" s="1"/>
  <c r="AO22" i="63" s="1"/>
  <c r="AA22" i="63"/>
  <c r="AC22" i="63" s="1"/>
  <c r="AP22" i="63" s="1"/>
  <c r="AA13" i="32"/>
  <c r="AC13" i="32" s="1"/>
  <c r="AP13" i="32" s="1"/>
  <c r="Z13" i="32"/>
  <c r="AB13" i="32" s="1"/>
  <c r="AO13" i="32" s="1"/>
  <c r="Z110" i="32"/>
  <c r="AB110" i="32" s="1"/>
  <c r="AO110" i="32" s="1"/>
  <c r="AA110" i="32"/>
  <c r="AC110" i="32" s="1"/>
  <c r="AP110" i="32" s="1"/>
  <c r="AA17" i="32"/>
  <c r="AC17" i="32" s="1"/>
  <c r="AP17" i="32" s="1"/>
  <c r="Z17" i="32"/>
  <c r="AB17" i="32" s="1"/>
  <c r="AO17" i="32" s="1"/>
  <c r="AA67" i="32"/>
  <c r="AC67" i="32" s="1"/>
  <c r="AP67" i="32" s="1"/>
  <c r="Z67" i="32"/>
  <c r="AB67" i="32" s="1"/>
  <c r="AO67" i="32" s="1"/>
  <c r="Z70" i="32"/>
  <c r="AB70" i="32" s="1"/>
  <c r="AO70" i="32" s="1"/>
  <c r="AA70" i="32"/>
  <c r="AC70" i="32" s="1"/>
  <c r="AP70" i="32" s="1"/>
  <c r="AA131" i="32"/>
  <c r="AC131" i="32" s="1"/>
  <c r="AP131" i="32" s="1"/>
  <c r="Z131" i="32"/>
  <c r="AB131" i="32" s="1"/>
  <c r="AO131" i="32" s="1"/>
  <c r="AA21" i="32"/>
  <c r="AC21" i="32" s="1"/>
  <c r="AP21" i="32" s="1"/>
  <c r="Z21" i="32"/>
  <c r="AB21" i="32" s="1"/>
  <c r="AO21" i="32" s="1"/>
  <c r="AA61" i="32"/>
  <c r="AC61" i="32" s="1"/>
  <c r="AP61" i="32" s="1"/>
  <c r="Z61" i="32"/>
  <c r="AB61" i="32" s="1"/>
  <c r="AO61" i="32" s="1"/>
  <c r="Z122" i="32"/>
  <c r="AB122" i="32" s="1"/>
  <c r="AO122" i="32" s="1"/>
  <c r="AA122" i="32"/>
  <c r="AC122" i="32" s="1"/>
  <c r="AP122" i="32" s="1"/>
  <c r="Z154" i="32"/>
  <c r="AB154" i="32" s="1"/>
  <c r="AO154" i="32" s="1"/>
  <c r="AA154" i="32"/>
  <c r="AC154" i="32" s="1"/>
  <c r="AP154" i="32" s="1"/>
  <c r="Z46" i="32"/>
  <c r="AB46" i="32" s="1"/>
  <c r="AO46" i="32" s="1"/>
  <c r="AA46" i="32"/>
  <c r="AC46" i="32" s="1"/>
  <c r="AP46" i="32" s="1"/>
  <c r="AA103" i="32"/>
  <c r="AC103" i="32" s="1"/>
  <c r="AP103" i="32" s="1"/>
  <c r="Z103" i="32"/>
  <c r="AB103" i="32" s="1"/>
  <c r="AO103" i="32" s="1"/>
  <c r="AA167" i="32"/>
  <c r="AC167" i="32" s="1"/>
  <c r="AP167" i="32" s="1"/>
  <c r="Z167" i="32"/>
  <c r="AB167" i="32" s="1"/>
  <c r="AO167" i="32" s="1"/>
  <c r="AA105" i="32"/>
  <c r="AC105" i="32" s="1"/>
  <c r="AP105" i="32" s="1"/>
  <c r="Z105" i="32"/>
  <c r="AB105" i="32" s="1"/>
  <c r="AO105" i="32" s="1"/>
  <c r="AA137" i="32"/>
  <c r="AC137" i="32" s="1"/>
  <c r="AP137" i="32" s="1"/>
  <c r="Z137" i="32"/>
  <c r="AB137" i="32" s="1"/>
  <c r="AO137" i="32" s="1"/>
  <c r="AA169" i="32"/>
  <c r="AC169" i="32" s="1"/>
  <c r="AP169" i="32" s="1"/>
  <c r="Z169" i="32"/>
  <c r="AB169" i="32" s="1"/>
  <c r="AO169" i="32" s="1"/>
  <c r="Z32" i="32"/>
  <c r="AB32" i="32" s="1"/>
  <c r="AO32" i="32" s="1"/>
  <c r="AA32" i="32"/>
  <c r="AC32" i="32" s="1"/>
  <c r="AP32" i="32" s="1"/>
  <c r="Z48" i="32"/>
  <c r="AB48" i="32" s="1"/>
  <c r="AO48" i="32" s="1"/>
  <c r="AA48" i="32"/>
  <c r="AC48" i="32" s="1"/>
  <c r="AP48" i="32" s="1"/>
  <c r="AA80" i="32"/>
  <c r="AC80" i="32" s="1"/>
  <c r="AP80" i="32" s="1"/>
  <c r="Z80" i="32"/>
  <c r="AB80" i="32" s="1"/>
  <c r="AO80" i="32" s="1"/>
  <c r="AA112" i="32"/>
  <c r="AC112" i="32" s="1"/>
  <c r="AP112" i="32" s="1"/>
  <c r="Z112" i="32"/>
  <c r="AB112" i="32" s="1"/>
  <c r="AO112" i="32" s="1"/>
  <c r="AA144" i="32"/>
  <c r="AC144" i="32" s="1"/>
  <c r="AP144" i="32" s="1"/>
  <c r="Z144" i="32"/>
  <c r="AB144" i="32" s="1"/>
  <c r="AO144" i="32" s="1"/>
  <c r="Z46" i="39"/>
  <c r="AB46" i="39" s="1"/>
  <c r="AO46" i="39" s="1"/>
  <c r="AA46" i="39"/>
  <c r="AC46" i="39" s="1"/>
  <c r="AP46" i="39" s="1"/>
  <c r="Z30" i="39"/>
  <c r="AB30" i="39" s="1"/>
  <c r="AO30" i="39" s="1"/>
  <c r="AA30" i="39"/>
  <c r="AC30" i="39" s="1"/>
  <c r="AP30" i="39" s="1"/>
  <c r="Z34" i="39"/>
  <c r="AB34" i="39" s="1"/>
  <c r="AO34" i="39" s="1"/>
  <c r="AA34" i="39"/>
  <c r="AC34" i="39" s="1"/>
  <c r="AP34" i="39" s="1"/>
  <c r="AA31" i="39"/>
  <c r="AC31" i="39" s="1"/>
  <c r="AP31" i="39" s="1"/>
  <c r="Z31" i="39"/>
  <c r="AB31" i="39" s="1"/>
  <c r="AO31" i="39" s="1"/>
  <c r="AA29" i="39"/>
  <c r="AC29" i="39" s="1"/>
  <c r="AP29" i="39" s="1"/>
  <c r="Z29" i="39"/>
  <c r="AB29" i="39" s="1"/>
  <c r="AO29" i="39" s="1"/>
  <c r="AA45" i="39"/>
  <c r="AC45" i="39" s="1"/>
  <c r="AP45" i="39" s="1"/>
  <c r="Z45" i="39"/>
  <c r="AB45" i="39" s="1"/>
  <c r="AO45" i="39" s="1"/>
  <c r="AA32" i="39"/>
  <c r="AC32" i="39" s="1"/>
  <c r="AP32" i="39" s="1"/>
  <c r="Z32" i="39"/>
  <c r="AB32" i="39" s="1"/>
  <c r="AO32" i="39" s="1"/>
  <c r="Z15" i="34"/>
  <c r="AB15" i="34" s="1"/>
  <c r="AO15" i="34" s="1"/>
  <c r="AA15" i="34"/>
  <c r="AC15" i="34" s="1"/>
  <c r="AP15" i="34" s="1"/>
  <c r="AA13" i="34"/>
  <c r="AC13" i="34" s="1"/>
  <c r="AP13" i="34" s="1"/>
  <c r="Z13" i="34"/>
  <c r="AB13" i="34" s="1"/>
  <c r="AO13" i="34" s="1"/>
  <c r="AA20" i="34"/>
  <c r="AC20" i="34" s="1"/>
  <c r="AP20" i="34" s="1"/>
  <c r="Z20" i="34"/>
  <c r="AB20" i="34" s="1"/>
  <c r="AO20" i="34" s="1"/>
  <c r="Z24" i="3"/>
  <c r="AB24" i="3" s="1"/>
  <c r="AO24" i="3" s="1"/>
  <c r="AA24" i="3"/>
  <c r="AC24" i="3" s="1"/>
  <c r="AP24" i="3" s="1"/>
  <c r="AA22" i="3"/>
  <c r="AC22" i="3" s="1"/>
  <c r="AP22" i="3" s="1"/>
  <c r="Z22" i="3"/>
  <c r="AB22" i="3" s="1"/>
  <c r="AO22" i="3" s="1"/>
  <c r="Z12" i="3"/>
  <c r="AB12" i="3" s="1"/>
  <c r="AO12" i="3" s="1"/>
  <c r="AA12" i="3"/>
  <c r="AC12" i="3" s="1"/>
  <c r="AP12" i="3" s="1"/>
  <c r="AA8" i="37"/>
  <c r="AC8" i="37" s="1"/>
  <c r="AP8" i="37" s="1"/>
  <c r="Z8" i="37"/>
  <c r="AB8" i="37" s="1"/>
  <c r="AO8" i="37" s="1"/>
  <c r="AA5" i="37"/>
  <c r="AC5" i="37" s="1"/>
  <c r="Z5" i="37"/>
  <c r="AB5" i="37" s="1"/>
  <c r="AA22" i="37"/>
  <c r="AC22" i="37" s="1"/>
  <c r="AP22" i="37" s="1"/>
  <c r="Z22" i="37"/>
  <c r="AB22" i="37" s="1"/>
  <c r="AO22" i="37" s="1"/>
  <c r="AA18" i="37"/>
  <c r="AC18" i="37" s="1"/>
  <c r="AP18" i="37" s="1"/>
  <c r="Z18" i="37"/>
  <c r="AB18" i="37" s="1"/>
  <c r="AO18" i="37" s="1"/>
  <c r="AA23" i="37"/>
  <c r="AC23" i="37" s="1"/>
  <c r="AP23" i="37" s="1"/>
  <c r="Z23" i="37"/>
  <c r="AB23" i="37" s="1"/>
  <c r="AO23" i="37" s="1"/>
  <c r="Z5" i="52"/>
  <c r="AB5" i="52" s="1"/>
  <c r="AA5" i="52"/>
  <c r="AC5" i="52" s="1"/>
  <c r="AA19" i="52"/>
  <c r="AC19" i="52" s="1"/>
  <c r="AP19" i="52" s="1"/>
  <c r="Z19" i="52"/>
  <c r="AB19" i="52" s="1"/>
  <c r="AO19" i="52" s="1"/>
  <c r="Z17" i="52"/>
  <c r="AB17" i="52" s="1"/>
  <c r="AO17" i="52" s="1"/>
  <c r="AA17" i="52"/>
  <c r="AC17" i="52" s="1"/>
  <c r="AP17" i="52" s="1"/>
  <c r="AA15" i="52"/>
  <c r="AC15" i="52" s="1"/>
  <c r="AP15" i="52" s="1"/>
  <c r="Z15" i="52"/>
  <c r="AB15" i="52" s="1"/>
  <c r="AO15" i="52" s="1"/>
  <c r="Z12" i="19"/>
  <c r="AB12" i="19" s="1"/>
  <c r="AO12" i="19" s="1"/>
  <c r="AA12" i="19"/>
  <c r="AC12" i="19" s="1"/>
  <c r="AP12" i="19" s="1"/>
  <c r="AA18" i="19"/>
  <c r="AC18" i="19" s="1"/>
  <c r="AP18" i="19" s="1"/>
  <c r="Z18" i="19"/>
  <c r="AB18" i="19" s="1"/>
  <c r="AO18" i="19" s="1"/>
  <c r="Z12" i="65"/>
  <c r="AB12" i="65" s="1"/>
  <c r="AO12" i="65" s="1"/>
  <c r="AA12" i="65"/>
  <c r="AC12" i="65" s="1"/>
  <c r="AP12" i="65" s="1"/>
  <c r="Z86" i="65"/>
  <c r="AB86" i="65" s="1"/>
  <c r="AO86" i="65" s="1"/>
  <c r="AA86" i="65"/>
  <c r="AC86" i="65" s="1"/>
  <c r="AP86" i="65" s="1"/>
  <c r="Z150" i="65"/>
  <c r="AB150" i="65" s="1"/>
  <c r="AO150" i="65" s="1"/>
  <c r="AA150" i="65"/>
  <c r="AC150" i="65" s="1"/>
  <c r="AP150" i="65" s="1"/>
  <c r="Z222" i="65"/>
  <c r="AB222" i="65" s="1"/>
  <c r="AO222" i="65" s="1"/>
  <c r="AA222" i="65"/>
  <c r="AC222" i="65" s="1"/>
  <c r="AP222" i="65" s="1"/>
  <c r="AA10" i="65"/>
  <c r="AC10" i="65" s="1"/>
  <c r="AP10" i="65" s="1"/>
  <c r="Z10" i="65"/>
  <c r="AB10" i="65" s="1"/>
  <c r="AO10" i="65" s="1"/>
  <c r="AA45" i="65"/>
  <c r="AC45" i="65" s="1"/>
  <c r="AP45" i="65" s="1"/>
  <c r="Z45" i="65"/>
  <c r="AB45" i="65" s="1"/>
  <c r="AO45" i="65" s="1"/>
  <c r="AA77" i="65"/>
  <c r="AC77" i="65" s="1"/>
  <c r="AP77" i="65" s="1"/>
  <c r="Z77" i="65"/>
  <c r="AB77" i="65" s="1"/>
  <c r="AO77" i="65" s="1"/>
  <c r="AA93" i="65"/>
  <c r="AC93" i="65" s="1"/>
  <c r="AP93" i="65" s="1"/>
  <c r="Z93" i="65"/>
  <c r="AB93" i="65" s="1"/>
  <c r="AO93" i="65" s="1"/>
  <c r="AA125" i="65"/>
  <c r="AC125" i="65" s="1"/>
  <c r="AP125" i="65" s="1"/>
  <c r="Z125" i="65"/>
  <c r="AB125" i="65" s="1"/>
  <c r="AO125" i="65" s="1"/>
  <c r="AA157" i="65"/>
  <c r="AC157" i="65" s="1"/>
  <c r="AP157" i="65" s="1"/>
  <c r="Z157" i="65"/>
  <c r="AB157" i="65" s="1"/>
  <c r="AO157" i="65" s="1"/>
  <c r="AA189" i="65"/>
  <c r="AC189" i="65" s="1"/>
  <c r="AP189" i="65" s="1"/>
  <c r="Z189" i="65"/>
  <c r="AB189" i="65" s="1"/>
  <c r="AO189" i="65" s="1"/>
  <c r="AA221" i="65"/>
  <c r="AC221" i="65" s="1"/>
  <c r="AP221" i="65" s="1"/>
  <c r="Z221" i="65"/>
  <c r="AB221" i="65" s="1"/>
  <c r="AO221" i="65" s="1"/>
  <c r="Z38" i="65"/>
  <c r="AB38" i="65" s="1"/>
  <c r="AO38" i="65" s="1"/>
  <c r="AA38" i="65"/>
  <c r="AC38" i="65" s="1"/>
  <c r="AP38" i="65" s="1"/>
  <c r="Z110" i="65"/>
  <c r="AB110" i="65" s="1"/>
  <c r="AO110" i="65" s="1"/>
  <c r="AA110" i="65"/>
  <c r="AC110" i="65" s="1"/>
  <c r="AP110" i="65" s="1"/>
  <c r="Z170" i="65"/>
  <c r="AB170" i="65" s="1"/>
  <c r="AO170" i="65" s="1"/>
  <c r="AA170" i="65"/>
  <c r="AC170" i="65" s="1"/>
  <c r="AP170" i="65" s="1"/>
  <c r="Z218" i="65"/>
  <c r="AB218" i="65" s="1"/>
  <c r="AO218" i="65" s="1"/>
  <c r="AA218" i="65"/>
  <c r="AC218" i="65" s="1"/>
  <c r="AP218" i="65" s="1"/>
  <c r="Z36" i="65"/>
  <c r="AB36" i="65" s="1"/>
  <c r="AO36" i="65" s="1"/>
  <c r="AA36" i="65"/>
  <c r="AC36" i="65" s="1"/>
  <c r="AP36" i="65" s="1"/>
  <c r="AA68" i="65"/>
  <c r="AC68" i="65" s="1"/>
  <c r="AP68" i="65" s="1"/>
  <c r="Z68" i="65"/>
  <c r="AB68" i="65" s="1"/>
  <c r="AO68" i="65" s="1"/>
  <c r="Z100" i="65"/>
  <c r="AB100" i="65" s="1"/>
  <c r="AO100" i="65" s="1"/>
  <c r="AA100" i="65"/>
  <c r="AC100" i="65" s="1"/>
  <c r="AP100" i="65" s="1"/>
  <c r="Z132" i="65"/>
  <c r="AB132" i="65" s="1"/>
  <c r="AO132" i="65" s="1"/>
  <c r="AA132" i="65"/>
  <c r="AC132" i="65" s="1"/>
  <c r="AP132" i="65" s="1"/>
  <c r="Z164" i="65"/>
  <c r="AB164" i="65" s="1"/>
  <c r="AO164" i="65" s="1"/>
  <c r="AA164" i="65"/>
  <c r="AC164" i="65" s="1"/>
  <c r="AP164" i="65" s="1"/>
  <c r="AA196" i="65"/>
  <c r="AC196" i="65" s="1"/>
  <c r="AP196" i="65" s="1"/>
  <c r="Z196" i="65"/>
  <c r="AB196" i="65" s="1"/>
  <c r="AO196" i="65" s="1"/>
  <c r="AA228" i="65"/>
  <c r="AC228" i="65" s="1"/>
  <c r="AP228" i="65" s="1"/>
  <c r="Z228" i="65"/>
  <c r="AB228" i="65" s="1"/>
  <c r="AO228" i="65" s="1"/>
  <c r="Z37" i="28"/>
  <c r="AB37" i="28" s="1"/>
  <c r="AO37" i="28" s="1"/>
  <c r="AA37" i="28"/>
  <c r="AC37" i="28" s="1"/>
  <c r="AP37" i="28" s="1"/>
  <c r="AA34" i="28"/>
  <c r="AC34" i="28" s="1"/>
  <c r="AP34" i="28" s="1"/>
  <c r="Z34" i="28"/>
  <c r="AB34" i="28" s="1"/>
  <c r="AO34" i="28" s="1"/>
  <c r="Z16" i="28"/>
  <c r="AB16" i="28" s="1"/>
  <c r="AO16" i="28" s="1"/>
  <c r="AA16" i="28"/>
  <c r="AC16" i="28" s="1"/>
  <c r="AP16" i="28" s="1"/>
  <c r="AA32" i="28"/>
  <c r="AC32" i="28" s="1"/>
  <c r="AP32" i="28" s="1"/>
  <c r="Z32" i="28"/>
  <c r="AB32" i="28" s="1"/>
  <c r="AO32" i="28" s="1"/>
  <c r="AA14" i="28"/>
  <c r="AC14" i="28" s="1"/>
  <c r="AP14" i="28" s="1"/>
  <c r="Z14" i="28"/>
  <c r="AB14" i="28" s="1"/>
  <c r="AO14" i="28" s="1"/>
  <c r="AA43" i="28"/>
  <c r="AC43" i="28" s="1"/>
  <c r="AP43" i="28" s="1"/>
  <c r="Z43" i="28"/>
  <c r="AB43" i="28" s="1"/>
  <c r="AO43" i="28" s="1"/>
  <c r="Z13" i="70"/>
  <c r="AB13" i="70" s="1"/>
  <c r="AO13" i="70" s="1"/>
  <c r="AA13" i="70"/>
  <c r="AC13" i="70" s="1"/>
  <c r="AP13" i="70" s="1"/>
  <c r="AA19" i="70"/>
  <c r="AC19" i="70" s="1"/>
  <c r="AP19" i="70" s="1"/>
  <c r="Z19" i="70"/>
  <c r="AB19" i="70" s="1"/>
  <c r="AO19" i="70" s="1"/>
  <c r="AA20" i="38"/>
  <c r="AC20" i="38" s="1"/>
  <c r="AP20" i="38" s="1"/>
  <c r="Z20" i="38"/>
  <c r="AB20" i="38" s="1"/>
  <c r="AO20" i="38" s="1"/>
  <c r="Z18" i="38"/>
  <c r="AB18" i="38" s="1"/>
  <c r="AO18" i="38" s="1"/>
  <c r="AA18" i="38"/>
  <c r="AC18" i="38" s="1"/>
  <c r="AP18" i="38" s="1"/>
  <c r="AA13" i="38"/>
  <c r="AC13" i="38" s="1"/>
  <c r="AP13" i="38" s="1"/>
  <c r="Z13" i="38"/>
  <c r="AB13" i="38" s="1"/>
  <c r="AO13" i="38" s="1"/>
  <c r="AA26" i="24"/>
  <c r="AC26" i="24" s="1"/>
  <c r="AP26" i="24" s="1"/>
  <c r="Z26" i="24"/>
  <c r="AB26" i="24" s="1"/>
  <c r="AO26" i="24" s="1"/>
  <c r="Z18" i="24"/>
  <c r="AB18" i="24" s="1"/>
  <c r="AO18" i="24" s="1"/>
  <c r="AA18" i="24"/>
  <c r="AC18" i="24" s="1"/>
  <c r="AP18" i="24" s="1"/>
  <c r="AA8" i="24"/>
  <c r="AC8" i="24" s="1"/>
  <c r="AP8" i="24" s="1"/>
  <c r="Z8" i="24"/>
  <c r="AB8" i="24" s="1"/>
  <c r="AO8" i="24" s="1"/>
  <c r="L29" i="2"/>
  <c r="Q33" i="67"/>
  <c r="U33" i="67" s="1"/>
  <c r="N29" i="2" s="1"/>
  <c r="Z6" i="59"/>
  <c r="AB6" i="59" s="1"/>
  <c r="AO6" i="59" s="1"/>
  <c r="AA6" i="59"/>
  <c r="AC6" i="59" s="1"/>
  <c r="AP6" i="59" s="1"/>
  <c r="AA23" i="59"/>
  <c r="AC23" i="59" s="1"/>
  <c r="AP23" i="59" s="1"/>
  <c r="Z23" i="59"/>
  <c r="AB23" i="59" s="1"/>
  <c r="AO23" i="59" s="1"/>
  <c r="AA17" i="59"/>
  <c r="AC17" i="59" s="1"/>
  <c r="AP17" i="59" s="1"/>
  <c r="Z17" i="59"/>
  <c r="AB17" i="59" s="1"/>
  <c r="AO17" i="59" s="1"/>
  <c r="Z20" i="58"/>
  <c r="AB20" i="58" s="1"/>
  <c r="AO20" i="58" s="1"/>
  <c r="AA20" i="58"/>
  <c r="AC20" i="58" s="1"/>
  <c r="AP20" i="58" s="1"/>
  <c r="AA9" i="58"/>
  <c r="AC9" i="58" s="1"/>
  <c r="AP9" i="58" s="1"/>
  <c r="Z9" i="58"/>
  <c r="AB9" i="58" s="1"/>
  <c r="AO9" i="58" s="1"/>
  <c r="AA6" i="58"/>
  <c r="AC6" i="58" s="1"/>
  <c r="AP6" i="58" s="1"/>
  <c r="Z6" i="58"/>
  <c r="AB6" i="58" s="1"/>
  <c r="AO6" i="58" s="1"/>
  <c r="Z59" i="69"/>
  <c r="AB59" i="69" s="1"/>
  <c r="AO59" i="69" s="1"/>
  <c r="AA59" i="69"/>
  <c r="AC59" i="69" s="1"/>
  <c r="AP59" i="69" s="1"/>
  <c r="Z43" i="69"/>
  <c r="AB43" i="69" s="1"/>
  <c r="AO43" i="69" s="1"/>
  <c r="AA43" i="69"/>
  <c r="AC43" i="69" s="1"/>
  <c r="AP43" i="69" s="1"/>
  <c r="Z5" i="69"/>
  <c r="AB5" i="69" s="1"/>
  <c r="AA5" i="69"/>
  <c r="AC5" i="69" s="1"/>
  <c r="Z47" i="69"/>
  <c r="AB47" i="69" s="1"/>
  <c r="AO47" i="69" s="1"/>
  <c r="AA47" i="69"/>
  <c r="AC47" i="69" s="1"/>
  <c r="AP47" i="69" s="1"/>
  <c r="AA44" i="69"/>
  <c r="AC44" i="69" s="1"/>
  <c r="AP44" i="69" s="1"/>
  <c r="Z44" i="69"/>
  <c r="AB44" i="69" s="1"/>
  <c r="AO44" i="69" s="1"/>
  <c r="Z20" i="69"/>
  <c r="AB20" i="69" s="1"/>
  <c r="AO20" i="69" s="1"/>
  <c r="AA20" i="69"/>
  <c r="AC20" i="69" s="1"/>
  <c r="AP20" i="69" s="1"/>
  <c r="Z54" i="69"/>
  <c r="AB54" i="69" s="1"/>
  <c r="AO54" i="69" s="1"/>
  <c r="AA54" i="69"/>
  <c r="AC54" i="69" s="1"/>
  <c r="AP54" i="69" s="1"/>
  <c r="AA25" i="69"/>
  <c r="AC25" i="69" s="1"/>
  <c r="AP25" i="69" s="1"/>
  <c r="Z25" i="69"/>
  <c r="AB25" i="69" s="1"/>
  <c r="AO25" i="69" s="1"/>
  <c r="Z47" i="15"/>
  <c r="AB47" i="15" s="1"/>
  <c r="AO47" i="15" s="1"/>
  <c r="AA47" i="15"/>
  <c r="AC47" i="15" s="1"/>
  <c r="AP47" i="15" s="1"/>
  <c r="AA11" i="56"/>
  <c r="AC11" i="56" s="1"/>
  <c r="AP11" i="56" s="1"/>
  <c r="Z11" i="56"/>
  <c r="AB11" i="56" s="1"/>
  <c r="AO11" i="56" s="1"/>
  <c r="Z9" i="56"/>
  <c r="AB9" i="56" s="1"/>
  <c r="AO9" i="56" s="1"/>
  <c r="AA9" i="56"/>
  <c r="AC9" i="56" s="1"/>
  <c r="AP9" i="56" s="1"/>
  <c r="Z8" i="56"/>
  <c r="AB8" i="56" s="1"/>
  <c r="AO8" i="56" s="1"/>
  <c r="AA8" i="56"/>
  <c r="AC8" i="56" s="1"/>
  <c r="AP8" i="56" s="1"/>
  <c r="Z21" i="56"/>
  <c r="AB21" i="56" s="1"/>
  <c r="AO21" i="56" s="1"/>
  <c r="AA21" i="56"/>
  <c r="AC21" i="56" s="1"/>
  <c r="AP21" i="56" s="1"/>
  <c r="AA21" i="41"/>
  <c r="AC21" i="41" s="1"/>
  <c r="AP21" i="41" s="1"/>
  <c r="Z21" i="41"/>
  <c r="AB21" i="41" s="1"/>
  <c r="AO21" i="41" s="1"/>
  <c r="Z19" i="41"/>
  <c r="AB19" i="41" s="1"/>
  <c r="AO19" i="41" s="1"/>
  <c r="AA19" i="41"/>
  <c r="AC19" i="41" s="1"/>
  <c r="AP19" i="41" s="1"/>
  <c r="AA17" i="41"/>
  <c r="AC17" i="41" s="1"/>
  <c r="AP17" i="41" s="1"/>
  <c r="Z17" i="41"/>
  <c r="AB17" i="41" s="1"/>
  <c r="AO17" i="41" s="1"/>
  <c r="AA15" i="41"/>
  <c r="AC15" i="41" s="1"/>
  <c r="AP15" i="41" s="1"/>
  <c r="Z15" i="41"/>
  <c r="AB15" i="41" s="1"/>
  <c r="AO15" i="41" s="1"/>
  <c r="Q56" i="67"/>
  <c r="Z21" i="26"/>
  <c r="AB21" i="26" s="1"/>
  <c r="AO21" i="26" s="1"/>
  <c r="AA21" i="26"/>
  <c r="AC21" i="26" s="1"/>
  <c r="AP21" i="26" s="1"/>
  <c r="Z22" i="26"/>
  <c r="AB22" i="26" s="1"/>
  <c r="AO22" i="26" s="1"/>
  <c r="AA22" i="26"/>
  <c r="AC22" i="26" s="1"/>
  <c r="AP22" i="26" s="1"/>
  <c r="AA20" i="26"/>
  <c r="AC20" i="26" s="1"/>
  <c r="AP20" i="26" s="1"/>
  <c r="Z20" i="26"/>
  <c r="AB20" i="26" s="1"/>
  <c r="AO20" i="26" s="1"/>
  <c r="AA18" i="26"/>
  <c r="AC18" i="26" s="1"/>
  <c r="AP18" i="26" s="1"/>
  <c r="Z18" i="26"/>
  <c r="AB18" i="26" s="1"/>
  <c r="AO18" i="26" s="1"/>
  <c r="Z14" i="22"/>
  <c r="AB14" i="22" s="1"/>
  <c r="AO14" i="22" s="1"/>
  <c r="AA14" i="22"/>
  <c r="AC14" i="22" s="1"/>
  <c r="AP14" i="22" s="1"/>
  <c r="AA236" i="15"/>
  <c r="AC236" i="15" s="1"/>
  <c r="AP236" i="15" s="1"/>
  <c r="Z236" i="15"/>
  <c r="AB236" i="15" s="1"/>
  <c r="AO236" i="15" s="1"/>
  <c r="Z7" i="49"/>
  <c r="AB7" i="49" s="1"/>
  <c r="AO7" i="49" s="1"/>
  <c r="AA7" i="49"/>
  <c r="AC7" i="49" s="1"/>
  <c r="AP7" i="49" s="1"/>
  <c r="AA17" i="49"/>
  <c r="AC17" i="49" s="1"/>
  <c r="AP17" i="49" s="1"/>
  <c r="Z17" i="49"/>
  <c r="AB17" i="49" s="1"/>
  <c r="AO17" i="49" s="1"/>
  <c r="Z23" i="45"/>
  <c r="AB23" i="45" s="1"/>
  <c r="AO23" i="45" s="1"/>
  <c r="AA23" i="45"/>
  <c r="AC23" i="45" s="1"/>
  <c r="AP23" i="45" s="1"/>
  <c r="Z16" i="45"/>
  <c r="AB16" i="45" s="1"/>
  <c r="AO16" i="45" s="1"/>
  <c r="AA16" i="45"/>
  <c r="AC16" i="45" s="1"/>
  <c r="AP16" i="45" s="1"/>
  <c r="AA20" i="45"/>
  <c r="AC20" i="45" s="1"/>
  <c r="AP20" i="45" s="1"/>
  <c r="Z20" i="45"/>
  <c r="AB20" i="45" s="1"/>
  <c r="AO20" i="45" s="1"/>
  <c r="Z9" i="72"/>
  <c r="AB9" i="72" s="1"/>
  <c r="AO9" i="72" s="1"/>
  <c r="AA9" i="72"/>
  <c r="AC9" i="72" s="1"/>
  <c r="AP9" i="72" s="1"/>
  <c r="AA24" i="72"/>
  <c r="AC24" i="72" s="1"/>
  <c r="AP24" i="72" s="1"/>
  <c r="Z24" i="72"/>
  <c r="AB24" i="72" s="1"/>
  <c r="AO24" i="72" s="1"/>
  <c r="Z7" i="55"/>
  <c r="AB7" i="55" s="1"/>
  <c r="AO7" i="55" s="1"/>
  <c r="AA7" i="55"/>
  <c r="AC7" i="55" s="1"/>
  <c r="AP7" i="55" s="1"/>
  <c r="Z11" i="55"/>
  <c r="AB11" i="55" s="1"/>
  <c r="AO11" i="55" s="1"/>
  <c r="AA11" i="55"/>
  <c r="AC11" i="55" s="1"/>
  <c r="AP11" i="55" s="1"/>
  <c r="Z24" i="55"/>
  <c r="AB24" i="55" s="1"/>
  <c r="AO24" i="55" s="1"/>
  <c r="AA24" i="55"/>
  <c r="AC24" i="55" s="1"/>
  <c r="AP24" i="55" s="1"/>
  <c r="Z25" i="53"/>
  <c r="AB25" i="53" s="1"/>
  <c r="AO25" i="53" s="1"/>
  <c r="AA25" i="53"/>
  <c r="AC25" i="53" s="1"/>
  <c r="AP25" i="53" s="1"/>
  <c r="AA32" i="53"/>
  <c r="AC32" i="53" s="1"/>
  <c r="AP32" i="53" s="1"/>
  <c r="Z32" i="53"/>
  <c r="AB32" i="53" s="1"/>
  <c r="AO32" i="53" s="1"/>
  <c r="AA13" i="53"/>
  <c r="AC13" i="53" s="1"/>
  <c r="AP13" i="53" s="1"/>
  <c r="Z13" i="53"/>
  <c r="AB13" i="53" s="1"/>
  <c r="AO13" i="53" s="1"/>
  <c r="Z41" i="53"/>
  <c r="AB41" i="53" s="1"/>
  <c r="AO41" i="53" s="1"/>
  <c r="AA41" i="53"/>
  <c r="AC41" i="53" s="1"/>
  <c r="AP41" i="53" s="1"/>
  <c r="AA48" i="53"/>
  <c r="AC48" i="53" s="1"/>
  <c r="AP48" i="53" s="1"/>
  <c r="Z48" i="53"/>
  <c r="AB48" i="53" s="1"/>
  <c r="AO48" i="53" s="1"/>
  <c r="AA46" i="53"/>
  <c r="AC46" i="53" s="1"/>
  <c r="AP46" i="53" s="1"/>
  <c r="Z46" i="53"/>
  <c r="AB46" i="53" s="1"/>
  <c r="AO46" i="53" s="1"/>
  <c r="Z21" i="53"/>
  <c r="AB21" i="53" s="1"/>
  <c r="AO21" i="53" s="1"/>
  <c r="AA21" i="53"/>
  <c r="AC21" i="53" s="1"/>
  <c r="AP21" i="53" s="1"/>
  <c r="Z35" i="53"/>
  <c r="AB35" i="53" s="1"/>
  <c r="AO35" i="53" s="1"/>
  <c r="AA35" i="53"/>
  <c r="AC35" i="53" s="1"/>
  <c r="AP35" i="53" s="1"/>
  <c r="Z51" i="53"/>
  <c r="AB51" i="53" s="1"/>
  <c r="AO51" i="53" s="1"/>
  <c r="AA51" i="53"/>
  <c r="AC51" i="53" s="1"/>
  <c r="AP51" i="53" s="1"/>
  <c r="AA33" i="5"/>
  <c r="AC33" i="5" s="1"/>
  <c r="AP33" i="5" s="1"/>
  <c r="Z33" i="5"/>
  <c r="AB33" i="5" s="1"/>
  <c r="AO33" i="5" s="1"/>
  <c r="Z30" i="5"/>
  <c r="AB30" i="5" s="1"/>
  <c r="AO30" i="5" s="1"/>
  <c r="AA30" i="5"/>
  <c r="AC30" i="5" s="1"/>
  <c r="AP30" i="5" s="1"/>
  <c r="AA31" i="5"/>
  <c r="AC31" i="5" s="1"/>
  <c r="AP31" i="5" s="1"/>
  <c r="Z31" i="5"/>
  <c r="AB31" i="5" s="1"/>
  <c r="AO31" i="5" s="1"/>
  <c r="AA12" i="5"/>
  <c r="AC12" i="5" s="1"/>
  <c r="AP12" i="5" s="1"/>
  <c r="Z12" i="5"/>
  <c r="AB12" i="5" s="1"/>
  <c r="AO12" i="5" s="1"/>
  <c r="Z9" i="5"/>
  <c r="AB9" i="5" s="1"/>
  <c r="AO9" i="5" s="1"/>
  <c r="AA9" i="5"/>
  <c r="AC9" i="5" s="1"/>
  <c r="AP9" i="5" s="1"/>
  <c r="AA9" i="14"/>
  <c r="AC9" i="14" s="1"/>
  <c r="AP9" i="14" s="1"/>
  <c r="Z9" i="14"/>
  <c r="AB9" i="14" s="1"/>
  <c r="AO9" i="14" s="1"/>
  <c r="Z14" i="14"/>
  <c r="AB14" i="14" s="1"/>
  <c r="AO14" i="14" s="1"/>
  <c r="AA14" i="14"/>
  <c r="AC14" i="14" s="1"/>
  <c r="AP14" i="14" s="1"/>
  <c r="AA31" i="12"/>
  <c r="AC31" i="12" s="1"/>
  <c r="AP31" i="12" s="1"/>
  <c r="Z31" i="12"/>
  <c r="AB31" i="12" s="1"/>
  <c r="AO31" i="12" s="1"/>
  <c r="AA47" i="12"/>
  <c r="AC47" i="12" s="1"/>
  <c r="AP47" i="12" s="1"/>
  <c r="Z47" i="12"/>
  <c r="AB47" i="12" s="1"/>
  <c r="AO47" i="12" s="1"/>
  <c r="AA29" i="12"/>
  <c r="AC29" i="12" s="1"/>
  <c r="AP29" i="12" s="1"/>
  <c r="Z29" i="12"/>
  <c r="AB29" i="12" s="1"/>
  <c r="AO29" i="12" s="1"/>
  <c r="Z48" i="12"/>
  <c r="AB48" i="12" s="1"/>
  <c r="AO48" i="12" s="1"/>
  <c r="AA48" i="12"/>
  <c r="AC48" i="12" s="1"/>
  <c r="AP48" i="12" s="1"/>
  <c r="AA33" i="12"/>
  <c r="AC33" i="12" s="1"/>
  <c r="AP33" i="12" s="1"/>
  <c r="Z33" i="12"/>
  <c r="AB33" i="12" s="1"/>
  <c r="AO33" i="12" s="1"/>
  <c r="Z8" i="12"/>
  <c r="AB8" i="12" s="1"/>
  <c r="AO8" i="12" s="1"/>
  <c r="AA8" i="12"/>
  <c r="AC8" i="12" s="1"/>
  <c r="AP8" i="12" s="1"/>
  <c r="AA17" i="12"/>
  <c r="AC17" i="12" s="1"/>
  <c r="AP17" i="12" s="1"/>
  <c r="Z17" i="12"/>
  <c r="AB17" i="12" s="1"/>
  <c r="AO17" i="12" s="1"/>
  <c r="Z40" i="12"/>
  <c r="AB40" i="12" s="1"/>
  <c r="AO40" i="12" s="1"/>
  <c r="AA40" i="12"/>
  <c r="AC40" i="12" s="1"/>
  <c r="AP40" i="12" s="1"/>
  <c r="AA12" i="12"/>
  <c r="AC12" i="12" s="1"/>
  <c r="AP12" i="12" s="1"/>
  <c r="Z12" i="12"/>
  <c r="AB12" i="12" s="1"/>
  <c r="AO12" i="12" s="1"/>
  <c r="AA46" i="12"/>
  <c r="AC46" i="12" s="1"/>
  <c r="AP46" i="12" s="1"/>
  <c r="Z46" i="12"/>
  <c r="AB46" i="12" s="1"/>
  <c r="AO46" i="12" s="1"/>
  <c r="AA13" i="62"/>
  <c r="AC13" i="62" s="1"/>
  <c r="AP13" i="62" s="1"/>
  <c r="Z13" i="62"/>
  <c r="AB13" i="62" s="1"/>
  <c r="AO13" i="62" s="1"/>
  <c r="Z24" i="50"/>
  <c r="AB24" i="50" s="1"/>
  <c r="AO24" i="50" s="1"/>
  <c r="AA24" i="50"/>
  <c r="AC24" i="50" s="1"/>
  <c r="AP24" i="50" s="1"/>
  <c r="Z13" i="42"/>
  <c r="AB13" i="42" s="1"/>
  <c r="AO13" i="42" s="1"/>
  <c r="AA13" i="42"/>
  <c r="AC13" i="42" s="1"/>
  <c r="AP13" i="42" s="1"/>
  <c r="A18" i="35"/>
  <c r="N42" i="68" s="1"/>
  <c r="N43" i="68" s="1"/>
  <c r="Q41" i="68"/>
  <c r="D37" i="2"/>
  <c r="Q11" i="68"/>
  <c r="U11" i="68" s="1"/>
  <c r="F12" i="2" s="1"/>
  <c r="D12" i="2"/>
  <c r="N62" i="68"/>
  <c r="I67" i="68"/>
  <c r="O62" i="68"/>
  <c r="Z21" i="70"/>
  <c r="AB21" i="70" s="1"/>
  <c r="AO21" i="70" s="1"/>
  <c r="AA21" i="70"/>
  <c r="AC21" i="70" s="1"/>
  <c r="AP21" i="70" s="1"/>
  <c r="AA10" i="16"/>
  <c r="AC10" i="16" s="1"/>
  <c r="AP10" i="16" s="1"/>
  <c r="Z10" i="16"/>
  <c r="AB10" i="16" s="1"/>
  <c r="AO10" i="16" s="1"/>
  <c r="AA284" i="15"/>
  <c r="AC284" i="15" s="1"/>
  <c r="AP284" i="15" s="1"/>
  <c r="Z284" i="15"/>
  <c r="AB284" i="15" s="1"/>
  <c r="AO284" i="15" s="1"/>
  <c r="D13" i="2"/>
  <c r="Q12" i="68"/>
  <c r="U12" i="68" s="1"/>
  <c r="F13" i="2" s="1"/>
  <c r="AA215" i="65"/>
  <c r="AC215" i="65" s="1"/>
  <c r="AP215" i="65" s="1"/>
  <c r="Z215" i="65"/>
  <c r="AB215" i="65" s="1"/>
  <c r="AO215" i="65" s="1"/>
  <c r="AA87" i="65"/>
  <c r="AC87" i="65" s="1"/>
  <c r="AP87" i="65" s="1"/>
  <c r="Z87" i="65"/>
  <c r="AB87" i="65" s="1"/>
  <c r="AO87" i="65" s="1"/>
  <c r="Z8" i="36"/>
  <c r="AB8" i="36" s="1"/>
  <c r="AO8" i="36" s="1"/>
  <c r="AA8" i="36"/>
  <c r="AC8" i="36" s="1"/>
  <c r="AP8" i="36" s="1"/>
  <c r="Z5" i="36"/>
  <c r="AB5" i="36" s="1"/>
  <c r="AA5" i="36"/>
  <c r="AC5" i="36" s="1"/>
  <c r="AA12" i="36"/>
  <c r="AC12" i="36" s="1"/>
  <c r="AP12" i="36" s="1"/>
  <c r="Z12" i="36"/>
  <c r="AB12" i="36" s="1"/>
  <c r="AO12" i="36" s="1"/>
  <c r="AA10" i="36"/>
  <c r="AC10" i="36" s="1"/>
  <c r="AP10" i="36" s="1"/>
  <c r="Z10" i="36"/>
  <c r="AB10" i="36" s="1"/>
  <c r="AO10" i="36" s="1"/>
  <c r="Z10" i="44"/>
  <c r="AB10" i="44" s="1"/>
  <c r="AO10" i="44" s="1"/>
  <c r="AA10" i="44"/>
  <c r="AC10" i="44" s="1"/>
  <c r="AP10" i="44" s="1"/>
  <c r="AA23" i="44"/>
  <c r="AC23" i="44" s="1"/>
  <c r="AP23" i="44" s="1"/>
  <c r="Z23" i="44"/>
  <c r="AB23" i="44" s="1"/>
  <c r="AO23" i="44" s="1"/>
  <c r="AA13" i="44"/>
  <c r="AC13" i="44" s="1"/>
  <c r="AP13" i="44" s="1"/>
  <c r="Z13" i="44"/>
  <c r="AB13" i="44" s="1"/>
  <c r="AO13" i="44" s="1"/>
  <c r="AA19" i="18"/>
  <c r="AC19" i="18" s="1"/>
  <c r="AP19" i="18" s="1"/>
  <c r="Z19" i="18"/>
  <c r="AB19" i="18" s="1"/>
  <c r="AO19" i="18" s="1"/>
  <c r="AA17" i="18"/>
  <c r="AC17" i="18" s="1"/>
  <c r="AP17" i="18" s="1"/>
  <c r="Z17" i="18"/>
  <c r="AB17" i="18" s="1"/>
  <c r="AO17" i="18" s="1"/>
  <c r="Z15" i="25"/>
  <c r="AB15" i="25" s="1"/>
  <c r="AO15" i="25" s="1"/>
  <c r="AA15" i="25"/>
  <c r="AC15" i="25" s="1"/>
  <c r="AP15" i="25" s="1"/>
  <c r="AA13" i="25"/>
  <c r="AC13" i="25" s="1"/>
  <c r="AP13" i="25" s="1"/>
  <c r="Z13" i="25"/>
  <c r="AB13" i="25" s="1"/>
  <c r="AO13" i="25" s="1"/>
  <c r="AA19" i="25"/>
  <c r="AC19" i="25" s="1"/>
  <c r="AP19" i="25" s="1"/>
  <c r="Z19" i="25"/>
  <c r="AB19" i="25" s="1"/>
  <c r="AO19" i="25" s="1"/>
  <c r="AA18" i="61"/>
  <c r="AC18" i="61" s="1"/>
  <c r="AP18" i="61" s="1"/>
  <c r="Z18" i="61"/>
  <c r="AB18" i="61" s="1"/>
  <c r="AO18" i="61" s="1"/>
  <c r="AA8" i="61"/>
  <c r="AC8" i="61" s="1"/>
  <c r="AP8" i="61" s="1"/>
  <c r="Z8" i="61"/>
  <c r="AB8" i="61" s="1"/>
  <c r="AO8" i="61" s="1"/>
  <c r="AA12" i="61"/>
  <c r="AC12" i="61" s="1"/>
  <c r="AP12" i="61" s="1"/>
  <c r="Z12" i="61"/>
  <c r="AB12" i="61" s="1"/>
  <c r="AO12" i="61" s="1"/>
  <c r="Z15" i="75"/>
  <c r="AB15" i="75" s="1"/>
  <c r="AO15" i="75" s="1"/>
  <c r="AA15" i="75"/>
  <c r="AC15" i="75" s="1"/>
  <c r="AP15" i="75" s="1"/>
  <c r="Z30" i="75"/>
  <c r="AB30" i="75" s="1"/>
  <c r="AO30" i="75" s="1"/>
  <c r="AA30" i="75"/>
  <c r="AC30" i="75" s="1"/>
  <c r="AP30" i="75" s="1"/>
  <c r="AA14" i="75"/>
  <c r="AC14" i="75" s="1"/>
  <c r="AP14" i="75" s="1"/>
  <c r="Z14" i="75"/>
  <c r="AB14" i="75" s="1"/>
  <c r="AO14" i="75" s="1"/>
  <c r="AA31" i="75"/>
  <c r="AC31" i="75" s="1"/>
  <c r="AP31" i="75" s="1"/>
  <c r="Z31" i="75"/>
  <c r="AB31" i="75" s="1"/>
  <c r="AO31" i="75" s="1"/>
  <c r="AA59" i="75"/>
  <c r="AC59" i="75" s="1"/>
  <c r="AP59" i="75" s="1"/>
  <c r="Z59" i="75"/>
  <c r="AB59" i="75" s="1"/>
  <c r="AO59" i="75" s="1"/>
  <c r="Z42" i="75"/>
  <c r="AB42" i="75" s="1"/>
  <c r="AO42" i="75" s="1"/>
  <c r="AA42" i="75"/>
  <c r="AC42" i="75" s="1"/>
  <c r="AP42" i="75" s="1"/>
  <c r="AA41" i="75"/>
  <c r="AC41" i="75" s="1"/>
  <c r="AP41" i="75" s="1"/>
  <c r="Z41" i="75"/>
  <c r="AB41" i="75" s="1"/>
  <c r="AO41" i="75" s="1"/>
  <c r="AA24" i="75"/>
  <c r="AC24" i="75" s="1"/>
  <c r="AP24" i="75" s="1"/>
  <c r="Z24" i="75"/>
  <c r="AB24" i="75" s="1"/>
  <c r="AO24" i="75" s="1"/>
  <c r="AA56" i="75"/>
  <c r="AC56" i="75" s="1"/>
  <c r="AP56" i="75" s="1"/>
  <c r="Z56" i="75"/>
  <c r="AB56" i="75" s="1"/>
  <c r="AO56" i="75" s="1"/>
  <c r="AA55" i="66"/>
  <c r="AC55" i="66" s="1"/>
  <c r="AP55" i="66" s="1"/>
  <c r="Z55" i="66"/>
  <c r="AB55" i="66" s="1"/>
  <c r="AO55" i="66" s="1"/>
  <c r="AA87" i="66"/>
  <c r="AC87" i="66" s="1"/>
  <c r="AP87" i="66" s="1"/>
  <c r="Z87" i="66"/>
  <c r="AB87" i="66" s="1"/>
  <c r="AO87" i="66" s="1"/>
  <c r="AA79" i="66"/>
  <c r="AC79" i="66" s="1"/>
  <c r="AP79" i="66" s="1"/>
  <c r="Z79" i="66"/>
  <c r="AB79" i="66" s="1"/>
  <c r="AO79" i="66" s="1"/>
  <c r="AA103" i="66"/>
  <c r="AC103" i="66" s="1"/>
  <c r="AP103" i="66" s="1"/>
  <c r="Z103" i="66"/>
  <c r="AB103" i="66" s="1"/>
  <c r="AO103" i="66" s="1"/>
  <c r="Z38" i="66"/>
  <c r="AB38" i="66" s="1"/>
  <c r="AO38" i="66" s="1"/>
  <c r="AA38" i="66"/>
  <c r="AC38" i="66" s="1"/>
  <c r="AP38" i="66" s="1"/>
  <c r="Z102" i="66"/>
  <c r="AB102" i="66" s="1"/>
  <c r="AO102" i="66" s="1"/>
  <c r="AA102" i="66"/>
  <c r="AC102" i="66" s="1"/>
  <c r="AP102" i="66" s="1"/>
  <c r="AA59" i="66"/>
  <c r="AC59" i="66" s="1"/>
  <c r="AP59" i="66" s="1"/>
  <c r="Z59" i="66"/>
  <c r="AB59" i="66" s="1"/>
  <c r="AO59" i="66" s="1"/>
  <c r="AA91" i="66"/>
  <c r="AC91" i="66" s="1"/>
  <c r="AP91" i="66" s="1"/>
  <c r="Z91" i="66"/>
  <c r="AB91" i="66" s="1"/>
  <c r="AO91" i="66" s="1"/>
  <c r="Z34" i="66"/>
  <c r="AB34" i="66" s="1"/>
  <c r="AO34" i="66" s="1"/>
  <c r="AA34" i="66"/>
  <c r="AC34" i="66" s="1"/>
  <c r="AP34" i="66" s="1"/>
  <c r="Z98" i="66"/>
  <c r="AB98" i="66" s="1"/>
  <c r="AO98" i="66" s="1"/>
  <c r="AA98" i="66"/>
  <c r="AC98" i="66" s="1"/>
  <c r="AP98" i="66" s="1"/>
  <c r="Z130" i="66"/>
  <c r="AB130" i="66" s="1"/>
  <c r="AO130" i="66" s="1"/>
  <c r="AA130" i="66"/>
  <c r="AC130" i="66" s="1"/>
  <c r="AP130" i="66" s="1"/>
  <c r="AA33" i="66"/>
  <c r="AC33" i="66" s="1"/>
  <c r="AP33" i="66" s="1"/>
  <c r="Z33" i="66"/>
  <c r="AB33" i="66" s="1"/>
  <c r="AO33" i="66" s="1"/>
  <c r="AA49" i="66"/>
  <c r="AC49" i="66" s="1"/>
  <c r="AP49" i="66" s="1"/>
  <c r="Z49" i="66"/>
  <c r="AB49" i="66" s="1"/>
  <c r="AO49" i="66" s="1"/>
  <c r="AA81" i="66"/>
  <c r="AC81" i="66" s="1"/>
  <c r="AP81" i="66" s="1"/>
  <c r="Z81" i="66"/>
  <c r="AB81" i="66" s="1"/>
  <c r="AO81" i="66" s="1"/>
  <c r="AA129" i="66"/>
  <c r="AC129" i="66" s="1"/>
  <c r="AP129" i="66" s="1"/>
  <c r="Z129" i="66"/>
  <c r="AB129" i="66" s="1"/>
  <c r="AO129" i="66" s="1"/>
  <c r="AA32" i="66"/>
  <c r="AC32" i="66" s="1"/>
  <c r="AP32" i="66" s="1"/>
  <c r="Z32" i="66"/>
  <c r="AB32" i="66" s="1"/>
  <c r="AO32" i="66" s="1"/>
  <c r="AA80" i="66"/>
  <c r="AC80" i="66" s="1"/>
  <c r="AP80" i="66" s="1"/>
  <c r="Z80" i="66"/>
  <c r="AB80" i="66" s="1"/>
  <c r="AO80" i="66" s="1"/>
  <c r="Z16" i="73"/>
  <c r="AB16" i="73" s="1"/>
  <c r="AO16" i="73" s="1"/>
  <c r="AA16" i="73"/>
  <c r="AC16" i="73" s="1"/>
  <c r="AP16" i="73" s="1"/>
  <c r="Z15" i="73"/>
  <c r="AB15" i="73" s="1"/>
  <c r="AO15" i="73" s="1"/>
  <c r="AA15" i="73"/>
  <c r="AC15" i="73" s="1"/>
  <c r="AP15" i="73" s="1"/>
  <c r="AA7" i="73"/>
  <c r="AC7" i="73" s="1"/>
  <c r="AP7" i="73" s="1"/>
  <c r="Z7" i="73"/>
  <c r="AB7" i="73" s="1"/>
  <c r="AO7" i="73" s="1"/>
  <c r="Z20" i="73"/>
  <c r="AB20" i="73" s="1"/>
  <c r="AO20" i="73" s="1"/>
  <c r="AA20" i="73"/>
  <c r="AC20" i="73" s="1"/>
  <c r="AP20" i="73" s="1"/>
  <c r="Z8" i="16"/>
  <c r="AB8" i="16" s="1"/>
  <c r="AO8" i="16" s="1"/>
  <c r="AA8" i="16"/>
  <c r="AC8" i="16" s="1"/>
  <c r="AP8" i="16" s="1"/>
  <c r="AA21" i="16"/>
  <c r="AC21" i="16" s="1"/>
  <c r="AP21" i="16" s="1"/>
  <c r="Z21" i="16"/>
  <c r="AB21" i="16" s="1"/>
  <c r="AO21" i="16" s="1"/>
  <c r="AA12" i="16"/>
  <c r="AC12" i="16" s="1"/>
  <c r="AP12" i="16" s="1"/>
  <c r="Z12" i="16"/>
  <c r="AB12" i="16" s="1"/>
  <c r="AO12" i="16" s="1"/>
  <c r="Z27" i="57"/>
  <c r="AB27" i="57" s="1"/>
  <c r="AO27" i="57" s="1"/>
  <c r="AA27" i="57"/>
  <c r="AC27" i="57" s="1"/>
  <c r="AP27" i="57" s="1"/>
  <c r="AA23" i="57"/>
  <c r="AC23" i="57" s="1"/>
  <c r="AP23" i="57" s="1"/>
  <c r="Z23" i="57"/>
  <c r="AB23" i="57" s="1"/>
  <c r="AO23" i="57" s="1"/>
  <c r="AA15" i="57"/>
  <c r="AC15" i="57" s="1"/>
  <c r="AP15" i="57" s="1"/>
  <c r="Z15" i="57"/>
  <c r="AB15" i="57" s="1"/>
  <c r="AO15" i="57" s="1"/>
  <c r="AA11" i="57"/>
  <c r="AC11" i="57" s="1"/>
  <c r="AP11" i="57" s="1"/>
  <c r="Z11" i="57"/>
  <c r="AB11" i="57" s="1"/>
  <c r="AO11" i="57" s="1"/>
  <c r="Z42" i="57"/>
  <c r="AB42" i="57" s="1"/>
  <c r="AO42" i="57" s="1"/>
  <c r="AA42" i="57"/>
  <c r="AC42" i="57" s="1"/>
  <c r="AP42" i="57" s="1"/>
  <c r="AA41" i="57"/>
  <c r="AC41" i="57" s="1"/>
  <c r="AP41" i="57" s="1"/>
  <c r="Z41" i="57"/>
  <c r="AB41" i="57" s="1"/>
  <c r="AO41" i="57" s="1"/>
  <c r="Z24" i="23"/>
  <c r="AB24" i="23" s="1"/>
  <c r="AO24" i="23" s="1"/>
  <c r="AA24" i="23"/>
  <c r="AC24" i="23" s="1"/>
  <c r="AP24" i="23" s="1"/>
  <c r="AA460" i="15"/>
  <c r="AC460" i="15" s="1"/>
  <c r="AP460" i="15" s="1"/>
  <c r="Z460" i="15"/>
  <c r="AB460" i="15" s="1"/>
  <c r="AO460" i="15" s="1"/>
  <c r="AA20" i="13"/>
  <c r="AC20" i="13" s="1"/>
  <c r="AP20" i="13" s="1"/>
  <c r="Z20" i="13"/>
  <c r="AB20" i="13" s="1"/>
  <c r="AO20" i="13" s="1"/>
  <c r="Z18" i="13"/>
  <c r="AB18" i="13" s="1"/>
  <c r="AO18" i="13" s="1"/>
  <c r="AA18" i="13"/>
  <c r="AC18" i="13" s="1"/>
  <c r="AP18" i="13" s="1"/>
  <c r="Z22" i="13"/>
  <c r="AB22" i="13" s="1"/>
  <c r="AO22" i="13" s="1"/>
  <c r="AA22" i="13"/>
  <c r="AC22" i="13" s="1"/>
  <c r="AP22" i="13" s="1"/>
  <c r="AA6" i="40"/>
  <c r="AC6" i="40" s="1"/>
  <c r="AP6" i="40" s="1"/>
  <c r="Z6" i="40"/>
  <c r="AB6" i="40" s="1"/>
  <c r="AO6" i="40" s="1"/>
  <c r="AA9" i="40"/>
  <c r="AC9" i="40" s="1"/>
  <c r="AP9" i="40" s="1"/>
  <c r="Z9" i="40"/>
  <c r="AB9" i="40" s="1"/>
  <c r="AO9" i="40" s="1"/>
  <c r="AA19" i="40"/>
  <c r="AC19" i="40" s="1"/>
  <c r="AP19" i="40" s="1"/>
  <c r="Z19" i="40"/>
  <c r="AB19" i="40" s="1"/>
  <c r="AO19" i="40" s="1"/>
  <c r="Z16" i="51"/>
  <c r="AB16" i="51" s="1"/>
  <c r="AO16" i="51" s="1"/>
  <c r="AA16" i="51"/>
  <c r="AC16" i="51" s="1"/>
  <c r="AP16" i="51" s="1"/>
  <c r="AA13" i="51"/>
  <c r="AC13" i="51" s="1"/>
  <c r="AP13" i="51" s="1"/>
  <c r="Z13" i="51"/>
  <c r="AB13" i="51" s="1"/>
  <c r="AO13" i="51" s="1"/>
  <c r="AA19" i="51"/>
  <c r="AC19" i="51" s="1"/>
  <c r="AP19" i="51" s="1"/>
  <c r="Z19" i="51"/>
  <c r="AB19" i="51" s="1"/>
  <c r="AO19" i="51" s="1"/>
  <c r="AA41" i="29"/>
  <c r="AC41" i="29" s="1"/>
  <c r="AP41" i="29" s="1"/>
  <c r="Z41" i="29"/>
  <c r="AB41" i="29" s="1"/>
  <c r="AO41" i="29" s="1"/>
  <c r="AA33" i="29"/>
  <c r="AC33" i="29" s="1"/>
  <c r="AP33" i="29" s="1"/>
  <c r="Z33" i="29"/>
  <c r="AB33" i="29" s="1"/>
  <c r="AO33" i="29" s="1"/>
  <c r="AA17" i="29"/>
  <c r="AC17" i="29" s="1"/>
  <c r="AP17" i="29" s="1"/>
  <c r="Z17" i="29"/>
  <c r="AB17" i="29" s="1"/>
  <c r="AO17" i="29" s="1"/>
  <c r="AA77" i="29"/>
  <c r="AC77" i="29" s="1"/>
  <c r="AP77" i="29" s="1"/>
  <c r="Z77" i="29"/>
  <c r="AB77" i="29" s="1"/>
  <c r="AO77" i="29" s="1"/>
  <c r="Z44" i="29"/>
  <c r="AB44" i="29" s="1"/>
  <c r="AO44" i="29" s="1"/>
  <c r="AA44" i="29"/>
  <c r="AC44" i="29" s="1"/>
  <c r="AP44" i="29" s="1"/>
  <c r="Z76" i="29"/>
  <c r="AB76" i="29" s="1"/>
  <c r="AO76" i="29" s="1"/>
  <c r="AA76" i="29"/>
  <c r="AC76" i="29" s="1"/>
  <c r="AP76" i="29" s="1"/>
  <c r="AA27" i="29"/>
  <c r="AC27" i="29" s="1"/>
  <c r="AP27" i="29" s="1"/>
  <c r="Z27" i="29"/>
  <c r="AB27" i="29" s="1"/>
  <c r="AO27" i="29" s="1"/>
  <c r="AA43" i="29"/>
  <c r="AC43" i="29" s="1"/>
  <c r="AP43" i="29" s="1"/>
  <c r="Z43" i="29"/>
  <c r="AB43" i="29" s="1"/>
  <c r="AO43" i="29" s="1"/>
  <c r="AA75" i="29"/>
  <c r="AC75" i="29" s="1"/>
  <c r="AP75" i="29" s="1"/>
  <c r="Z75" i="29"/>
  <c r="AB75" i="29" s="1"/>
  <c r="AO75" i="29" s="1"/>
  <c r="AA12" i="29"/>
  <c r="AC12" i="29" s="1"/>
  <c r="AP12" i="29" s="1"/>
  <c r="Z12" i="29"/>
  <c r="AB12" i="29" s="1"/>
  <c r="AO12" i="29" s="1"/>
  <c r="AA46" i="29"/>
  <c r="AC46" i="29" s="1"/>
  <c r="AP46" i="29" s="1"/>
  <c r="Z46" i="29"/>
  <c r="AB46" i="29" s="1"/>
  <c r="AO46" i="29" s="1"/>
  <c r="AA62" i="29"/>
  <c r="AC62" i="29" s="1"/>
  <c r="AP62" i="29" s="1"/>
  <c r="Z62" i="29"/>
  <c r="AB62" i="29" s="1"/>
  <c r="AO62" i="29" s="1"/>
  <c r="AA78" i="29"/>
  <c r="AC78" i="29" s="1"/>
  <c r="AP78" i="29" s="1"/>
  <c r="Z78" i="29"/>
  <c r="AB78" i="29" s="1"/>
  <c r="AO78" i="29" s="1"/>
  <c r="U39" i="67"/>
  <c r="N32" i="2" s="1"/>
  <c r="Z63" i="22"/>
  <c r="AB63" i="22" s="1"/>
  <c r="AO63" i="22" s="1"/>
  <c r="AA63" i="22"/>
  <c r="AC63" i="22" s="1"/>
  <c r="AP63" i="22" s="1"/>
  <c r="Z5" i="22"/>
  <c r="AB5" i="22" s="1"/>
  <c r="AA5" i="22"/>
  <c r="AC5" i="22" s="1"/>
  <c r="Z67" i="22"/>
  <c r="AB67" i="22" s="1"/>
  <c r="AO67" i="22" s="1"/>
  <c r="AA67" i="22"/>
  <c r="AC67" i="22" s="1"/>
  <c r="AP67" i="22" s="1"/>
  <c r="AA48" i="22"/>
  <c r="AC48" i="22" s="1"/>
  <c r="AP48" i="22" s="1"/>
  <c r="Z48" i="22"/>
  <c r="AB48" i="22" s="1"/>
  <c r="AO48" i="22" s="1"/>
  <c r="Z12" i="22"/>
  <c r="AB12" i="22" s="1"/>
  <c r="AO12" i="22" s="1"/>
  <c r="AA12" i="22"/>
  <c r="AC12" i="22" s="1"/>
  <c r="AP12" i="22" s="1"/>
  <c r="AA30" i="22"/>
  <c r="AC30" i="22" s="1"/>
  <c r="AP30" i="22" s="1"/>
  <c r="Z30" i="22"/>
  <c r="AB30" i="22" s="1"/>
  <c r="AO30" i="22" s="1"/>
  <c r="AA62" i="22"/>
  <c r="AC62" i="22" s="1"/>
  <c r="AP62" i="22" s="1"/>
  <c r="Z62" i="22"/>
  <c r="AB62" i="22" s="1"/>
  <c r="AO62" i="22" s="1"/>
  <c r="AA78" i="22"/>
  <c r="AC78" i="22" s="1"/>
  <c r="AP78" i="22" s="1"/>
  <c r="Z78" i="22"/>
  <c r="AB78" i="22" s="1"/>
  <c r="AO78" i="22" s="1"/>
  <c r="AA25" i="22"/>
  <c r="AC25" i="22" s="1"/>
  <c r="AP25" i="22" s="1"/>
  <c r="Z25" i="22"/>
  <c r="AB25" i="22" s="1"/>
  <c r="AO25" i="22" s="1"/>
  <c r="AA41" i="22"/>
  <c r="AC41" i="22" s="1"/>
  <c r="AP41" i="22" s="1"/>
  <c r="Z41" i="22"/>
  <c r="AB41" i="22" s="1"/>
  <c r="AO41" i="22" s="1"/>
  <c r="AA57" i="22"/>
  <c r="AC57" i="22" s="1"/>
  <c r="AP57" i="22" s="1"/>
  <c r="Z57" i="22"/>
  <c r="AB57" i="22" s="1"/>
  <c r="AO57" i="22" s="1"/>
  <c r="AA73" i="22"/>
  <c r="AC73" i="22" s="1"/>
  <c r="AP73" i="22" s="1"/>
  <c r="Z73" i="22"/>
  <c r="AB73" i="22" s="1"/>
  <c r="AO73" i="22" s="1"/>
  <c r="AA89" i="22"/>
  <c r="AC89" i="22" s="1"/>
  <c r="AP89" i="22" s="1"/>
  <c r="Z89" i="22"/>
  <c r="AB89" i="22" s="1"/>
  <c r="AO89" i="22" s="1"/>
  <c r="AA468" i="15"/>
  <c r="AC468" i="15" s="1"/>
  <c r="AP468" i="15" s="1"/>
  <c r="Z468" i="15"/>
  <c r="AB468" i="15" s="1"/>
  <c r="AO468" i="15" s="1"/>
  <c r="AA212" i="15"/>
  <c r="AC212" i="15" s="1"/>
  <c r="AP212" i="15" s="1"/>
  <c r="Z212" i="15"/>
  <c r="AB212" i="15" s="1"/>
  <c r="AO212" i="15" s="1"/>
  <c r="Z31" i="15"/>
  <c r="AB31" i="15" s="1"/>
  <c r="AO31" i="15" s="1"/>
  <c r="AA31" i="15"/>
  <c r="AC31" i="15" s="1"/>
  <c r="AP31" i="15" s="1"/>
  <c r="Z70" i="15"/>
  <c r="AB70" i="15" s="1"/>
  <c r="AO70" i="15" s="1"/>
  <c r="AA70" i="15"/>
  <c r="AC70" i="15" s="1"/>
  <c r="AP70" i="15" s="1"/>
  <c r="Z134" i="15"/>
  <c r="AB134" i="15" s="1"/>
  <c r="AO134" i="15" s="1"/>
  <c r="AA134" i="15"/>
  <c r="AC134" i="15" s="1"/>
  <c r="AP134" i="15" s="1"/>
  <c r="Z235" i="15"/>
  <c r="AB235" i="15" s="1"/>
  <c r="AO235" i="15" s="1"/>
  <c r="AA235" i="15"/>
  <c r="AC235" i="15" s="1"/>
  <c r="AP235" i="15" s="1"/>
  <c r="Z315" i="15"/>
  <c r="AB315" i="15" s="1"/>
  <c r="AO315" i="15" s="1"/>
  <c r="AA315" i="15"/>
  <c r="AC315" i="15" s="1"/>
  <c r="AP315" i="15" s="1"/>
  <c r="Z435" i="15"/>
  <c r="AB435" i="15" s="1"/>
  <c r="AO435" i="15" s="1"/>
  <c r="AA435" i="15"/>
  <c r="AC435" i="15" s="1"/>
  <c r="AP435" i="15" s="1"/>
  <c r="Z507" i="15"/>
  <c r="AB507" i="15" s="1"/>
  <c r="AO507" i="15" s="1"/>
  <c r="AA507" i="15"/>
  <c r="AC507" i="15" s="1"/>
  <c r="AP507" i="15" s="1"/>
  <c r="AA16" i="15"/>
  <c r="AC16" i="15" s="1"/>
  <c r="AP16" i="15" s="1"/>
  <c r="Z16" i="15"/>
  <c r="AB16" i="15" s="1"/>
  <c r="AO16" i="15" s="1"/>
  <c r="AA58" i="15"/>
  <c r="AC58" i="15" s="1"/>
  <c r="AP58" i="15" s="1"/>
  <c r="Z58" i="15"/>
  <c r="AB58" i="15" s="1"/>
  <c r="AO58" i="15" s="1"/>
  <c r="AA84" i="15"/>
  <c r="AC84" i="15" s="1"/>
  <c r="AP84" i="15" s="1"/>
  <c r="Z84" i="15"/>
  <c r="AB84" i="15" s="1"/>
  <c r="AO84" i="15" s="1"/>
  <c r="AA122" i="15"/>
  <c r="AC122" i="15" s="1"/>
  <c r="AP122" i="15" s="1"/>
  <c r="Z122" i="15"/>
  <c r="AB122" i="15" s="1"/>
  <c r="AO122" i="15" s="1"/>
  <c r="Z167" i="15"/>
  <c r="AB167" i="15" s="1"/>
  <c r="AO167" i="15" s="1"/>
  <c r="AA167" i="15"/>
  <c r="AC167" i="15" s="1"/>
  <c r="AP167" i="15" s="1"/>
  <c r="AA224" i="15"/>
  <c r="AC224" i="15" s="1"/>
  <c r="AP224" i="15" s="1"/>
  <c r="Z224" i="15"/>
  <c r="AB224" i="15" s="1"/>
  <c r="AO224" i="15" s="1"/>
  <c r="AA288" i="15"/>
  <c r="AC288" i="15" s="1"/>
  <c r="AP288" i="15" s="1"/>
  <c r="Z288" i="15"/>
  <c r="AB288" i="15" s="1"/>
  <c r="AO288" i="15" s="1"/>
  <c r="AA352" i="15"/>
  <c r="AC352" i="15" s="1"/>
  <c r="AP352" i="15" s="1"/>
  <c r="Z352" i="15"/>
  <c r="AB352" i="15" s="1"/>
  <c r="AO352" i="15" s="1"/>
  <c r="AA416" i="15"/>
  <c r="AC416" i="15" s="1"/>
  <c r="AP416" i="15" s="1"/>
  <c r="Z416" i="15"/>
  <c r="AB416" i="15" s="1"/>
  <c r="AO416" i="15" s="1"/>
  <c r="AA480" i="15"/>
  <c r="AC480" i="15" s="1"/>
  <c r="AP480" i="15" s="1"/>
  <c r="Z480" i="15"/>
  <c r="AB480" i="15" s="1"/>
  <c r="AO480" i="15" s="1"/>
  <c r="AA512" i="15"/>
  <c r="AC512" i="15" s="1"/>
  <c r="AP512" i="15" s="1"/>
  <c r="Z512" i="15"/>
  <c r="AB512" i="15" s="1"/>
  <c r="AO512" i="15" s="1"/>
  <c r="Z54" i="15"/>
  <c r="AB54" i="15" s="1"/>
  <c r="AO54" i="15" s="1"/>
  <c r="AA54" i="15"/>
  <c r="AC54" i="15" s="1"/>
  <c r="AP54" i="15" s="1"/>
  <c r="Z150" i="15"/>
  <c r="AB150" i="15" s="1"/>
  <c r="AO150" i="15" s="1"/>
  <c r="AA150" i="15"/>
  <c r="AC150" i="15" s="1"/>
  <c r="AP150" i="15" s="1"/>
  <c r="Z283" i="15"/>
  <c r="AB283" i="15" s="1"/>
  <c r="AO283" i="15" s="1"/>
  <c r="AA283" i="15"/>
  <c r="AC283" i="15" s="1"/>
  <c r="AP283" i="15" s="1"/>
  <c r="Z371" i="15"/>
  <c r="AB371" i="15" s="1"/>
  <c r="AO371" i="15" s="1"/>
  <c r="AA371" i="15"/>
  <c r="AC371" i="15" s="1"/>
  <c r="AP371" i="15" s="1"/>
  <c r="Z491" i="15"/>
  <c r="AB491" i="15" s="1"/>
  <c r="AO491" i="15" s="1"/>
  <c r="AA491" i="15"/>
  <c r="AC491" i="15" s="1"/>
  <c r="AP491" i="15" s="1"/>
  <c r="Z30" i="15"/>
  <c r="AB30" i="15" s="1"/>
  <c r="AO30" i="15" s="1"/>
  <c r="AA30" i="15"/>
  <c r="AC30" i="15" s="1"/>
  <c r="AP30" i="15" s="1"/>
  <c r="Z75" i="15"/>
  <c r="AB75" i="15" s="1"/>
  <c r="AO75" i="15" s="1"/>
  <c r="AA75" i="15"/>
  <c r="AC75" i="15" s="1"/>
  <c r="AP75" i="15" s="1"/>
  <c r="AA120" i="15"/>
  <c r="AC120" i="15" s="1"/>
  <c r="AP120" i="15" s="1"/>
  <c r="Z120" i="15"/>
  <c r="AB120" i="15" s="1"/>
  <c r="AO120" i="15" s="1"/>
  <c r="Z158" i="15"/>
  <c r="AB158" i="15" s="1"/>
  <c r="AO158" i="15" s="1"/>
  <c r="AA158" i="15"/>
  <c r="AC158" i="15" s="1"/>
  <c r="AP158" i="15" s="1"/>
  <c r="Z215" i="15"/>
  <c r="AB215" i="15" s="1"/>
  <c r="AO215" i="15" s="1"/>
  <c r="AA215" i="15"/>
  <c r="AC215" i="15" s="1"/>
  <c r="AP215" i="15" s="1"/>
  <c r="Z279" i="15"/>
  <c r="AB279" i="15" s="1"/>
  <c r="AO279" i="15" s="1"/>
  <c r="AA279" i="15"/>
  <c r="AC279" i="15" s="1"/>
  <c r="AP279" i="15" s="1"/>
  <c r="Z343" i="15"/>
  <c r="AB343" i="15" s="1"/>
  <c r="AO343" i="15" s="1"/>
  <c r="AA343" i="15"/>
  <c r="AC343" i="15" s="1"/>
  <c r="AP343" i="15" s="1"/>
  <c r="Z375" i="15"/>
  <c r="AB375" i="15" s="1"/>
  <c r="AO375" i="15" s="1"/>
  <c r="AA375" i="15"/>
  <c r="AC375" i="15" s="1"/>
  <c r="AP375" i="15" s="1"/>
  <c r="Z439" i="15"/>
  <c r="AB439" i="15" s="1"/>
  <c r="AO439" i="15" s="1"/>
  <c r="AA439" i="15"/>
  <c r="AC439" i="15" s="1"/>
  <c r="AP439" i="15" s="1"/>
  <c r="Z503" i="15"/>
  <c r="AB503" i="15" s="1"/>
  <c r="AO503" i="15" s="1"/>
  <c r="AA503" i="15"/>
  <c r="AC503" i="15" s="1"/>
  <c r="AP503" i="15" s="1"/>
  <c r="AA198" i="15"/>
  <c r="AC198" i="15" s="1"/>
  <c r="AP198" i="15" s="1"/>
  <c r="Z198" i="15"/>
  <c r="AB198" i="15" s="1"/>
  <c r="AO198" i="15" s="1"/>
  <c r="AA230" i="15"/>
  <c r="AC230" i="15" s="1"/>
  <c r="AP230" i="15" s="1"/>
  <c r="Z230" i="15"/>
  <c r="AB230" i="15" s="1"/>
  <c r="AO230" i="15" s="1"/>
  <c r="Z262" i="15"/>
  <c r="AB262" i="15" s="1"/>
  <c r="AO262" i="15" s="1"/>
  <c r="AA262" i="15"/>
  <c r="AC262" i="15" s="1"/>
  <c r="AP262" i="15" s="1"/>
  <c r="AA294" i="15"/>
  <c r="AC294" i="15" s="1"/>
  <c r="AP294" i="15" s="1"/>
  <c r="Z294" i="15"/>
  <c r="AB294" i="15" s="1"/>
  <c r="AO294" i="15" s="1"/>
  <c r="AA326" i="15"/>
  <c r="AC326" i="15" s="1"/>
  <c r="AP326" i="15" s="1"/>
  <c r="Z326" i="15"/>
  <c r="AB326" i="15" s="1"/>
  <c r="AO326" i="15" s="1"/>
  <c r="AA358" i="15"/>
  <c r="AC358" i="15" s="1"/>
  <c r="AP358" i="15" s="1"/>
  <c r="Z358" i="15"/>
  <c r="AB358" i="15" s="1"/>
  <c r="AO358" i="15" s="1"/>
  <c r="Z374" i="15"/>
  <c r="AB374" i="15" s="1"/>
  <c r="AO374" i="15" s="1"/>
  <c r="AA374" i="15"/>
  <c r="AC374" i="15" s="1"/>
  <c r="AP374" i="15" s="1"/>
  <c r="Z406" i="15"/>
  <c r="AB406" i="15" s="1"/>
  <c r="AO406" i="15" s="1"/>
  <c r="AA406" i="15"/>
  <c r="AC406" i="15" s="1"/>
  <c r="AP406" i="15" s="1"/>
  <c r="AA438" i="15"/>
  <c r="AC438" i="15" s="1"/>
  <c r="AP438" i="15" s="1"/>
  <c r="Z438" i="15"/>
  <c r="AB438" i="15" s="1"/>
  <c r="AO438" i="15" s="1"/>
  <c r="Z470" i="15"/>
  <c r="AB470" i="15" s="1"/>
  <c r="AO470" i="15" s="1"/>
  <c r="AA470" i="15"/>
  <c r="AC470" i="15" s="1"/>
  <c r="AP470" i="15" s="1"/>
  <c r="Z502" i="15"/>
  <c r="AB502" i="15" s="1"/>
  <c r="AO502" i="15" s="1"/>
  <c r="AA502" i="15"/>
  <c r="AC502" i="15" s="1"/>
  <c r="AP502" i="15" s="1"/>
  <c r="AA25" i="15"/>
  <c r="AC25" i="15" s="1"/>
  <c r="AP25" i="15" s="1"/>
  <c r="Z25" i="15"/>
  <c r="AB25" i="15" s="1"/>
  <c r="AO25" i="15" s="1"/>
  <c r="AA41" i="15"/>
  <c r="AC41" i="15" s="1"/>
  <c r="AP41" i="15" s="1"/>
  <c r="Z41" i="15"/>
  <c r="AB41" i="15" s="1"/>
  <c r="AO41" i="15" s="1"/>
  <c r="AA73" i="15"/>
  <c r="AC73" i="15" s="1"/>
  <c r="AP73" i="15" s="1"/>
  <c r="Z73" i="15"/>
  <c r="AB73" i="15" s="1"/>
  <c r="AO73" i="15" s="1"/>
  <c r="AA105" i="15"/>
  <c r="AC105" i="15" s="1"/>
  <c r="AP105" i="15" s="1"/>
  <c r="Z105" i="15"/>
  <c r="AB105" i="15" s="1"/>
  <c r="AO105" i="15" s="1"/>
  <c r="AA137" i="15"/>
  <c r="AC137" i="15" s="1"/>
  <c r="AP137" i="15" s="1"/>
  <c r="Z137" i="15"/>
  <c r="AB137" i="15" s="1"/>
  <c r="AO137" i="15" s="1"/>
  <c r="AA153" i="15"/>
  <c r="AC153" i="15" s="1"/>
  <c r="AP153" i="15" s="1"/>
  <c r="Z153" i="15"/>
  <c r="AB153" i="15" s="1"/>
  <c r="AO153" i="15" s="1"/>
  <c r="AA169" i="15"/>
  <c r="AC169" i="15" s="1"/>
  <c r="AP169" i="15" s="1"/>
  <c r="Z169" i="15"/>
  <c r="AB169" i="15" s="1"/>
  <c r="AO169" i="15" s="1"/>
  <c r="AA201" i="15"/>
  <c r="AC201" i="15" s="1"/>
  <c r="AP201" i="15" s="1"/>
  <c r="Z201" i="15"/>
  <c r="AB201" i="15" s="1"/>
  <c r="AO201" i="15" s="1"/>
  <c r="AA233" i="15"/>
  <c r="AC233" i="15" s="1"/>
  <c r="AP233" i="15" s="1"/>
  <c r="Z233" i="15"/>
  <c r="AB233" i="15" s="1"/>
  <c r="AO233" i="15" s="1"/>
  <c r="AA265" i="15"/>
  <c r="AC265" i="15" s="1"/>
  <c r="AP265" i="15" s="1"/>
  <c r="Z265" i="15"/>
  <c r="AB265" i="15" s="1"/>
  <c r="AO265" i="15" s="1"/>
  <c r="AA281" i="15"/>
  <c r="AC281" i="15" s="1"/>
  <c r="AP281" i="15" s="1"/>
  <c r="Z281" i="15"/>
  <c r="AB281" i="15" s="1"/>
  <c r="AO281" i="15" s="1"/>
  <c r="AA313" i="15"/>
  <c r="AC313" i="15" s="1"/>
  <c r="AP313" i="15" s="1"/>
  <c r="Z313" i="15"/>
  <c r="AB313" i="15" s="1"/>
  <c r="AO313" i="15" s="1"/>
  <c r="AA345" i="15"/>
  <c r="AC345" i="15" s="1"/>
  <c r="AP345" i="15" s="1"/>
  <c r="Z345" i="15"/>
  <c r="AB345" i="15" s="1"/>
  <c r="AO345" i="15" s="1"/>
  <c r="AA361" i="15"/>
  <c r="AC361" i="15" s="1"/>
  <c r="AP361" i="15" s="1"/>
  <c r="Z361" i="15"/>
  <c r="AB361" i="15" s="1"/>
  <c r="AO361" i="15" s="1"/>
  <c r="AA393" i="15"/>
  <c r="AC393" i="15" s="1"/>
  <c r="AP393" i="15" s="1"/>
  <c r="Z393" i="15"/>
  <c r="AB393" i="15" s="1"/>
  <c r="AO393" i="15" s="1"/>
  <c r="AA425" i="15"/>
  <c r="AC425" i="15" s="1"/>
  <c r="AP425" i="15" s="1"/>
  <c r="Z425" i="15"/>
  <c r="AB425" i="15" s="1"/>
  <c r="AO425" i="15" s="1"/>
  <c r="AA457" i="15"/>
  <c r="AC457" i="15" s="1"/>
  <c r="AP457" i="15" s="1"/>
  <c r="Z457" i="15"/>
  <c r="AB457" i="15" s="1"/>
  <c r="AO457" i="15" s="1"/>
  <c r="AA489" i="15"/>
  <c r="AC489" i="15" s="1"/>
  <c r="AP489" i="15" s="1"/>
  <c r="Z489" i="15"/>
  <c r="AB489" i="15" s="1"/>
  <c r="AO489" i="15" s="1"/>
  <c r="AA10" i="64"/>
  <c r="AC10" i="64" s="1"/>
  <c r="AP10" i="64" s="1"/>
  <c r="Z10" i="64"/>
  <c r="AB10" i="64" s="1"/>
  <c r="AO10" i="64" s="1"/>
  <c r="Z23" i="64"/>
  <c r="AB23" i="64" s="1"/>
  <c r="AO23" i="64" s="1"/>
  <c r="AA23" i="64"/>
  <c r="AC23" i="64" s="1"/>
  <c r="AP23" i="64" s="1"/>
  <c r="Z10" i="60"/>
  <c r="AB10" i="60" s="1"/>
  <c r="AO10" i="60" s="1"/>
  <c r="AA10" i="60"/>
  <c r="AC10" i="60" s="1"/>
  <c r="AP10" i="60" s="1"/>
  <c r="Z47" i="46"/>
  <c r="AB47" i="46" s="1"/>
  <c r="AO47" i="46" s="1"/>
  <c r="AA47" i="46"/>
  <c r="AC47" i="46" s="1"/>
  <c r="AP47" i="46" s="1"/>
  <c r="Z63" i="46"/>
  <c r="AB63" i="46" s="1"/>
  <c r="AO63" i="46" s="1"/>
  <c r="AA63" i="46"/>
  <c r="AC63" i="46" s="1"/>
  <c r="AP63" i="46" s="1"/>
  <c r="Z79" i="46"/>
  <c r="AB79" i="46" s="1"/>
  <c r="AO79" i="46" s="1"/>
  <c r="AA79" i="46"/>
  <c r="AC79" i="46" s="1"/>
  <c r="AP79" i="46" s="1"/>
  <c r="AA30" i="46"/>
  <c r="AC30" i="46" s="1"/>
  <c r="AP30" i="46" s="1"/>
  <c r="Z30" i="46"/>
  <c r="AB30" i="46" s="1"/>
  <c r="AO30" i="46" s="1"/>
  <c r="AA62" i="46"/>
  <c r="AC62" i="46" s="1"/>
  <c r="AP62" i="46" s="1"/>
  <c r="Z62" i="46"/>
  <c r="AB62" i="46" s="1"/>
  <c r="AO62" i="46" s="1"/>
  <c r="AA78" i="46"/>
  <c r="AC78" i="46" s="1"/>
  <c r="AP78" i="46" s="1"/>
  <c r="Z78" i="46"/>
  <c r="AB78" i="46" s="1"/>
  <c r="AO78" i="46" s="1"/>
  <c r="AA33" i="46"/>
  <c r="AC33" i="46" s="1"/>
  <c r="AP33" i="46" s="1"/>
  <c r="Z33" i="46"/>
  <c r="AB33" i="46" s="1"/>
  <c r="AO33" i="46" s="1"/>
  <c r="AA65" i="46"/>
  <c r="AC65" i="46" s="1"/>
  <c r="AP65" i="46" s="1"/>
  <c r="Z65" i="46"/>
  <c r="AB65" i="46" s="1"/>
  <c r="AO65" i="46" s="1"/>
  <c r="AA6" i="6"/>
  <c r="AC6" i="6" s="1"/>
  <c r="AP6" i="6" s="1"/>
  <c r="Z6" i="6"/>
  <c r="AB6" i="6" s="1"/>
  <c r="AO6" i="6" s="1"/>
  <c r="Z18" i="6"/>
  <c r="AB18" i="6" s="1"/>
  <c r="AO18" i="6" s="1"/>
  <c r="AA18" i="6"/>
  <c r="AC18" i="6" s="1"/>
  <c r="AP18" i="6" s="1"/>
  <c r="Z22" i="6"/>
  <c r="AB22" i="6" s="1"/>
  <c r="AO22" i="6" s="1"/>
  <c r="AA22" i="6"/>
  <c r="AC22" i="6" s="1"/>
  <c r="AP22" i="6" s="1"/>
  <c r="AA11" i="20"/>
  <c r="AC11" i="20" s="1"/>
  <c r="AP11" i="20" s="1"/>
  <c r="Z11" i="20"/>
  <c r="AB11" i="20" s="1"/>
  <c r="AO11" i="20" s="1"/>
  <c r="AA46" i="20"/>
  <c r="AC46" i="20" s="1"/>
  <c r="AP46" i="20" s="1"/>
  <c r="Z46" i="20"/>
  <c r="AB46" i="20" s="1"/>
  <c r="AO46" i="20" s="1"/>
  <c r="AA78" i="20"/>
  <c r="AC78" i="20" s="1"/>
  <c r="AP78" i="20" s="1"/>
  <c r="Z78" i="20"/>
  <c r="AB78" i="20" s="1"/>
  <c r="AO78" i="20" s="1"/>
  <c r="AA7" i="20"/>
  <c r="AC7" i="20" s="1"/>
  <c r="AP7" i="20" s="1"/>
  <c r="Z7" i="20"/>
  <c r="AB7" i="20" s="1"/>
  <c r="AO7" i="20" s="1"/>
  <c r="Z6" i="20"/>
  <c r="AB6" i="20" s="1"/>
  <c r="AO6" i="20" s="1"/>
  <c r="AA6" i="20"/>
  <c r="AC6" i="20" s="1"/>
  <c r="AP6" i="20" s="1"/>
  <c r="AA40" i="20"/>
  <c r="AC40" i="20" s="1"/>
  <c r="AP40" i="20" s="1"/>
  <c r="Z40" i="20"/>
  <c r="AB40" i="20" s="1"/>
  <c r="AO40" i="20" s="1"/>
  <c r="AA72" i="20"/>
  <c r="AC72" i="20" s="1"/>
  <c r="AP72" i="20" s="1"/>
  <c r="Z72" i="20"/>
  <c r="AB72" i="20" s="1"/>
  <c r="AO72" i="20" s="1"/>
  <c r="AA21" i="20"/>
  <c r="AC21" i="20" s="1"/>
  <c r="AP21" i="20" s="1"/>
  <c r="Z21" i="20"/>
  <c r="AB21" i="20" s="1"/>
  <c r="AO21" i="20" s="1"/>
  <c r="AA51" i="20"/>
  <c r="AC51" i="20" s="1"/>
  <c r="AP51" i="20" s="1"/>
  <c r="Z51" i="20"/>
  <c r="AB51" i="20" s="1"/>
  <c r="AO51" i="20" s="1"/>
  <c r="AA33" i="47"/>
  <c r="AC33" i="47" s="1"/>
  <c r="AP33" i="47" s="1"/>
  <c r="Z33" i="47"/>
  <c r="AB33" i="47" s="1"/>
  <c r="AO33" i="47" s="1"/>
  <c r="Z6" i="47"/>
  <c r="AB6" i="47" s="1"/>
  <c r="AO6" i="47" s="1"/>
  <c r="AA6" i="47"/>
  <c r="AC6" i="47" s="1"/>
  <c r="AP6" i="47" s="1"/>
  <c r="Z40" i="47"/>
  <c r="AB40" i="47" s="1"/>
  <c r="AO40" i="47" s="1"/>
  <c r="AA40" i="47"/>
  <c r="AC40" i="47" s="1"/>
  <c r="AP40" i="47" s="1"/>
  <c r="AA8" i="47"/>
  <c r="AC8" i="47" s="1"/>
  <c r="AP8" i="47" s="1"/>
  <c r="Z8" i="47"/>
  <c r="AB8" i="47" s="1"/>
  <c r="AO8" i="47" s="1"/>
  <c r="AA35" i="47"/>
  <c r="AC35" i="47" s="1"/>
  <c r="AP35" i="47" s="1"/>
  <c r="Z35" i="47"/>
  <c r="AB35" i="47" s="1"/>
  <c r="AO35" i="47" s="1"/>
  <c r="AA67" i="47"/>
  <c r="AC67" i="47" s="1"/>
  <c r="AP67" i="47" s="1"/>
  <c r="Z67" i="47"/>
  <c r="AB67" i="47" s="1"/>
  <c r="AO67" i="47" s="1"/>
  <c r="AA34" i="47"/>
  <c r="AC34" i="47" s="1"/>
  <c r="AP34" i="47" s="1"/>
  <c r="Z34" i="47"/>
  <c r="AB34" i="47" s="1"/>
  <c r="AO34" i="47" s="1"/>
  <c r="AA66" i="47"/>
  <c r="AC66" i="47" s="1"/>
  <c r="AP66" i="47" s="1"/>
  <c r="Z66" i="47"/>
  <c r="AB66" i="47" s="1"/>
  <c r="AO66" i="47" s="1"/>
  <c r="Z24" i="30"/>
  <c r="AB24" i="30" s="1"/>
  <c r="AO24" i="30" s="1"/>
  <c r="AA24" i="30"/>
  <c r="AC24" i="30" s="1"/>
  <c r="AP24" i="30" s="1"/>
  <c r="AA13" i="30"/>
  <c r="AC13" i="30" s="1"/>
  <c r="AP13" i="30" s="1"/>
  <c r="Z13" i="30"/>
  <c r="AB13" i="30" s="1"/>
  <c r="AO13" i="30" s="1"/>
  <c r="AA22" i="30"/>
  <c r="AC22" i="30" s="1"/>
  <c r="AP22" i="30" s="1"/>
  <c r="Z22" i="30"/>
  <c r="AB22" i="30" s="1"/>
  <c r="AO22" i="30" s="1"/>
  <c r="AA452" i="15"/>
  <c r="AC452" i="15" s="1"/>
  <c r="AP452" i="15" s="1"/>
  <c r="Z452" i="15"/>
  <c r="AB452" i="15" s="1"/>
  <c r="AO452" i="15" s="1"/>
  <c r="Z63" i="15"/>
  <c r="AB63" i="15" s="1"/>
  <c r="AO63" i="15" s="1"/>
  <c r="AA63" i="15"/>
  <c r="AC63" i="15" s="1"/>
  <c r="AP63" i="15" s="1"/>
  <c r="AA123" i="32"/>
  <c r="AC123" i="32" s="1"/>
  <c r="AP123" i="32" s="1"/>
  <c r="Z123" i="32"/>
  <c r="AB123" i="32" s="1"/>
  <c r="AO123" i="32" s="1"/>
  <c r="AA155" i="32"/>
  <c r="AC155" i="32" s="1"/>
  <c r="AP155" i="32" s="1"/>
  <c r="Z155" i="32"/>
  <c r="AB155" i="32" s="1"/>
  <c r="AO155" i="32" s="1"/>
  <c r="Z11" i="32"/>
  <c r="AB11" i="32" s="1"/>
  <c r="AO11" i="32" s="1"/>
  <c r="AA11" i="32"/>
  <c r="AC11" i="32" s="1"/>
  <c r="AP11" i="32" s="1"/>
  <c r="Z73" i="32"/>
  <c r="AB73" i="32" s="1"/>
  <c r="AO73" i="32" s="1"/>
  <c r="AA73" i="32"/>
  <c r="AC73" i="32" s="1"/>
  <c r="AP73" i="32" s="1"/>
  <c r="Z134" i="32"/>
  <c r="AB134" i="32" s="1"/>
  <c r="AO134" i="32" s="1"/>
  <c r="AA134" i="32"/>
  <c r="AC134" i="32" s="1"/>
  <c r="AP134" i="32" s="1"/>
  <c r="Z26" i="32"/>
  <c r="AB26" i="32" s="1"/>
  <c r="AO26" i="32" s="1"/>
  <c r="AA26" i="32"/>
  <c r="AC26" i="32" s="1"/>
  <c r="AP26" i="32" s="1"/>
  <c r="AA71" i="32"/>
  <c r="AC71" i="32" s="1"/>
  <c r="AP71" i="32" s="1"/>
  <c r="Z71" i="32"/>
  <c r="AB71" i="32" s="1"/>
  <c r="AO71" i="32" s="1"/>
  <c r="Z98" i="32"/>
  <c r="AB98" i="32" s="1"/>
  <c r="AO98" i="32" s="1"/>
  <c r="AA98" i="32"/>
  <c r="AC98" i="32" s="1"/>
  <c r="AP98" i="32" s="1"/>
  <c r="Z162" i="32"/>
  <c r="AB162" i="32" s="1"/>
  <c r="AO162" i="32" s="1"/>
  <c r="AA162" i="32"/>
  <c r="AC162" i="32" s="1"/>
  <c r="AP162" i="32" s="1"/>
  <c r="Z30" i="32"/>
  <c r="AB30" i="32" s="1"/>
  <c r="AO30" i="32" s="1"/>
  <c r="AA30" i="32"/>
  <c r="AC30" i="32" s="1"/>
  <c r="AP30" i="32" s="1"/>
  <c r="AA49" i="32"/>
  <c r="AC49" i="32" s="1"/>
  <c r="AP49" i="32" s="1"/>
  <c r="Z49" i="32"/>
  <c r="AB49" i="32" s="1"/>
  <c r="AO49" i="32" s="1"/>
  <c r="AA111" i="32"/>
  <c r="AC111" i="32" s="1"/>
  <c r="AP111" i="32" s="1"/>
  <c r="Z111" i="32"/>
  <c r="AB111" i="32" s="1"/>
  <c r="AO111" i="32" s="1"/>
  <c r="AA143" i="32"/>
  <c r="AC143" i="32" s="1"/>
  <c r="AP143" i="32" s="1"/>
  <c r="Z143" i="32"/>
  <c r="AB143" i="32" s="1"/>
  <c r="AO143" i="32" s="1"/>
  <c r="AA93" i="32"/>
  <c r="AC93" i="32" s="1"/>
  <c r="AP93" i="32" s="1"/>
  <c r="Z93" i="32"/>
  <c r="AB93" i="32" s="1"/>
  <c r="AO93" i="32" s="1"/>
  <c r="AA109" i="32"/>
  <c r="AC109" i="32" s="1"/>
  <c r="AP109" i="32" s="1"/>
  <c r="Z109" i="32"/>
  <c r="AB109" i="32" s="1"/>
  <c r="AO109" i="32" s="1"/>
  <c r="AA141" i="32"/>
  <c r="AC141" i="32" s="1"/>
  <c r="AP141" i="32" s="1"/>
  <c r="Z141" i="32"/>
  <c r="AB141" i="32" s="1"/>
  <c r="AO141" i="32" s="1"/>
  <c r="Z5" i="32"/>
  <c r="AB5" i="32" s="1"/>
  <c r="AA5" i="32"/>
  <c r="AC5" i="32" s="1"/>
  <c r="Z36" i="32"/>
  <c r="AB36" i="32" s="1"/>
  <c r="AO36" i="32" s="1"/>
  <c r="AA36" i="32"/>
  <c r="AC36" i="32" s="1"/>
  <c r="AP36" i="32" s="1"/>
  <c r="AA52" i="32"/>
  <c r="AC52" i="32" s="1"/>
  <c r="AP52" i="32" s="1"/>
  <c r="Z52" i="32"/>
  <c r="AB52" i="32" s="1"/>
  <c r="AO52" i="32" s="1"/>
  <c r="AA84" i="32"/>
  <c r="AC84" i="32" s="1"/>
  <c r="AP84" i="32" s="1"/>
  <c r="Z84" i="32"/>
  <c r="AB84" i="32" s="1"/>
  <c r="AO84" i="32" s="1"/>
  <c r="AA116" i="32"/>
  <c r="AC116" i="32" s="1"/>
  <c r="AP116" i="32" s="1"/>
  <c r="Z116" i="32"/>
  <c r="AB116" i="32" s="1"/>
  <c r="AO116" i="32" s="1"/>
  <c r="AA132" i="32"/>
  <c r="AC132" i="32" s="1"/>
  <c r="AP132" i="32" s="1"/>
  <c r="Z132" i="32"/>
  <c r="AB132" i="32" s="1"/>
  <c r="AO132" i="32" s="1"/>
  <c r="AA164" i="32"/>
  <c r="AC164" i="32" s="1"/>
  <c r="AP164" i="32" s="1"/>
  <c r="Z164" i="32"/>
  <c r="AB164" i="32" s="1"/>
  <c r="AO164" i="32" s="1"/>
  <c r="I7" i="67"/>
  <c r="I21" i="67"/>
  <c r="I22" i="67" s="1"/>
  <c r="Z11" i="39"/>
  <c r="AB11" i="39" s="1"/>
  <c r="AO11" i="39" s="1"/>
  <c r="AA11" i="39"/>
  <c r="AC11" i="39" s="1"/>
  <c r="AP11" i="39" s="1"/>
  <c r="Z12" i="39"/>
  <c r="AB12" i="39" s="1"/>
  <c r="AO12" i="39" s="1"/>
  <c r="AA12" i="39"/>
  <c r="AC12" i="39" s="1"/>
  <c r="AP12" i="39" s="1"/>
  <c r="AA43" i="39"/>
  <c r="AC43" i="39" s="1"/>
  <c r="AP43" i="39" s="1"/>
  <c r="Z43" i="39"/>
  <c r="AB43" i="39" s="1"/>
  <c r="AO43" i="39" s="1"/>
  <c r="Z42" i="39"/>
  <c r="AB42" i="39" s="1"/>
  <c r="AO42" i="39" s="1"/>
  <c r="AA42" i="39"/>
  <c r="AC42" i="39" s="1"/>
  <c r="AP42" i="39" s="1"/>
  <c r="AA39" i="39"/>
  <c r="AC39" i="39" s="1"/>
  <c r="AP39" i="39" s="1"/>
  <c r="Z39" i="39"/>
  <c r="AB39" i="39" s="1"/>
  <c r="AO39" i="39" s="1"/>
  <c r="AA17" i="39"/>
  <c r="AC17" i="39" s="1"/>
  <c r="AP17" i="39" s="1"/>
  <c r="Z17" i="39"/>
  <c r="AB17" i="39" s="1"/>
  <c r="AO17" i="39" s="1"/>
  <c r="AA23" i="39"/>
  <c r="AC23" i="39" s="1"/>
  <c r="AP23" i="39" s="1"/>
  <c r="Z23" i="39"/>
  <c r="AB23" i="39" s="1"/>
  <c r="AO23" i="39" s="1"/>
  <c r="AA10" i="34"/>
  <c r="AC10" i="34" s="1"/>
  <c r="AP10" i="34" s="1"/>
  <c r="Z10" i="34"/>
  <c r="AB10" i="34" s="1"/>
  <c r="AO10" i="34" s="1"/>
  <c r="AA11" i="34"/>
  <c r="AC11" i="34" s="1"/>
  <c r="AP11" i="34" s="1"/>
  <c r="Z11" i="34"/>
  <c r="AB11" i="34" s="1"/>
  <c r="AO11" i="34" s="1"/>
  <c r="Z6" i="3"/>
  <c r="AB6" i="3" s="1"/>
  <c r="AO6" i="3" s="1"/>
  <c r="AA6" i="3"/>
  <c r="AC6" i="3" s="1"/>
  <c r="AP6" i="3" s="1"/>
  <c r="AA14" i="3"/>
  <c r="AC14" i="3" s="1"/>
  <c r="AP14" i="3" s="1"/>
  <c r="Z14" i="3"/>
  <c r="AB14" i="3" s="1"/>
  <c r="AO14" i="3" s="1"/>
  <c r="Z23" i="3"/>
  <c r="AB23" i="3" s="1"/>
  <c r="AO23" i="3" s="1"/>
  <c r="AA23" i="3"/>
  <c r="AC23" i="3" s="1"/>
  <c r="AP23" i="3" s="1"/>
  <c r="Z19" i="3"/>
  <c r="AB19" i="3" s="1"/>
  <c r="AO19" i="3" s="1"/>
  <c r="AA19" i="3"/>
  <c r="AC19" i="3" s="1"/>
  <c r="AP19" i="3" s="1"/>
  <c r="AA14" i="37"/>
  <c r="AC14" i="37" s="1"/>
  <c r="AP14" i="37" s="1"/>
  <c r="Z14" i="37"/>
  <c r="AB14" i="37" s="1"/>
  <c r="AO14" i="37" s="1"/>
  <c r="AA13" i="37"/>
  <c r="AC13" i="37" s="1"/>
  <c r="AP13" i="37" s="1"/>
  <c r="Z13" i="37"/>
  <c r="AB13" i="37" s="1"/>
  <c r="AO13" i="37" s="1"/>
  <c r="AA9" i="37"/>
  <c r="AC9" i="37" s="1"/>
  <c r="AP9" i="37" s="1"/>
  <c r="Z9" i="37"/>
  <c r="AB9" i="37" s="1"/>
  <c r="AO9" i="37" s="1"/>
  <c r="AA6" i="37"/>
  <c r="AC6" i="37" s="1"/>
  <c r="AP6" i="37" s="1"/>
  <c r="Z6" i="37"/>
  <c r="AB6" i="37" s="1"/>
  <c r="AO6" i="37" s="1"/>
  <c r="AA24" i="37"/>
  <c r="AC24" i="37" s="1"/>
  <c r="AP24" i="37" s="1"/>
  <c r="Z24" i="37"/>
  <c r="AB24" i="37" s="1"/>
  <c r="AO24" i="37" s="1"/>
  <c r="AA6" i="52"/>
  <c r="AC6" i="52" s="1"/>
  <c r="AP6" i="52" s="1"/>
  <c r="Z6" i="52"/>
  <c r="AB6" i="52" s="1"/>
  <c r="AO6" i="52" s="1"/>
  <c r="Z7" i="52"/>
  <c r="AB7" i="52" s="1"/>
  <c r="AO7" i="52" s="1"/>
  <c r="AA7" i="52"/>
  <c r="AC7" i="52" s="1"/>
  <c r="AP7" i="52" s="1"/>
  <c r="Z24" i="52"/>
  <c r="AB24" i="52" s="1"/>
  <c r="AO24" i="52" s="1"/>
  <c r="AA24" i="52"/>
  <c r="AC24" i="52" s="1"/>
  <c r="AP24" i="52" s="1"/>
  <c r="AA20" i="52"/>
  <c r="AC20" i="52" s="1"/>
  <c r="AP20" i="52" s="1"/>
  <c r="Z20" i="52"/>
  <c r="AB20" i="52" s="1"/>
  <c r="AO20" i="52" s="1"/>
  <c r="AA21" i="52"/>
  <c r="AC21" i="52" s="1"/>
  <c r="AP21" i="52" s="1"/>
  <c r="Z21" i="52"/>
  <c r="AB21" i="52" s="1"/>
  <c r="AO21" i="52" s="1"/>
  <c r="Z14" i="74"/>
  <c r="AB14" i="74" s="1"/>
  <c r="AO14" i="74" s="1"/>
  <c r="AA14" i="74"/>
  <c r="AC14" i="74" s="1"/>
  <c r="AP14" i="74" s="1"/>
  <c r="AA10" i="74"/>
  <c r="AC10" i="74" s="1"/>
  <c r="AP10" i="74" s="1"/>
  <c r="Z10" i="74"/>
  <c r="AB10" i="74" s="1"/>
  <c r="AO10" i="74" s="1"/>
  <c r="AA21" i="19"/>
  <c r="AC21" i="19" s="1"/>
  <c r="AP21" i="19" s="1"/>
  <c r="Z21" i="19"/>
  <c r="AB21" i="19" s="1"/>
  <c r="AO21" i="19" s="1"/>
  <c r="AA9" i="19"/>
  <c r="AC9" i="19" s="1"/>
  <c r="AP9" i="19" s="1"/>
  <c r="Z9" i="19"/>
  <c r="AB9" i="19" s="1"/>
  <c r="AO9" i="19" s="1"/>
  <c r="Q6" i="68"/>
  <c r="U6" i="68" s="1"/>
  <c r="F6" i="2" s="1"/>
  <c r="D6" i="2"/>
  <c r="Z54" i="65"/>
  <c r="AB54" i="65" s="1"/>
  <c r="AO54" i="65" s="1"/>
  <c r="AA54" i="65"/>
  <c r="AC54" i="65" s="1"/>
  <c r="AP54" i="65" s="1"/>
  <c r="Z118" i="65"/>
  <c r="AB118" i="65" s="1"/>
  <c r="AO118" i="65" s="1"/>
  <c r="AA118" i="65"/>
  <c r="AC118" i="65" s="1"/>
  <c r="AP118" i="65" s="1"/>
  <c r="Z202" i="65"/>
  <c r="AB202" i="65" s="1"/>
  <c r="AO202" i="65" s="1"/>
  <c r="AA202" i="65"/>
  <c r="AC202" i="65" s="1"/>
  <c r="AP202" i="65" s="1"/>
  <c r="AA17" i="65"/>
  <c r="AC17" i="65" s="1"/>
  <c r="AP17" i="65" s="1"/>
  <c r="Z17" i="65"/>
  <c r="AB17" i="65" s="1"/>
  <c r="AO17" i="65" s="1"/>
  <c r="AA49" i="65"/>
  <c r="AC49" i="65" s="1"/>
  <c r="AP49" i="65" s="1"/>
  <c r="Z49" i="65"/>
  <c r="AB49" i="65" s="1"/>
  <c r="AO49" i="65" s="1"/>
  <c r="AA81" i="65"/>
  <c r="AC81" i="65" s="1"/>
  <c r="AP81" i="65" s="1"/>
  <c r="Z81" i="65"/>
  <c r="AB81" i="65" s="1"/>
  <c r="AO81" i="65" s="1"/>
  <c r="AA129" i="65"/>
  <c r="AC129" i="65" s="1"/>
  <c r="AP129" i="65" s="1"/>
  <c r="Z129" i="65"/>
  <c r="AB129" i="65" s="1"/>
  <c r="AO129" i="65" s="1"/>
  <c r="AA161" i="65"/>
  <c r="AC161" i="65" s="1"/>
  <c r="AP161" i="65" s="1"/>
  <c r="Z161" i="65"/>
  <c r="AB161" i="65" s="1"/>
  <c r="AO161" i="65" s="1"/>
  <c r="AA193" i="65"/>
  <c r="AC193" i="65" s="1"/>
  <c r="AP193" i="65" s="1"/>
  <c r="Z193" i="65"/>
  <c r="AB193" i="65" s="1"/>
  <c r="AO193" i="65" s="1"/>
  <c r="AA225" i="65"/>
  <c r="AC225" i="65" s="1"/>
  <c r="AP225" i="65" s="1"/>
  <c r="Z225" i="65"/>
  <c r="AB225" i="65" s="1"/>
  <c r="AO225" i="65" s="1"/>
  <c r="Z42" i="65"/>
  <c r="AB42" i="65" s="1"/>
  <c r="AO42" i="65" s="1"/>
  <c r="AA42" i="65"/>
  <c r="AC42" i="65" s="1"/>
  <c r="AP42" i="65" s="1"/>
  <c r="Z114" i="65"/>
  <c r="AB114" i="65" s="1"/>
  <c r="AO114" i="65" s="1"/>
  <c r="AA114" i="65"/>
  <c r="AC114" i="65" s="1"/>
  <c r="AP114" i="65" s="1"/>
  <c r="Z142" i="65"/>
  <c r="AB142" i="65" s="1"/>
  <c r="AO142" i="65" s="1"/>
  <c r="AA142" i="65"/>
  <c r="AC142" i="65" s="1"/>
  <c r="AP142" i="65" s="1"/>
  <c r="Z194" i="65"/>
  <c r="AB194" i="65" s="1"/>
  <c r="AO194" i="65" s="1"/>
  <c r="AA194" i="65"/>
  <c r="AC194" i="65" s="1"/>
  <c r="AP194" i="65" s="1"/>
  <c r="AA24" i="65"/>
  <c r="AC24" i="65" s="1"/>
  <c r="AP24" i="65" s="1"/>
  <c r="Z24" i="65"/>
  <c r="AB24" i="65" s="1"/>
  <c r="AO24" i="65" s="1"/>
  <c r="AA56" i="65"/>
  <c r="AC56" i="65" s="1"/>
  <c r="AP56" i="65" s="1"/>
  <c r="Z56" i="65"/>
  <c r="AB56" i="65" s="1"/>
  <c r="AO56" i="65" s="1"/>
  <c r="Z88" i="65"/>
  <c r="AB88" i="65" s="1"/>
  <c r="AO88" i="65" s="1"/>
  <c r="AA88" i="65"/>
  <c r="AC88" i="65" s="1"/>
  <c r="AP88" i="65" s="1"/>
  <c r="Z120" i="65"/>
  <c r="AB120" i="65" s="1"/>
  <c r="AO120" i="65" s="1"/>
  <c r="AA120" i="65"/>
  <c r="AC120" i="65" s="1"/>
  <c r="AP120" i="65" s="1"/>
  <c r="Z136" i="65"/>
  <c r="AB136" i="65" s="1"/>
  <c r="AO136" i="65" s="1"/>
  <c r="AA136" i="65"/>
  <c r="AC136" i="65" s="1"/>
  <c r="AP136" i="65" s="1"/>
  <c r="Z168" i="65"/>
  <c r="AB168" i="65" s="1"/>
  <c r="AO168" i="65" s="1"/>
  <c r="AA168" i="65"/>
  <c r="AC168" i="65" s="1"/>
  <c r="AP168" i="65" s="1"/>
  <c r="AA200" i="65"/>
  <c r="AC200" i="65" s="1"/>
  <c r="AP200" i="65" s="1"/>
  <c r="Z200" i="65"/>
  <c r="AB200" i="65" s="1"/>
  <c r="AO200" i="65" s="1"/>
  <c r="AA232" i="65"/>
  <c r="AC232" i="65" s="1"/>
  <c r="AP232" i="65" s="1"/>
  <c r="Z232" i="65"/>
  <c r="AB232" i="65" s="1"/>
  <c r="AO232" i="65" s="1"/>
  <c r="AA12" i="28"/>
  <c r="AC12" i="28" s="1"/>
  <c r="AP12" i="28" s="1"/>
  <c r="Z12" i="28"/>
  <c r="AB12" i="28" s="1"/>
  <c r="AO12" i="28" s="1"/>
  <c r="AA42" i="28"/>
  <c r="AC42" i="28" s="1"/>
  <c r="AP42" i="28" s="1"/>
  <c r="Z42" i="28"/>
  <c r="AB42" i="28" s="1"/>
  <c r="AO42" i="28" s="1"/>
  <c r="AA23" i="28"/>
  <c r="AC23" i="28" s="1"/>
  <c r="AP23" i="28" s="1"/>
  <c r="Z23" i="28"/>
  <c r="AB23" i="28" s="1"/>
  <c r="AO23" i="28" s="1"/>
  <c r="Z36" i="28"/>
  <c r="AB36" i="28" s="1"/>
  <c r="AO36" i="28" s="1"/>
  <c r="AA36" i="28"/>
  <c r="AC36" i="28" s="1"/>
  <c r="AP36" i="28" s="1"/>
  <c r="AA5" i="28"/>
  <c r="AC5" i="28" s="1"/>
  <c r="Z5" i="28"/>
  <c r="AB5" i="28" s="1"/>
  <c r="AA20" i="70"/>
  <c r="AC20" i="70" s="1"/>
  <c r="AP20" i="70" s="1"/>
  <c r="Z20" i="70"/>
  <c r="AB20" i="70" s="1"/>
  <c r="AO20" i="70" s="1"/>
  <c r="AA7" i="38"/>
  <c r="AC7" i="38" s="1"/>
  <c r="AP7" i="38" s="1"/>
  <c r="Z7" i="38"/>
  <c r="AB7" i="38" s="1"/>
  <c r="AO7" i="38" s="1"/>
  <c r="AA6" i="38"/>
  <c r="AC6" i="38" s="1"/>
  <c r="AP6" i="38" s="1"/>
  <c r="Z6" i="38"/>
  <c r="AB6" i="38" s="1"/>
  <c r="AO6" i="38" s="1"/>
  <c r="AA14" i="38"/>
  <c r="AC14" i="38" s="1"/>
  <c r="AP14" i="38" s="1"/>
  <c r="Z14" i="38"/>
  <c r="AB14" i="38" s="1"/>
  <c r="AO14" i="38" s="1"/>
  <c r="AA11" i="24"/>
  <c r="AC11" i="24" s="1"/>
  <c r="AP11" i="24" s="1"/>
  <c r="Z11" i="24"/>
  <c r="AB11" i="24" s="1"/>
  <c r="AO11" i="24" s="1"/>
  <c r="Z10" i="24"/>
  <c r="AB10" i="24" s="1"/>
  <c r="AO10" i="24" s="1"/>
  <c r="AA10" i="24"/>
  <c r="AC10" i="24" s="1"/>
  <c r="AP10" i="24" s="1"/>
  <c r="Z24" i="24"/>
  <c r="AB24" i="24" s="1"/>
  <c r="AO24" i="24" s="1"/>
  <c r="AA24" i="24"/>
  <c r="AC24" i="24" s="1"/>
  <c r="AP24" i="24" s="1"/>
  <c r="AA13" i="24"/>
  <c r="AC13" i="24" s="1"/>
  <c r="AP13" i="24" s="1"/>
  <c r="Z13" i="24"/>
  <c r="AB13" i="24" s="1"/>
  <c r="AO13" i="24" s="1"/>
  <c r="AA19" i="59"/>
  <c r="AC19" i="59" s="1"/>
  <c r="AP19" i="59" s="1"/>
  <c r="Z19" i="59"/>
  <c r="AB19" i="59" s="1"/>
  <c r="AO19" i="59" s="1"/>
  <c r="Z14" i="59"/>
  <c r="AB14" i="59" s="1"/>
  <c r="AO14" i="59" s="1"/>
  <c r="AA14" i="59"/>
  <c r="AC14" i="59" s="1"/>
  <c r="AP14" i="59" s="1"/>
  <c r="Z13" i="59"/>
  <c r="AB13" i="59" s="1"/>
  <c r="AO13" i="59" s="1"/>
  <c r="AA13" i="59"/>
  <c r="AC13" i="59" s="1"/>
  <c r="AP13" i="59" s="1"/>
  <c r="AA5" i="59"/>
  <c r="AC5" i="59" s="1"/>
  <c r="Z5" i="59"/>
  <c r="AB5" i="59" s="1"/>
  <c r="Z21" i="59"/>
  <c r="AB21" i="59" s="1"/>
  <c r="AO21" i="59" s="1"/>
  <c r="AA21" i="59"/>
  <c r="AC21" i="59" s="1"/>
  <c r="AP21" i="59" s="1"/>
  <c r="AA18" i="59"/>
  <c r="AC18" i="59" s="1"/>
  <c r="AP18" i="59" s="1"/>
  <c r="Z18" i="59"/>
  <c r="AB18" i="59" s="1"/>
  <c r="AO18" i="59" s="1"/>
  <c r="Q32" i="67"/>
  <c r="U32" i="67" s="1"/>
  <c r="N28" i="2" s="1"/>
  <c r="L28" i="2"/>
  <c r="Z11" i="58"/>
  <c r="AB11" i="58" s="1"/>
  <c r="AO11" i="58" s="1"/>
  <c r="AA11" i="58"/>
  <c r="AC11" i="58" s="1"/>
  <c r="AP11" i="58" s="1"/>
  <c r="AA10" i="58"/>
  <c r="AC10" i="58" s="1"/>
  <c r="AP10" i="58" s="1"/>
  <c r="Z10" i="58"/>
  <c r="AB10" i="58" s="1"/>
  <c r="AO10" i="58" s="1"/>
  <c r="AA24" i="69"/>
  <c r="AC24" i="69" s="1"/>
  <c r="AP24" i="69" s="1"/>
  <c r="Z24" i="69"/>
  <c r="AB24" i="69" s="1"/>
  <c r="AO24" i="69" s="1"/>
  <c r="Z51" i="69"/>
  <c r="AB51" i="69" s="1"/>
  <c r="AO51" i="69" s="1"/>
  <c r="AA51" i="69"/>
  <c r="AC51" i="69" s="1"/>
  <c r="AP51" i="69" s="1"/>
  <c r="Z22" i="69"/>
  <c r="AB22" i="69" s="1"/>
  <c r="AO22" i="69" s="1"/>
  <c r="AA22" i="69"/>
  <c r="AC22" i="69" s="1"/>
  <c r="AP22" i="69" s="1"/>
  <c r="AA16" i="69"/>
  <c r="AC16" i="69" s="1"/>
  <c r="AP16" i="69" s="1"/>
  <c r="Z16" i="69"/>
  <c r="AB16" i="69" s="1"/>
  <c r="AO16" i="69" s="1"/>
  <c r="AA12" i="69"/>
  <c r="AC12" i="69" s="1"/>
  <c r="AP12" i="69" s="1"/>
  <c r="Z12" i="69"/>
  <c r="AB12" i="69" s="1"/>
  <c r="AO12" i="69" s="1"/>
  <c r="AA42" i="69"/>
  <c r="AC42" i="69" s="1"/>
  <c r="AP42" i="69" s="1"/>
  <c r="Z42" i="69"/>
  <c r="AB42" i="69" s="1"/>
  <c r="AO42" i="69" s="1"/>
  <c r="AA10" i="69"/>
  <c r="AC10" i="69" s="1"/>
  <c r="AP10" i="69" s="1"/>
  <c r="Z10" i="69"/>
  <c r="AB10" i="69" s="1"/>
  <c r="AO10" i="69" s="1"/>
  <c r="AA29" i="69"/>
  <c r="AC29" i="69" s="1"/>
  <c r="AP29" i="69" s="1"/>
  <c r="Z29" i="69"/>
  <c r="AB29" i="69" s="1"/>
  <c r="AO29" i="69" s="1"/>
  <c r="AA61" i="69"/>
  <c r="AC61" i="69" s="1"/>
  <c r="AP61" i="69" s="1"/>
  <c r="Z61" i="69"/>
  <c r="AB61" i="69" s="1"/>
  <c r="AO61" i="69" s="1"/>
  <c r="AA20" i="56"/>
  <c r="AC20" i="56" s="1"/>
  <c r="AP20" i="56" s="1"/>
  <c r="Z20" i="56"/>
  <c r="AB20" i="56" s="1"/>
  <c r="AO20" i="56" s="1"/>
  <c r="Z17" i="56"/>
  <c r="AB17" i="56" s="1"/>
  <c r="AO17" i="56" s="1"/>
  <c r="AA17" i="56"/>
  <c r="AC17" i="56" s="1"/>
  <c r="AP17" i="56" s="1"/>
  <c r="Z22" i="56"/>
  <c r="AB22" i="56" s="1"/>
  <c r="AO22" i="56" s="1"/>
  <c r="AA22" i="56"/>
  <c r="AC22" i="56" s="1"/>
  <c r="AP22" i="56" s="1"/>
  <c r="AA5" i="41"/>
  <c r="AC5" i="41" s="1"/>
  <c r="Z5" i="41"/>
  <c r="AB5" i="41" s="1"/>
  <c r="Z7" i="41"/>
  <c r="AB7" i="41" s="1"/>
  <c r="AO7" i="41" s="1"/>
  <c r="AA7" i="41"/>
  <c r="AC7" i="41" s="1"/>
  <c r="AP7" i="41" s="1"/>
  <c r="Z16" i="41"/>
  <c r="AB16" i="41" s="1"/>
  <c r="AO16" i="41" s="1"/>
  <c r="AA16" i="41"/>
  <c r="AC16" i="41" s="1"/>
  <c r="AP16" i="41" s="1"/>
  <c r="Z13" i="26"/>
  <c r="AB13" i="26" s="1"/>
  <c r="AO13" i="26" s="1"/>
  <c r="AA13" i="26"/>
  <c r="AC13" i="26" s="1"/>
  <c r="AP13" i="26" s="1"/>
  <c r="Z8" i="26"/>
  <c r="AB8" i="26" s="1"/>
  <c r="AO8" i="26" s="1"/>
  <c r="AA8" i="26"/>
  <c r="AC8" i="26" s="1"/>
  <c r="AP8" i="26" s="1"/>
  <c r="Z11" i="26"/>
  <c r="AB11" i="26" s="1"/>
  <c r="AO11" i="26" s="1"/>
  <c r="AA11" i="26"/>
  <c r="AC11" i="26" s="1"/>
  <c r="AP11" i="26" s="1"/>
  <c r="AA9" i="26"/>
  <c r="AC9" i="26" s="1"/>
  <c r="AP9" i="26" s="1"/>
  <c r="Z9" i="26"/>
  <c r="AB9" i="26" s="1"/>
  <c r="AO9" i="26" s="1"/>
  <c r="Z19" i="49"/>
  <c r="AB19" i="49" s="1"/>
  <c r="AO19" i="49" s="1"/>
  <c r="AA19" i="49"/>
  <c r="AC19" i="49" s="1"/>
  <c r="AP19" i="49" s="1"/>
  <c r="AA5" i="49"/>
  <c r="AC5" i="49" s="1"/>
  <c r="Z5" i="49"/>
  <c r="AB5" i="49" s="1"/>
  <c r="AA22" i="49"/>
  <c r="AC22" i="49" s="1"/>
  <c r="AP22" i="49" s="1"/>
  <c r="Z22" i="49"/>
  <c r="AB22" i="49" s="1"/>
  <c r="AO22" i="49" s="1"/>
  <c r="AA18" i="49"/>
  <c r="AC18" i="49" s="1"/>
  <c r="AP18" i="49" s="1"/>
  <c r="Z18" i="49"/>
  <c r="AB18" i="49" s="1"/>
  <c r="AO18" i="49" s="1"/>
  <c r="AA23" i="49"/>
  <c r="AC23" i="49" s="1"/>
  <c r="AP23" i="49" s="1"/>
  <c r="Z23" i="49"/>
  <c r="AB23" i="49" s="1"/>
  <c r="AO23" i="49" s="1"/>
  <c r="Z24" i="45"/>
  <c r="AB24" i="45" s="1"/>
  <c r="AO24" i="45" s="1"/>
  <c r="AA24" i="45"/>
  <c r="AC24" i="45" s="1"/>
  <c r="AP24" i="45" s="1"/>
  <c r="Z6" i="45"/>
  <c r="AB6" i="45" s="1"/>
  <c r="AO6" i="45" s="1"/>
  <c r="AA6" i="45"/>
  <c r="AC6" i="45" s="1"/>
  <c r="AP6" i="45" s="1"/>
  <c r="AA5" i="45"/>
  <c r="AC5" i="45" s="1"/>
  <c r="Z5" i="45"/>
  <c r="AB5" i="45" s="1"/>
  <c r="AA11" i="45"/>
  <c r="AC11" i="45" s="1"/>
  <c r="AP11" i="45" s="1"/>
  <c r="Z11" i="45"/>
  <c r="AB11" i="45" s="1"/>
  <c r="AO11" i="45" s="1"/>
  <c r="AA17" i="21"/>
  <c r="AC17" i="21" s="1"/>
  <c r="AP17" i="21" s="1"/>
  <c r="Z17" i="21"/>
  <c r="AB17" i="21" s="1"/>
  <c r="AO17" i="21" s="1"/>
  <c r="Z16" i="21"/>
  <c r="AB16" i="21" s="1"/>
  <c r="AO16" i="21" s="1"/>
  <c r="AA16" i="21"/>
  <c r="AC16" i="21" s="1"/>
  <c r="AP16" i="21" s="1"/>
  <c r="AA14" i="21"/>
  <c r="AC14" i="21" s="1"/>
  <c r="AP14" i="21" s="1"/>
  <c r="Z14" i="21"/>
  <c r="AB14" i="21" s="1"/>
  <c r="AO14" i="21" s="1"/>
  <c r="AA7" i="21"/>
  <c r="AC7" i="21" s="1"/>
  <c r="AP7" i="21" s="1"/>
  <c r="Z7" i="21"/>
  <c r="AB7" i="21" s="1"/>
  <c r="AO7" i="21" s="1"/>
  <c r="AA20" i="21"/>
  <c r="AC20" i="21" s="1"/>
  <c r="AP20" i="21" s="1"/>
  <c r="Z20" i="21"/>
  <c r="AB20" i="21" s="1"/>
  <c r="AO20" i="21" s="1"/>
  <c r="Z19" i="54"/>
  <c r="AB19" i="54" s="1"/>
  <c r="AO19" i="54" s="1"/>
  <c r="AA19" i="54"/>
  <c r="AC19" i="54" s="1"/>
  <c r="AP19" i="54" s="1"/>
  <c r="AA16" i="54"/>
  <c r="AC16" i="54" s="1"/>
  <c r="AP16" i="54" s="1"/>
  <c r="Z16" i="54"/>
  <c r="AB16" i="54" s="1"/>
  <c r="AO16" i="54" s="1"/>
  <c r="Z22" i="54"/>
  <c r="AB22" i="54" s="1"/>
  <c r="AO22" i="54" s="1"/>
  <c r="AA22" i="54"/>
  <c r="AC22" i="54" s="1"/>
  <c r="AP22" i="54" s="1"/>
  <c r="Q27" i="67"/>
  <c r="U27" i="67" s="1"/>
  <c r="N24" i="2" s="1"/>
  <c r="L24" i="2"/>
  <c r="Z10" i="54"/>
  <c r="AB10" i="54" s="1"/>
  <c r="AO10" i="54" s="1"/>
  <c r="AA10" i="54"/>
  <c r="AC10" i="54" s="1"/>
  <c r="AP10" i="54" s="1"/>
  <c r="Z12" i="72"/>
  <c r="AB12" i="72" s="1"/>
  <c r="AO12" i="72" s="1"/>
  <c r="AA12" i="72"/>
  <c r="AC12" i="72" s="1"/>
  <c r="AP12" i="72" s="1"/>
  <c r="AA14" i="72"/>
  <c r="AC14" i="72" s="1"/>
  <c r="AP14" i="72" s="1"/>
  <c r="Z14" i="72"/>
  <c r="AB14" i="72" s="1"/>
  <c r="AO14" i="72" s="1"/>
  <c r="AA21" i="72"/>
  <c r="AC21" i="72" s="1"/>
  <c r="AP21" i="72" s="1"/>
  <c r="Z21" i="72"/>
  <c r="AB21" i="72" s="1"/>
  <c r="AO21" i="72" s="1"/>
  <c r="Z10" i="72"/>
  <c r="AB10" i="72" s="1"/>
  <c r="AO10" i="72" s="1"/>
  <c r="AA10" i="72"/>
  <c r="AC10" i="72" s="1"/>
  <c r="AP10" i="72" s="1"/>
  <c r="AA15" i="72"/>
  <c r="AC15" i="72" s="1"/>
  <c r="AP15" i="72" s="1"/>
  <c r="Z15" i="72"/>
  <c r="AB15" i="72" s="1"/>
  <c r="AO15" i="72" s="1"/>
  <c r="Z12" i="55"/>
  <c r="AB12" i="55" s="1"/>
  <c r="AO12" i="55" s="1"/>
  <c r="AA12" i="55"/>
  <c r="AC12" i="55" s="1"/>
  <c r="AP12" i="55" s="1"/>
  <c r="AA13" i="55"/>
  <c r="AC13" i="55" s="1"/>
  <c r="AP13" i="55" s="1"/>
  <c r="Z13" i="55"/>
  <c r="AB13" i="55" s="1"/>
  <c r="AO13" i="55" s="1"/>
  <c r="AA14" i="55"/>
  <c r="AC14" i="55" s="1"/>
  <c r="AP14" i="55" s="1"/>
  <c r="Z14" i="55"/>
  <c r="AB14" i="55" s="1"/>
  <c r="AO14" i="55" s="1"/>
  <c r="AA15" i="55"/>
  <c r="AC15" i="55" s="1"/>
  <c r="AP15" i="55" s="1"/>
  <c r="Z15" i="55"/>
  <c r="AB15" i="55" s="1"/>
  <c r="AO15" i="55" s="1"/>
  <c r="I23" i="67"/>
  <c r="AA5" i="53"/>
  <c r="AC5" i="53" s="1"/>
  <c r="Z5" i="53"/>
  <c r="AB5" i="53" s="1"/>
  <c r="Z28" i="53"/>
  <c r="AB28" i="53" s="1"/>
  <c r="AO28" i="53" s="1"/>
  <c r="AA28" i="53"/>
  <c r="AC28" i="53" s="1"/>
  <c r="AP28" i="53" s="1"/>
  <c r="Z6" i="53"/>
  <c r="AB6" i="53" s="1"/>
  <c r="AO6" i="53" s="1"/>
  <c r="AA6" i="53"/>
  <c r="AC6" i="53" s="1"/>
  <c r="AP6" i="53" s="1"/>
  <c r="AA54" i="53"/>
  <c r="AC54" i="53" s="1"/>
  <c r="AP54" i="53" s="1"/>
  <c r="Z54" i="53"/>
  <c r="AB54" i="53" s="1"/>
  <c r="AO54" i="53" s="1"/>
  <c r="Z37" i="53"/>
  <c r="AB37" i="53" s="1"/>
  <c r="AO37" i="53" s="1"/>
  <c r="AA37" i="53"/>
  <c r="AC37" i="53" s="1"/>
  <c r="AP37" i="53" s="1"/>
  <c r="AA23" i="53"/>
  <c r="AC23" i="53" s="1"/>
  <c r="AP23" i="53" s="1"/>
  <c r="Z23" i="53"/>
  <c r="AB23" i="53" s="1"/>
  <c r="AO23" i="53" s="1"/>
  <c r="AA42" i="53"/>
  <c r="AC42" i="53" s="1"/>
  <c r="AP42" i="53" s="1"/>
  <c r="Z42" i="53"/>
  <c r="AB42" i="53" s="1"/>
  <c r="AO42" i="53" s="1"/>
  <c r="Z7" i="53"/>
  <c r="AB7" i="53" s="1"/>
  <c r="AO7" i="53" s="1"/>
  <c r="AA7" i="53"/>
  <c r="AC7" i="53" s="1"/>
  <c r="AP7" i="53" s="1"/>
  <c r="AA30" i="53"/>
  <c r="AC30" i="53" s="1"/>
  <c r="AP30" i="53" s="1"/>
  <c r="Z30" i="53"/>
  <c r="AB30" i="53" s="1"/>
  <c r="AO30" i="53" s="1"/>
  <c r="Z49" i="53"/>
  <c r="AB49" i="53" s="1"/>
  <c r="AO49" i="53" s="1"/>
  <c r="AA49" i="53"/>
  <c r="AC49" i="53" s="1"/>
  <c r="AP49" i="53" s="1"/>
  <c r="AA22" i="53"/>
  <c r="AC22" i="53" s="1"/>
  <c r="AP22" i="53" s="1"/>
  <c r="Z22" i="53"/>
  <c r="AB22" i="53" s="1"/>
  <c r="AO22" i="53" s="1"/>
  <c r="Z39" i="53"/>
  <c r="AB39" i="53" s="1"/>
  <c r="AO39" i="53" s="1"/>
  <c r="AA39" i="53"/>
  <c r="AC39" i="53" s="1"/>
  <c r="AP39" i="53" s="1"/>
  <c r="Z55" i="53"/>
  <c r="AB55" i="53" s="1"/>
  <c r="AO55" i="53" s="1"/>
  <c r="AA55" i="53"/>
  <c r="AC55" i="53" s="1"/>
  <c r="AP55" i="53" s="1"/>
  <c r="N72" i="68"/>
  <c r="D49" i="2" s="1"/>
  <c r="Q70" i="68"/>
  <c r="Q72" i="68" s="1"/>
  <c r="AA43" i="5"/>
  <c r="AC43" i="5" s="1"/>
  <c r="AP43" i="5" s="1"/>
  <c r="Z43" i="5"/>
  <c r="AB43" i="5" s="1"/>
  <c r="AO43" i="5" s="1"/>
  <c r="AA6" i="5"/>
  <c r="AC6" i="5" s="1"/>
  <c r="AP6" i="5" s="1"/>
  <c r="Z6" i="5"/>
  <c r="AB6" i="5" s="1"/>
  <c r="AO6" i="5" s="1"/>
  <c r="Z13" i="5"/>
  <c r="AB13" i="5" s="1"/>
  <c r="AO13" i="5" s="1"/>
  <c r="AA13" i="5"/>
  <c r="AC13" i="5" s="1"/>
  <c r="AP13" i="5" s="1"/>
  <c r="Z34" i="5"/>
  <c r="AB34" i="5" s="1"/>
  <c r="AO34" i="5" s="1"/>
  <c r="AA34" i="5"/>
  <c r="AC34" i="5" s="1"/>
  <c r="AP34" i="5" s="1"/>
  <c r="AA19" i="5"/>
  <c r="AC19" i="5" s="1"/>
  <c r="AP19" i="5" s="1"/>
  <c r="Z19" i="5"/>
  <c r="AB19" i="5" s="1"/>
  <c r="AO19" i="5" s="1"/>
  <c r="Z38" i="5"/>
  <c r="AB38" i="5" s="1"/>
  <c r="AO38" i="5" s="1"/>
  <c r="AA38" i="5"/>
  <c r="AC38" i="5" s="1"/>
  <c r="AP38" i="5" s="1"/>
  <c r="Z8" i="5"/>
  <c r="AB8" i="5" s="1"/>
  <c r="AO8" i="5" s="1"/>
  <c r="AA8" i="5"/>
  <c r="AC8" i="5" s="1"/>
  <c r="AP8" i="5" s="1"/>
  <c r="Z10" i="5"/>
  <c r="AB10" i="5" s="1"/>
  <c r="AO10" i="5" s="1"/>
  <c r="AA10" i="5"/>
  <c r="AC10" i="5" s="1"/>
  <c r="AP10" i="5" s="1"/>
  <c r="AA29" i="5"/>
  <c r="AC29" i="5" s="1"/>
  <c r="AP29" i="5" s="1"/>
  <c r="Z29" i="5"/>
  <c r="AB29" i="5" s="1"/>
  <c r="AO29" i="5" s="1"/>
  <c r="Z28" i="5"/>
  <c r="AB28" i="5" s="1"/>
  <c r="AO28" i="5" s="1"/>
  <c r="AA28" i="5"/>
  <c r="AC28" i="5" s="1"/>
  <c r="AP28" i="5" s="1"/>
  <c r="Z44" i="5"/>
  <c r="AB44" i="5" s="1"/>
  <c r="AO44" i="5" s="1"/>
  <c r="AA44" i="5"/>
  <c r="AC44" i="5" s="1"/>
  <c r="AP44" i="5" s="1"/>
  <c r="Z13" i="14"/>
  <c r="AB13" i="14" s="1"/>
  <c r="AO13" i="14" s="1"/>
  <c r="AA13" i="14"/>
  <c r="AC13" i="14" s="1"/>
  <c r="AP13" i="14" s="1"/>
  <c r="AA18" i="14"/>
  <c r="AC18" i="14" s="1"/>
  <c r="AP18" i="14" s="1"/>
  <c r="Z18" i="14"/>
  <c r="AB18" i="14" s="1"/>
  <c r="AO18" i="14" s="1"/>
  <c r="AA17" i="14"/>
  <c r="AC17" i="14" s="1"/>
  <c r="AP17" i="14" s="1"/>
  <c r="Z17" i="14"/>
  <c r="AB17" i="14" s="1"/>
  <c r="AO17" i="14" s="1"/>
  <c r="Z12" i="14"/>
  <c r="AB12" i="14" s="1"/>
  <c r="AO12" i="14" s="1"/>
  <c r="AA12" i="14"/>
  <c r="AC12" i="14" s="1"/>
  <c r="AP12" i="14" s="1"/>
  <c r="AA22" i="12"/>
  <c r="AC22" i="12" s="1"/>
  <c r="AP22" i="12" s="1"/>
  <c r="Z22" i="12"/>
  <c r="AB22" i="12" s="1"/>
  <c r="AO22" i="12" s="1"/>
  <c r="AA41" i="12"/>
  <c r="AC41" i="12" s="1"/>
  <c r="AP41" i="12" s="1"/>
  <c r="Z41" i="12"/>
  <c r="AB41" i="12" s="1"/>
  <c r="AO41" i="12" s="1"/>
  <c r="Z13" i="12"/>
  <c r="AB13" i="12" s="1"/>
  <c r="AO13" i="12" s="1"/>
  <c r="AA13" i="12"/>
  <c r="AC13" i="12" s="1"/>
  <c r="AP13" i="12" s="1"/>
  <c r="Z32" i="12"/>
  <c r="AB32" i="12" s="1"/>
  <c r="AO32" i="12" s="1"/>
  <c r="AA32" i="12"/>
  <c r="AC32" i="12" s="1"/>
  <c r="AP32" i="12" s="1"/>
  <c r="Z36" i="12"/>
  <c r="AB36" i="12" s="1"/>
  <c r="AO36" i="12" s="1"/>
  <c r="AA36" i="12"/>
  <c r="AC36" i="12" s="1"/>
  <c r="AP36" i="12" s="1"/>
  <c r="AA9" i="12"/>
  <c r="AC9" i="12" s="1"/>
  <c r="AP9" i="12" s="1"/>
  <c r="Z9" i="12"/>
  <c r="AB9" i="12" s="1"/>
  <c r="AO9" i="12" s="1"/>
  <c r="Z24" i="12"/>
  <c r="AB24" i="12" s="1"/>
  <c r="AO24" i="12" s="1"/>
  <c r="AA24" i="12"/>
  <c r="AC24" i="12" s="1"/>
  <c r="AP24" i="12" s="1"/>
  <c r="AA43" i="12"/>
  <c r="AC43" i="12" s="1"/>
  <c r="AP43" i="12" s="1"/>
  <c r="Z43" i="12"/>
  <c r="AB43" i="12" s="1"/>
  <c r="AO43" i="12" s="1"/>
  <c r="AA19" i="12"/>
  <c r="AC19" i="12" s="1"/>
  <c r="AP19" i="12" s="1"/>
  <c r="Z19" i="12"/>
  <c r="AB19" i="12" s="1"/>
  <c r="AO19" i="12" s="1"/>
  <c r="AA50" i="12"/>
  <c r="AC50" i="12" s="1"/>
  <c r="AP50" i="12" s="1"/>
  <c r="Z50" i="12"/>
  <c r="AB50" i="12" s="1"/>
  <c r="AO50" i="12" s="1"/>
  <c r="Z9" i="27"/>
  <c r="AB9" i="27" s="1"/>
  <c r="AO9" i="27" s="1"/>
  <c r="AA9" i="62"/>
  <c r="AC9" i="62" s="1"/>
  <c r="AP9" i="62" s="1"/>
  <c r="Z9" i="62"/>
  <c r="AB9" i="62" s="1"/>
  <c r="AO9" i="62" s="1"/>
  <c r="Z15" i="62"/>
  <c r="AB15" i="62" s="1"/>
  <c r="AO15" i="62" s="1"/>
  <c r="AA15" i="62"/>
  <c r="AC15" i="62" s="1"/>
  <c r="AP15" i="62" s="1"/>
  <c r="Z12" i="62"/>
  <c r="AB12" i="62" s="1"/>
  <c r="AO12" i="62" s="1"/>
  <c r="AA12" i="62"/>
  <c r="AC12" i="62" s="1"/>
  <c r="AP12" i="62" s="1"/>
  <c r="AA24" i="62"/>
  <c r="AC24" i="62" s="1"/>
  <c r="AP24" i="62" s="1"/>
  <c r="Z24" i="62"/>
  <c r="AB24" i="62" s="1"/>
  <c r="AO24" i="62" s="1"/>
  <c r="Q34" i="67"/>
  <c r="U34" i="67" s="1"/>
  <c r="N30" i="2" s="1"/>
  <c r="L30" i="2"/>
  <c r="A22" i="62"/>
  <c r="AO5" i="62"/>
  <c r="Z23" i="50"/>
  <c r="AB23" i="50" s="1"/>
  <c r="AO23" i="50" s="1"/>
  <c r="AA23" i="50"/>
  <c r="AC23" i="50" s="1"/>
  <c r="AP23" i="50" s="1"/>
  <c r="Q19" i="67"/>
  <c r="U19" i="67" s="1"/>
  <c r="N19" i="2" s="1"/>
  <c r="L19" i="2"/>
  <c r="Q28" i="67"/>
  <c r="U28" i="67" s="1"/>
  <c r="N25" i="2" s="1"/>
  <c r="L25" i="2"/>
  <c r="Z9" i="42"/>
  <c r="AB9" i="42" s="1"/>
  <c r="AO9" i="42" s="1"/>
  <c r="AA9" i="42"/>
  <c r="AC9" i="42" s="1"/>
  <c r="AP9" i="42" s="1"/>
  <c r="AA14" i="42"/>
  <c r="AC14" i="42" s="1"/>
  <c r="AP14" i="42" s="1"/>
  <c r="Z14" i="42"/>
  <c r="AB14" i="42" s="1"/>
  <c r="AO14" i="42" s="1"/>
  <c r="Q24" i="67"/>
  <c r="N23" i="67"/>
  <c r="L23" i="2" s="1"/>
  <c r="Q16" i="67"/>
  <c r="U16" i="67" s="1"/>
  <c r="N16" i="2" s="1"/>
  <c r="L16" i="2"/>
  <c r="Q31" i="68"/>
  <c r="U31" i="68" s="1"/>
  <c r="F28" i="2" s="1"/>
  <c r="D28" i="2"/>
  <c r="Q39" i="68"/>
  <c r="U39" i="68" s="1"/>
  <c r="F35" i="2" s="1"/>
  <c r="D35" i="2"/>
  <c r="Q36" i="68"/>
  <c r="U36" i="68" s="1"/>
  <c r="F32" i="2" s="1"/>
  <c r="D32" i="2"/>
  <c r="D21" i="2"/>
  <c r="Q20" i="68"/>
  <c r="U20" i="68" s="1"/>
  <c r="F21" i="2" s="1"/>
  <c r="R64" i="67"/>
  <c r="R66" i="67" s="1"/>
  <c r="O66" i="67"/>
  <c r="Q49" i="68"/>
  <c r="AA15" i="70"/>
  <c r="AC15" i="70" s="1"/>
  <c r="AP15" i="70" s="1"/>
  <c r="Z15" i="70"/>
  <c r="AB15" i="70" s="1"/>
  <c r="AO15" i="70" s="1"/>
  <c r="Z23" i="21"/>
  <c r="AB23" i="21" s="1"/>
  <c r="AO23" i="21" s="1"/>
  <c r="AA23" i="21"/>
  <c r="AC23" i="21" s="1"/>
  <c r="AP23" i="21" s="1"/>
  <c r="AA508" i="15"/>
  <c r="AC508" i="15" s="1"/>
  <c r="AP508" i="15" s="1"/>
  <c r="Z508" i="15"/>
  <c r="AB508" i="15" s="1"/>
  <c r="AO508" i="15" s="1"/>
  <c r="AA380" i="15"/>
  <c r="AC380" i="15" s="1"/>
  <c r="AP380" i="15" s="1"/>
  <c r="Z380" i="15"/>
  <c r="AB380" i="15" s="1"/>
  <c r="AO380" i="15" s="1"/>
  <c r="AA252" i="15"/>
  <c r="AC252" i="15" s="1"/>
  <c r="AP252" i="15" s="1"/>
  <c r="Z252" i="15"/>
  <c r="AB252" i="15" s="1"/>
  <c r="AO252" i="15" s="1"/>
  <c r="AA140" i="15"/>
  <c r="AC140" i="15" s="1"/>
  <c r="AP140" i="15" s="1"/>
  <c r="Z140" i="15"/>
  <c r="AB140" i="15" s="1"/>
  <c r="AO140" i="15" s="1"/>
  <c r="AA66" i="15"/>
  <c r="AC66" i="15" s="1"/>
  <c r="AP66" i="15" s="1"/>
  <c r="Z66" i="15"/>
  <c r="AB66" i="15" s="1"/>
  <c r="AO66" i="15" s="1"/>
  <c r="D11" i="2"/>
  <c r="Q10" i="68"/>
  <c r="U10" i="68" s="1"/>
  <c r="F11" i="2" s="1"/>
  <c r="AA199" i="65"/>
  <c r="AC199" i="65" s="1"/>
  <c r="AP199" i="65" s="1"/>
  <c r="Z199" i="65"/>
  <c r="AB199" i="65" s="1"/>
  <c r="AO199" i="65" s="1"/>
  <c r="AA135" i="65"/>
  <c r="AC135" i="65" s="1"/>
  <c r="AP135" i="65" s="1"/>
  <c r="Z135" i="65"/>
  <c r="AB135" i="65" s="1"/>
  <c r="AO135" i="65" s="1"/>
  <c r="AA71" i="65"/>
  <c r="AC71" i="65" s="1"/>
  <c r="AP71" i="65" s="1"/>
  <c r="Z71" i="65"/>
  <c r="AB71" i="65" s="1"/>
  <c r="AO71" i="65" s="1"/>
  <c r="Z13" i="36"/>
  <c r="AB13" i="36" s="1"/>
  <c r="AO13" i="36" s="1"/>
  <c r="AA13" i="36"/>
  <c r="AC13" i="36" s="1"/>
  <c r="AP13" i="36" s="1"/>
  <c r="AA6" i="36"/>
  <c r="AC6" i="36" s="1"/>
  <c r="AP6" i="36" s="1"/>
  <c r="Z6" i="36"/>
  <c r="AB6" i="36" s="1"/>
  <c r="AO6" i="36" s="1"/>
  <c r="Z22" i="36"/>
  <c r="AB22" i="36" s="1"/>
  <c r="AO22" i="36" s="1"/>
  <c r="AA22" i="36"/>
  <c r="AC22" i="36" s="1"/>
  <c r="AP22" i="36" s="1"/>
  <c r="AA19" i="36"/>
  <c r="AC19" i="36" s="1"/>
  <c r="AP19" i="36" s="1"/>
  <c r="Z19" i="36"/>
  <c r="AB19" i="36" s="1"/>
  <c r="AO19" i="36" s="1"/>
  <c r="AA17" i="36"/>
  <c r="AC17" i="36" s="1"/>
  <c r="AP17" i="36" s="1"/>
  <c r="Z17" i="36"/>
  <c r="AB17" i="36" s="1"/>
  <c r="AO17" i="36" s="1"/>
  <c r="AA19" i="44"/>
  <c r="AC19" i="44" s="1"/>
  <c r="AP19" i="44" s="1"/>
  <c r="Z19" i="44"/>
  <c r="AB19" i="44" s="1"/>
  <c r="AO19" i="44" s="1"/>
  <c r="AA12" i="44"/>
  <c r="AC12" i="44" s="1"/>
  <c r="AP12" i="44" s="1"/>
  <c r="Z12" i="44"/>
  <c r="AB12" i="44" s="1"/>
  <c r="AO12" i="44" s="1"/>
  <c r="AA7" i="44"/>
  <c r="AC7" i="44" s="1"/>
  <c r="AP7" i="44" s="1"/>
  <c r="Z7" i="44"/>
  <c r="AB7" i="44" s="1"/>
  <c r="AO7" i="44" s="1"/>
  <c r="AA24" i="44"/>
  <c r="AC24" i="44" s="1"/>
  <c r="AP24" i="44" s="1"/>
  <c r="Z24" i="44"/>
  <c r="AB24" i="44" s="1"/>
  <c r="AO24" i="44" s="1"/>
  <c r="AA14" i="44"/>
  <c r="AC14" i="44" s="1"/>
  <c r="AP14" i="44" s="1"/>
  <c r="Z14" i="44"/>
  <c r="AB14" i="44" s="1"/>
  <c r="AO14" i="44" s="1"/>
  <c r="AA9" i="18"/>
  <c r="AC9" i="18" s="1"/>
  <c r="AP9" i="18" s="1"/>
  <c r="Z9" i="18"/>
  <c r="AB9" i="18" s="1"/>
  <c r="AO9" i="18" s="1"/>
  <c r="Z5" i="18"/>
  <c r="AB5" i="18" s="1"/>
  <c r="AA5" i="18"/>
  <c r="AC5" i="18" s="1"/>
  <c r="AA23" i="18"/>
  <c r="AC23" i="18" s="1"/>
  <c r="AP23" i="18" s="1"/>
  <c r="Z23" i="18"/>
  <c r="AB23" i="18" s="1"/>
  <c r="AO23" i="18" s="1"/>
  <c r="AA24" i="18"/>
  <c r="AC24" i="18" s="1"/>
  <c r="AP24" i="18" s="1"/>
  <c r="Z24" i="18"/>
  <c r="AB24" i="18" s="1"/>
  <c r="AO24" i="18" s="1"/>
  <c r="AA18" i="18"/>
  <c r="AC18" i="18" s="1"/>
  <c r="AP18" i="18" s="1"/>
  <c r="Z18" i="18"/>
  <c r="AB18" i="18" s="1"/>
  <c r="AO18" i="18" s="1"/>
  <c r="AA17" i="25"/>
  <c r="AC17" i="25" s="1"/>
  <c r="AP17" i="25" s="1"/>
  <c r="Z17" i="25"/>
  <c r="AB17" i="25" s="1"/>
  <c r="AO17" i="25" s="1"/>
  <c r="Z16" i="25"/>
  <c r="AB16" i="25" s="1"/>
  <c r="AO16" i="25" s="1"/>
  <c r="AA16" i="25"/>
  <c r="AC16" i="25" s="1"/>
  <c r="AP16" i="25" s="1"/>
  <c r="AA14" i="25"/>
  <c r="AC14" i="25" s="1"/>
  <c r="AP14" i="25" s="1"/>
  <c r="Z14" i="25"/>
  <c r="AB14" i="25" s="1"/>
  <c r="AO14" i="25" s="1"/>
  <c r="AA7" i="25"/>
  <c r="AC7" i="25" s="1"/>
  <c r="AP7" i="25" s="1"/>
  <c r="Z7" i="25"/>
  <c r="AB7" i="25" s="1"/>
  <c r="AO7" i="25" s="1"/>
  <c r="AA20" i="25"/>
  <c r="AC20" i="25" s="1"/>
  <c r="AP20" i="25" s="1"/>
  <c r="Z20" i="25"/>
  <c r="AB20" i="25" s="1"/>
  <c r="AO20" i="25" s="1"/>
  <c r="AA10" i="61"/>
  <c r="AC10" i="61" s="1"/>
  <c r="AP10" i="61" s="1"/>
  <c r="Z10" i="61"/>
  <c r="AB10" i="61" s="1"/>
  <c r="AO10" i="61" s="1"/>
  <c r="Z24" i="61"/>
  <c r="AB24" i="61" s="1"/>
  <c r="AO24" i="61" s="1"/>
  <c r="AA24" i="61"/>
  <c r="AC24" i="61" s="1"/>
  <c r="AP24" i="61" s="1"/>
  <c r="AA13" i="61"/>
  <c r="AC13" i="61" s="1"/>
  <c r="AP13" i="61" s="1"/>
  <c r="Z13" i="61"/>
  <c r="AB13" i="61" s="1"/>
  <c r="AO13" i="61" s="1"/>
  <c r="AA22" i="61"/>
  <c r="AC22" i="61" s="1"/>
  <c r="AP22" i="61" s="1"/>
  <c r="Z22" i="61"/>
  <c r="AB22" i="61" s="1"/>
  <c r="AO22" i="61" s="1"/>
  <c r="AA19" i="61"/>
  <c r="AC19" i="61" s="1"/>
  <c r="AP19" i="61" s="1"/>
  <c r="Z19" i="61"/>
  <c r="AB19" i="61" s="1"/>
  <c r="AO19" i="61" s="1"/>
  <c r="AA10" i="75"/>
  <c r="AC10" i="75" s="1"/>
  <c r="AP10" i="75" s="1"/>
  <c r="Z10" i="75"/>
  <c r="AB10" i="75" s="1"/>
  <c r="AO10" i="75" s="1"/>
  <c r="Z16" i="75"/>
  <c r="AB16" i="75" s="1"/>
  <c r="AO16" i="75" s="1"/>
  <c r="AA16" i="75"/>
  <c r="AC16" i="75" s="1"/>
  <c r="AP16" i="75" s="1"/>
  <c r="AA39" i="75"/>
  <c r="AC39" i="75" s="1"/>
  <c r="AP39" i="75" s="1"/>
  <c r="Z39" i="75"/>
  <c r="AB39" i="75" s="1"/>
  <c r="AO39" i="75" s="1"/>
  <c r="AA5" i="75"/>
  <c r="AC5" i="75" s="1"/>
  <c r="Z5" i="75"/>
  <c r="AB5" i="75" s="1"/>
  <c r="Z19" i="75"/>
  <c r="AB19" i="75" s="1"/>
  <c r="AO19" i="75" s="1"/>
  <c r="AA19" i="75"/>
  <c r="AC19" i="75" s="1"/>
  <c r="AP19" i="75" s="1"/>
  <c r="AA17" i="75"/>
  <c r="AC17" i="75" s="1"/>
  <c r="AP17" i="75" s="1"/>
  <c r="Z17" i="75"/>
  <c r="AB17" i="75" s="1"/>
  <c r="AO17" i="75" s="1"/>
  <c r="Z38" i="75"/>
  <c r="AB38" i="75" s="1"/>
  <c r="AO38" i="75" s="1"/>
  <c r="AA38" i="75"/>
  <c r="AC38" i="75" s="1"/>
  <c r="AP38" i="75" s="1"/>
  <c r="AA35" i="75"/>
  <c r="AC35" i="75" s="1"/>
  <c r="AP35" i="75" s="1"/>
  <c r="Z35" i="75"/>
  <c r="AB35" i="75" s="1"/>
  <c r="AO35" i="75" s="1"/>
  <c r="AA67" i="75"/>
  <c r="AC67" i="75" s="1"/>
  <c r="AP67" i="75" s="1"/>
  <c r="Z67" i="75"/>
  <c r="AB67" i="75" s="1"/>
  <c r="AO67" i="75" s="1"/>
  <c r="Z50" i="75"/>
  <c r="AB50" i="75" s="1"/>
  <c r="AO50" i="75" s="1"/>
  <c r="AA50" i="75"/>
  <c r="AC50" i="75" s="1"/>
  <c r="AP50" i="75" s="1"/>
  <c r="Z29" i="75"/>
  <c r="AB29" i="75" s="1"/>
  <c r="AO29" i="75" s="1"/>
  <c r="AA29" i="75"/>
  <c r="AC29" i="75" s="1"/>
  <c r="AP29" i="75" s="1"/>
  <c r="Z45" i="75"/>
  <c r="AB45" i="75" s="1"/>
  <c r="AO45" i="75" s="1"/>
  <c r="AA45" i="75"/>
  <c r="AC45" i="75" s="1"/>
  <c r="AP45" i="75" s="1"/>
  <c r="Z61" i="75"/>
  <c r="AB61" i="75" s="1"/>
  <c r="AO61" i="75" s="1"/>
  <c r="AA61" i="75"/>
  <c r="AC61" i="75" s="1"/>
  <c r="AP61" i="75" s="1"/>
  <c r="AA28" i="75"/>
  <c r="AC28" i="75" s="1"/>
  <c r="AP28" i="75" s="1"/>
  <c r="Z28" i="75"/>
  <c r="AB28" i="75" s="1"/>
  <c r="AO28" i="75" s="1"/>
  <c r="AA44" i="75"/>
  <c r="AC44" i="75" s="1"/>
  <c r="AP44" i="75" s="1"/>
  <c r="Z44" i="75"/>
  <c r="AB44" i="75" s="1"/>
  <c r="AO44" i="75" s="1"/>
  <c r="AA60" i="75"/>
  <c r="AC60" i="75" s="1"/>
  <c r="AP60" i="75" s="1"/>
  <c r="Z60" i="75"/>
  <c r="AB60" i="75" s="1"/>
  <c r="AO60" i="75" s="1"/>
  <c r="AA63" i="66"/>
  <c r="AC63" i="66" s="1"/>
  <c r="AP63" i="66" s="1"/>
  <c r="Z63" i="66"/>
  <c r="AB63" i="66" s="1"/>
  <c r="AO63" i="66" s="1"/>
  <c r="AA13" i="66"/>
  <c r="AC13" i="66" s="1"/>
  <c r="AP13" i="66" s="1"/>
  <c r="Z13" i="66"/>
  <c r="AB13" i="66" s="1"/>
  <c r="AO13" i="66" s="1"/>
  <c r="AA95" i="66"/>
  <c r="AC95" i="66" s="1"/>
  <c r="AP95" i="66" s="1"/>
  <c r="Z95" i="66"/>
  <c r="AB95" i="66" s="1"/>
  <c r="AO95" i="66" s="1"/>
  <c r="AA111" i="66"/>
  <c r="AC111" i="66" s="1"/>
  <c r="AP111" i="66" s="1"/>
  <c r="Z111" i="66"/>
  <c r="AB111" i="66" s="1"/>
  <c r="AO111" i="66" s="1"/>
  <c r="Z11" i="66"/>
  <c r="AB11" i="66" s="1"/>
  <c r="AO11" i="66" s="1"/>
  <c r="AA11" i="66"/>
  <c r="AC11" i="66" s="1"/>
  <c r="AP11" i="66" s="1"/>
  <c r="Z19" i="66"/>
  <c r="AB19" i="66" s="1"/>
  <c r="AO19" i="66" s="1"/>
  <c r="AA19" i="66"/>
  <c r="AC19" i="66" s="1"/>
  <c r="AP19" i="66" s="1"/>
  <c r="Z46" i="66"/>
  <c r="AB46" i="66" s="1"/>
  <c r="AO46" i="66" s="1"/>
  <c r="AA46" i="66"/>
  <c r="AC46" i="66" s="1"/>
  <c r="AP46" i="66" s="1"/>
  <c r="Z78" i="66"/>
  <c r="AB78" i="66" s="1"/>
  <c r="AO78" i="66" s="1"/>
  <c r="AA78" i="66"/>
  <c r="AC78" i="66" s="1"/>
  <c r="AP78" i="66" s="1"/>
  <c r="Z110" i="66"/>
  <c r="AB110" i="66" s="1"/>
  <c r="AO110" i="66" s="1"/>
  <c r="AA110" i="66"/>
  <c r="AC110" i="66" s="1"/>
  <c r="AP110" i="66" s="1"/>
  <c r="AA35" i="66"/>
  <c r="AC35" i="66" s="1"/>
  <c r="AP35" i="66" s="1"/>
  <c r="Z35" i="66"/>
  <c r="AB35" i="66" s="1"/>
  <c r="AO35" i="66" s="1"/>
  <c r="AA67" i="66"/>
  <c r="AC67" i="66" s="1"/>
  <c r="AP67" i="66" s="1"/>
  <c r="Z67" i="66"/>
  <c r="AB67" i="66" s="1"/>
  <c r="AO67" i="66" s="1"/>
  <c r="AA99" i="66"/>
  <c r="AC99" i="66" s="1"/>
  <c r="AP99" i="66" s="1"/>
  <c r="Z99" i="66"/>
  <c r="AB99" i="66" s="1"/>
  <c r="AO99" i="66" s="1"/>
  <c r="AA131" i="66"/>
  <c r="AC131" i="66" s="1"/>
  <c r="AP131" i="66" s="1"/>
  <c r="Z131" i="66"/>
  <c r="AB131" i="66" s="1"/>
  <c r="AO131" i="66" s="1"/>
  <c r="Z42" i="66"/>
  <c r="AB42" i="66" s="1"/>
  <c r="AO42" i="66" s="1"/>
  <c r="AA42" i="66"/>
  <c r="AC42" i="66" s="1"/>
  <c r="AP42" i="66" s="1"/>
  <c r="Z74" i="66"/>
  <c r="AB74" i="66" s="1"/>
  <c r="AO74" i="66" s="1"/>
  <c r="AA74" i="66"/>
  <c r="AC74" i="66" s="1"/>
  <c r="AP74" i="66" s="1"/>
  <c r="Z106" i="66"/>
  <c r="AB106" i="66" s="1"/>
  <c r="AO106" i="66" s="1"/>
  <c r="AA106" i="66"/>
  <c r="AC106" i="66" s="1"/>
  <c r="AP106" i="66" s="1"/>
  <c r="AA5" i="66"/>
  <c r="AC5" i="66" s="1"/>
  <c r="AP5" i="66" s="1"/>
  <c r="Z5" i="66"/>
  <c r="AB5" i="66" s="1"/>
  <c r="AO5" i="66" s="1"/>
  <c r="Z18" i="66"/>
  <c r="AB18" i="66" s="1"/>
  <c r="AO18" i="66" s="1"/>
  <c r="AA18" i="66"/>
  <c r="AC18" i="66" s="1"/>
  <c r="AP18" i="66" s="1"/>
  <c r="Z37" i="66"/>
  <c r="AB37" i="66" s="1"/>
  <c r="AO37" i="66" s="1"/>
  <c r="AA37" i="66"/>
  <c r="AC37" i="66" s="1"/>
  <c r="AP37" i="66" s="1"/>
  <c r="Z53" i="66"/>
  <c r="AB53" i="66" s="1"/>
  <c r="AO53" i="66" s="1"/>
  <c r="AA53" i="66"/>
  <c r="AC53" i="66" s="1"/>
  <c r="AP53" i="66" s="1"/>
  <c r="Z69" i="66"/>
  <c r="AB69" i="66" s="1"/>
  <c r="AO69" i="66" s="1"/>
  <c r="AA69" i="66"/>
  <c r="AC69" i="66" s="1"/>
  <c r="AP69" i="66" s="1"/>
  <c r="Z85" i="66"/>
  <c r="AB85" i="66" s="1"/>
  <c r="AO85" i="66" s="1"/>
  <c r="AA85" i="66"/>
  <c r="AC85" i="66" s="1"/>
  <c r="AP85" i="66" s="1"/>
  <c r="Z101" i="66"/>
  <c r="AB101" i="66" s="1"/>
  <c r="AO101" i="66" s="1"/>
  <c r="AA101" i="66"/>
  <c r="AC101" i="66" s="1"/>
  <c r="AP101" i="66" s="1"/>
  <c r="Z117" i="66"/>
  <c r="AB117" i="66" s="1"/>
  <c r="AO117" i="66" s="1"/>
  <c r="AA117" i="66"/>
  <c r="AC117" i="66" s="1"/>
  <c r="AP117" i="66" s="1"/>
  <c r="AA7" i="66"/>
  <c r="AC7" i="66" s="1"/>
  <c r="AP7" i="66" s="1"/>
  <c r="Z7" i="66"/>
  <c r="AB7" i="66" s="1"/>
  <c r="AO7" i="66" s="1"/>
  <c r="AA23" i="66"/>
  <c r="AC23" i="66" s="1"/>
  <c r="AP23" i="66" s="1"/>
  <c r="Z23" i="66"/>
  <c r="AB23" i="66" s="1"/>
  <c r="AO23" i="66" s="1"/>
  <c r="AA36" i="66"/>
  <c r="AC36" i="66" s="1"/>
  <c r="AP36" i="66" s="1"/>
  <c r="Z36" i="66"/>
  <c r="AB36" i="66" s="1"/>
  <c r="AO36" i="66" s="1"/>
  <c r="AA52" i="66"/>
  <c r="AC52" i="66" s="1"/>
  <c r="AP52" i="66" s="1"/>
  <c r="Z52" i="66"/>
  <c r="AB52" i="66" s="1"/>
  <c r="AO52" i="66" s="1"/>
  <c r="AA68" i="66"/>
  <c r="AC68" i="66" s="1"/>
  <c r="AP68" i="66" s="1"/>
  <c r="Z68" i="66"/>
  <c r="AB68" i="66" s="1"/>
  <c r="AO68" i="66" s="1"/>
  <c r="AA84" i="66"/>
  <c r="AC84" i="66" s="1"/>
  <c r="AP84" i="66" s="1"/>
  <c r="Z84" i="66"/>
  <c r="AB84" i="66" s="1"/>
  <c r="AO84" i="66" s="1"/>
  <c r="AA100" i="66"/>
  <c r="AC100" i="66" s="1"/>
  <c r="AP100" i="66" s="1"/>
  <c r="Z100" i="66"/>
  <c r="AB100" i="66" s="1"/>
  <c r="AO100" i="66" s="1"/>
  <c r="AA116" i="66"/>
  <c r="AC116" i="66" s="1"/>
  <c r="AP116" i="66" s="1"/>
  <c r="Z116" i="66"/>
  <c r="AB116" i="66" s="1"/>
  <c r="AO116" i="66" s="1"/>
  <c r="Z10" i="33"/>
  <c r="AB10" i="33" s="1"/>
  <c r="AO10" i="33" s="1"/>
  <c r="AA10" i="33"/>
  <c r="AC10" i="33" s="1"/>
  <c r="AP10" i="33" s="1"/>
  <c r="AA19" i="33"/>
  <c r="AC19" i="33" s="1"/>
  <c r="AP19" i="33" s="1"/>
  <c r="Z19" i="33"/>
  <c r="AB19" i="33" s="1"/>
  <c r="AO19" i="33" s="1"/>
  <c r="AA16" i="33"/>
  <c r="AC16" i="33" s="1"/>
  <c r="AP16" i="33" s="1"/>
  <c r="Z16" i="33"/>
  <c r="AB16" i="33" s="1"/>
  <c r="AO16" i="33" s="1"/>
  <c r="AA8" i="33"/>
  <c r="AC8" i="33" s="1"/>
  <c r="AP8" i="33" s="1"/>
  <c r="Z8" i="33"/>
  <c r="AB8" i="33" s="1"/>
  <c r="AO8" i="33" s="1"/>
  <c r="AA21" i="33"/>
  <c r="AC21" i="33" s="1"/>
  <c r="AP21" i="33" s="1"/>
  <c r="Z21" i="33"/>
  <c r="AB21" i="33" s="1"/>
  <c r="AO21" i="33" s="1"/>
  <c r="AA21" i="73"/>
  <c r="AC21" i="73" s="1"/>
  <c r="AP21" i="73" s="1"/>
  <c r="Z21" i="73"/>
  <c r="AB21" i="73" s="1"/>
  <c r="AO21" i="73" s="1"/>
  <c r="Z14" i="73"/>
  <c r="AB14" i="73" s="1"/>
  <c r="AO14" i="73" s="1"/>
  <c r="AA14" i="73"/>
  <c r="AC14" i="73" s="1"/>
  <c r="AP14" i="73" s="1"/>
  <c r="AA13" i="73"/>
  <c r="AC13" i="73" s="1"/>
  <c r="AP13" i="73" s="1"/>
  <c r="Z13" i="73"/>
  <c r="AB13" i="73" s="1"/>
  <c r="AO13" i="73" s="1"/>
  <c r="AA11" i="73"/>
  <c r="AC11" i="73" s="1"/>
  <c r="AP11" i="73" s="1"/>
  <c r="Z11" i="73"/>
  <c r="AB11" i="73" s="1"/>
  <c r="AO11" i="73" s="1"/>
  <c r="AA17" i="16"/>
  <c r="AC17" i="16" s="1"/>
  <c r="AP17" i="16" s="1"/>
  <c r="Z17" i="16"/>
  <c r="AB17" i="16" s="1"/>
  <c r="AO17" i="16" s="1"/>
  <c r="AA13" i="16"/>
  <c r="AC13" i="16" s="1"/>
  <c r="AP13" i="16" s="1"/>
  <c r="Z13" i="16"/>
  <c r="AB13" i="16" s="1"/>
  <c r="AO13" i="16" s="1"/>
  <c r="AA22" i="16"/>
  <c r="AC22" i="16" s="1"/>
  <c r="AP22" i="16" s="1"/>
  <c r="Z22" i="16"/>
  <c r="AB22" i="16" s="1"/>
  <c r="AO22" i="16" s="1"/>
  <c r="AA19" i="16"/>
  <c r="AC19" i="16" s="1"/>
  <c r="AP19" i="16" s="1"/>
  <c r="Z19" i="16"/>
  <c r="AB19" i="16" s="1"/>
  <c r="AO19" i="16" s="1"/>
  <c r="Z14" i="57"/>
  <c r="AB14" i="57" s="1"/>
  <c r="AO14" i="57" s="1"/>
  <c r="AA14" i="57"/>
  <c r="AC14" i="57" s="1"/>
  <c r="AP14" i="57" s="1"/>
  <c r="AA36" i="57"/>
  <c r="AC36" i="57" s="1"/>
  <c r="AP36" i="57" s="1"/>
  <c r="Z36" i="57"/>
  <c r="AB36" i="57" s="1"/>
  <c r="AO36" i="57" s="1"/>
  <c r="Z35" i="57"/>
  <c r="AB35" i="57" s="1"/>
  <c r="AO35" i="57" s="1"/>
  <c r="AA35" i="57"/>
  <c r="AC35" i="57" s="1"/>
  <c r="AP35" i="57" s="1"/>
  <c r="AA24" i="57"/>
  <c r="AC24" i="57" s="1"/>
  <c r="AP24" i="57" s="1"/>
  <c r="Z24" i="57"/>
  <c r="AB24" i="57" s="1"/>
  <c r="AO24" i="57" s="1"/>
  <c r="AA8" i="57"/>
  <c r="AC8" i="57" s="1"/>
  <c r="AP8" i="57" s="1"/>
  <c r="Z8" i="57"/>
  <c r="AB8" i="57" s="1"/>
  <c r="AO8" i="57" s="1"/>
  <c r="R31" i="67"/>
  <c r="O30" i="67"/>
  <c r="Z39" i="57"/>
  <c r="AB39" i="57" s="1"/>
  <c r="AO39" i="57" s="1"/>
  <c r="AA39" i="57"/>
  <c r="AC39" i="57" s="1"/>
  <c r="AP39" i="57" s="1"/>
  <c r="Z12" i="57"/>
  <c r="AB12" i="57" s="1"/>
  <c r="AO12" i="57" s="1"/>
  <c r="AA12" i="57"/>
  <c r="AC12" i="57" s="1"/>
  <c r="AP12" i="57" s="1"/>
  <c r="AA30" i="57"/>
  <c r="AC30" i="57" s="1"/>
  <c r="AP30" i="57" s="1"/>
  <c r="Z30" i="57"/>
  <c r="AB30" i="57" s="1"/>
  <c r="AO30" i="57" s="1"/>
  <c r="AA46" i="57"/>
  <c r="AC46" i="57" s="1"/>
  <c r="AP46" i="57" s="1"/>
  <c r="Z46" i="57"/>
  <c r="AB46" i="57" s="1"/>
  <c r="AO46" i="57" s="1"/>
  <c r="AA29" i="57"/>
  <c r="AC29" i="57" s="1"/>
  <c r="AP29" i="57" s="1"/>
  <c r="Z29" i="57"/>
  <c r="AB29" i="57" s="1"/>
  <c r="AO29" i="57" s="1"/>
  <c r="AA45" i="57"/>
  <c r="AC45" i="57" s="1"/>
  <c r="AP45" i="57" s="1"/>
  <c r="Z45" i="57"/>
  <c r="AB45" i="57" s="1"/>
  <c r="AO45" i="57" s="1"/>
  <c r="AA19" i="23"/>
  <c r="AC19" i="23" s="1"/>
  <c r="AP19" i="23" s="1"/>
  <c r="Z19" i="23"/>
  <c r="AB19" i="23" s="1"/>
  <c r="AO19" i="23" s="1"/>
  <c r="AA12" i="23"/>
  <c r="AC12" i="23" s="1"/>
  <c r="AP12" i="23" s="1"/>
  <c r="Z12" i="23"/>
  <c r="AB12" i="23" s="1"/>
  <c r="AO12" i="23" s="1"/>
  <c r="AA15" i="23"/>
  <c r="AC15" i="23" s="1"/>
  <c r="AP15" i="23" s="1"/>
  <c r="Z15" i="23"/>
  <c r="AB15" i="23" s="1"/>
  <c r="AO15" i="23" s="1"/>
  <c r="AA5" i="23"/>
  <c r="AC5" i="23" s="1"/>
  <c r="Z5" i="23"/>
  <c r="AB5" i="23" s="1"/>
  <c r="Z17" i="71"/>
  <c r="AB17" i="71" s="1"/>
  <c r="AO17" i="71" s="1"/>
  <c r="AA17" i="71"/>
  <c r="AC17" i="71" s="1"/>
  <c r="AP17" i="71" s="1"/>
  <c r="Z9" i="71"/>
  <c r="AB9" i="71" s="1"/>
  <c r="AO9" i="71" s="1"/>
  <c r="AA9" i="71"/>
  <c r="AC9" i="71" s="1"/>
  <c r="AP9" i="71" s="1"/>
  <c r="Z16" i="71"/>
  <c r="AB16" i="71" s="1"/>
  <c r="AO16" i="71" s="1"/>
  <c r="AA16" i="71"/>
  <c r="AC16" i="71" s="1"/>
  <c r="AP16" i="71" s="1"/>
  <c r="AA8" i="71"/>
  <c r="AC8" i="71" s="1"/>
  <c r="AP8" i="71" s="1"/>
  <c r="Z8" i="71"/>
  <c r="AB8" i="71" s="1"/>
  <c r="AO8" i="71" s="1"/>
  <c r="Z21" i="71"/>
  <c r="AB21" i="71" s="1"/>
  <c r="AO21" i="71" s="1"/>
  <c r="AA21" i="71"/>
  <c r="AC21" i="71" s="1"/>
  <c r="AP21" i="71" s="1"/>
  <c r="AA396" i="15"/>
  <c r="AC396" i="15" s="1"/>
  <c r="AP396" i="15" s="1"/>
  <c r="Z396" i="15"/>
  <c r="AB396" i="15" s="1"/>
  <c r="AO396" i="15" s="1"/>
  <c r="AA204" i="15"/>
  <c r="AC204" i="15" s="1"/>
  <c r="AP204" i="15" s="1"/>
  <c r="Z204" i="15"/>
  <c r="AB204" i="15" s="1"/>
  <c r="AO204" i="15" s="1"/>
  <c r="AA12" i="13"/>
  <c r="AC12" i="13" s="1"/>
  <c r="AP12" i="13" s="1"/>
  <c r="Z12" i="13"/>
  <c r="AB12" i="13" s="1"/>
  <c r="AO12" i="13" s="1"/>
  <c r="AA7" i="13"/>
  <c r="AC7" i="13" s="1"/>
  <c r="AP7" i="13" s="1"/>
  <c r="Z7" i="13"/>
  <c r="AB7" i="13" s="1"/>
  <c r="AO7" i="13" s="1"/>
  <c r="Z10" i="13"/>
  <c r="AB10" i="13" s="1"/>
  <c r="AO10" i="13" s="1"/>
  <c r="AA10" i="13"/>
  <c r="AC10" i="13" s="1"/>
  <c r="AP10" i="13" s="1"/>
  <c r="Z23" i="13"/>
  <c r="AB23" i="13" s="1"/>
  <c r="AO23" i="13" s="1"/>
  <c r="AA23" i="13"/>
  <c r="AC23" i="13" s="1"/>
  <c r="AP23" i="13" s="1"/>
  <c r="AA14" i="13"/>
  <c r="AC14" i="13" s="1"/>
  <c r="AP14" i="13" s="1"/>
  <c r="Z14" i="13"/>
  <c r="AB14" i="13" s="1"/>
  <c r="AO14" i="13" s="1"/>
  <c r="Z13" i="40"/>
  <c r="AB13" i="40" s="1"/>
  <c r="AO13" i="40" s="1"/>
  <c r="AA13" i="40"/>
  <c r="AC13" i="40" s="1"/>
  <c r="AP13" i="40" s="1"/>
  <c r="L10" i="2"/>
  <c r="Q9" i="67"/>
  <c r="U9" i="67" s="1"/>
  <c r="N10" i="2" s="1"/>
  <c r="Z11" i="40"/>
  <c r="AB11" i="40" s="1"/>
  <c r="AO11" i="40" s="1"/>
  <c r="AA11" i="40"/>
  <c r="AC11" i="40" s="1"/>
  <c r="AP11" i="40" s="1"/>
  <c r="Z14" i="40"/>
  <c r="AB14" i="40" s="1"/>
  <c r="AO14" i="40" s="1"/>
  <c r="AA14" i="40"/>
  <c r="AC14" i="40" s="1"/>
  <c r="AP14" i="40" s="1"/>
  <c r="AA10" i="40"/>
  <c r="AC10" i="40" s="1"/>
  <c r="AP10" i="40" s="1"/>
  <c r="Z10" i="40"/>
  <c r="AB10" i="40" s="1"/>
  <c r="AO10" i="40" s="1"/>
  <c r="AA24" i="40"/>
  <c r="AC24" i="40" s="1"/>
  <c r="AP24" i="40" s="1"/>
  <c r="Z24" i="40"/>
  <c r="AB24" i="40" s="1"/>
  <c r="AO24" i="40" s="1"/>
  <c r="AA10" i="51"/>
  <c r="AC10" i="51" s="1"/>
  <c r="AP10" i="51" s="1"/>
  <c r="Z10" i="51"/>
  <c r="AB10" i="51" s="1"/>
  <c r="AO10" i="51" s="1"/>
  <c r="Z23" i="51"/>
  <c r="AB23" i="51" s="1"/>
  <c r="AO23" i="51" s="1"/>
  <c r="AA23" i="51"/>
  <c r="AC23" i="51" s="1"/>
  <c r="AP23" i="51" s="1"/>
  <c r="AA18" i="51"/>
  <c r="AC18" i="51" s="1"/>
  <c r="AP18" i="51" s="1"/>
  <c r="Z18" i="51"/>
  <c r="AB18" i="51" s="1"/>
  <c r="AO18" i="51" s="1"/>
  <c r="AA14" i="51"/>
  <c r="AC14" i="51" s="1"/>
  <c r="AP14" i="51" s="1"/>
  <c r="Z14" i="51"/>
  <c r="AB14" i="51" s="1"/>
  <c r="AO14" i="51" s="1"/>
  <c r="AA7" i="51"/>
  <c r="AC7" i="51" s="1"/>
  <c r="AP7" i="51" s="1"/>
  <c r="Z7" i="51"/>
  <c r="AB7" i="51" s="1"/>
  <c r="AO7" i="51" s="1"/>
  <c r="AA20" i="51"/>
  <c r="AC20" i="51" s="1"/>
  <c r="AP20" i="51" s="1"/>
  <c r="Z20" i="51"/>
  <c r="AB20" i="51" s="1"/>
  <c r="AO20" i="51" s="1"/>
  <c r="Z48" i="29"/>
  <c r="AB48" i="29" s="1"/>
  <c r="AO48" i="29" s="1"/>
  <c r="AA48" i="29"/>
  <c r="AC48" i="29" s="1"/>
  <c r="AP48" i="29" s="1"/>
  <c r="Z80" i="29"/>
  <c r="AB80" i="29" s="1"/>
  <c r="AO80" i="29" s="1"/>
  <c r="AA80" i="29"/>
  <c r="AC80" i="29" s="1"/>
  <c r="AP80" i="29" s="1"/>
  <c r="Z40" i="29"/>
  <c r="AB40" i="29" s="1"/>
  <c r="AO40" i="29" s="1"/>
  <c r="AA40" i="29"/>
  <c r="AC40" i="29" s="1"/>
  <c r="AP40" i="29" s="1"/>
  <c r="Z72" i="29"/>
  <c r="AB72" i="29" s="1"/>
  <c r="AO72" i="29" s="1"/>
  <c r="AA72" i="29"/>
  <c r="AC72" i="29" s="1"/>
  <c r="AP72" i="29" s="1"/>
  <c r="AA18" i="29"/>
  <c r="AC18" i="29" s="1"/>
  <c r="AP18" i="29" s="1"/>
  <c r="Z18" i="29"/>
  <c r="AB18" i="29" s="1"/>
  <c r="AO18" i="29" s="1"/>
  <c r="AA53" i="29"/>
  <c r="AC53" i="29" s="1"/>
  <c r="AP53" i="29" s="1"/>
  <c r="Z53" i="29"/>
  <c r="AB53" i="29" s="1"/>
  <c r="AO53" i="29" s="1"/>
  <c r="Z7" i="29"/>
  <c r="AB7" i="29" s="1"/>
  <c r="AO7" i="29" s="1"/>
  <c r="AA7" i="29"/>
  <c r="AC7" i="29" s="1"/>
  <c r="AP7" i="29" s="1"/>
  <c r="Z16" i="29"/>
  <c r="AB16" i="29" s="1"/>
  <c r="AO16" i="29" s="1"/>
  <c r="AA16" i="29"/>
  <c r="AC16" i="29" s="1"/>
  <c r="AP16" i="29" s="1"/>
  <c r="Z52" i="29"/>
  <c r="AB52" i="29" s="1"/>
  <c r="AO52" i="29" s="1"/>
  <c r="AA52" i="29"/>
  <c r="AC52" i="29" s="1"/>
  <c r="AP52" i="29" s="1"/>
  <c r="AA5" i="29"/>
  <c r="AC5" i="29" s="1"/>
  <c r="Z5" i="29"/>
  <c r="AB5" i="29" s="1"/>
  <c r="Z31" i="29"/>
  <c r="AB31" i="29" s="1"/>
  <c r="AO31" i="29" s="1"/>
  <c r="AA31" i="29"/>
  <c r="AC31" i="29" s="1"/>
  <c r="AP31" i="29" s="1"/>
  <c r="Z47" i="29"/>
  <c r="AB47" i="29" s="1"/>
  <c r="AO47" i="29" s="1"/>
  <c r="AA47" i="29"/>
  <c r="AC47" i="29" s="1"/>
  <c r="AP47" i="29" s="1"/>
  <c r="Z63" i="29"/>
  <c r="AB63" i="29" s="1"/>
  <c r="AO63" i="29" s="1"/>
  <c r="AA63" i="29"/>
  <c r="AC63" i="29" s="1"/>
  <c r="AP63" i="29" s="1"/>
  <c r="Z79" i="29"/>
  <c r="AB79" i="29" s="1"/>
  <c r="AO79" i="29" s="1"/>
  <c r="AA79" i="29"/>
  <c r="AC79" i="29" s="1"/>
  <c r="AP79" i="29" s="1"/>
  <c r="AA19" i="29"/>
  <c r="AC19" i="29" s="1"/>
  <c r="AP19" i="29" s="1"/>
  <c r="Z19" i="29"/>
  <c r="AB19" i="29" s="1"/>
  <c r="AO19" i="29" s="1"/>
  <c r="AA34" i="29"/>
  <c r="AC34" i="29" s="1"/>
  <c r="AP34" i="29" s="1"/>
  <c r="Z34" i="29"/>
  <c r="AB34" i="29" s="1"/>
  <c r="AO34" i="29" s="1"/>
  <c r="AA50" i="29"/>
  <c r="AC50" i="29" s="1"/>
  <c r="AP50" i="29" s="1"/>
  <c r="Z50" i="29"/>
  <c r="AB50" i="29" s="1"/>
  <c r="AO50" i="29" s="1"/>
  <c r="AA66" i="29"/>
  <c r="AC66" i="29" s="1"/>
  <c r="AP66" i="29" s="1"/>
  <c r="Z66" i="29"/>
  <c r="AB66" i="29" s="1"/>
  <c r="AO66" i="29" s="1"/>
  <c r="AA82" i="29"/>
  <c r="AC82" i="29" s="1"/>
  <c r="AP82" i="29" s="1"/>
  <c r="Z82" i="29"/>
  <c r="AB82" i="29" s="1"/>
  <c r="AO82" i="29" s="1"/>
  <c r="Z87" i="22"/>
  <c r="AB87" i="22" s="1"/>
  <c r="AO87" i="22" s="1"/>
  <c r="AA87" i="22"/>
  <c r="AC87" i="22" s="1"/>
  <c r="AP87" i="22" s="1"/>
  <c r="AA15" i="22"/>
  <c r="AC15" i="22" s="1"/>
  <c r="AP15" i="22" s="1"/>
  <c r="Z15" i="22"/>
  <c r="AB15" i="22" s="1"/>
  <c r="AO15" i="22" s="1"/>
  <c r="AA44" i="22"/>
  <c r="AC44" i="22" s="1"/>
  <c r="AP44" i="22" s="1"/>
  <c r="Z44" i="22"/>
  <c r="AB44" i="22" s="1"/>
  <c r="AO44" i="22" s="1"/>
  <c r="AA76" i="22"/>
  <c r="AC76" i="22" s="1"/>
  <c r="AP76" i="22" s="1"/>
  <c r="Z76" i="22"/>
  <c r="AB76" i="22" s="1"/>
  <c r="AO76" i="22" s="1"/>
  <c r="Z22" i="22"/>
  <c r="AB22" i="22" s="1"/>
  <c r="AO22" i="22" s="1"/>
  <c r="AA22" i="22"/>
  <c r="AC22" i="22" s="1"/>
  <c r="AP22" i="22" s="1"/>
  <c r="Z43" i="22"/>
  <c r="AB43" i="22" s="1"/>
  <c r="AO43" i="22" s="1"/>
  <c r="AA43" i="22"/>
  <c r="AC43" i="22" s="1"/>
  <c r="AP43" i="22" s="1"/>
  <c r="Z75" i="22"/>
  <c r="AB75" i="22" s="1"/>
  <c r="AO75" i="22" s="1"/>
  <c r="AA75" i="22"/>
  <c r="AC75" i="22" s="1"/>
  <c r="AP75" i="22" s="1"/>
  <c r="AA24" i="22"/>
  <c r="AC24" i="22" s="1"/>
  <c r="AP24" i="22" s="1"/>
  <c r="Z24" i="22"/>
  <c r="AB24" i="22" s="1"/>
  <c r="AO24" i="22" s="1"/>
  <c r="AA56" i="22"/>
  <c r="AC56" i="22" s="1"/>
  <c r="AP56" i="22" s="1"/>
  <c r="Z56" i="22"/>
  <c r="AB56" i="22" s="1"/>
  <c r="AO56" i="22" s="1"/>
  <c r="AA88" i="22"/>
  <c r="AC88" i="22" s="1"/>
  <c r="AP88" i="22" s="1"/>
  <c r="Z88" i="22"/>
  <c r="AB88" i="22" s="1"/>
  <c r="AO88" i="22" s="1"/>
  <c r="AA19" i="22"/>
  <c r="AC19" i="22" s="1"/>
  <c r="AP19" i="22" s="1"/>
  <c r="Z19" i="22"/>
  <c r="AB19" i="22" s="1"/>
  <c r="AO19" i="22" s="1"/>
  <c r="AA34" i="22"/>
  <c r="AC34" i="22" s="1"/>
  <c r="AP34" i="22" s="1"/>
  <c r="Z34" i="22"/>
  <c r="AB34" i="22" s="1"/>
  <c r="AO34" i="22" s="1"/>
  <c r="AA50" i="22"/>
  <c r="AC50" i="22" s="1"/>
  <c r="AP50" i="22" s="1"/>
  <c r="Z50" i="22"/>
  <c r="AB50" i="22" s="1"/>
  <c r="AO50" i="22" s="1"/>
  <c r="AA66" i="22"/>
  <c r="AC66" i="22" s="1"/>
  <c r="AP66" i="22" s="1"/>
  <c r="Z66" i="22"/>
  <c r="AB66" i="22" s="1"/>
  <c r="AO66" i="22" s="1"/>
  <c r="AA82" i="22"/>
  <c r="AC82" i="22" s="1"/>
  <c r="AP82" i="22" s="1"/>
  <c r="Z82" i="22"/>
  <c r="AB82" i="22" s="1"/>
  <c r="AO82" i="22" s="1"/>
  <c r="AA10" i="22"/>
  <c r="AC10" i="22" s="1"/>
  <c r="AP10" i="22" s="1"/>
  <c r="Z10" i="22"/>
  <c r="AB10" i="22" s="1"/>
  <c r="AO10" i="22" s="1"/>
  <c r="AA29" i="22"/>
  <c r="AC29" i="22" s="1"/>
  <c r="AP29" i="22" s="1"/>
  <c r="Z29" i="22"/>
  <c r="AB29" i="22" s="1"/>
  <c r="AO29" i="22" s="1"/>
  <c r="AA45" i="22"/>
  <c r="AC45" i="22" s="1"/>
  <c r="AP45" i="22" s="1"/>
  <c r="Z45" i="22"/>
  <c r="AB45" i="22" s="1"/>
  <c r="AO45" i="22" s="1"/>
  <c r="AA61" i="22"/>
  <c r="AC61" i="22" s="1"/>
  <c r="AP61" i="22" s="1"/>
  <c r="Z61" i="22"/>
  <c r="AB61" i="22" s="1"/>
  <c r="AO61" i="22" s="1"/>
  <c r="AA77" i="22"/>
  <c r="AC77" i="22" s="1"/>
  <c r="AP77" i="22" s="1"/>
  <c r="Z77" i="22"/>
  <c r="AB77" i="22" s="1"/>
  <c r="AO77" i="22" s="1"/>
  <c r="Z18" i="20"/>
  <c r="AB18" i="20" s="1"/>
  <c r="AO18" i="20" s="1"/>
  <c r="AA18" i="20"/>
  <c r="AC18" i="20" s="1"/>
  <c r="AP18" i="20" s="1"/>
  <c r="AA436" i="15"/>
  <c r="AC436" i="15" s="1"/>
  <c r="AP436" i="15" s="1"/>
  <c r="Z436" i="15"/>
  <c r="AB436" i="15" s="1"/>
  <c r="AO436" i="15" s="1"/>
  <c r="AA308" i="15"/>
  <c r="AC308" i="15" s="1"/>
  <c r="AP308" i="15" s="1"/>
  <c r="Z308" i="15"/>
  <c r="AB308" i="15" s="1"/>
  <c r="AO308" i="15" s="1"/>
  <c r="AA180" i="15"/>
  <c r="AC180" i="15" s="1"/>
  <c r="AP180" i="15" s="1"/>
  <c r="Z180" i="15"/>
  <c r="AB180" i="15" s="1"/>
  <c r="AO180" i="15" s="1"/>
  <c r="Z95" i="15"/>
  <c r="AB95" i="15" s="1"/>
  <c r="AO95" i="15" s="1"/>
  <c r="AA95" i="15"/>
  <c r="AC95" i="15" s="1"/>
  <c r="AP95" i="15" s="1"/>
  <c r="AA28" i="15"/>
  <c r="AC28" i="15" s="1"/>
  <c r="AP28" i="15" s="1"/>
  <c r="Z28" i="15"/>
  <c r="AB28" i="15" s="1"/>
  <c r="AO28" i="15" s="1"/>
  <c r="AA32" i="15"/>
  <c r="AC32" i="15" s="1"/>
  <c r="AP32" i="15" s="1"/>
  <c r="Z32" i="15"/>
  <c r="AB32" i="15" s="1"/>
  <c r="AO32" i="15" s="1"/>
  <c r="Z83" i="15"/>
  <c r="AB83" i="15" s="1"/>
  <c r="AO83" i="15" s="1"/>
  <c r="AA83" i="15"/>
  <c r="AC83" i="15" s="1"/>
  <c r="AP83" i="15" s="1"/>
  <c r="Z163" i="15"/>
  <c r="AB163" i="15" s="1"/>
  <c r="AO163" i="15" s="1"/>
  <c r="AA163" i="15"/>
  <c r="AC163" i="15" s="1"/>
  <c r="AP163" i="15" s="1"/>
  <c r="Z203" i="15"/>
  <c r="AB203" i="15" s="1"/>
  <c r="AO203" i="15" s="1"/>
  <c r="AA203" i="15"/>
  <c r="AC203" i="15" s="1"/>
  <c r="AP203" i="15" s="1"/>
  <c r="Z259" i="15"/>
  <c r="AB259" i="15" s="1"/>
  <c r="AO259" i="15" s="1"/>
  <c r="AA259" i="15"/>
  <c r="AC259" i="15" s="1"/>
  <c r="AP259" i="15" s="1"/>
  <c r="Z331" i="15"/>
  <c r="AB331" i="15" s="1"/>
  <c r="AO331" i="15" s="1"/>
  <c r="AA331" i="15"/>
  <c r="AC331" i="15" s="1"/>
  <c r="AP331" i="15" s="1"/>
  <c r="Z387" i="15"/>
  <c r="AB387" i="15" s="1"/>
  <c r="AO387" i="15" s="1"/>
  <c r="AA387" i="15"/>
  <c r="AC387" i="15" s="1"/>
  <c r="AP387" i="15" s="1"/>
  <c r="Z443" i="15"/>
  <c r="AB443" i="15" s="1"/>
  <c r="AO443" i="15" s="1"/>
  <c r="AA443" i="15"/>
  <c r="AC443" i="15" s="1"/>
  <c r="AP443" i="15" s="1"/>
  <c r="Z515" i="15"/>
  <c r="AB515" i="15" s="1"/>
  <c r="AO515" i="15" s="1"/>
  <c r="AA515" i="15"/>
  <c r="AC515" i="15" s="1"/>
  <c r="AP515" i="15" s="1"/>
  <c r="Z21" i="15"/>
  <c r="AB21" i="15" s="1"/>
  <c r="AO21" i="15" s="1"/>
  <c r="AA21" i="15"/>
  <c r="AC21" i="15" s="1"/>
  <c r="AP21" i="15" s="1"/>
  <c r="AA42" i="15"/>
  <c r="AC42" i="15" s="1"/>
  <c r="AP42" i="15" s="1"/>
  <c r="Z42" i="15"/>
  <c r="AB42" i="15" s="1"/>
  <c r="AO42" i="15" s="1"/>
  <c r="AA68" i="15"/>
  <c r="AC68" i="15" s="1"/>
  <c r="AP68" i="15" s="1"/>
  <c r="Z68" i="15"/>
  <c r="AB68" i="15" s="1"/>
  <c r="AO68" i="15" s="1"/>
  <c r="Z87" i="15"/>
  <c r="AB87" i="15" s="1"/>
  <c r="AO87" i="15" s="1"/>
  <c r="AA87" i="15"/>
  <c r="AC87" i="15" s="1"/>
  <c r="AP87" i="15" s="1"/>
  <c r="AA106" i="15"/>
  <c r="AC106" i="15" s="1"/>
  <c r="AP106" i="15" s="1"/>
  <c r="Z106" i="15"/>
  <c r="AB106" i="15" s="1"/>
  <c r="AO106" i="15" s="1"/>
  <c r="AA132" i="15"/>
  <c r="AC132" i="15" s="1"/>
  <c r="AP132" i="15" s="1"/>
  <c r="Z132" i="15"/>
  <c r="AB132" i="15" s="1"/>
  <c r="AO132" i="15" s="1"/>
  <c r="Z151" i="15"/>
  <c r="AB151" i="15" s="1"/>
  <c r="AO151" i="15" s="1"/>
  <c r="AA151" i="15"/>
  <c r="AC151" i="15" s="1"/>
  <c r="AP151" i="15" s="1"/>
  <c r="AA170" i="15"/>
  <c r="AC170" i="15" s="1"/>
  <c r="AP170" i="15" s="1"/>
  <c r="Z170" i="15"/>
  <c r="AB170" i="15" s="1"/>
  <c r="AO170" i="15" s="1"/>
  <c r="AA200" i="15"/>
  <c r="AC200" i="15" s="1"/>
  <c r="AP200" i="15" s="1"/>
  <c r="Z200" i="15"/>
  <c r="AB200" i="15" s="1"/>
  <c r="AO200" i="15" s="1"/>
  <c r="AA232" i="15"/>
  <c r="AC232" i="15" s="1"/>
  <c r="AP232" i="15" s="1"/>
  <c r="Z232" i="15"/>
  <c r="AB232" i="15" s="1"/>
  <c r="AO232" i="15" s="1"/>
  <c r="AA264" i="15"/>
  <c r="AC264" i="15" s="1"/>
  <c r="AP264" i="15" s="1"/>
  <c r="Z264" i="15"/>
  <c r="AB264" i="15" s="1"/>
  <c r="AO264" i="15" s="1"/>
  <c r="AA296" i="15"/>
  <c r="AC296" i="15" s="1"/>
  <c r="AP296" i="15" s="1"/>
  <c r="Z296" i="15"/>
  <c r="AB296" i="15" s="1"/>
  <c r="AO296" i="15" s="1"/>
  <c r="AA328" i="15"/>
  <c r="AC328" i="15" s="1"/>
  <c r="AP328" i="15" s="1"/>
  <c r="Z328" i="15"/>
  <c r="AB328" i="15" s="1"/>
  <c r="AO328" i="15" s="1"/>
  <c r="AA360" i="15"/>
  <c r="AC360" i="15" s="1"/>
  <c r="AP360" i="15" s="1"/>
  <c r="Z360" i="15"/>
  <c r="AB360" i="15" s="1"/>
  <c r="AO360" i="15" s="1"/>
  <c r="AA392" i="15"/>
  <c r="AC392" i="15" s="1"/>
  <c r="AP392" i="15" s="1"/>
  <c r="Z392" i="15"/>
  <c r="AB392" i="15" s="1"/>
  <c r="AO392" i="15" s="1"/>
  <c r="AA424" i="15"/>
  <c r="AC424" i="15" s="1"/>
  <c r="AP424" i="15" s="1"/>
  <c r="Z424" i="15"/>
  <c r="AB424" i="15" s="1"/>
  <c r="AO424" i="15" s="1"/>
  <c r="AA456" i="15"/>
  <c r="AC456" i="15" s="1"/>
  <c r="AP456" i="15" s="1"/>
  <c r="Z456" i="15"/>
  <c r="AB456" i="15" s="1"/>
  <c r="AO456" i="15" s="1"/>
  <c r="AA488" i="15"/>
  <c r="AC488" i="15" s="1"/>
  <c r="AP488" i="15" s="1"/>
  <c r="Z488" i="15"/>
  <c r="AB488" i="15" s="1"/>
  <c r="AO488" i="15" s="1"/>
  <c r="Z5" i="15"/>
  <c r="AB5" i="15" s="1"/>
  <c r="AA5" i="15"/>
  <c r="AC5" i="15" s="1"/>
  <c r="Z35" i="15"/>
  <c r="AB35" i="15" s="1"/>
  <c r="AO35" i="15" s="1"/>
  <c r="AA35" i="15"/>
  <c r="AC35" i="15" s="1"/>
  <c r="AP35" i="15" s="1"/>
  <c r="AA64" i="15"/>
  <c r="AC64" i="15" s="1"/>
  <c r="AP64" i="15" s="1"/>
  <c r="Z64" i="15"/>
  <c r="AB64" i="15" s="1"/>
  <c r="AO64" i="15" s="1"/>
  <c r="Z102" i="15"/>
  <c r="AB102" i="15" s="1"/>
  <c r="AO102" i="15" s="1"/>
  <c r="AA102" i="15"/>
  <c r="AC102" i="15" s="1"/>
  <c r="AP102" i="15" s="1"/>
  <c r="Z131" i="15"/>
  <c r="AB131" i="15" s="1"/>
  <c r="AO131" i="15" s="1"/>
  <c r="AA131" i="15"/>
  <c r="AC131" i="15" s="1"/>
  <c r="AP131" i="15" s="1"/>
  <c r="AA160" i="15"/>
  <c r="AC160" i="15" s="1"/>
  <c r="AP160" i="15" s="1"/>
  <c r="Z160" i="15"/>
  <c r="AB160" i="15" s="1"/>
  <c r="AO160" i="15" s="1"/>
  <c r="Z251" i="15"/>
  <c r="AB251" i="15" s="1"/>
  <c r="AO251" i="15" s="1"/>
  <c r="AA251" i="15"/>
  <c r="AC251" i="15" s="1"/>
  <c r="AP251" i="15" s="1"/>
  <c r="Z307" i="15"/>
  <c r="AB307" i="15" s="1"/>
  <c r="AO307" i="15" s="1"/>
  <c r="AA307" i="15"/>
  <c r="AC307" i="15" s="1"/>
  <c r="AP307" i="15" s="1"/>
  <c r="Z379" i="15"/>
  <c r="AB379" i="15" s="1"/>
  <c r="AO379" i="15" s="1"/>
  <c r="AA379" i="15"/>
  <c r="AC379" i="15" s="1"/>
  <c r="AP379" i="15" s="1"/>
  <c r="Z451" i="15"/>
  <c r="AB451" i="15" s="1"/>
  <c r="AO451" i="15" s="1"/>
  <c r="AA451" i="15"/>
  <c r="AC451" i="15" s="1"/>
  <c r="AP451" i="15" s="1"/>
  <c r="Z499" i="15"/>
  <c r="AB499" i="15" s="1"/>
  <c r="AO499" i="15" s="1"/>
  <c r="AA499" i="15"/>
  <c r="AC499" i="15" s="1"/>
  <c r="AP499" i="15" s="1"/>
  <c r="AA19" i="15"/>
  <c r="AC19" i="15" s="1"/>
  <c r="AP19" i="15" s="1"/>
  <c r="Z19" i="15"/>
  <c r="AB19" i="15" s="1"/>
  <c r="AO19" i="15" s="1"/>
  <c r="AA40" i="15"/>
  <c r="AC40" i="15" s="1"/>
  <c r="AP40" i="15" s="1"/>
  <c r="Z40" i="15"/>
  <c r="AB40" i="15" s="1"/>
  <c r="AO40" i="15" s="1"/>
  <c r="Z59" i="15"/>
  <c r="AB59" i="15" s="1"/>
  <c r="AO59" i="15" s="1"/>
  <c r="AA59" i="15"/>
  <c r="AC59" i="15" s="1"/>
  <c r="AP59" i="15" s="1"/>
  <c r="Z78" i="15"/>
  <c r="AB78" i="15" s="1"/>
  <c r="AO78" i="15" s="1"/>
  <c r="AA78" i="15"/>
  <c r="AC78" i="15" s="1"/>
  <c r="AP78" i="15" s="1"/>
  <c r="AA104" i="15"/>
  <c r="AC104" i="15" s="1"/>
  <c r="AP104" i="15" s="1"/>
  <c r="Z104" i="15"/>
  <c r="AB104" i="15" s="1"/>
  <c r="AO104" i="15" s="1"/>
  <c r="Z123" i="15"/>
  <c r="AB123" i="15" s="1"/>
  <c r="AO123" i="15" s="1"/>
  <c r="AA123" i="15"/>
  <c r="AC123" i="15" s="1"/>
  <c r="AP123" i="15" s="1"/>
  <c r="Z142" i="15"/>
  <c r="AB142" i="15" s="1"/>
  <c r="AO142" i="15" s="1"/>
  <c r="AA142" i="15"/>
  <c r="AC142" i="15" s="1"/>
  <c r="AP142" i="15" s="1"/>
  <c r="AA168" i="15"/>
  <c r="AC168" i="15" s="1"/>
  <c r="AP168" i="15" s="1"/>
  <c r="Z168" i="15"/>
  <c r="AB168" i="15" s="1"/>
  <c r="AO168" i="15" s="1"/>
  <c r="Z191" i="15"/>
  <c r="AB191" i="15" s="1"/>
  <c r="AO191" i="15" s="1"/>
  <c r="AA191" i="15"/>
  <c r="AC191" i="15" s="1"/>
  <c r="AP191" i="15" s="1"/>
  <c r="Z223" i="15"/>
  <c r="AB223" i="15" s="1"/>
  <c r="AO223" i="15" s="1"/>
  <c r="AA223" i="15"/>
  <c r="AC223" i="15" s="1"/>
  <c r="AP223" i="15" s="1"/>
  <c r="Z255" i="15"/>
  <c r="AB255" i="15" s="1"/>
  <c r="AO255" i="15" s="1"/>
  <c r="AA255" i="15"/>
  <c r="AC255" i="15" s="1"/>
  <c r="AP255" i="15" s="1"/>
  <c r="Z287" i="15"/>
  <c r="AB287" i="15" s="1"/>
  <c r="AO287" i="15" s="1"/>
  <c r="AA287" i="15"/>
  <c r="AC287" i="15" s="1"/>
  <c r="AP287" i="15" s="1"/>
  <c r="Z319" i="15"/>
  <c r="AB319" i="15" s="1"/>
  <c r="AO319" i="15" s="1"/>
  <c r="AA319" i="15"/>
  <c r="AC319" i="15" s="1"/>
  <c r="AP319" i="15" s="1"/>
  <c r="Z351" i="15"/>
  <c r="AB351" i="15" s="1"/>
  <c r="AO351" i="15" s="1"/>
  <c r="AA351" i="15"/>
  <c r="AC351" i="15" s="1"/>
  <c r="AP351" i="15" s="1"/>
  <c r="Z383" i="15"/>
  <c r="AB383" i="15" s="1"/>
  <c r="AO383" i="15" s="1"/>
  <c r="AA383" i="15"/>
  <c r="AC383" i="15" s="1"/>
  <c r="AP383" i="15" s="1"/>
  <c r="Z415" i="15"/>
  <c r="AB415" i="15" s="1"/>
  <c r="AO415" i="15" s="1"/>
  <c r="AA415" i="15"/>
  <c r="AC415" i="15" s="1"/>
  <c r="AP415" i="15" s="1"/>
  <c r="Z447" i="15"/>
  <c r="AB447" i="15" s="1"/>
  <c r="AO447" i="15" s="1"/>
  <c r="AA447" i="15"/>
  <c r="AC447" i="15" s="1"/>
  <c r="AP447" i="15" s="1"/>
  <c r="Z479" i="15"/>
  <c r="AB479" i="15" s="1"/>
  <c r="AO479" i="15" s="1"/>
  <c r="AA479" i="15"/>
  <c r="AC479" i="15" s="1"/>
  <c r="AP479" i="15" s="1"/>
  <c r="Z511" i="15"/>
  <c r="AB511" i="15" s="1"/>
  <c r="AO511" i="15" s="1"/>
  <c r="AA511" i="15"/>
  <c r="AC511" i="15" s="1"/>
  <c r="AP511" i="15" s="1"/>
  <c r="Z186" i="15"/>
  <c r="AB186" i="15" s="1"/>
  <c r="AO186" i="15" s="1"/>
  <c r="AA186" i="15"/>
  <c r="AC186" i="15" s="1"/>
  <c r="AP186" i="15" s="1"/>
  <c r="Z202" i="15"/>
  <c r="AB202" i="15" s="1"/>
  <c r="AO202" i="15" s="1"/>
  <c r="AA202" i="15"/>
  <c r="AC202" i="15" s="1"/>
  <c r="AP202" i="15" s="1"/>
  <c r="Z218" i="15"/>
  <c r="AB218" i="15" s="1"/>
  <c r="AO218" i="15" s="1"/>
  <c r="AA218" i="15"/>
  <c r="AC218" i="15" s="1"/>
  <c r="AP218" i="15" s="1"/>
  <c r="Z234" i="15"/>
  <c r="AB234" i="15" s="1"/>
  <c r="AO234" i="15" s="1"/>
  <c r="AA234" i="15"/>
  <c r="AC234" i="15" s="1"/>
  <c r="AP234" i="15" s="1"/>
  <c r="Z250" i="15"/>
  <c r="AB250" i="15" s="1"/>
  <c r="AO250" i="15" s="1"/>
  <c r="AA250" i="15"/>
  <c r="AC250" i="15" s="1"/>
  <c r="AP250" i="15" s="1"/>
  <c r="Z266" i="15"/>
  <c r="AB266" i="15" s="1"/>
  <c r="AO266" i="15" s="1"/>
  <c r="AA266" i="15"/>
  <c r="AC266" i="15" s="1"/>
  <c r="AP266" i="15" s="1"/>
  <c r="Z282" i="15"/>
  <c r="AB282" i="15" s="1"/>
  <c r="AO282" i="15" s="1"/>
  <c r="AA282" i="15"/>
  <c r="AC282" i="15" s="1"/>
  <c r="AP282" i="15" s="1"/>
  <c r="Z298" i="15"/>
  <c r="AB298" i="15" s="1"/>
  <c r="AO298" i="15" s="1"/>
  <c r="AA298" i="15"/>
  <c r="AC298" i="15" s="1"/>
  <c r="AP298" i="15" s="1"/>
  <c r="Z314" i="15"/>
  <c r="AB314" i="15" s="1"/>
  <c r="AO314" i="15" s="1"/>
  <c r="AA314" i="15"/>
  <c r="AC314" i="15" s="1"/>
  <c r="AP314" i="15" s="1"/>
  <c r="Z330" i="15"/>
  <c r="AB330" i="15" s="1"/>
  <c r="AO330" i="15" s="1"/>
  <c r="AA330" i="15"/>
  <c r="AC330" i="15" s="1"/>
  <c r="AP330" i="15" s="1"/>
  <c r="Z346" i="15"/>
  <c r="AB346" i="15" s="1"/>
  <c r="AO346" i="15" s="1"/>
  <c r="AA346" i="15"/>
  <c r="AC346" i="15" s="1"/>
  <c r="AP346" i="15" s="1"/>
  <c r="Z362" i="15"/>
  <c r="AB362" i="15" s="1"/>
  <c r="AO362" i="15" s="1"/>
  <c r="AA362" i="15"/>
  <c r="AC362" i="15" s="1"/>
  <c r="AP362" i="15" s="1"/>
  <c r="Z378" i="15"/>
  <c r="AB378" i="15" s="1"/>
  <c r="AO378" i="15" s="1"/>
  <c r="AA378" i="15"/>
  <c r="AC378" i="15" s="1"/>
  <c r="AP378" i="15" s="1"/>
  <c r="Z394" i="15"/>
  <c r="AB394" i="15" s="1"/>
  <c r="AO394" i="15" s="1"/>
  <c r="AA394" i="15"/>
  <c r="AC394" i="15" s="1"/>
  <c r="AP394" i="15" s="1"/>
  <c r="Z410" i="15"/>
  <c r="AB410" i="15" s="1"/>
  <c r="AO410" i="15" s="1"/>
  <c r="AA410" i="15"/>
  <c r="AC410" i="15" s="1"/>
  <c r="AP410" i="15" s="1"/>
  <c r="Z426" i="15"/>
  <c r="AB426" i="15" s="1"/>
  <c r="AO426" i="15" s="1"/>
  <c r="AA426" i="15"/>
  <c r="AC426" i="15" s="1"/>
  <c r="AP426" i="15" s="1"/>
  <c r="Z442" i="15"/>
  <c r="AB442" i="15" s="1"/>
  <c r="AO442" i="15" s="1"/>
  <c r="AA442" i="15"/>
  <c r="AC442" i="15" s="1"/>
  <c r="AP442" i="15" s="1"/>
  <c r="Z458" i="15"/>
  <c r="AB458" i="15" s="1"/>
  <c r="AO458" i="15" s="1"/>
  <c r="AA458" i="15"/>
  <c r="AC458" i="15" s="1"/>
  <c r="AP458" i="15" s="1"/>
  <c r="Z474" i="15"/>
  <c r="AB474" i="15" s="1"/>
  <c r="AO474" i="15" s="1"/>
  <c r="AA474" i="15"/>
  <c r="AC474" i="15" s="1"/>
  <c r="AP474" i="15" s="1"/>
  <c r="Z490" i="15"/>
  <c r="AB490" i="15" s="1"/>
  <c r="AO490" i="15" s="1"/>
  <c r="AA490" i="15"/>
  <c r="AC490" i="15" s="1"/>
  <c r="AP490" i="15" s="1"/>
  <c r="Z506" i="15"/>
  <c r="AB506" i="15" s="1"/>
  <c r="AO506" i="15" s="1"/>
  <c r="AA506" i="15"/>
  <c r="AC506" i="15" s="1"/>
  <c r="AP506" i="15" s="1"/>
  <c r="Z10" i="15"/>
  <c r="AB10" i="15" s="1"/>
  <c r="AO10" i="15" s="1"/>
  <c r="AA10" i="15"/>
  <c r="AC10" i="15" s="1"/>
  <c r="AP10" i="15" s="1"/>
  <c r="Z29" i="15"/>
  <c r="AB29" i="15" s="1"/>
  <c r="AO29" i="15" s="1"/>
  <c r="AA29" i="15"/>
  <c r="AC29" i="15" s="1"/>
  <c r="AP29" i="15" s="1"/>
  <c r="Z45" i="15"/>
  <c r="AB45" i="15" s="1"/>
  <c r="AO45" i="15" s="1"/>
  <c r="AA45" i="15"/>
  <c r="AC45" i="15" s="1"/>
  <c r="AP45" i="15" s="1"/>
  <c r="Z61" i="15"/>
  <c r="AB61" i="15" s="1"/>
  <c r="AO61" i="15" s="1"/>
  <c r="AA61" i="15"/>
  <c r="AC61" i="15" s="1"/>
  <c r="AP61" i="15" s="1"/>
  <c r="Z77" i="15"/>
  <c r="AB77" i="15" s="1"/>
  <c r="AO77" i="15" s="1"/>
  <c r="AA77" i="15"/>
  <c r="AC77" i="15" s="1"/>
  <c r="AP77" i="15" s="1"/>
  <c r="Z93" i="15"/>
  <c r="AB93" i="15" s="1"/>
  <c r="AO93" i="15" s="1"/>
  <c r="AA93" i="15"/>
  <c r="AC93" i="15" s="1"/>
  <c r="AP93" i="15" s="1"/>
  <c r="Z109" i="15"/>
  <c r="AB109" i="15" s="1"/>
  <c r="AO109" i="15" s="1"/>
  <c r="AA109" i="15"/>
  <c r="AC109" i="15" s="1"/>
  <c r="AP109" i="15" s="1"/>
  <c r="Z125" i="15"/>
  <c r="AB125" i="15" s="1"/>
  <c r="AO125" i="15" s="1"/>
  <c r="AA125" i="15"/>
  <c r="AC125" i="15" s="1"/>
  <c r="AP125" i="15" s="1"/>
  <c r="Z141" i="15"/>
  <c r="AB141" i="15" s="1"/>
  <c r="AO141" i="15" s="1"/>
  <c r="AA141" i="15"/>
  <c r="AC141" i="15" s="1"/>
  <c r="AP141" i="15" s="1"/>
  <c r="Z157" i="15"/>
  <c r="AB157" i="15" s="1"/>
  <c r="AO157" i="15" s="1"/>
  <c r="AA157" i="15"/>
  <c r="AC157" i="15" s="1"/>
  <c r="AP157" i="15" s="1"/>
  <c r="AA173" i="15"/>
  <c r="AC173" i="15" s="1"/>
  <c r="AP173" i="15" s="1"/>
  <c r="Z173" i="15"/>
  <c r="AB173" i="15" s="1"/>
  <c r="AO173" i="15" s="1"/>
  <c r="AA189" i="15"/>
  <c r="AC189" i="15" s="1"/>
  <c r="AP189" i="15" s="1"/>
  <c r="Z189" i="15"/>
  <c r="AB189" i="15" s="1"/>
  <c r="AO189" i="15" s="1"/>
  <c r="AA205" i="15"/>
  <c r="AC205" i="15" s="1"/>
  <c r="AP205" i="15" s="1"/>
  <c r="Z205" i="15"/>
  <c r="AB205" i="15" s="1"/>
  <c r="AO205" i="15" s="1"/>
  <c r="AA221" i="15"/>
  <c r="AC221" i="15" s="1"/>
  <c r="AP221" i="15" s="1"/>
  <c r="Z221" i="15"/>
  <c r="AB221" i="15" s="1"/>
  <c r="AO221" i="15" s="1"/>
  <c r="AA237" i="15"/>
  <c r="AC237" i="15" s="1"/>
  <c r="AP237" i="15" s="1"/>
  <c r="Z237" i="15"/>
  <c r="AB237" i="15" s="1"/>
  <c r="AO237" i="15" s="1"/>
  <c r="AA253" i="15"/>
  <c r="AC253" i="15" s="1"/>
  <c r="AP253" i="15" s="1"/>
  <c r="Z253" i="15"/>
  <c r="AB253" i="15" s="1"/>
  <c r="AO253" i="15" s="1"/>
  <c r="AA269" i="15"/>
  <c r="AC269" i="15" s="1"/>
  <c r="AP269" i="15" s="1"/>
  <c r="Z269" i="15"/>
  <c r="AB269" i="15" s="1"/>
  <c r="AO269" i="15" s="1"/>
  <c r="AA285" i="15"/>
  <c r="AC285" i="15" s="1"/>
  <c r="AP285" i="15" s="1"/>
  <c r="Z285" i="15"/>
  <c r="AB285" i="15" s="1"/>
  <c r="AO285" i="15" s="1"/>
  <c r="AA301" i="15"/>
  <c r="AC301" i="15" s="1"/>
  <c r="AP301" i="15" s="1"/>
  <c r="Z301" i="15"/>
  <c r="AB301" i="15" s="1"/>
  <c r="AO301" i="15" s="1"/>
  <c r="AA317" i="15"/>
  <c r="AC317" i="15" s="1"/>
  <c r="AP317" i="15" s="1"/>
  <c r="Z317" i="15"/>
  <c r="AB317" i="15" s="1"/>
  <c r="AO317" i="15" s="1"/>
  <c r="AA333" i="15"/>
  <c r="AC333" i="15" s="1"/>
  <c r="AP333" i="15" s="1"/>
  <c r="Z333" i="15"/>
  <c r="AB333" i="15" s="1"/>
  <c r="AO333" i="15" s="1"/>
  <c r="AA349" i="15"/>
  <c r="AC349" i="15" s="1"/>
  <c r="AP349" i="15" s="1"/>
  <c r="Z349" i="15"/>
  <c r="AB349" i="15" s="1"/>
  <c r="AO349" i="15" s="1"/>
  <c r="AA365" i="15"/>
  <c r="AC365" i="15" s="1"/>
  <c r="AP365" i="15" s="1"/>
  <c r="Z365" i="15"/>
  <c r="AB365" i="15" s="1"/>
  <c r="AO365" i="15" s="1"/>
  <c r="AA381" i="15"/>
  <c r="AC381" i="15" s="1"/>
  <c r="AP381" i="15" s="1"/>
  <c r="Z381" i="15"/>
  <c r="AB381" i="15" s="1"/>
  <c r="AO381" i="15" s="1"/>
  <c r="AA397" i="15"/>
  <c r="AC397" i="15" s="1"/>
  <c r="AP397" i="15" s="1"/>
  <c r="Z397" i="15"/>
  <c r="AB397" i="15" s="1"/>
  <c r="AO397" i="15" s="1"/>
  <c r="AA413" i="15"/>
  <c r="AC413" i="15" s="1"/>
  <c r="AP413" i="15" s="1"/>
  <c r="Z413" i="15"/>
  <c r="AB413" i="15" s="1"/>
  <c r="AO413" i="15" s="1"/>
  <c r="AA429" i="15"/>
  <c r="AC429" i="15" s="1"/>
  <c r="AP429" i="15" s="1"/>
  <c r="Z429" i="15"/>
  <c r="AB429" i="15" s="1"/>
  <c r="AO429" i="15" s="1"/>
  <c r="AA445" i="15"/>
  <c r="AC445" i="15" s="1"/>
  <c r="AP445" i="15" s="1"/>
  <c r="Z445" i="15"/>
  <c r="AB445" i="15" s="1"/>
  <c r="AO445" i="15" s="1"/>
  <c r="AA461" i="15"/>
  <c r="AC461" i="15" s="1"/>
  <c r="AP461" i="15" s="1"/>
  <c r="Z461" i="15"/>
  <c r="AB461" i="15" s="1"/>
  <c r="AO461" i="15" s="1"/>
  <c r="AA477" i="15"/>
  <c r="AC477" i="15" s="1"/>
  <c r="AP477" i="15" s="1"/>
  <c r="Z477" i="15"/>
  <c r="AB477" i="15" s="1"/>
  <c r="AO477" i="15" s="1"/>
  <c r="AA493" i="15"/>
  <c r="AC493" i="15" s="1"/>
  <c r="AP493" i="15" s="1"/>
  <c r="Z493" i="15"/>
  <c r="AB493" i="15" s="1"/>
  <c r="AO493" i="15" s="1"/>
  <c r="AA509" i="15"/>
  <c r="AC509" i="15" s="1"/>
  <c r="AP509" i="15" s="1"/>
  <c r="Z509" i="15"/>
  <c r="AB509" i="15" s="1"/>
  <c r="AO509" i="15" s="1"/>
  <c r="Z6" i="64"/>
  <c r="AB6" i="64" s="1"/>
  <c r="AO6" i="64" s="1"/>
  <c r="AA6" i="64"/>
  <c r="AC6" i="64" s="1"/>
  <c r="AP6" i="64" s="1"/>
  <c r="Z13" i="64"/>
  <c r="AB13" i="64" s="1"/>
  <c r="AO13" i="64" s="1"/>
  <c r="AA13" i="64"/>
  <c r="AC13" i="64" s="1"/>
  <c r="AP13" i="64" s="1"/>
  <c r="Z16" i="64"/>
  <c r="AB16" i="64" s="1"/>
  <c r="AO16" i="64" s="1"/>
  <c r="AA16" i="64"/>
  <c r="AC16" i="64" s="1"/>
  <c r="AP16" i="64" s="1"/>
  <c r="Z24" i="64"/>
  <c r="AB24" i="64" s="1"/>
  <c r="AO24" i="64" s="1"/>
  <c r="AA24" i="64"/>
  <c r="AC24" i="64" s="1"/>
  <c r="AP24" i="64" s="1"/>
  <c r="AA19" i="64"/>
  <c r="AC19" i="64" s="1"/>
  <c r="AP19" i="64" s="1"/>
  <c r="Z19" i="64"/>
  <c r="AB19" i="64" s="1"/>
  <c r="AO19" i="64" s="1"/>
  <c r="AA19" i="60"/>
  <c r="AC19" i="60" s="1"/>
  <c r="AP19" i="60" s="1"/>
  <c r="Z19" i="60"/>
  <c r="AB19" i="60" s="1"/>
  <c r="AO19" i="60" s="1"/>
  <c r="Z18" i="60"/>
  <c r="AB18" i="60" s="1"/>
  <c r="AO18" i="60" s="1"/>
  <c r="AA18" i="60"/>
  <c r="AC18" i="60" s="1"/>
  <c r="AP18" i="60" s="1"/>
  <c r="AA6" i="60"/>
  <c r="AC6" i="60" s="1"/>
  <c r="AP6" i="60" s="1"/>
  <c r="Z6" i="60"/>
  <c r="AB6" i="60" s="1"/>
  <c r="AO6" i="60" s="1"/>
  <c r="Z24" i="60"/>
  <c r="AB24" i="60" s="1"/>
  <c r="AO24" i="60" s="1"/>
  <c r="AA24" i="60"/>
  <c r="AC24" i="60" s="1"/>
  <c r="AP24" i="60" s="1"/>
  <c r="AA40" i="46"/>
  <c r="AC40" i="46" s="1"/>
  <c r="AP40" i="46" s="1"/>
  <c r="Z40" i="46"/>
  <c r="AB40" i="46" s="1"/>
  <c r="AO40" i="46" s="1"/>
  <c r="AA16" i="46"/>
  <c r="AC16" i="46" s="1"/>
  <c r="AP16" i="46" s="1"/>
  <c r="Z16" i="46"/>
  <c r="AB16" i="46" s="1"/>
  <c r="AO16" i="46" s="1"/>
  <c r="AA6" i="46"/>
  <c r="AC6" i="46" s="1"/>
  <c r="AP6" i="46" s="1"/>
  <c r="Z6" i="46"/>
  <c r="AB6" i="46" s="1"/>
  <c r="AO6" i="46" s="1"/>
  <c r="AA48" i="46"/>
  <c r="AC48" i="46" s="1"/>
  <c r="AP48" i="46" s="1"/>
  <c r="Z48" i="46"/>
  <c r="AB48" i="46" s="1"/>
  <c r="AO48" i="46" s="1"/>
  <c r="AA44" i="46"/>
  <c r="AC44" i="46" s="1"/>
  <c r="AP44" i="46" s="1"/>
  <c r="Z44" i="46"/>
  <c r="AB44" i="46" s="1"/>
  <c r="AO44" i="46" s="1"/>
  <c r="Z8" i="46"/>
  <c r="AB8" i="46" s="1"/>
  <c r="AO8" i="46" s="1"/>
  <c r="AA8" i="46"/>
  <c r="AC8" i="46" s="1"/>
  <c r="AP8" i="46" s="1"/>
  <c r="Z21" i="46"/>
  <c r="AB21" i="46" s="1"/>
  <c r="AO21" i="46" s="1"/>
  <c r="AA21" i="46"/>
  <c r="AC21" i="46" s="1"/>
  <c r="AP21" i="46" s="1"/>
  <c r="Z35" i="46"/>
  <c r="AB35" i="46" s="1"/>
  <c r="AO35" i="46" s="1"/>
  <c r="AA35" i="46"/>
  <c r="AC35" i="46" s="1"/>
  <c r="AP35" i="46" s="1"/>
  <c r="Z51" i="46"/>
  <c r="AB51" i="46" s="1"/>
  <c r="AO51" i="46" s="1"/>
  <c r="AA51" i="46"/>
  <c r="AC51" i="46" s="1"/>
  <c r="AP51" i="46" s="1"/>
  <c r="Z67" i="46"/>
  <c r="AB67" i="46" s="1"/>
  <c r="AO67" i="46" s="1"/>
  <c r="AA67" i="46"/>
  <c r="AC67" i="46" s="1"/>
  <c r="AP67" i="46" s="1"/>
  <c r="AA7" i="46"/>
  <c r="AC7" i="46" s="1"/>
  <c r="AP7" i="46" s="1"/>
  <c r="Z7" i="46"/>
  <c r="AB7" i="46" s="1"/>
  <c r="AO7" i="46" s="1"/>
  <c r="AA19" i="46"/>
  <c r="AC19" i="46" s="1"/>
  <c r="AP19" i="46" s="1"/>
  <c r="Z19" i="46"/>
  <c r="AB19" i="46" s="1"/>
  <c r="AO19" i="46" s="1"/>
  <c r="AA34" i="46"/>
  <c r="AC34" i="46" s="1"/>
  <c r="AP34" i="46" s="1"/>
  <c r="Z34" i="46"/>
  <c r="AB34" i="46" s="1"/>
  <c r="AO34" i="46" s="1"/>
  <c r="AA50" i="46"/>
  <c r="AC50" i="46" s="1"/>
  <c r="AP50" i="46" s="1"/>
  <c r="Z50" i="46"/>
  <c r="AB50" i="46" s="1"/>
  <c r="AO50" i="46" s="1"/>
  <c r="AA66" i="46"/>
  <c r="AC66" i="46" s="1"/>
  <c r="AP66" i="46" s="1"/>
  <c r="Z66" i="46"/>
  <c r="AB66" i="46" s="1"/>
  <c r="AO66" i="46" s="1"/>
  <c r="AA82" i="46"/>
  <c r="AC82" i="46" s="1"/>
  <c r="AP82" i="46" s="1"/>
  <c r="Z82" i="46"/>
  <c r="AB82" i="46" s="1"/>
  <c r="AO82" i="46" s="1"/>
  <c r="AA18" i="46"/>
  <c r="AC18" i="46" s="1"/>
  <c r="AP18" i="46" s="1"/>
  <c r="Z18" i="46"/>
  <c r="AB18" i="46" s="1"/>
  <c r="AO18" i="46" s="1"/>
  <c r="AA37" i="46"/>
  <c r="AC37" i="46" s="1"/>
  <c r="AP37" i="46" s="1"/>
  <c r="Z37" i="46"/>
  <c r="AB37" i="46" s="1"/>
  <c r="AO37" i="46" s="1"/>
  <c r="AA53" i="46"/>
  <c r="AC53" i="46" s="1"/>
  <c r="AP53" i="46" s="1"/>
  <c r="Z53" i="46"/>
  <c r="AB53" i="46" s="1"/>
  <c r="AO53" i="46" s="1"/>
  <c r="AA69" i="46"/>
  <c r="AC69" i="46" s="1"/>
  <c r="AP69" i="46" s="1"/>
  <c r="Z69" i="46"/>
  <c r="AB69" i="46" s="1"/>
  <c r="AO69" i="46" s="1"/>
  <c r="Z17" i="6"/>
  <c r="AB17" i="6" s="1"/>
  <c r="AO17" i="6" s="1"/>
  <c r="AA17" i="6"/>
  <c r="AC17" i="6" s="1"/>
  <c r="AP17" i="6" s="1"/>
  <c r="AA7" i="6"/>
  <c r="AC7" i="6" s="1"/>
  <c r="AP7" i="6" s="1"/>
  <c r="Z7" i="6"/>
  <c r="AB7" i="6" s="1"/>
  <c r="AO7" i="6" s="1"/>
  <c r="Z10" i="6"/>
  <c r="AB10" i="6" s="1"/>
  <c r="AO10" i="6" s="1"/>
  <c r="AA10" i="6"/>
  <c r="AC10" i="6" s="1"/>
  <c r="AP10" i="6" s="1"/>
  <c r="Z23" i="6"/>
  <c r="AB23" i="6" s="1"/>
  <c r="AO23" i="6" s="1"/>
  <c r="AA23" i="6"/>
  <c r="AC23" i="6" s="1"/>
  <c r="AP23" i="6" s="1"/>
  <c r="AA14" i="6"/>
  <c r="AC14" i="6" s="1"/>
  <c r="AP14" i="6" s="1"/>
  <c r="Z14" i="6"/>
  <c r="AB14" i="6" s="1"/>
  <c r="AO14" i="6" s="1"/>
  <c r="Z9" i="20"/>
  <c r="AB9" i="20" s="1"/>
  <c r="AO9" i="20" s="1"/>
  <c r="AA9" i="20"/>
  <c r="AC9" i="20" s="1"/>
  <c r="AP9" i="20" s="1"/>
  <c r="Z61" i="20"/>
  <c r="AB61" i="20" s="1"/>
  <c r="AO61" i="20" s="1"/>
  <c r="AA61" i="20"/>
  <c r="AC61" i="20" s="1"/>
  <c r="AP61" i="20" s="1"/>
  <c r="AA19" i="20"/>
  <c r="AC19" i="20" s="1"/>
  <c r="AP19" i="20" s="1"/>
  <c r="Z19" i="20"/>
  <c r="AB19" i="20" s="1"/>
  <c r="AO19" i="20" s="1"/>
  <c r="AA20" i="20"/>
  <c r="AC20" i="20" s="1"/>
  <c r="AP20" i="20" s="1"/>
  <c r="Z20" i="20"/>
  <c r="AB20" i="20" s="1"/>
  <c r="AO20" i="20" s="1"/>
  <c r="Z53" i="20"/>
  <c r="AB53" i="20" s="1"/>
  <c r="AO53" i="20" s="1"/>
  <c r="AA53" i="20"/>
  <c r="AC53" i="20" s="1"/>
  <c r="AP53" i="20" s="1"/>
  <c r="AA26" i="20"/>
  <c r="AC26" i="20" s="1"/>
  <c r="AP26" i="20" s="1"/>
  <c r="Z26" i="20"/>
  <c r="AB26" i="20" s="1"/>
  <c r="AO26" i="20" s="1"/>
  <c r="AA58" i="20"/>
  <c r="AC58" i="20" s="1"/>
  <c r="AP58" i="20" s="1"/>
  <c r="Z58" i="20"/>
  <c r="AB58" i="20" s="1"/>
  <c r="AO58" i="20" s="1"/>
  <c r="Z25" i="20"/>
  <c r="AB25" i="20" s="1"/>
  <c r="AO25" i="20" s="1"/>
  <c r="AA25" i="20"/>
  <c r="AC25" i="20" s="1"/>
  <c r="AP25" i="20" s="1"/>
  <c r="Z57" i="20"/>
  <c r="AB57" i="20" s="1"/>
  <c r="AO57" i="20" s="1"/>
  <c r="AA57" i="20"/>
  <c r="AC57" i="20" s="1"/>
  <c r="AP57" i="20" s="1"/>
  <c r="Z15" i="20"/>
  <c r="AB15" i="20" s="1"/>
  <c r="AO15" i="20" s="1"/>
  <c r="AA15" i="20"/>
  <c r="AC15" i="20" s="1"/>
  <c r="AP15" i="20" s="1"/>
  <c r="Z28" i="20"/>
  <c r="AB28" i="20" s="1"/>
  <c r="AO28" i="20" s="1"/>
  <c r="AA28" i="20"/>
  <c r="AC28" i="20" s="1"/>
  <c r="AP28" i="20" s="1"/>
  <c r="Z44" i="20"/>
  <c r="AB44" i="20" s="1"/>
  <c r="AO44" i="20" s="1"/>
  <c r="AA44" i="20"/>
  <c r="AC44" i="20" s="1"/>
  <c r="AP44" i="20" s="1"/>
  <c r="Z60" i="20"/>
  <c r="AB60" i="20" s="1"/>
  <c r="AO60" i="20" s="1"/>
  <c r="AA60" i="20"/>
  <c r="AC60" i="20" s="1"/>
  <c r="AP60" i="20" s="1"/>
  <c r="Z76" i="20"/>
  <c r="AB76" i="20" s="1"/>
  <c r="AO76" i="20" s="1"/>
  <c r="AA76" i="20"/>
  <c r="AC76" i="20" s="1"/>
  <c r="AP76" i="20" s="1"/>
  <c r="AA13" i="20"/>
  <c r="AC13" i="20" s="1"/>
  <c r="AP13" i="20" s="1"/>
  <c r="Z13" i="20"/>
  <c r="AB13" i="20" s="1"/>
  <c r="AO13" i="20" s="1"/>
  <c r="AA22" i="20"/>
  <c r="AC22" i="20" s="1"/>
  <c r="AP22" i="20" s="1"/>
  <c r="Z22" i="20"/>
  <c r="AB22" i="20" s="1"/>
  <c r="AO22" i="20" s="1"/>
  <c r="AA39" i="20"/>
  <c r="AC39" i="20" s="1"/>
  <c r="AP39" i="20" s="1"/>
  <c r="Z39" i="20"/>
  <c r="AB39" i="20" s="1"/>
  <c r="AO39" i="20" s="1"/>
  <c r="AA55" i="20"/>
  <c r="AC55" i="20" s="1"/>
  <c r="AP55" i="20" s="1"/>
  <c r="Z55" i="20"/>
  <c r="AB55" i="20" s="1"/>
  <c r="AO55" i="20" s="1"/>
  <c r="AA71" i="20"/>
  <c r="AC71" i="20" s="1"/>
  <c r="AP71" i="20" s="1"/>
  <c r="Z71" i="20"/>
  <c r="AB71" i="20" s="1"/>
  <c r="AO71" i="20" s="1"/>
  <c r="AA41" i="47"/>
  <c r="AC41" i="47" s="1"/>
  <c r="AP41" i="47" s="1"/>
  <c r="Z41" i="47"/>
  <c r="AB41" i="47" s="1"/>
  <c r="AO41" i="47" s="1"/>
  <c r="AA37" i="47"/>
  <c r="AC37" i="47" s="1"/>
  <c r="AP37" i="47" s="1"/>
  <c r="Z37" i="47"/>
  <c r="AB37" i="47" s="1"/>
  <c r="AO37" i="47" s="1"/>
  <c r="AA49" i="47"/>
  <c r="AC49" i="47" s="1"/>
  <c r="AP49" i="47" s="1"/>
  <c r="Z49" i="47"/>
  <c r="AB49" i="47" s="1"/>
  <c r="AO49" i="47" s="1"/>
  <c r="AA29" i="47"/>
  <c r="AC29" i="47" s="1"/>
  <c r="AP29" i="47" s="1"/>
  <c r="Z29" i="47"/>
  <c r="AB29" i="47" s="1"/>
  <c r="AO29" i="47" s="1"/>
  <c r="Z15" i="47"/>
  <c r="AB15" i="47" s="1"/>
  <c r="AO15" i="47" s="1"/>
  <c r="AA15" i="47"/>
  <c r="AC15" i="47" s="1"/>
  <c r="AP15" i="47" s="1"/>
  <c r="Z28" i="47"/>
  <c r="AB28" i="47" s="1"/>
  <c r="AO28" i="47" s="1"/>
  <c r="AA28" i="47"/>
  <c r="AC28" i="47" s="1"/>
  <c r="AP28" i="47" s="1"/>
  <c r="Z44" i="47"/>
  <c r="AB44" i="47" s="1"/>
  <c r="AO44" i="47" s="1"/>
  <c r="AA44" i="47"/>
  <c r="AC44" i="47" s="1"/>
  <c r="AP44" i="47" s="1"/>
  <c r="Z60" i="47"/>
  <c r="AB60" i="47" s="1"/>
  <c r="AO60" i="47" s="1"/>
  <c r="AA60" i="47"/>
  <c r="AC60" i="47" s="1"/>
  <c r="AP60" i="47" s="1"/>
  <c r="AA13" i="47"/>
  <c r="AC13" i="47" s="1"/>
  <c r="AP13" i="47" s="1"/>
  <c r="Z13" i="47"/>
  <c r="AB13" i="47" s="1"/>
  <c r="AO13" i="47" s="1"/>
  <c r="AA22" i="47"/>
  <c r="AC22" i="47" s="1"/>
  <c r="AP22" i="47" s="1"/>
  <c r="Z22" i="47"/>
  <c r="AB22" i="47" s="1"/>
  <c r="AO22" i="47" s="1"/>
  <c r="AA39" i="47"/>
  <c r="AC39" i="47" s="1"/>
  <c r="AP39" i="47" s="1"/>
  <c r="Z39" i="47"/>
  <c r="AB39" i="47" s="1"/>
  <c r="AO39" i="47" s="1"/>
  <c r="AA55" i="47"/>
  <c r="AC55" i="47" s="1"/>
  <c r="AP55" i="47" s="1"/>
  <c r="Z55" i="47"/>
  <c r="AB55" i="47" s="1"/>
  <c r="AO55" i="47" s="1"/>
  <c r="AA7" i="47"/>
  <c r="AC7" i="47" s="1"/>
  <c r="AP7" i="47" s="1"/>
  <c r="Z7" i="47"/>
  <c r="AB7" i="47" s="1"/>
  <c r="AO7" i="47" s="1"/>
  <c r="AA20" i="47"/>
  <c r="AC20" i="47" s="1"/>
  <c r="AP20" i="47" s="1"/>
  <c r="Z20" i="47"/>
  <c r="AB20" i="47" s="1"/>
  <c r="AO20" i="47" s="1"/>
  <c r="AA38" i="47"/>
  <c r="AC38" i="47" s="1"/>
  <c r="AP38" i="47" s="1"/>
  <c r="Z38" i="47"/>
  <c r="AB38" i="47" s="1"/>
  <c r="AO38" i="47" s="1"/>
  <c r="AA54" i="47"/>
  <c r="AC54" i="47" s="1"/>
  <c r="AP54" i="47" s="1"/>
  <c r="Z54" i="47"/>
  <c r="AB54" i="47" s="1"/>
  <c r="AO54" i="47" s="1"/>
  <c r="AA17" i="30"/>
  <c r="AC17" i="30" s="1"/>
  <c r="AP17" i="30" s="1"/>
  <c r="Z17" i="30"/>
  <c r="AB17" i="30" s="1"/>
  <c r="AO17" i="30" s="1"/>
  <c r="Z16" i="30"/>
  <c r="AB16" i="30" s="1"/>
  <c r="AO16" i="30" s="1"/>
  <c r="AA16" i="30"/>
  <c r="AC16" i="30" s="1"/>
  <c r="AP16" i="30" s="1"/>
  <c r="AA14" i="30"/>
  <c r="AC14" i="30" s="1"/>
  <c r="AP14" i="30" s="1"/>
  <c r="Z14" i="30"/>
  <c r="AB14" i="30" s="1"/>
  <c r="AO14" i="30" s="1"/>
  <c r="AA7" i="30"/>
  <c r="AC7" i="30" s="1"/>
  <c r="AP7" i="30" s="1"/>
  <c r="Z7" i="30"/>
  <c r="AB7" i="30" s="1"/>
  <c r="AO7" i="30" s="1"/>
  <c r="AA20" i="30"/>
  <c r="AC20" i="30" s="1"/>
  <c r="AP20" i="30" s="1"/>
  <c r="Z20" i="30"/>
  <c r="AB20" i="30" s="1"/>
  <c r="AO20" i="30" s="1"/>
  <c r="AA9" i="34"/>
  <c r="AC9" i="34" s="1"/>
  <c r="AP9" i="34" s="1"/>
  <c r="Z9" i="34"/>
  <c r="AB9" i="34" s="1"/>
  <c r="AO9" i="34" s="1"/>
  <c r="AA38" i="28"/>
  <c r="AC38" i="28" s="1"/>
  <c r="AP38" i="28" s="1"/>
  <c r="Z38" i="28"/>
  <c r="AB38" i="28" s="1"/>
  <c r="AO38" i="28" s="1"/>
  <c r="D26" i="2"/>
  <c r="Q29" i="68"/>
  <c r="U29" i="68" s="1"/>
  <c r="F26" i="2" s="1"/>
  <c r="AA420" i="15"/>
  <c r="AC420" i="15" s="1"/>
  <c r="AP420" i="15" s="1"/>
  <c r="Z420" i="15"/>
  <c r="AB420" i="15" s="1"/>
  <c r="AO420" i="15" s="1"/>
  <c r="AA292" i="15"/>
  <c r="AC292" i="15" s="1"/>
  <c r="AP292" i="15" s="1"/>
  <c r="Z292" i="15"/>
  <c r="AB292" i="15" s="1"/>
  <c r="AO292" i="15" s="1"/>
  <c r="Z127" i="15"/>
  <c r="AB127" i="15" s="1"/>
  <c r="AO127" i="15" s="1"/>
  <c r="AA127" i="15"/>
  <c r="AC127" i="15" s="1"/>
  <c r="AP127" i="15" s="1"/>
  <c r="AA60" i="15"/>
  <c r="AC60" i="15" s="1"/>
  <c r="AP60" i="15" s="1"/>
  <c r="Z60" i="15"/>
  <c r="AB60" i="15" s="1"/>
  <c r="AO60" i="15" s="1"/>
  <c r="Q9" i="68"/>
  <c r="U9" i="68" s="1"/>
  <c r="F10" i="2" s="1"/>
  <c r="D10" i="2"/>
  <c r="AA203" i="65"/>
  <c r="AC203" i="65" s="1"/>
  <c r="AP203" i="65" s="1"/>
  <c r="Z203" i="65"/>
  <c r="AB203" i="65" s="1"/>
  <c r="AO203" i="65" s="1"/>
  <c r="AA139" i="65"/>
  <c r="AC139" i="65" s="1"/>
  <c r="AP139" i="65" s="1"/>
  <c r="Z139" i="65"/>
  <c r="AB139" i="65" s="1"/>
  <c r="AO139" i="65" s="1"/>
  <c r="AA75" i="65"/>
  <c r="AC75" i="65" s="1"/>
  <c r="AP75" i="65" s="1"/>
  <c r="Z75" i="65"/>
  <c r="AB75" i="65" s="1"/>
  <c r="AO75" i="65" s="1"/>
  <c r="AA13" i="65"/>
  <c r="AC13" i="65" s="1"/>
  <c r="AP13" i="65" s="1"/>
  <c r="Z13" i="65"/>
  <c r="AB13" i="65" s="1"/>
  <c r="AO13" i="65" s="1"/>
  <c r="Z10" i="63"/>
  <c r="AB10" i="63" s="1"/>
  <c r="AO10" i="63" s="1"/>
  <c r="AA10" i="63"/>
  <c r="AC10" i="63" s="1"/>
  <c r="AP10" i="63" s="1"/>
  <c r="AA19" i="63"/>
  <c r="AC19" i="63" s="1"/>
  <c r="AP19" i="63" s="1"/>
  <c r="Z19" i="63"/>
  <c r="AB19" i="63" s="1"/>
  <c r="AO19" i="63" s="1"/>
  <c r="AA7" i="63"/>
  <c r="AC7" i="63" s="1"/>
  <c r="AP7" i="63" s="1"/>
  <c r="Z7" i="63"/>
  <c r="AB7" i="63" s="1"/>
  <c r="AO7" i="63" s="1"/>
  <c r="AA5" i="63"/>
  <c r="AC5" i="63" s="1"/>
  <c r="Z5" i="63"/>
  <c r="AB5" i="63" s="1"/>
  <c r="AA22" i="32"/>
  <c r="AC22" i="32" s="1"/>
  <c r="AP22" i="32" s="1"/>
  <c r="Z22" i="32"/>
  <c r="AB22" i="32" s="1"/>
  <c r="AO22" i="32" s="1"/>
  <c r="AA91" i="32"/>
  <c r="AC91" i="32" s="1"/>
  <c r="AP91" i="32" s="1"/>
  <c r="Z91" i="32"/>
  <c r="AB91" i="32" s="1"/>
  <c r="AO91" i="32" s="1"/>
  <c r="AA69" i="32"/>
  <c r="AC69" i="32" s="1"/>
  <c r="AP69" i="32" s="1"/>
  <c r="Z69" i="32"/>
  <c r="AB69" i="32" s="1"/>
  <c r="AO69" i="32" s="1"/>
  <c r="Z54" i="32"/>
  <c r="AB54" i="32" s="1"/>
  <c r="AO54" i="32" s="1"/>
  <c r="AA54" i="32"/>
  <c r="AC54" i="32" s="1"/>
  <c r="AP54" i="32" s="1"/>
  <c r="Z126" i="32"/>
  <c r="AB126" i="32" s="1"/>
  <c r="AO126" i="32" s="1"/>
  <c r="AA126" i="32"/>
  <c r="AC126" i="32" s="1"/>
  <c r="AP126" i="32" s="1"/>
  <c r="Z158" i="32"/>
  <c r="AB158" i="32" s="1"/>
  <c r="AO158" i="32" s="1"/>
  <c r="AA158" i="32"/>
  <c r="AC158" i="32" s="1"/>
  <c r="AP158" i="32" s="1"/>
  <c r="AA35" i="32"/>
  <c r="AC35" i="32" s="1"/>
  <c r="AP35" i="32" s="1"/>
  <c r="Z35" i="32"/>
  <c r="AB35" i="32" s="1"/>
  <c r="AO35" i="32" s="1"/>
  <c r="AA31" i="32"/>
  <c r="AC31" i="32" s="1"/>
  <c r="AP31" i="32" s="1"/>
  <c r="Z31" i="32"/>
  <c r="AB31" i="32" s="1"/>
  <c r="AO31" i="32" s="1"/>
  <c r="AA63" i="32"/>
  <c r="AC63" i="32" s="1"/>
  <c r="AP63" i="32" s="1"/>
  <c r="Z63" i="32"/>
  <c r="AB63" i="32" s="1"/>
  <c r="AO63" i="32" s="1"/>
  <c r="AA83" i="32"/>
  <c r="AC83" i="32" s="1"/>
  <c r="AP83" i="32" s="1"/>
  <c r="Z83" i="32"/>
  <c r="AB83" i="32" s="1"/>
  <c r="AO83" i="32" s="1"/>
  <c r="AA115" i="32"/>
  <c r="AC115" i="32" s="1"/>
  <c r="AP115" i="32" s="1"/>
  <c r="Z115" i="32"/>
  <c r="AB115" i="32" s="1"/>
  <c r="AO115" i="32" s="1"/>
  <c r="AA147" i="32"/>
  <c r="AC147" i="32" s="1"/>
  <c r="AP147" i="32" s="1"/>
  <c r="Z147" i="32"/>
  <c r="AB147" i="32" s="1"/>
  <c r="AO147" i="32" s="1"/>
  <c r="AA9" i="32"/>
  <c r="AC9" i="32" s="1"/>
  <c r="AP9" i="32" s="1"/>
  <c r="Z9" i="32"/>
  <c r="AB9" i="32" s="1"/>
  <c r="AO9" i="32" s="1"/>
  <c r="AA29" i="32"/>
  <c r="AC29" i="32" s="1"/>
  <c r="AP29" i="32" s="1"/>
  <c r="Z29" i="32"/>
  <c r="AB29" i="32" s="1"/>
  <c r="AO29" i="32" s="1"/>
  <c r="AA55" i="32"/>
  <c r="AC55" i="32" s="1"/>
  <c r="AP55" i="32" s="1"/>
  <c r="Z55" i="32"/>
  <c r="AB55" i="32" s="1"/>
  <c r="AO55" i="32" s="1"/>
  <c r="Z74" i="32"/>
  <c r="AB74" i="32" s="1"/>
  <c r="AO74" i="32" s="1"/>
  <c r="AA74" i="32"/>
  <c r="AC74" i="32" s="1"/>
  <c r="AP74" i="32" s="1"/>
  <c r="Z106" i="32"/>
  <c r="AB106" i="32" s="1"/>
  <c r="AO106" i="32" s="1"/>
  <c r="AA106" i="32"/>
  <c r="AC106" i="32" s="1"/>
  <c r="AP106" i="32" s="1"/>
  <c r="Z138" i="32"/>
  <c r="AB138" i="32" s="1"/>
  <c r="AO138" i="32" s="1"/>
  <c r="AA138" i="32"/>
  <c r="AC138" i="32" s="1"/>
  <c r="AP138" i="32" s="1"/>
  <c r="Z170" i="32"/>
  <c r="AB170" i="32" s="1"/>
  <c r="AO170" i="32" s="1"/>
  <c r="AA170" i="32"/>
  <c r="AC170" i="32" s="1"/>
  <c r="AP170" i="32" s="1"/>
  <c r="AA14" i="32"/>
  <c r="AC14" i="32" s="1"/>
  <c r="AP14" i="32" s="1"/>
  <c r="Z14" i="32"/>
  <c r="AB14" i="32" s="1"/>
  <c r="AO14" i="32" s="1"/>
  <c r="AA33" i="32"/>
  <c r="AC33" i="32" s="1"/>
  <c r="AP33" i="32" s="1"/>
  <c r="Z33" i="32"/>
  <c r="AB33" i="32" s="1"/>
  <c r="AO33" i="32" s="1"/>
  <c r="AA59" i="32"/>
  <c r="AC59" i="32" s="1"/>
  <c r="AP59" i="32" s="1"/>
  <c r="Z59" i="32"/>
  <c r="AB59" i="32" s="1"/>
  <c r="AO59" i="32" s="1"/>
  <c r="AA87" i="32"/>
  <c r="AC87" i="32" s="1"/>
  <c r="AP87" i="32" s="1"/>
  <c r="Z87" i="32"/>
  <c r="AB87" i="32" s="1"/>
  <c r="AO87" i="32" s="1"/>
  <c r="AA119" i="32"/>
  <c r="AC119" i="32" s="1"/>
  <c r="AP119" i="32" s="1"/>
  <c r="Z119" i="32"/>
  <c r="AB119" i="32" s="1"/>
  <c r="AO119" i="32" s="1"/>
  <c r="AA151" i="32"/>
  <c r="AC151" i="32" s="1"/>
  <c r="AP151" i="32" s="1"/>
  <c r="Z151" i="32"/>
  <c r="AB151" i="32" s="1"/>
  <c r="AO151" i="32" s="1"/>
  <c r="Z81" i="32"/>
  <c r="AB81" i="32" s="1"/>
  <c r="AO81" i="32" s="1"/>
  <c r="AA81" i="32"/>
  <c r="AC81" i="32" s="1"/>
  <c r="AP81" i="32" s="1"/>
  <c r="Z97" i="32"/>
  <c r="AB97" i="32" s="1"/>
  <c r="AO97" i="32" s="1"/>
  <c r="AA97" i="32"/>
  <c r="AC97" i="32" s="1"/>
  <c r="AP97" i="32" s="1"/>
  <c r="Z113" i="32"/>
  <c r="AB113" i="32" s="1"/>
  <c r="AO113" i="32" s="1"/>
  <c r="AA113" i="32"/>
  <c r="AC113" i="32" s="1"/>
  <c r="AP113" i="32" s="1"/>
  <c r="Z129" i="32"/>
  <c r="AB129" i="32" s="1"/>
  <c r="AO129" i="32" s="1"/>
  <c r="AA129" i="32"/>
  <c r="AC129" i="32" s="1"/>
  <c r="AP129" i="32" s="1"/>
  <c r="Z145" i="32"/>
  <c r="AB145" i="32" s="1"/>
  <c r="AO145" i="32" s="1"/>
  <c r="AA145" i="32"/>
  <c r="AC145" i="32" s="1"/>
  <c r="AP145" i="32" s="1"/>
  <c r="Z161" i="32"/>
  <c r="AB161" i="32" s="1"/>
  <c r="AO161" i="32" s="1"/>
  <c r="AA161" i="32"/>
  <c r="AC161" i="32" s="1"/>
  <c r="AP161" i="32" s="1"/>
  <c r="AA8" i="32"/>
  <c r="AC8" i="32" s="1"/>
  <c r="AP8" i="32" s="1"/>
  <c r="Z8" i="32"/>
  <c r="AB8" i="32" s="1"/>
  <c r="AO8" i="32" s="1"/>
  <c r="AA24" i="32"/>
  <c r="AC24" i="32" s="1"/>
  <c r="AP24" i="32" s="1"/>
  <c r="Z24" i="32"/>
  <c r="AB24" i="32" s="1"/>
  <c r="AO24" i="32" s="1"/>
  <c r="AA40" i="32"/>
  <c r="AC40" i="32" s="1"/>
  <c r="AP40" i="32" s="1"/>
  <c r="Z40" i="32"/>
  <c r="AB40" i="32" s="1"/>
  <c r="AO40" i="32" s="1"/>
  <c r="AA56" i="32"/>
  <c r="AC56" i="32" s="1"/>
  <c r="AP56" i="32" s="1"/>
  <c r="Z56" i="32"/>
  <c r="AB56" i="32" s="1"/>
  <c r="AO56" i="32" s="1"/>
  <c r="AA72" i="32"/>
  <c r="AC72" i="32" s="1"/>
  <c r="AP72" i="32" s="1"/>
  <c r="Z72" i="32"/>
  <c r="AB72" i="32" s="1"/>
  <c r="AO72" i="32" s="1"/>
  <c r="AA88" i="32"/>
  <c r="AC88" i="32" s="1"/>
  <c r="AP88" i="32" s="1"/>
  <c r="Z88" i="32"/>
  <c r="AB88" i="32" s="1"/>
  <c r="AO88" i="32" s="1"/>
  <c r="AA104" i="32"/>
  <c r="AC104" i="32" s="1"/>
  <c r="AP104" i="32" s="1"/>
  <c r="Z104" i="32"/>
  <c r="AB104" i="32" s="1"/>
  <c r="AO104" i="32" s="1"/>
  <c r="AA120" i="32"/>
  <c r="AC120" i="32" s="1"/>
  <c r="AP120" i="32" s="1"/>
  <c r="Z120" i="32"/>
  <c r="AB120" i="32" s="1"/>
  <c r="AO120" i="32" s="1"/>
  <c r="AA136" i="32"/>
  <c r="AC136" i="32" s="1"/>
  <c r="AP136" i="32" s="1"/>
  <c r="Z136" i="32"/>
  <c r="AB136" i="32" s="1"/>
  <c r="AO136" i="32" s="1"/>
  <c r="AA152" i="32"/>
  <c r="AC152" i="32" s="1"/>
  <c r="AP152" i="32" s="1"/>
  <c r="Z152" i="32"/>
  <c r="AB152" i="32" s="1"/>
  <c r="AO152" i="32" s="1"/>
  <c r="AA168" i="32"/>
  <c r="AC168" i="32" s="1"/>
  <c r="AP168" i="32" s="1"/>
  <c r="Z168" i="32"/>
  <c r="AB168" i="32" s="1"/>
  <c r="AO168" i="32" s="1"/>
  <c r="Z19" i="39"/>
  <c r="AB19" i="39" s="1"/>
  <c r="AO19" i="39" s="1"/>
  <c r="AA19" i="39"/>
  <c r="AC19" i="39" s="1"/>
  <c r="AP19" i="39" s="1"/>
  <c r="N21" i="67"/>
  <c r="N22" i="67" s="1"/>
  <c r="Q8" i="67"/>
  <c r="L9" i="2"/>
  <c r="N7" i="67"/>
  <c r="AA8" i="39"/>
  <c r="AC8" i="39" s="1"/>
  <c r="AP8" i="39" s="1"/>
  <c r="Z8" i="39"/>
  <c r="AB8" i="39" s="1"/>
  <c r="AO8" i="39" s="1"/>
  <c r="Z7" i="39"/>
  <c r="AB7" i="39" s="1"/>
  <c r="AO7" i="39" s="1"/>
  <c r="AA7" i="39"/>
  <c r="AC7" i="39" s="1"/>
  <c r="AP7" i="39" s="1"/>
  <c r="Z50" i="39"/>
  <c r="AB50" i="39" s="1"/>
  <c r="AO50" i="39" s="1"/>
  <c r="AA50" i="39"/>
  <c r="AC50" i="39" s="1"/>
  <c r="AP50" i="39" s="1"/>
  <c r="AA21" i="39"/>
  <c r="AC21" i="39" s="1"/>
  <c r="AP21" i="39" s="1"/>
  <c r="Z21" i="39"/>
  <c r="AB21" i="39" s="1"/>
  <c r="AO21" i="39" s="1"/>
  <c r="AA47" i="39"/>
  <c r="AC47" i="39" s="1"/>
  <c r="AP47" i="39" s="1"/>
  <c r="Z47" i="39"/>
  <c r="AB47" i="39" s="1"/>
  <c r="AO47" i="39" s="1"/>
  <c r="AA18" i="39"/>
  <c r="AC18" i="39" s="1"/>
  <c r="AP18" i="39" s="1"/>
  <c r="Z18" i="39"/>
  <c r="AB18" i="39" s="1"/>
  <c r="AO18" i="39" s="1"/>
  <c r="AA37" i="39"/>
  <c r="AC37" i="39" s="1"/>
  <c r="AP37" i="39" s="1"/>
  <c r="Z37" i="39"/>
  <c r="AB37" i="39" s="1"/>
  <c r="AO37" i="39" s="1"/>
  <c r="AA6" i="39"/>
  <c r="AC6" i="39" s="1"/>
  <c r="AP6" i="39" s="1"/>
  <c r="Z6" i="39"/>
  <c r="AB6" i="39" s="1"/>
  <c r="AO6" i="39" s="1"/>
  <c r="AA24" i="39"/>
  <c r="AC24" i="39" s="1"/>
  <c r="AP24" i="39" s="1"/>
  <c r="Z24" i="39"/>
  <c r="AB24" i="39" s="1"/>
  <c r="AO24" i="39" s="1"/>
  <c r="AA40" i="39"/>
  <c r="AC40" i="39" s="1"/>
  <c r="AP40" i="39" s="1"/>
  <c r="Z40" i="39"/>
  <c r="AB40" i="39" s="1"/>
  <c r="AO40" i="39" s="1"/>
  <c r="AA6" i="34"/>
  <c r="AC6" i="34" s="1"/>
  <c r="AP6" i="34" s="1"/>
  <c r="Z6" i="34"/>
  <c r="AB6" i="34" s="1"/>
  <c r="AO6" i="34" s="1"/>
  <c r="AA7" i="34"/>
  <c r="AC7" i="34" s="1"/>
  <c r="AP7" i="34" s="1"/>
  <c r="Z7" i="34"/>
  <c r="AB7" i="34" s="1"/>
  <c r="AO7" i="34" s="1"/>
  <c r="AA17" i="34"/>
  <c r="AC17" i="34" s="1"/>
  <c r="AP17" i="34" s="1"/>
  <c r="Z17" i="34"/>
  <c r="AB17" i="34" s="1"/>
  <c r="AO17" i="34" s="1"/>
  <c r="R41" i="68"/>
  <c r="O43" i="68"/>
  <c r="AA12" i="34"/>
  <c r="AC12" i="34" s="1"/>
  <c r="AP12" i="34" s="1"/>
  <c r="Z12" i="34"/>
  <c r="AB12" i="34" s="1"/>
  <c r="AO12" i="34" s="1"/>
  <c r="Z15" i="3"/>
  <c r="AB15" i="3" s="1"/>
  <c r="AO15" i="3" s="1"/>
  <c r="AA15" i="3"/>
  <c r="AC15" i="3" s="1"/>
  <c r="AP15" i="3" s="1"/>
  <c r="AA5" i="3"/>
  <c r="AC5" i="3" s="1"/>
  <c r="Z5" i="3"/>
  <c r="AB5" i="3" s="1"/>
  <c r="O21" i="68"/>
  <c r="O22" i="68" s="1"/>
  <c r="R8" i="68"/>
  <c r="O7" i="68"/>
  <c r="R7" i="68" s="1"/>
  <c r="V7" i="68" s="1"/>
  <c r="G8" i="2" s="1"/>
  <c r="AA7" i="3"/>
  <c r="AC7" i="3" s="1"/>
  <c r="AP7" i="3" s="1"/>
  <c r="Z7" i="3"/>
  <c r="AB7" i="3" s="1"/>
  <c r="AO7" i="3" s="1"/>
  <c r="Z20" i="3"/>
  <c r="AB20" i="3" s="1"/>
  <c r="AO20" i="3" s="1"/>
  <c r="AA20" i="3"/>
  <c r="AC20" i="3" s="1"/>
  <c r="AP20" i="3" s="1"/>
  <c r="Z19" i="37"/>
  <c r="AB19" i="37" s="1"/>
  <c r="AO19" i="37" s="1"/>
  <c r="AA19" i="37"/>
  <c r="AC19" i="37" s="1"/>
  <c r="AP19" i="37" s="1"/>
  <c r="D40" i="2"/>
  <c r="Q44" i="68"/>
  <c r="N47" i="68"/>
  <c r="AA10" i="37"/>
  <c r="AC10" i="37" s="1"/>
  <c r="AP10" i="37" s="1"/>
  <c r="Z10" i="37"/>
  <c r="AB10" i="37" s="1"/>
  <c r="AO10" i="37" s="1"/>
  <c r="AA15" i="37"/>
  <c r="AC15" i="37" s="1"/>
  <c r="AP15" i="37" s="1"/>
  <c r="Z15" i="37"/>
  <c r="AB15" i="37" s="1"/>
  <c r="AO15" i="37" s="1"/>
  <c r="Z8" i="52"/>
  <c r="AB8" i="52" s="1"/>
  <c r="AO8" i="52" s="1"/>
  <c r="AA8" i="52"/>
  <c r="AC8" i="52" s="1"/>
  <c r="AP8" i="52" s="1"/>
  <c r="Z16" i="52"/>
  <c r="AB16" i="52" s="1"/>
  <c r="AO16" i="52" s="1"/>
  <c r="AA16" i="52"/>
  <c r="AC16" i="52" s="1"/>
  <c r="AP16" i="52" s="1"/>
  <c r="Z10" i="52"/>
  <c r="AB10" i="52" s="1"/>
  <c r="AO10" i="52" s="1"/>
  <c r="AA10" i="52"/>
  <c r="AC10" i="52" s="1"/>
  <c r="AP10" i="52" s="1"/>
  <c r="AA9" i="52"/>
  <c r="AC9" i="52" s="1"/>
  <c r="AP9" i="52" s="1"/>
  <c r="Z9" i="52"/>
  <c r="AB9" i="52" s="1"/>
  <c r="AO9" i="52" s="1"/>
  <c r="AA13" i="52"/>
  <c r="AC13" i="52" s="1"/>
  <c r="AP13" i="52" s="1"/>
  <c r="Z13" i="52"/>
  <c r="AB13" i="52" s="1"/>
  <c r="AO13" i="52" s="1"/>
  <c r="AA22" i="52"/>
  <c r="AC22" i="52" s="1"/>
  <c r="AP22" i="52" s="1"/>
  <c r="Z22" i="52"/>
  <c r="AB22" i="52" s="1"/>
  <c r="AO22" i="52" s="1"/>
  <c r="Z5" i="74"/>
  <c r="AB5" i="74" s="1"/>
  <c r="AA5" i="74"/>
  <c r="AC5" i="74" s="1"/>
  <c r="Z21" i="74"/>
  <c r="AB21" i="74" s="1"/>
  <c r="AO21" i="74" s="1"/>
  <c r="AA21" i="74"/>
  <c r="AC21" i="74" s="1"/>
  <c r="AP21" i="74" s="1"/>
  <c r="AA16" i="74"/>
  <c r="AC16" i="74" s="1"/>
  <c r="AP16" i="74" s="1"/>
  <c r="Z16" i="74"/>
  <c r="AB16" i="74" s="1"/>
  <c r="AO16" i="74" s="1"/>
  <c r="AA19" i="74"/>
  <c r="AC19" i="74" s="1"/>
  <c r="AP19" i="74" s="1"/>
  <c r="Z19" i="74"/>
  <c r="AB19" i="74" s="1"/>
  <c r="AO19" i="74" s="1"/>
  <c r="AA17" i="74"/>
  <c r="AC17" i="74" s="1"/>
  <c r="AP17" i="74" s="1"/>
  <c r="Z17" i="74"/>
  <c r="AB17" i="74" s="1"/>
  <c r="AO17" i="74" s="1"/>
  <c r="AA8" i="19"/>
  <c r="AC8" i="19" s="1"/>
  <c r="AP8" i="19" s="1"/>
  <c r="Z8" i="19"/>
  <c r="AB8" i="19" s="1"/>
  <c r="AO8" i="19" s="1"/>
  <c r="AA22" i="19"/>
  <c r="AC22" i="19" s="1"/>
  <c r="AP22" i="19" s="1"/>
  <c r="Z22" i="19"/>
  <c r="AB22" i="19" s="1"/>
  <c r="AO22" i="19" s="1"/>
  <c r="Q18" i="68"/>
  <c r="U18" i="68" s="1"/>
  <c r="F19" i="2" s="1"/>
  <c r="D19" i="2"/>
  <c r="AA10" i="19"/>
  <c r="AC10" i="19" s="1"/>
  <c r="AP10" i="19" s="1"/>
  <c r="Z10" i="19"/>
  <c r="AB10" i="19" s="1"/>
  <c r="AO10" i="19" s="1"/>
  <c r="AA15" i="19"/>
  <c r="AC15" i="19" s="1"/>
  <c r="AP15" i="19" s="1"/>
  <c r="Z15" i="19"/>
  <c r="AB15" i="19" s="1"/>
  <c r="AO15" i="19" s="1"/>
  <c r="Z7" i="65"/>
  <c r="AB7" i="65" s="1"/>
  <c r="AO7" i="65" s="1"/>
  <c r="AA7" i="65"/>
  <c r="AC7" i="65" s="1"/>
  <c r="AP7" i="65" s="1"/>
  <c r="Z30" i="65"/>
  <c r="AB30" i="65" s="1"/>
  <c r="AO30" i="65" s="1"/>
  <c r="AA30" i="65"/>
  <c r="AC30" i="65" s="1"/>
  <c r="AP30" i="65" s="1"/>
  <c r="Z70" i="65"/>
  <c r="AB70" i="65" s="1"/>
  <c r="AO70" i="65" s="1"/>
  <c r="AA70" i="65"/>
  <c r="AC70" i="65" s="1"/>
  <c r="AP70" i="65" s="1"/>
  <c r="Z94" i="65"/>
  <c r="AB94" i="65" s="1"/>
  <c r="AO94" i="65" s="1"/>
  <c r="AA94" i="65"/>
  <c r="AC94" i="65" s="1"/>
  <c r="AP94" i="65" s="1"/>
  <c r="Z122" i="65"/>
  <c r="AB122" i="65" s="1"/>
  <c r="AO122" i="65" s="1"/>
  <c r="AA122" i="65"/>
  <c r="AC122" i="65" s="1"/>
  <c r="AP122" i="65" s="1"/>
  <c r="Z162" i="65"/>
  <c r="AB162" i="65" s="1"/>
  <c r="AO162" i="65" s="1"/>
  <c r="AA162" i="65"/>
  <c r="AC162" i="65" s="1"/>
  <c r="AP162" i="65" s="1"/>
  <c r="Z210" i="65"/>
  <c r="AB210" i="65" s="1"/>
  <c r="AO210" i="65" s="1"/>
  <c r="AA210" i="65"/>
  <c r="AC210" i="65" s="1"/>
  <c r="AP210" i="65" s="1"/>
  <c r="Z230" i="65"/>
  <c r="AB230" i="65" s="1"/>
  <c r="AO230" i="65" s="1"/>
  <c r="AA230" i="65"/>
  <c r="AC230" i="65" s="1"/>
  <c r="AP230" i="65" s="1"/>
  <c r="AA18" i="65"/>
  <c r="AC18" i="65" s="1"/>
  <c r="AP18" i="65" s="1"/>
  <c r="Z18" i="65"/>
  <c r="AB18" i="65" s="1"/>
  <c r="AO18" i="65" s="1"/>
  <c r="AA37" i="65"/>
  <c r="AC37" i="65" s="1"/>
  <c r="AP37" i="65" s="1"/>
  <c r="Z37" i="65"/>
  <c r="AB37" i="65" s="1"/>
  <c r="AO37" i="65" s="1"/>
  <c r="AA53" i="65"/>
  <c r="AC53" i="65" s="1"/>
  <c r="AP53" i="65" s="1"/>
  <c r="Z53" i="65"/>
  <c r="AB53" i="65" s="1"/>
  <c r="AO53" i="65" s="1"/>
  <c r="AA69" i="65"/>
  <c r="AC69" i="65" s="1"/>
  <c r="AP69" i="65" s="1"/>
  <c r="Z69" i="65"/>
  <c r="AB69" i="65" s="1"/>
  <c r="AO69" i="65" s="1"/>
  <c r="AA85" i="65"/>
  <c r="AC85" i="65" s="1"/>
  <c r="AP85" i="65" s="1"/>
  <c r="Z85" i="65"/>
  <c r="AB85" i="65" s="1"/>
  <c r="AO85" i="65" s="1"/>
  <c r="AA101" i="65"/>
  <c r="AC101" i="65" s="1"/>
  <c r="AP101" i="65" s="1"/>
  <c r="Z101" i="65"/>
  <c r="AB101" i="65" s="1"/>
  <c r="AO101" i="65" s="1"/>
  <c r="AA117" i="65"/>
  <c r="AC117" i="65" s="1"/>
  <c r="AP117" i="65" s="1"/>
  <c r="Z117" i="65"/>
  <c r="AB117" i="65" s="1"/>
  <c r="AO117" i="65" s="1"/>
  <c r="AA133" i="65"/>
  <c r="AC133" i="65" s="1"/>
  <c r="AP133" i="65" s="1"/>
  <c r="Z133" i="65"/>
  <c r="AB133" i="65" s="1"/>
  <c r="AO133" i="65" s="1"/>
  <c r="AA149" i="65"/>
  <c r="AC149" i="65" s="1"/>
  <c r="AP149" i="65" s="1"/>
  <c r="Z149" i="65"/>
  <c r="AB149" i="65" s="1"/>
  <c r="AO149" i="65" s="1"/>
  <c r="AA165" i="65"/>
  <c r="AC165" i="65" s="1"/>
  <c r="AP165" i="65" s="1"/>
  <c r="Z165" i="65"/>
  <c r="AB165" i="65" s="1"/>
  <c r="AO165" i="65" s="1"/>
  <c r="AA181" i="65"/>
  <c r="AC181" i="65" s="1"/>
  <c r="AP181" i="65" s="1"/>
  <c r="Z181" i="65"/>
  <c r="AB181" i="65" s="1"/>
  <c r="AO181" i="65" s="1"/>
  <c r="AA197" i="65"/>
  <c r="AC197" i="65" s="1"/>
  <c r="AP197" i="65" s="1"/>
  <c r="Z197" i="65"/>
  <c r="AB197" i="65" s="1"/>
  <c r="AO197" i="65" s="1"/>
  <c r="AA213" i="65"/>
  <c r="AC213" i="65" s="1"/>
  <c r="AP213" i="65" s="1"/>
  <c r="Z213" i="65"/>
  <c r="AB213" i="65" s="1"/>
  <c r="AO213" i="65" s="1"/>
  <c r="AA229" i="65"/>
  <c r="AC229" i="65" s="1"/>
  <c r="AP229" i="65" s="1"/>
  <c r="Z229" i="65"/>
  <c r="AB229" i="65" s="1"/>
  <c r="AO229" i="65" s="1"/>
  <c r="Z26" i="65"/>
  <c r="AB26" i="65" s="1"/>
  <c r="AO26" i="65" s="1"/>
  <c r="AA26" i="65"/>
  <c r="AC26" i="65" s="1"/>
  <c r="AP26" i="65" s="1"/>
  <c r="Z58" i="65"/>
  <c r="AB58" i="65" s="1"/>
  <c r="AO58" i="65" s="1"/>
  <c r="AA58" i="65"/>
  <c r="AC58" i="65" s="1"/>
  <c r="AP58" i="65" s="1"/>
  <c r="Z82" i="65"/>
  <c r="AB82" i="65" s="1"/>
  <c r="AO82" i="65" s="1"/>
  <c r="AA82" i="65"/>
  <c r="AC82" i="65" s="1"/>
  <c r="AP82" i="65" s="1"/>
  <c r="Z126" i="65"/>
  <c r="AB126" i="65" s="1"/>
  <c r="AO126" i="65" s="1"/>
  <c r="AA126" i="65"/>
  <c r="AC126" i="65" s="1"/>
  <c r="AP126" i="65" s="1"/>
  <c r="Z146" i="65"/>
  <c r="AB146" i="65" s="1"/>
  <c r="AO146" i="65" s="1"/>
  <c r="AA146" i="65"/>
  <c r="AC146" i="65" s="1"/>
  <c r="AP146" i="65" s="1"/>
  <c r="Z178" i="65"/>
  <c r="AB178" i="65" s="1"/>
  <c r="AO178" i="65" s="1"/>
  <c r="AA178" i="65"/>
  <c r="AC178" i="65" s="1"/>
  <c r="AP178" i="65" s="1"/>
  <c r="Z198" i="65"/>
  <c r="AB198" i="65" s="1"/>
  <c r="AO198" i="65" s="1"/>
  <c r="AA198" i="65"/>
  <c r="AC198" i="65" s="1"/>
  <c r="AP198" i="65" s="1"/>
  <c r="AA15" i="65"/>
  <c r="AC15" i="65" s="1"/>
  <c r="AP15" i="65" s="1"/>
  <c r="Z15" i="65"/>
  <c r="AB15" i="65" s="1"/>
  <c r="AO15" i="65" s="1"/>
  <c r="AA28" i="65"/>
  <c r="AC28" i="65" s="1"/>
  <c r="AP28" i="65" s="1"/>
  <c r="Z28" i="65"/>
  <c r="AB28" i="65" s="1"/>
  <c r="AO28" i="65" s="1"/>
  <c r="Z44" i="65"/>
  <c r="AB44" i="65" s="1"/>
  <c r="AO44" i="65" s="1"/>
  <c r="AA44" i="65"/>
  <c r="AC44" i="65" s="1"/>
  <c r="AP44" i="65" s="1"/>
  <c r="Z60" i="65"/>
  <c r="AB60" i="65" s="1"/>
  <c r="AO60" i="65" s="1"/>
  <c r="AA60" i="65"/>
  <c r="AC60" i="65" s="1"/>
  <c r="AP60" i="65" s="1"/>
  <c r="Z76" i="65"/>
  <c r="AB76" i="65" s="1"/>
  <c r="AO76" i="65" s="1"/>
  <c r="AA76" i="65"/>
  <c r="AC76" i="65" s="1"/>
  <c r="AP76" i="65" s="1"/>
  <c r="AA92" i="65"/>
  <c r="AC92" i="65" s="1"/>
  <c r="AP92" i="65" s="1"/>
  <c r="Z92" i="65"/>
  <c r="AB92" i="65" s="1"/>
  <c r="AO92" i="65" s="1"/>
  <c r="Z108" i="65"/>
  <c r="AB108" i="65" s="1"/>
  <c r="AO108" i="65" s="1"/>
  <c r="AA108" i="65"/>
  <c r="AC108" i="65" s="1"/>
  <c r="AP108" i="65" s="1"/>
  <c r="AA124" i="65"/>
  <c r="AC124" i="65" s="1"/>
  <c r="AP124" i="65" s="1"/>
  <c r="Z124" i="65"/>
  <c r="AB124" i="65" s="1"/>
  <c r="AO124" i="65" s="1"/>
  <c r="AA140" i="65"/>
  <c r="AC140" i="65" s="1"/>
  <c r="AP140" i="65" s="1"/>
  <c r="Z140" i="65"/>
  <c r="AB140" i="65" s="1"/>
  <c r="AO140" i="65" s="1"/>
  <c r="AA156" i="65"/>
  <c r="AC156" i="65" s="1"/>
  <c r="AP156" i="65" s="1"/>
  <c r="Z156" i="65"/>
  <c r="AB156" i="65" s="1"/>
  <c r="AO156" i="65" s="1"/>
  <c r="AA172" i="65"/>
  <c r="AC172" i="65" s="1"/>
  <c r="AP172" i="65" s="1"/>
  <c r="Z172" i="65"/>
  <c r="AB172" i="65" s="1"/>
  <c r="AO172" i="65" s="1"/>
  <c r="Z188" i="65"/>
  <c r="AB188" i="65" s="1"/>
  <c r="AO188" i="65" s="1"/>
  <c r="AA188" i="65"/>
  <c r="AC188" i="65" s="1"/>
  <c r="AP188" i="65" s="1"/>
  <c r="Z204" i="65"/>
  <c r="AB204" i="65" s="1"/>
  <c r="AO204" i="65" s="1"/>
  <c r="AA204" i="65"/>
  <c r="AC204" i="65" s="1"/>
  <c r="AP204" i="65" s="1"/>
  <c r="AA220" i="65"/>
  <c r="AC220" i="65" s="1"/>
  <c r="AP220" i="65" s="1"/>
  <c r="Z220" i="65"/>
  <c r="AB220" i="65" s="1"/>
  <c r="AO220" i="65" s="1"/>
  <c r="AA20" i="28"/>
  <c r="AC20" i="28" s="1"/>
  <c r="AP20" i="28" s="1"/>
  <c r="Z20" i="28"/>
  <c r="AB20" i="28" s="1"/>
  <c r="AO20" i="28" s="1"/>
  <c r="AA11" i="28"/>
  <c r="AC11" i="28" s="1"/>
  <c r="AP11" i="28" s="1"/>
  <c r="Z11" i="28"/>
  <c r="AB11" i="28" s="1"/>
  <c r="AO11" i="28" s="1"/>
  <c r="Z18" i="28"/>
  <c r="AB18" i="28" s="1"/>
  <c r="AO18" i="28" s="1"/>
  <c r="AA18" i="28"/>
  <c r="AC18" i="28" s="1"/>
  <c r="AP18" i="28" s="1"/>
  <c r="AA7" i="28"/>
  <c r="AC7" i="28" s="1"/>
  <c r="AP7" i="28" s="1"/>
  <c r="Z7" i="28"/>
  <c r="AB7" i="28" s="1"/>
  <c r="AO7" i="28" s="1"/>
  <c r="Z6" i="28"/>
  <c r="AB6" i="28" s="1"/>
  <c r="AO6" i="28" s="1"/>
  <c r="AA6" i="28"/>
  <c r="AC6" i="28" s="1"/>
  <c r="AP6" i="28" s="1"/>
  <c r="AA24" i="28"/>
  <c r="AC24" i="28" s="1"/>
  <c r="AP24" i="28" s="1"/>
  <c r="Z24" i="28"/>
  <c r="AB24" i="28" s="1"/>
  <c r="AO24" i="28" s="1"/>
  <c r="AA40" i="28"/>
  <c r="AC40" i="28" s="1"/>
  <c r="AP40" i="28" s="1"/>
  <c r="Z40" i="28"/>
  <c r="AB40" i="28" s="1"/>
  <c r="AO40" i="28" s="1"/>
  <c r="AA8" i="28"/>
  <c r="AC8" i="28" s="1"/>
  <c r="AP8" i="28" s="1"/>
  <c r="Z8" i="28"/>
  <c r="AB8" i="28" s="1"/>
  <c r="AO8" i="28" s="1"/>
  <c r="AA21" i="28"/>
  <c r="AC21" i="28" s="1"/>
  <c r="AP21" i="28" s="1"/>
  <c r="Z21" i="28"/>
  <c r="AB21" i="28" s="1"/>
  <c r="AO21" i="28" s="1"/>
  <c r="AA35" i="28"/>
  <c r="AC35" i="28" s="1"/>
  <c r="AP35" i="28" s="1"/>
  <c r="Z35" i="28"/>
  <c r="AB35" i="28" s="1"/>
  <c r="AO35" i="28" s="1"/>
  <c r="Z5" i="70"/>
  <c r="AB5" i="70" s="1"/>
  <c r="AA5" i="70"/>
  <c r="AC5" i="70" s="1"/>
  <c r="Z8" i="70"/>
  <c r="AB8" i="70" s="1"/>
  <c r="AO8" i="70" s="1"/>
  <c r="AA8" i="70"/>
  <c r="AC8" i="70" s="1"/>
  <c r="AP8" i="70" s="1"/>
  <c r="Z11" i="70"/>
  <c r="AB11" i="70" s="1"/>
  <c r="AO11" i="70" s="1"/>
  <c r="AA11" i="70"/>
  <c r="AC11" i="70" s="1"/>
  <c r="AP11" i="70" s="1"/>
  <c r="AA9" i="70"/>
  <c r="AC9" i="70" s="1"/>
  <c r="AP9" i="70" s="1"/>
  <c r="Z9" i="70"/>
  <c r="AB9" i="70" s="1"/>
  <c r="AO9" i="70" s="1"/>
  <c r="AA19" i="38"/>
  <c r="AC19" i="38" s="1"/>
  <c r="AP19" i="38" s="1"/>
  <c r="Z19" i="38"/>
  <c r="AB19" i="38" s="1"/>
  <c r="AO19" i="38" s="1"/>
  <c r="AA12" i="38"/>
  <c r="AC12" i="38" s="1"/>
  <c r="AP12" i="38" s="1"/>
  <c r="Z12" i="38"/>
  <c r="AB12" i="38" s="1"/>
  <c r="AO12" i="38" s="1"/>
  <c r="Z15" i="38"/>
  <c r="AB15" i="38" s="1"/>
  <c r="AO15" i="38" s="1"/>
  <c r="AA15" i="38"/>
  <c r="AC15" i="38" s="1"/>
  <c r="AP15" i="38" s="1"/>
  <c r="AA5" i="38"/>
  <c r="AC5" i="38" s="1"/>
  <c r="Z5" i="38"/>
  <c r="AB5" i="38" s="1"/>
  <c r="AA7" i="24"/>
  <c r="AC7" i="24" s="1"/>
  <c r="AP7" i="24" s="1"/>
  <c r="Z7" i="24"/>
  <c r="AB7" i="24" s="1"/>
  <c r="AO7" i="24" s="1"/>
  <c r="AA19" i="24"/>
  <c r="AC19" i="24" s="1"/>
  <c r="AP19" i="24" s="1"/>
  <c r="Z19" i="24"/>
  <c r="AB19" i="24" s="1"/>
  <c r="AO19" i="24" s="1"/>
  <c r="AA12" i="24"/>
  <c r="AC12" i="24" s="1"/>
  <c r="AP12" i="24" s="1"/>
  <c r="Z12" i="24"/>
  <c r="AB12" i="24" s="1"/>
  <c r="AO12" i="24" s="1"/>
  <c r="AA15" i="24"/>
  <c r="AC15" i="24" s="1"/>
  <c r="AP15" i="24" s="1"/>
  <c r="Z15" i="24"/>
  <c r="AB15" i="24" s="1"/>
  <c r="AO15" i="24" s="1"/>
  <c r="AA28" i="24"/>
  <c r="AC28" i="24" s="1"/>
  <c r="AP28" i="24" s="1"/>
  <c r="Z28" i="24"/>
  <c r="AB28" i="24" s="1"/>
  <c r="AO28" i="24" s="1"/>
  <c r="AA14" i="24"/>
  <c r="AC14" i="24" s="1"/>
  <c r="AP14" i="24" s="1"/>
  <c r="Z14" i="24"/>
  <c r="AB14" i="24" s="1"/>
  <c r="AO14" i="24" s="1"/>
  <c r="AA27" i="24"/>
  <c r="AC27" i="24" s="1"/>
  <c r="AP27" i="24" s="1"/>
  <c r="Z27" i="24"/>
  <c r="AB27" i="24" s="1"/>
  <c r="AO27" i="24" s="1"/>
  <c r="Z12" i="59"/>
  <c r="AB12" i="59" s="1"/>
  <c r="AO12" i="59" s="1"/>
  <c r="AA12" i="59"/>
  <c r="AC12" i="59" s="1"/>
  <c r="AP12" i="59" s="1"/>
  <c r="AA16" i="59"/>
  <c r="AC16" i="59" s="1"/>
  <c r="AP16" i="59" s="1"/>
  <c r="Z16" i="59"/>
  <c r="AB16" i="59" s="1"/>
  <c r="AO16" i="59" s="1"/>
  <c r="AA20" i="59"/>
  <c r="AC20" i="59" s="1"/>
  <c r="AP20" i="59" s="1"/>
  <c r="Z20" i="59"/>
  <c r="AB20" i="59" s="1"/>
  <c r="AO20" i="59" s="1"/>
  <c r="Z8" i="59"/>
  <c r="AB8" i="59" s="1"/>
  <c r="AO8" i="59" s="1"/>
  <c r="AA8" i="59"/>
  <c r="AC8" i="59" s="1"/>
  <c r="AP8" i="59" s="1"/>
  <c r="AA9" i="59"/>
  <c r="AC9" i="59" s="1"/>
  <c r="AP9" i="59" s="1"/>
  <c r="Z9" i="59"/>
  <c r="AB9" i="59" s="1"/>
  <c r="AO9" i="59" s="1"/>
  <c r="Z12" i="58"/>
  <c r="AB12" i="58" s="1"/>
  <c r="AO12" i="58" s="1"/>
  <c r="AA12" i="58"/>
  <c r="AC12" i="58" s="1"/>
  <c r="AP12" i="58" s="1"/>
  <c r="Z7" i="58"/>
  <c r="AB7" i="58" s="1"/>
  <c r="AO7" i="58" s="1"/>
  <c r="AA7" i="58"/>
  <c r="AC7" i="58" s="1"/>
  <c r="AP7" i="58" s="1"/>
  <c r="AA21" i="58"/>
  <c r="AC21" i="58" s="1"/>
  <c r="AP21" i="58" s="1"/>
  <c r="Z21" i="58"/>
  <c r="AB21" i="58" s="1"/>
  <c r="AO21" i="58" s="1"/>
  <c r="AA17" i="58"/>
  <c r="AC17" i="58" s="1"/>
  <c r="AP17" i="58" s="1"/>
  <c r="Z17" i="58"/>
  <c r="AB17" i="58" s="1"/>
  <c r="AO17" i="58" s="1"/>
  <c r="AA16" i="58"/>
  <c r="AC16" i="58" s="1"/>
  <c r="AP16" i="58" s="1"/>
  <c r="Z16" i="58"/>
  <c r="AB16" i="58" s="1"/>
  <c r="AO16" i="58" s="1"/>
  <c r="Z27" i="69"/>
  <c r="AB27" i="69" s="1"/>
  <c r="AO27" i="69" s="1"/>
  <c r="AA27" i="69"/>
  <c r="AC27" i="69" s="1"/>
  <c r="AP27" i="69" s="1"/>
  <c r="AA23" i="69"/>
  <c r="AC23" i="69" s="1"/>
  <c r="AP23" i="69" s="1"/>
  <c r="Z23" i="69"/>
  <c r="AB23" i="69" s="1"/>
  <c r="AO23" i="69" s="1"/>
  <c r="AA32" i="69"/>
  <c r="AC32" i="69" s="1"/>
  <c r="AP32" i="69" s="1"/>
  <c r="Z32" i="69"/>
  <c r="AB32" i="69" s="1"/>
  <c r="AO32" i="69" s="1"/>
  <c r="AA64" i="69"/>
  <c r="AC64" i="69" s="1"/>
  <c r="AP64" i="69" s="1"/>
  <c r="Z64" i="69"/>
  <c r="AB64" i="69" s="1"/>
  <c r="AO64" i="69" s="1"/>
  <c r="AA15" i="69"/>
  <c r="AC15" i="69" s="1"/>
  <c r="AP15" i="69" s="1"/>
  <c r="Z15" i="69"/>
  <c r="AB15" i="69" s="1"/>
  <c r="AO15" i="69" s="1"/>
  <c r="Z31" i="69"/>
  <c r="AB31" i="69" s="1"/>
  <c r="AO31" i="69" s="1"/>
  <c r="AA31" i="69"/>
  <c r="AC31" i="69" s="1"/>
  <c r="AP31" i="69" s="1"/>
  <c r="Z63" i="69"/>
  <c r="AB63" i="69" s="1"/>
  <c r="AO63" i="69" s="1"/>
  <c r="AA63" i="69"/>
  <c r="AC63" i="69" s="1"/>
  <c r="AP63" i="69" s="1"/>
  <c r="AA28" i="69"/>
  <c r="AC28" i="69" s="1"/>
  <c r="AP28" i="69" s="1"/>
  <c r="Z28" i="69"/>
  <c r="AB28" i="69" s="1"/>
  <c r="AO28" i="69" s="1"/>
  <c r="AA60" i="69"/>
  <c r="AC60" i="69" s="1"/>
  <c r="AP60" i="69" s="1"/>
  <c r="Z60" i="69"/>
  <c r="AB60" i="69" s="1"/>
  <c r="AO60" i="69" s="1"/>
  <c r="Z30" i="69"/>
  <c r="AB30" i="69" s="1"/>
  <c r="AO30" i="69" s="1"/>
  <c r="AA30" i="69"/>
  <c r="AC30" i="69" s="1"/>
  <c r="AP30" i="69" s="1"/>
  <c r="Z46" i="69"/>
  <c r="AB46" i="69" s="1"/>
  <c r="AO46" i="69" s="1"/>
  <c r="AA46" i="69"/>
  <c r="AC46" i="69" s="1"/>
  <c r="AP46" i="69" s="1"/>
  <c r="Z62" i="69"/>
  <c r="AB62" i="69" s="1"/>
  <c r="AO62" i="69" s="1"/>
  <c r="AA62" i="69"/>
  <c r="AC62" i="69" s="1"/>
  <c r="AP62" i="69" s="1"/>
  <c r="AA17" i="69"/>
  <c r="AC17" i="69" s="1"/>
  <c r="AP17" i="69" s="1"/>
  <c r="Z17" i="69"/>
  <c r="AB17" i="69" s="1"/>
  <c r="AO17" i="69" s="1"/>
  <c r="AA33" i="69"/>
  <c r="AC33" i="69" s="1"/>
  <c r="AP33" i="69" s="1"/>
  <c r="Z33" i="69"/>
  <c r="AB33" i="69" s="1"/>
  <c r="AO33" i="69" s="1"/>
  <c r="AA49" i="69"/>
  <c r="AC49" i="69" s="1"/>
  <c r="AP49" i="69" s="1"/>
  <c r="Z49" i="69"/>
  <c r="AB49" i="69" s="1"/>
  <c r="AO49" i="69" s="1"/>
  <c r="AA65" i="69"/>
  <c r="AC65" i="69" s="1"/>
  <c r="AP65" i="69" s="1"/>
  <c r="Z65" i="69"/>
  <c r="AB65" i="69" s="1"/>
  <c r="AO65" i="69" s="1"/>
  <c r="AA172" i="15"/>
  <c r="AC172" i="15" s="1"/>
  <c r="AP172" i="15" s="1"/>
  <c r="Z172" i="15"/>
  <c r="AB172" i="15" s="1"/>
  <c r="AO172" i="15" s="1"/>
  <c r="AA16" i="56"/>
  <c r="AC16" i="56" s="1"/>
  <c r="AP16" i="56" s="1"/>
  <c r="Z16" i="56"/>
  <c r="AB16" i="56" s="1"/>
  <c r="AO16" i="56" s="1"/>
  <c r="Z23" i="56"/>
  <c r="AB23" i="56" s="1"/>
  <c r="AO23" i="56" s="1"/>
  <c r="AA23" i="56"/>
  <c r="AC23" i="56" s="1"/>
  <c r="AP23" i="56" s="1"/>
  <c r="Q29" i="67"/>
  <c r="U29" i="67" s="1"/>
  <c r="N26" i="2" s="1"/>
  <c r="L26" i="2"/>
  <c r="Z24" i="56"/>
  <c r="AB24" i="56" s="1"/>
  <c r="AO24" i="56" s="1"/>
  <c r="AA24" i="56"/>
  <c r="AC24" i="56" s="1"/>
  <c r="AP24" i="56" s="1"/>
  <c r="AA14" i="56"/>
  <c r="AC14" i="56" s="1"/>
  <c r="AP14" i="56" s="1"/>
  <c r="Z14" i="56"/>
  <c r="AB14" i="56" s="1"/>
  <c r="AO14" i="56" s="1"/>
  <c r="Z11" i="41"/>
  <c r="AB11" i="41" s="1"/>
  <c r="AO11" i="41" s="1"/>
  <c r="AA11" i="41"/>
  <c r="AC11" i="41" s="1"/>
  <c r="AP11" i="41" s="1"/>
  <c r="Z12" i="41"/>
  <c r="AB12" i="41" s="1"/>
  <c r="AO12" i="41" s="1"/>
  <c r="AA12" i="41"/>
  <c r="AC12" i="41" s="1"/>
  <c r="AP12" i="41" s="1"/>
  <c r="AA10" i="41"/>
  <c r="AC10" i="41" s="1"/>
  <c r="AP10" i="41" s="1"/>
  <c r="Z10" i="41"/>
  <c r="AB10" i="41" s="1"/>
  <c r="AO10" i="41" s="1"/>
  <c r="AA22" i="41"/>
  <c r="AC22" i="41" s="1"/>
  <c r="AP22" i="41" s="1"/>
  <c r="Z22" i="41"/>
  <c r="AB22" i="41" s="1"/>
  <c r="AO22" i="41" s="1"/>
  <c r="AA23" i="41"/>
  <c r="AC23" i="41" s="1"/>
  <c r="AP23" i="41" s="1"/>
  <c r="Z23" i="41"/>
  <c r="AB23" i="41" s="1"/>
  <c r="AO23" i="41" s="1"/>
  <c r="AA23" i="26"/>
  <c r="AC23" i="26" s="1"/>
  <c r="AP23" i="26" s="1"/>
  <c r="Z23" i="26"/>
  <c r="AB23" i="26" s="1"/>
  <c r="AO23" i="26" s="1"/>
  <c r="Z12" i="26"/>
  <c r="AB12" i="26" s="1"/>
  <c r="AO12" i="26" s="1"/>
  <c r="AA12" i="26"/>
  <c r="AC12" i="26" s="1"/>
  <c r="AP12" i="26" s="1"/>
  <c r="AA10" i="26"/>
  <c r="AC10" i="26" s="1"/>
  <c r="AP10" i="26" s="1"/>
  <c r="Z10" i="26"/>
  <c r="AB10" i="26" s="1"/>
  <c r="AO10" i="26" s="1"/>
  <c r="AA52" i="22"/>
  <c r="AC52" i="22" s="1"/>
  <c r="AP52" i="22" s="1"/>
  <c r="Z52" i="22"/>
  <c r="AB52" i="22" s="1"/>
  <c r="AO52" i="22" s="1"/>
  <c r="AA108" i="15"/>
  <c r="AC108" i="15" s="1"/>
  <c r="AP108" i="15" s="1"/>
  <c r="Z108" i="15"/>
  <c r="AB108" i="15" s="1"/>
  <c r="AO108" i="15" s="1"/>
  <c r="Q17" i="67"/>
  <c r="U17" i="67" s="1"/>
  <c r="N17" i="2" s="1"/>
  <c r="L17" i="2"/>
  <c r="Z20" i="49"/>
  <c r="AB20" i="49" s="1"/>
  <c r="AO20" i="49" s="1"/>
  <c r="AA20" i="49"/>
  <c r="AC20" i="49" s="1"/>
  <c r="AP20" i="49" s="1"/>
  <c r="AA13" i="49"/>
  <c r="AC13" i="49" s="1"/>
  <c r="AP13" i="49" s="1"/>
  <c r="Z13" i="49"/>
  <c r="AB13" i="49" s="1"/>
  <c r="AO13" i="49" s="1"/>
  <c r="AA9" i="49"/>
  <c r="AC9" i="49" s="1"/>
  <c r="AP9" i="49" s="1"/>
  <c r="Z9" i="49"/>
  <c r="AB9" i="49" s="1"/>
  <c r="AO9" i="49" s="1"/>
  <c r="AA6" i="49"/>
  <c r="AC6" i="49" s="1"/>
  <c r="AP6" i="49" s="1"/>
  <c r="Z6" i="49"/>
  <c r="AB6" i="49" s="1"/>
  <c r="AO6" i="49" s="1"/>
  <c r="AA24" i="49"/>
  <c r="AC24" i="49" s="1"/>
  <c r="AP24" i="49" s="1"/>
  <c r="Z24" i="49"/>
  <c r="AB24" i="49" s="1"/>
  <c r="AO24" i="49" s="1"/>
  <c r="AA9" i="45"/>
  <c r="AC9" i="45" s="1"/>
  <c r="AP9" i="45" s="1"/>
  <c r="Z9" i="45"/>
  <c r="AB9" i="45" s="1"/>
  <c r="AO9" i="45" s="1"/>
  <c r="AA10" i="45"/>
  <c r="AC10" i="45" s="1"/>
  <c r="AP10" i="45" s="1"/>
  <c r="Z10" i="45"/>
  <c r="AB10" i="45" s="1"/>
  <c r="AO10" i="45" s="1"/>
  <c r="AA8" i="45"/>
  <c r="AC8" i="45" s="1"/>
  <c r="AP8" i="45" s="1"/>
  <c r="Z8" i="45"/>
  <c r="AB8" i="45" s="1"/>
  <c r="AO8" i="45" s="1"/>
  <c r="Z21" i="45"/>
  <c r="AB21" i="45" s="1"/>
  <c r="AO21" i="45" s="1"/>
  <c r="AA21" i="45"/>
  <c r="AC21" i="45" s="1"/>
  <c r="AP21" i="45" s="1"/>
  <c r="AA12" i="45"/>
  <c r="AC12" i="45" s="1"/>
  <c r="AP12" i="45" s="1"/>
  <c r="Z12" i="45"/>
  <c r="AB12" i="45" s="1"/>
  <c r="AO12" i="45" s="1"/>
  <c r="AA18" i="21"/>
  <c r="AC18" i="21" s="1"/>
  <c r="AP18" i="21" s="1"/>
  <c r="Z18" i="21"/>
  <c r="AB18" i="21" s="1"/>
  <c r="AO18" i="21" s="1"/>
  <c r="Z6" i="21"/>
  <c r="AB6" i="21" s="1"/>
  <c r="AO6" i="21" s="1"/>
  <c r="AA6" i="21"/>
  <c r="AC6" i="21" s="1"/>
  <c r="AP6" i="21" s="1"/>
  <c r="AA5" i="21"/>
  <c r="AC5" i="21" s="1"/>
  <c r="Z5" i="21"/>
  <c r="AB5" i="21" s="1"/>
  <c r="AA11" i="21"/>
  <c r="AC11" i="21" s="1"/>
  <c r="AP11" i="21" s="1"/>
  <c r="Z11" i="21"/>
  <c r="AB11" i="21" s="1"/>
  <c r="AO11" i="21" s="1"/>
  <c r="Z21" i="54"/>
  <c r="AB21" i="54" s="1"/>
  <c r="AO21" i="54" s="1"/>
  <c r="AA21" i="54"/>
  <c r="AC21" i="54" s="1"/>
  <c r="AP21" i="54" s="1"/>
  <c r="AA6" i="54"/>
  <c r="AC6" i="54" s="1"/>
  <c r="AP6" i="54" s="1"/>
  <c r="Z6" i="54"/>
  <c r="AB6" i="54" s="1"/>
  <c r="AO6" i="54" s="1"/>
  <c r="Z7" i="54"/>
  <c r="AB7" i="54" s="1"/>
  <c r="AO7" i="54" s="1"/>
  <c r="AA7" i="54"/>
  <c r="AC7" i="54" s="1"/>
  <c r="AP7" i="54" s="1"/>
  <c r="Z5" i="54"/>
  <c r="AB5" i="54" s="1"/>
  <c r="AA5" i="54"/>
  <c r="AC5" i="54" s="1"/>
  <c r="AA20" i="54"/>
  <c r="AC20" i="54" s="1"/>
  <c r="AP20" i="54" s="1"/>
  <c r="Z20" i="54"/>
  <c r="AB20" i="54" s="1"/>
  <c r="AO20" i="54" s="1"/>
  <c r="Z17" i="54"/>
  <c r="AB17" i="54" s="1"/>
  <c r="AO17" i="54" s="1"/>
  <c r="AA17" i="54"/>
  <c r="AC17" i="54" s="1"/>
  <c r="AP17" i="54" s="1"/>
  <c r="Z20" i="72"/>
  <c r="AB20" i="72" s="1"/>
  <c r="AO20" i="72" s="1"/>
  <c r="AA20" i="72"/>
  <c r="AC20" i="72" s="1"/>
  <c r="AP20" i="72" s="1"/>
  <c r="AA8" i="72"/>
  <c r="AC8" i="72" s="1"/>
  <c r="AP8" i="72" s="1"/>
  <c r="Z8" i="72"/>
  <c r="AB8" i="72" s="1"/>
  <c r="AO8" i="72" s="1"/>
  <c r="Z17" i="72"/>
  <c r="AB17" i="72" s="1"/>
  <c r="AO17" i="72" s="1"/>
  <c r="AA17" i="72"/>
  <c r="AC17" i="72" s="1"/>
  <c r="AP17" i="72" s="1"/>
  <c r="AA16" i="72"/>
  <c r="AC16" i="72" s="1"/>
  <c r="AP16" i="72" s="1"/>
  <c r="Z16" i="72"/>
  <c r="AB16" i="72" s="1"/>
  <c r="AO16" i="72" s="1"/>
  <c r="AA17" i="55"/>
  <c r="AC17" i="55" s="1"/>
  <c r="AP17" i="55" s="1"/>
  <c r="Z17" i="55"/>
  <c r="AB17" i="55" s="1"/>
  <c r="AO17" i="55" s="1"/>
  <c r="Z10" i="55"/>
  <c r="AB10" i="55" s="1"/>
  <c r="AO10" i="55" s="1"/>
  <c r="AA10" i="55"/>
  <c r="AC10" i="55" s="1"/>
  <c r="AP10" i="55" s="1"/>
  <c r="AA22" i="55"/>
  <c r="AC22" i="55" s="1"/>
  <c r="AP22" i="55" s="1"/>
  <c r="Z22" i="55"/>
  <c r="AB22" i="55" s="1"/>
  <c r="AO22" i="55" s="1"/>
  <c r="AA9" i="55"/>
  <c r="AC9" i="55" s="1"/>
  <c r="AP9" i="55" s="1"/>
  <c r="Z9" i="55"/>
  <c r="AB9" i="55" s="1"/>
  <c r="AO9" i="55" s="1"/>
  <c r="AA16" i="55"/>
  <c r="AC16" i="55" s="1"/>
  <c r="AP16" i="55" s="1"/>
  <c r="Z16" i="55"/>
  <c r="AB16" i="55" s="1"/>
  <c r="AO16" i="55" s="1"/>
  <c r="AA24" i="53"/>
  <c r="AC24" i="53" s="1"/>
  <c r="AP24" i="53" s="1"/>
  <c r="Z24" i="53"/>
  <c r="AB24" i="53" s="1"/>
  <c r="AO24" i="53" s="1"/>
  <c r="Z17" i="53"/>
  <c r="AB17" i="53" s="1"/>
  <c r="AO17" i="53" s="1"/>
  <c r="AA17" i="53"/>
  <c r="AC17" i="53" s="1"/>
  <c r="AP17" i="53" s="1"/>
  <c r="AA26" i="53"/>
  <c r="AC26" i="53" s="1"/>
  <c r="AP26" i="53" s="1"/>
  <c r="Z26" i="53"/>
  <c r="AB26" i="53" s="1"/>
  <c r="AO26" i="53" s="1"/>
  <c r="AA10" i="53"/>
  <c r="AC10" i="53" s="1"/>
  <c r="AP10" i="53" s="1"/>
  <c r="Z10" i="53"/>
  <c r="AB10" i="53" s="1"/>
  <c r="AO10" i="53" s="1"/>
  <c r="Z8" i="53"/>
  <c r="AB8" i="53" s="1"/>
  <c r="AO8" i="53" s="1"/>
  <c r="AA8" i="53"/>
  <c r="AC8" i="53" s="1"/>
  <c r="AP8" i="53" s="1"/>
  <c r="AA38" i="53"/>
  <c r="AC38" i="53" s="1"/>
  <c r="AP38" i="53" s="1"/>
  <c r="Z38" i="53"/>
  <c r="AB38" i="53" s="1"/>
  <c r="AO38" i="53" s="1"/>
  <c r="AA34" i="53"/>
  <c r="AC34" i="53" s="1"/>
  <c r="AP34" i="53" s="1"/>
  <c r="Z34" i="53"/>
  <c r="AB34" i="53" s="1"/>
  <c r="AO34" i="53" s="1"/>
  <c r="Z44" i="53"/>
  <c r="AB44" i="53" s="1"/>
  <c r="AO44" i="53" s="1"/>
  <c r="AA44" i="53"/>
  <c r="AC44" i="53" s="1"/>
  <c r="AP44" i="53" s="1"/>
  <c r="AA11" i="53"/>
  <c r="AC11" i="53" s="1"/>
  <c r="AP11" i="53" s="1"/>
  <c r="Z11" i="53"/>
  <c r="AB11" i="53" s="1"/>
  <c r="AO11" i="53" s="1"/>
  <c r="Z33" i="53"/>
  <c r="AB33" i="53" s="1"/>
  <c r="AO33" i="53" s="1"/>
  <c r="AA33" i="53"/>
  <c r="AC33" i="53" s="1"/>
  <c r="AP33" i="53" s="1"/>
  <c r="Z52" i="53"/>
  <c r="AB52" i="53" s="1"/>
  <c r="AO52" i="53" s="1"/>
  <c r="AA52" i="53"/>
  <c r="AC52" i="53" s="1"/>
  <c r="AP52" i="53" s="1"/>
  <c r="AA27" i="53"/>
  <c r="AC27" i="53" s="1"/>
  <c r="AP27" i="53" s="1"/>
  <c r="Z27" i="53"/>
  <c r="AB27" i="53" s="1"/>
  <c r="AO27" i="53" s="1"/>
  <c r="AA43" i="53"/>
  <c r="AC43" i="53" s="1"/>
  <c r="AP43" i="53" s="1"/>
  <c r="Z43" i="53"/>
  <c r="AB43" i="53" s="1"/>
  <c r="AO43" i="53" s="1"/>
  <c r="AA27" i="5"/>
  <c r="AC27" i="5" s="1"/>
  <c r="AP27" i="5" s="1"/>
  <c r="Z27" i="5"/>
  <c r="AB27" i="5" s="1"/>
  <c r="AO27" i="5" s="1"/>
  <c r="Z46" i="5"/>
  <c r="AB46" i="5" s="1"/>
  <c r="AO46" i="5" s="1"/>
  <c r="AA46" i="5"/>
  <c r="AC46" i="5" s="1"/>
  <c r="AP46" i="5" s="1"/>
  <c r="AA15" i="5"/>
  <c r="AC15" i="5" s="1"/>
  <c r="AP15" i="5" s="1"/>
  <c r="Z15" i="5"/>
  <c r="AB15" i="5" s="1"/>
  <c r="AO15" i="5" s="1"/>
  <c r="Z14" i="5"/>
  <c r="AB14" i="5" s="1"/>
  <c r="AO14" i="5" s="1"/>
  <c r="AA14" i="5"/>
  <c r="AC14" i="5" s="1"/>
  <c r="AP14" i="5" s="1"/>
  <c r="Z37" i="5"/>
  <c r="AB37" i="5" s="1"/>
  <c r="AO37" i="5" s="1"/>
  <c r="AA37" i="5"/>
  <c r="AC37" i="5" s="1"/>
  <c r="AP37" i="5" s="1"/>
  <c r="AA7" i="5"/>
  <c r="AC7" i="5" s="1"/>
  <c r="AP7" i="5" s="1"/>
  <c r="Z7" i="5"/>
  <c r="AB7" i="5" s="1"/>
  <c r="AO7" i="5" s="1"/>
  <c r="AA20" i="5"/>
  <c r="AC20" i="5" s="1"/>
  <c r="AP20" i="5" s="1"/>
  <c r="Z20" i="5"/>
  <c r="AB20" i="5" s="1"/>
  <c r="AO20" i="5" s="1"/>
  <c r="AA41" i="5"/>
  <c r="AC41" i="5" s="1"/>
  <c r="AP41" i="5" s="1"/>
  <c r="Z41" i="5"/>
  <c r="AB41" i="5" s="1"/>
  <c r="AO41" i="5" s="1"/>
  <c r="Z21" i="5"/>
  <c r="AB21" i="5" s="1"/>
  <c r="AO21" i="5" s="1"/>
  <c r="AA21" i="5"/>
  <c r="AC21" i="5" s="1"/>
  <c r="AP21" i="5" s="1"/>
  <c r="AA17" i="5"/>
  <c r="AC17" i="5" s="1"/>
  <c r="AP17" i="5" s="1"/>
  <c r="Z17" i="5"/>
  <c r="AB17" i="5" s="1"/>
  <c r="AO17" i="5" s="1"/>
  <c r="AA39" i="5"/>
  <c r="AC39" i="5" s="1"/>
  <c r="AP39" i="5" s="1"/>
  <c r="Z39" i="5"/>
  <c r="AB39" i="5" s="1"/>
  <c r="AO39" i="5" s="1"/>
  <c r="AA32" i="5"/>
  <c r="AC32" i="5" s="1"/>
  <c r="AP32" i="5" s="1"/>
  <c r="Z32" i="5"/>
  <c r="AB32" i="5" s="1"/>
  <c r="AO32" i="5" s="1"/>
  <c r="AA48" i="5"/>
  <c r="AC48" i="5" s="1"/>
  <c r="AP48" i="5" s="1"/>
  <c r="Z48" i="5"/>
  <c r="AB48" i="5" s="1"/>
  <c r="AO48" i="5" s="1"/>
  <c r="AA10" i="14"/>
  <c r="AC10" i="14" s="1"/>
  <c r="AP10" i="14" s="1"/>
  <c r="Z10" i="14"/>
  <c r="AB10" i="14" s="1"/>
  <c r="AO10" i="14" s="1"/>
  <c r="Z6" i="14"/>
  <c r="AB6" i="14" s="1"/>
  <c r="AO6" i="14" s="1"/>
  <c r="AA6" i="14"/>
  <c r="AC6" i="14" s="1"/>
  <c r="AP6" i="14" s="1"/>
  <c r="Z23" i="14"/>
  <c r="AB23" i="14" s="1"/>
  <c r="AO23" i="14" s="1"/>
  <c r="AA23" i="14"/>
  <c r="AC23" i="14" s="1"/>
  <c r="AP23" i="14" s="1"/>
  <c r="Z24" i="14"/>
  <c r="AB24" i="14" s="1"/>
  <c r="AO24" i="14" s="1"/>
  <c r="AA24" i="14"/>
  <c r="AC24" i="14" s="1"/>
  <c r="AP24" i="14" s="1"/>
  <c r="AA19" i="14"/>
  <c r="AC19" i="14" s="1"/>
  <c r="AP19" i="14" s="1"/>
  <c r="Z19" i="14"/>
  <c r="AB19" i="14" s="1"/>
  <c r="AO19" i="14" s="1"/>
  <c r="AA10" i="12"/>
  <c r="AC10" i="12" s="1"/>
  <c r="AP10" i="12" s="1"/>
  <c r="Z10" i="12"/>
  <c r="AB10" i="12" s="1"/>
  <c r="AO10" i="12" s="1"/>
  <c r="AA25" i="12"/>
  <c r="AC25" i="12" s="1"/>
  <c r="AP25" i="12" s="1"/>
  <c r="Z25" i="12"/>
  <c r="AB25" i="12" s="1"/>
  <c r="AO25" i="12" s="1"/>
  <c r="Z44" i="12"/>
  <c r="AB44" i="12" s="1"/>
  <c r="AO44" i="12" s="1"/>
  <c r="AA44" i="12"/>
  <c r="AC44" i="12" s="1"/>
  <c r="AP44" i="12" s="1"/>
  <c r="AA18" i="12"/>
  <c r="AC18" i="12" s="1"/>
  <c r="AP18" i="12" s="1"/>
  <c r="Z18" i="12"/>
  <c r="AB18" i="12" s="1"/>
  <c r="AO18" i="12" s="1"/>
  <c r="Z35" i="12"/>
  <c r="AB35" i="12" s="1"/>
  <c r="AO35" i="12" s="1"/>
  <c r="AA35" i="12"/>
  <c r="AC35" i="12" s="1"/>
  <c r="AP35" i="12" s="1"/>
  <c r="Z16" i="12"/>
  <c r="AB16" i="12" s="1"/>
  <c r="AO16" i="12" s="1"/>
  <c r="AA16" i="12"/>
  <c r="AC16" i="12" s="1"/>
  <c r="AP16" i="12" s="1"/>
  <c r="AA39" i="12"/>
  <c r="AC39" i="12" s="1"/>
  <c r="AP39" i="12" s="1"/>
  <c r="Z39" i="12"/>
  <c r="AB39" i="12" s="1"/>
  <c r="AO39" i="12" s="1"/>
  <c r="Z5" i="12"/>
  <c r="AB5" i="12" s="1"/>
  <c r="AA5" i="12"/>
  <c r="AC5" i="12" s="1"/>
  <c r="AA27" i="12"/>
  <c r="AC27" i="12" s="1"/>
  <c r="AP27" i="12" s="1"/>
  <c r="Z27" i="12"/>
  <c r="AB27" i="12" s="1"/>
  <c r="AO27" i="12" s="1"/>
  <c r="AA7" i="12"/>
  <c r="AC7" i="12" s="1"/>
  <c r="AP7" i="12" s="1"/>
  <c r="Z7" i="12"/>
  <c r="AB7" i="12" s="1"/>
  <c r="AO7" i="12" s="1"/>
  <c r="AA20" i="12"/>
  <c r="AC20" i="12" s="1"/>
  <c r="AP20" i="12" s="1"/>
  <c r="Z20" i="12"/>
  <c r="AB20" i="12" s="1"/>
  <c r="AO20" i="12" s="1"/>
  <c r="AA38" i="12"/>
  <c r="AC38" i="12" s="1"/>
  <c r="AP38" i="12" s="1"/>
  <c r="Z38" i="12"/>
  <c r="AB38" i="12" s="1"/>
  <c r="AO38" i="12" s="1"/>
  <c r="AA18" i="62"/>
  <c r="AC18" i="62" s="1"/>
  <c r="AP18" i="62" s="1"/>
  <c r="Z18" i="62"/>
  <c r="AB18" i="62" s="1"/>
  <c r="AO18" i="62" s="1"/>
  <c r="N58" i="67"/>
  <c r="Q58" i="67" s="1"/>
  <c r="O58" i="67"/>
  <c r="R58" i="67" s="1"/>
  <c r="AA7" i="23"/>
  <c r="AC7" i="23" s="1"/>
  <c r="AP7" i="23" s="1"/>
  <c r="Z7" i="23"/>
  <c r="AB7" i="23" s="1"/>
  <c r="AO7" i="23" s="1"/>
  <c r="Z15" i="16"/>
  <c r="AB15" i="16" s="1"/>
  <c r="AO15" i="16" s="1"/>
  <c r="AA15" i="16"/>
  <c r="AC15" i="16" s="1"/>
  <c r="AP15" i="16" s="1"/>
  <c r="AA316" i="15"/>
  <c r="AC316" i="15" s="1"/>
  <c r="AP316" i="15" s="1"/>
  <c r="Z316" i="15"/>
  <c r="AB316" i="15" s="1"/>
  <c r="AO316" i="15" s="1"/>
  <c r="AA7" i="15"/>
  <c r="AC7" i="15" s="1"/>
  <c r="AP7" i="15" s="1"/>
  <c r="Z7" i="15"/>
  <c r="AB7" i="15" s="1"/>
  <c r="AO7" i="15" s="1"/>
  <c r="AA167" i="65"/>
  <c r="AC167" i="65" s="1"/>
  <c r="AP167" i="65" s="1"/>
  <c r="Z167" i="65"/>
  <c r="AB167" i="65" s="1"/>
  <c r="AO167" i="65" s="1"/>
  <c r="AA39" i="65"/>
  <c r="AC39" i="65" s="1"/>
  <c r="AP39" i="65" s="1"/>
  <c r="Z39" i="65"/>
  <c r="AB39" i="65" s="1"/>
  <c r="AO39" i="65" s="1"/>
  <c r="AA9" i="36"/>
  <c r="AC9" i="36" s="1"/>
  <c r="AP9" i="36" s="1"/>
  <c r="Z9" i="36"/>
  <c r="AB9" i="36" s="1"/>
  <c r="AO9" i="36" s="1"/>
  <c r="Z9" i="44"/>
  <c r="AB9" i="44" s="1"/>
  <c r="AO9" i="44" s="1"/>
  <c r="AA9" i="44"/>
  <c r="AC9" i="44" s="1"/>
  <c r="AP9" i="44" s="1"/>
  <c r="AA16" i="44"/>
  <c r="AC16" i="44" s="1"/>
  <c r="AP16" i="44" s="1"/>
  <c r="Z16" i="44"/>
  <c r="AB16" i="44" s="1"/>
  <c r="AO16" i="44" s="1"/>
  <c r="AA21" i="44"/>
  <c r="AC21" i="44" s="1"/>
  <c r="AP21" i="44" s="1"/>
  <c r="Z21" i="44"/>
  <c r="AB21" i="44" s="1"/>
  <c r="AO21" i="44" s="1"/>
  <c r="AA16" i="18"/>
  <c r="AC16" i="18" s="1"/>
  <c r="AP16" i="18" s="1"/>
  <c r="Z16" i="18"/>
  <c r="AB16" i="18" s="1"/>
  <c r="AO16" i="18" s="1"/>
  <c r="AA8" i="18"/>
  <c r="AC8" i="18" s="1"/>
  <c r="AP8" i="18" s="1"/>
  <c r="Z8" i="18"/>
  <c r="AB8" i="18" s="1"/>
  <c r="AO8" i="18" s="1"/>
  <c r="AA9" i="25"/>
  <c r="AC9" i="25" s="1"/>
  <c r="AP9" i="25" s="1"/>
  <c r="Z9" i="25"/>
  <c r="AB9" i="25" s="1"/>
  <c r="AO9" i="25" s="1"/>
  <c r="AA10" i="25"/>
  <c r="AC10" i="25" s="1"/>
  <c r="AP10" i="25" s="1"/>
  <c r="Z10" i="25"/>
  <c r="AB10" i="25" s="1"/>
  <c r="AO10" i="25" s="1"/>
  <c r="AA8" i="25"/>
  <c r="AC8" i="25" s="1"/>
  <c r="AP8" i="25" s="1"/>
  <c r="Z8" i="25"/>
  <c r="AB8" i="25" s="1"/>
  <c r="AO8" i="25" s="1"/>
  <c r="AA12" i="25"/>
  <c r="AC12" i="25" s="1"/>
  <c r="AP12" i="25" s="1"/>
  <c r="Z12" i="25"/>
  <c r="AB12" i="25" s="1"/>
  <c r="AO12" i="25" s="1"/>
  <c r="Z15" i="61"/>
  <c r="AB15" i="61" s="1"/>
  <c r="AO15" i="61" s="1"/>
  <c r="AA15" i="61"/>
  <c r="AC15" i="61" s="1"/>
  <c r="AP15" i="61" s="1"/>
  <c r="Z23" i="61"/>
  <c r="AB23" i="61" s="1"/>
  <c r="AO23" i="61" s="1"/>
  <c r="AA23" i="61"/>
  <c r="AC23" i="61" s="1"/>
  <c r="AP23" i="61" s="1"/>
  <c r="Z5" i="61"/>
  <c r="AB5" i="61" s="1"/>
  <c r="AA5" i="61"/>
  <c r="AC5" i="61" s="1"/>
  <c r="O38" i="67"/>
  <c r="R36" i="67"/>
  <c r="AA11" i="61"/>
  <c r="AC11" i="61" s="1"/>
  <c r="AP11" i="61" s="1"/>
  <c r="Z11" i="61"/>
  <c r="AB11" i="61" s="1"/>
  <c r="AO11" i="61" s="1"/>
  <c r="Z20" i="75"/>
  <c r="AB20" i="75" s="1"/>
  <c r="AO20" i="75" s="1"/>
  <c r="AA20" i="75"/>
  <c r="AC20" i="75" s="1"/>
  <c r="AP20" i="75" s="1"/>
  <c r="Z6" i="75"/>
  <c r="AB6" i="75" s="1"/>
  <c r="AO6" i="75" s="1"/>
  <c r="AA6" i="75"/>
  <c r="AC6" i="75" s="1"/>
  <c r="AP6" i="75" s="1"/>
  <c r="AA55" i="75"/>
  <c r="AC55" i="75" s="1"/>
  <c r="AP55" i="75" s="1"/>
  <c r="Z55" i="75"/>
  <c r="AB55" i="75" s="1"/>
  <c r="AO55" i="75" s="1"/>
  <c r="AA13" i="75"/>
  <c r="AC13" i="75" s="1"/>
  <c r="AP13" i="75" s="1"/>
  <c r="Z13" i="75"/>
  <c r="AB13" i="75" s="1"/>
  <c r="AO13" i="75" s="1"/>
  <c r="AA11" i="75"/>
  <c r="AC11" i="75" s="1"/>
  <c r="AP11" i="75" s="1"/>
  <c r="Z11" i="75"/>
  <c r="AB11" i="75" s="1"/>
  <c r="AO11" i="75" s="1"/>
  <c r="AA22" i="75"/>
  <c r="AC22" i="75" s="1"/>
  <c r="AP22" i="75" s="1"/>
  <c r="Z22" i="75"/>
  <c r="AB22" i="75" s="1"/>
  <c r="AO22" i="75" s="1"/>
  <c r="Z54" i="75"/>
  <c r="AB54" i="75" s="1"/>
  <c r="AO54" i="75" s="1"/>
  <c r="AA54" i="75"/>
  <c r="AC54" i="75" s="1"/>
  <c r="AP54" i="75" s="1"/>
  <c r="AA51" i="75"/>
  <c r="AC51" i="75" s="1"/>
  <c r="AP51" i="75" s="1"/>
  <c r="Z51" i="75"/>
  <c r="AB51" i="75" s="1"/>
  <c r="AO51" i="75" s="1"/>
  <c r="Z34" i="75"/>
  <c r="AB34" i="75" s="1"/>
  <c r="AO34" i="75" s="1"/>
  <c r="AA34" i="75"/>
  <c r="AC34" i="75" s="1"/>
  <c r="AP34" i="75" s="1"/>
  <c r="Z66" i="75"/>
  <c r="AB66" i="75" s="1"/>
  <c r="AO66" i="75" s="1"/>
  <c r="AA66" i="75"/>
  <c r="AC66" i="75" s="1"/>
  <c r="AP66" i="75" s="1"/>
  <c r="Z37" i="75"/>
  <c r="AB37" i="75" s="1"/>
  <c r="AO37" i="75" s="1"/>
  <c r="AA37" i="75"/>
  <c r="AC37" i="75" s="1"/>
  <c r="AP37" i="75" s="1"/>
  <c r="Z53" i="75"/>
  <c r="AB53" i="75" s="1"/>
  <c r="AO53" i="75" s="1"/>
  <c r="AA53" i="75"/>
  <c r="AC53" i="75" s="1"/>
  <c r="AP53" i="75" s="1"/>
  <c r="AA23" i="75"/>
  <c r="AC23" i="75" s="1"/>
  <c r="AP23" i="75" s="1"/>
  <c r="Z23" i="75"/>
  <c r="AB23" i="75" s="1"/>
  <c r="AO23" i="75" s="1"/>
  <c r="AA36" i="75"/>
  <c r="AC36" i="75" s="1"/>
  <c r="AP36" i="75" s="1"/>
  <c r="Z36" i="75"/>
  <c r="AB36" i="75" s="1"/>
  <c r="AO36" i="75" s="1"/>
  <c r="AA52" i="75"/>
  <c r="AC52" i="75" s="1"/>
  <c r="AP52" i="75" s="1"/>
  <c r="Z52" i="75"/>
  <c r="AB52" i="75" s="1"/>
  <c r="AO52" i="75" s="1"/>
  <c r="AA127" i="66"/>
  <c r="AC127" i="66" s="1"/>
  <c r="AP127" i="66" s="1"/>
  <c r="Z127" i="66"/>
  <c r="AB127" i="66" s="1"/>
  <c r="AO127" i="66" s="1"/>
  <c r="AA31" i="66"/>
  <c r="AC31" i="66" s="1"/>
  <c r="AP31" i="66" s="1"/>
  <c r="Z31" i="66"/>
  <c r="AB31" i="66" s="1"/>
  <c r="AO31" i="66" s="1"/>
  <c r="AA47" i="66"/>
  <c r="AC47" i="66" s="1"/>
  <c r="AP47" i="66" s="1"/>
  <c r="Z47" i="66"/>
  <c r="AB47" i="66" s="1"/>
  <c r="AO47" i="66" s="1"/>
  <c r="AA71" i="66"/>
  <c r="AC71" i="66" s="1"/>
  <c r="AP71" i="66" s="1"/>
  <c r="Z71" i="66"/>
  <c r="AB71" i="66" s="1"/>
  <c r="AO71" i="66" s="1"/>
  <c r="AA14" i="66"/>
  <c r="AC14" i="66" s="1"/>
  <c r="AP14" i="66" s="1"/>
  <c r="Z14" i="66"/>
  <c r="AB14" i="66" s="1"/>
  <c r="AO14" i="66" s="1"/>
  <c r="Z30" i="66"/>
  <c r="AB30" i="66" s="1"/>
  <c r="AO30" i="66" s="1"/>
  <c r="AA30" i="66"/>
  <c r="AC30" i="66" s="1"/>
  <c r="AP30" i="66" s="1"/>
  <c r="Z62" i="66"/>
  <c r="AB62" i="66" s="1"/>
  <c r="AO62" i="66" s="1"/>
  <c r="AA62" i="66"/>
  <c r="AC62" i="66" s="1"/>
  <c r="AP62" i="66" s="1"/>
  <c r="Z94" i="66"/>
  <c r="AB94" i="66" s="1"/>
  <c r="AO94" i="66" s="1"/>
  <c r="AA94" i="66"/>
  <c r="AC94" i="66" s="1"/>
  <c r="AP94" i="66" s="1"/>
  <c r="Z126" i="66"/>
  <c r="AB126" i="66" s="1"/>
  <c r="AO126" i="66" s="1"/>
  <c r="AA126" i="66"/>
  <c r="AC126" i="66" s="1"/>
  <c r="AP126" i="66" s="1"/>
  <c r="AA51" i="66"/>
  <c r="AC51" i="66" s="1"/>
  <c r="AP51" i="66" s="1"/>
  <c r="Z51" i="66"/>
  <c r="AB51" i="66" s="1"/>
  <c r="AO51" i="66" s="1"/>
  <c r="AA83" i="66"/>
  <c r="AC83" i="66" s="1"/>
  <c r="AP83" i="66" s="1"/>
  <c r="Z83" i="66"/>
  <c r="AB83" i="66" s="1"/>
  <c r="AO83" i="66" s="1"/>
  <c r="AA115" i="66"/>
  <c r="AC115" i="66" s="1"/>
  <c r="AP115" i="66" s="1"/>
  <c r="Z115" i="66"/>
  <c r="AB115" i="66" s="1"/>
  <c r="AO115" i="66" s="1"/>
  <c r="Z26" i="66"/>
  <c r="AB26" i="66" s="1"/>
  <c r="AO26" i="66" s="1"/>
  <c r="AA26" i="66"/>
  <c r="AC26" i="66" s="1"/>
  <c r="AP26" i="66" s="1"/>
  <c r="Z58" i="66"/>
  <c r="AB58" i="66" s="1"/>
  <c r="AO58" i="66" s="1"/>
  <c r="AA58" i="66"/>
  <c r="AC58" i="66" s="1"/>
  <c r="AP58" i="66" s="1"/>
  <c r="Z90" i="66"/>
  <c r="AB90" i="66" s="1"/>
  <c r="AO90" i="66" s="1"/>
  <c r="AA90" i="66"/>
  <c r="AC90" i="66" s="1"/>
  <c r="AP90" i="66" s="1"/>
  <c r="Z122" i="66"/>
  <c r="AB122" i="66" s="1"/>
  <c r="AO122" i="66" s="1"/>
  <c r="AA122" i="66"/>
  <c r="AC122" i="66" s="1"/>
  <c r="AP122" i="66" s="1"/>
  <c r="Z10" i="66"/>
  <c r="AB10" i="66" s="1"/>
  <c r="AO10" i="66" s="1"/>
  <c r="AA10" i="66"/>
  <c r="AC10" i="66" s="1"/>
  <c r="AP10" i="66" s="1"/>
  <c r="Z29" i="66"/>
  <c r="AB29" i="66" s="1"/>
  <c r="AO29" i="66" s="1"/>
  <c r="AA29" i="66"/>
  <c r="AC29" i="66" s="1"/>
  <c r="AP29" i="66" s="1"/>
  <c r="Z45" i="66"/>
  <c r="AB45" i="66" s="1"/>
  <c r="AO45" i="66" s="1"/>
  <c r="AA45" i="66"/>
  <c r="AC45" i="66" s="1"/>
  <c r="AP45" i="66" s="1"/>
  <c r="Z61" i="66"/>
  <c r="AB61" i="66" s="1"/>
  <c r="AO61" i="66" s="1"/>
  <c r="AA61" i="66"/>
  <c r="AC61" i="66" s="1"/>
  <c r="AP61" i="66" s="1"/>
  <c r="Z77" i="66"/>
  <c r="AB77" i="66" s="1"/>
  <c r="AO77" i="66" s="1"/>
  <c r="AA77" i="66"/>
  <c r="AC77" i="66" s="1"/>
  <c r="AP77" i="66" s="1"/>
  <c r="Z93" i="66"/>
  <c r="AB93" i="66" s="1"/>
  <c r="AO93" i="66" s="1"/>
  <c r="AA93" i="66"/>
  <c r="AC93" i="66" s="1"/>
  <c r="AP93" i="66" s="1"/>
  <c r="Z109" i="66"/>
  <c r="AB109" i="66" s="1"/>
  <c r="AO109" i="66" s="1"/>
  <c r="AA109" i="66"/>
  <c r="AC109" i="66" s="1"/>
  <c r="AP109" i="66" s="1"/>
  <c r="Z125" i="66"/>
  <c r="AB125" i="66" s="1"/>
  <c r="AO125" i="66" s="1"/>
  <c r="AA125" i="66"/>
  <c r="AC125" i="66" s="1"/>
  <c r="AP125" i="66" s="1"/>
  <c r="AA15" i="66"/>
  <c r="AC15" i="66" s="1"/>
  <c r="AP15" i="66" s="1"/>
  <c r="Z15" i="66"/>
  <c r="AB15" i="66" s="1"/>
  <c r="AO15" i="66" s="1"/>
  <c r="AA28" i="66"/>
  <c r="AC28" i="66" s="1"/>
  <c r="AP28" i="66" s="1"/>
  <c r="Z28" i="66"/>
  <c r="AB28" i="66" s="1"/>
  <c r="AO28" i="66" s="1"/>
  <c r="AA44" i="66"/>
  <c r="AC44" i="66" s="1"/>
  <c r="AP44" i="66" s="1"/>
  <c r="Z44" i="66"/>
  <c r="AB44" i="66" s="1"/>
  <c r="AO44" i="66" s="1"/>
  <c r="AA60" i="66"/>
  <c r="AC60" i="66" s="1"/>
  <c r="AP60" i="66" s="1"/>
  <c r="Z60" i="66"/>
  <c r="AB60" i="66" s="1"/>
  <c r="AO60" i="66" s="1"/>
  <c r="AA76" i="66"/>
  <c r="AC76" i="66" s="1"/>
  <c r="AP76" i="66" s="1"/>
  <c r="Z76" i="66"/>
  <c r="AB76" i="66" s="1"/>
  <c r="AO76" i="66" s="1"/>
  <c r="AA92" i="66"/>
  <c r="AC92" i="66" s="1"/>
  <c r="AP92" i="66" s="1"/>
  <c r="Z92" i="66"/>
  <c r="AB92" i="66" s="1"/>
  <c r="AO92" i="66" s="1"/>
  <c r="AA108" i="66"/>
  <c r="AC108" i="66" s="1"/>
  <c r="AP108" i="66" s="1"/>
  <c r="Z108" i="66"/>
  <c r="AB108" i="66" s="1"/>
  <c r="AO108" i="66" s="1"/>
  <c r="AA124" i="66"/>
  <c r="AC124" i="66" s="1"/>
  <c r="AP124" i="66" s="1"/>
  <c r="Z124" i="66"/>
  <c r="AB124" i="66" s="1"/>
  <c r="AO124" i="66" s="1"/>
  <c r="Z9" i="33"/>
  <c r="AB9" i="33" s="1"/>
  <c r="AO9" i="33" s="1"/>
  <c r="AA9" i="33"/>
  <c r="AC9" i="33" s="1"/>
  <c r="AP9" i="33" s="1"/>
  <c r="AA7" i="33"/>
  <c r="AC7" i="33" s="1"/>
  <c r="AP7" i="33" s="1"/>
  <c r="Z7" i="33"/>
  <c r="AB7" i="33" s="1"/>
  <c r="AO7" i="33" s="1"/>
  <c r="AA6" i="33"/>
  <c r="AC6" i="33" s="1"/>
  <c r="AP6" i="33" s="1"/>
  <c r="Z6" i="33"/>
  <c r="AB6" i="33" s="1"/>
  <c r="AO6" i="33" s="1"/>
  <c r="AA24" i="33"/>
  <c r="AC24" i="33" s="1"/>
  <c r="AP24" i="33" s="1"/>
  <c r="Z24" i="33"/>
  <c r="AB24" i="33" s="1"/>
  <c r="AO24" i="33" s="1"/>
  <c r="AA14" i="33"/>
  <c r="AC14" i="33" s="1"/>
  <c r="AP14" i="33" s="1"/>
  <c r="Z14" i="33"/>
  <c r="AB14" i="33" s="1"/>
  <c r="AO14" i="33" s="1"/>
  <c r="Z5" i="73"/>
  <c r="AB5" i="73" s="1"/>
  <c r="AA5" i="73"/>
  <c r="AC5" i="73" s="1"/>
  <c r="AA10" i="73"/>
  <c r="AC10" i="73" s="1"/>
  <c r="AP10" i="73" s="1"/>
  <c r="Z10" i="73"/>
  <c r="AB10" i="73" s="1"/>
  <c r="AO10" i="73" s="1"/>
  <c r="AA8" i="73"/>
  <c r="AC8" i="73" s="1"/>
  <c r="AP8" i="73" s="1"/>
  <c r="Z8" i="73"/>
  <c r="AB8" i="73" s="1"/>
  <c r="AO8" i="73" s="1"/>
  <c r="Z23" i="73"/>
  <c r="AB23" i="73" s="1"/>
  <c r="AO23" i="73" s="1"/>
  <c r="AA23" i="73"/>
  <c r="AC23" i="73" s="1"/>
  <c r="AP23" i="73" s="1"/>
  <c r="AA19" i="73"/>
  <c r="AC19" i="73" s="1"/>
  <c r="AP19" i="73" s="1"/>
  <c r="Z19" i="73"/>
  <c r="AB19" i="73" s="1"/>
  <c r="AO19" i="73" s="1"/>
  <c r="Z24" i="16"/>
  <c r="AB24" i="16" s="1"/>
  <c r="AO24" i="16" s="1"/>
  <c r="AA24" i="16"/>
  <c r="AC24" i="16" s="1"/>
  <c r="AP24" i="16" s="1"/>
  <c r="Z5" i="16"/>
  <c r="AB5" i="16" s="1"/>
  <c r="AA5" i="16"/>
  <c r="AC5" i="16" s="1"/>
  <c r="AA11" i="16"/>
  <c r="AC11" i="16" s="1"/>
  <c r="AP11" i="16" s="1"/>
  <c r="Z11" i="16"/>
  <c r="AB11" i="16" s="1"/>
  <c r="AO11" i="16" s="1"/>
  <c r="Z6" i="57"/>
  <c r="AB6" i="57" s="1"/>
  <c r="AO6" i="57" s="1"/>
  <c r="AA6" i="57"/>
  <c r="AC6" i="57" s="1"/>
  <c r="AP6" i="57" s="1"/>
  <c r="AA10" i="57"/>
  <c r="AC10" i="57" s="1"/>
  <c r="AP10" i="57" s="1"/>
  <c r="Z10" i="57"/>
  <c r="AB10" i="57" s="1"/>
  <c r="AO10" i="57" s="1"/>
  <c r="AA13" i="57"/>
  <c r="AC13" i="57" s="1"/>
  <c r="AP13" i="57" s="1"/>
  <c r="Z13" i="57"/>
  <c r="AB13" i="57" s="1"/>
  <c r="AO13" i="57" s="1"/>
  <c r="Z22" i="57"/>
  <c r="AB22" i="57" s="1"/>
  <c r="AO22" i="57" s="1"/>
  <c r="AA22" i="57"/>
  <c r="AC22" i="57" s="1"/>
  <c r="AP22" i="57" s="1"/>
  <c r="AA20" i="57"/>
  <c r="AC20" i="57" s="1"/>
  <c r="AP20" i="57" s="1"/>
  <c r="Z20" i="57"/>
  <c r="AB20" i="57" s="1"/>
  <c r="AO20" i="57" s="1"/>
  <c r="AA18" i="57"/>
  <c r="AC18" i="57" s="1"/>
  <c r="AP18" i="57" s="1"/>
  <c r="Z18" i="57"/>
  <c r="AB18" i="57" s="1"/>
  <c r="AO18" i="57" s="1"/>
  <c r="Z9" i="23"/>
  <c r="AB9" i="23" s="1"/>
  <c r="AO9" i="23" s="1"/>
  <c r="AA9" i="23"/>
  <c r="AC9" i="23" s="1"/>
  <c r="AP9" i="23" s="1"/>
  <c r="AA13" i="23"/>
  <c r="AC13" i="23" s="1"/>
  <c r="AP13" i="23" s="1"/>
  <c r="Z13" i="23"/>
  <c r="AB13" i="23" s="1"/>
  <c r="AO13" i="23" s="1"/>
  <c r="Z23" i="71"/>
  <c r="AB23" i="71" s="1"/>
  <c r="AO23" i="71" s="1"/>
  <c r="AA23" i="71"/>
  <c r="AC23" i="71" s="1"/>
  <c r="AP23" i="71" s="1"/>
  <c r="AA24" i="71"/>
  <c r="AC24" i="71" s="1"/>
  <c r="AP24" i="71" s="1"/>
  <c r="Z24" i="71"/>
  <c r="AB24" i="71" s="1"/>
  <c r="AO24" i="71" s="1"/>
  <c r="AA492" i="15"/>
  <c r="AC492" i="15" s="1"/>
  <c r="AP492" i="15" s="1"/>
  <c r="Z492" i="15"/>
  <c r="AB492" i="15" s="1"/>
  <c r="AO492" i="15" s="1"/>
  <c r="AA44" i="15"/>
  <c r="AC44" i="15" s="1"/>
  <c r="AP44" i="15" s="1"/>
  <c r="Z44" i="15"/>
  <c r="AB44" i="15" s="1"/>
  <c r="AO44" i="15" s="1"/>
  <c r="Z21" i="13"/>
  <c r="AB21" i="13" s="1"/>
  <c r="AO21" i="13" s="1"/>
  <c r="AA21" i="13"/>
  <c r="AC21" i="13" s="1"/>
  <c r="AP21" i="13" s="1"/>
  <c r="Z5" i="40"/>
  <c r="AB5" i="40" s="1"/>
  <c r="AA5" i="40"/>
  <c r="AC5" i="40" s="1"/>
  <c r="Z21" i="40"/>
  <c r="AB21" i="40" s="1"/>
  <c r="AO21" i="40" s="1"/>
  <c r="AA21" i="40"/>
  <c r="AC21" i="40" s="1"/>
  <c r="AP21" i="40" s="1"/>
  <c r="Z18" i="40"/>
  <c r="AB18" i="40" s="1"/>
  <c r="AO18" i="40" s="1"/>
  <c r="AA18" i="40"/>
  <c r="AC18" i="40" s="1"/>
  <c r="AP18" i="40" s="1"/>
  <c r="AA9" i="51"/>
  <c r="AC9" i="51" s="1"/>
  <c r="AP9" i="51" s="1"/>
  <c r="Z9" i="51"/>
  <c r="AB9" i="51" s="1"/>
  <c r="AO9" i="51" s="1"/>
  <c r="AA21" i="51"/>
  <c r="AC21" i="51" s="1"/>
  <c r="AP21" i="51" s="1"/>
  <c r="Z21" i="51"/>
  <c r="AB21" i="51" s="1"/>
  <c r="AO21" i="51" s="1"/>
  <c r="Z32" i="29"/>
  <c r="AB32" i="29" s="1"/>
  <c r="AO32" i="29" s="1"/>
  <c r="AA32" i="29"/>
  <c r="AC32" i="29" s="1"/>
  <c r="AP32" i="29" s="1"/>
  <c r="Z56" i="29"/>
  <c r="AB56" i="29" s="1"/>
  <c r="AO56" i="29" s="1"/>
  <c r="AA56" i="29"/>
  <c r="AC56" i="29" s="1"/>
  <c r="AP56" i="29" s="1"/>
  <c r="AA37" i="29"/>
  <c r="AC37" i="29" s="1"/>
  <c r="AP37" i="29" s="1"/>
  <c r="Z37" i="29"/>
  <c r="AB37" i="29" s="1"/>
  <c r="AO37" i="29" s="1"/>
  <c r="AA10" i="29"/>
  <c r="AC10" i="29" s="1"/>
  <c r="AP10" i="29" s="1"/>
  <c r="Z10" i="29"/>
  <c r="AB10" i="29" s="1"/>
  <c r="AO10" i="29" s="1"/>
  <c r="Z68" i="29"/>
  <c r="AB68" i="29" s="1"/>
  <c r="AO68" i="29" s="1"/>
  <c r="AA68" i="29"/>
  <c r="AC68" i="29" s="1"/>
  <c r="AP68" i="29" s="1"/>
  <c r="Z22" i="29"/>
  <c r="AB22" i="29" s="1"/>
  <c r="AO22" i="29" s="1"/>
  <c r="AA22" i="29"/>
  <c r="AC22" i="29" s="1"/>
  <c r="AP22" i="29" s="1"/>
  <c r="Z55" i="29"/>
  <c r="AB55" i="29" s="1"/>
  <c r="AO55" i="29" s="1"/>
  <c r="AA55" i="29"/>
  <c r="AC55" i="29" s="1"/>
  <c r="AP55" i="29" s="1"/>
  <c r="AA11" i="29"/>
  <c r="AC11" i="29" s="1"/>
  <c r="AP11" i="29" s="1"/>
  <c r="Z11" i="29"/>
  <c r="AB11" i="29" s="1"/>
  <c r="AO11" i="29" s="1"/>
  <c r="AA42" i="29"/>
  <c r="AC42" i="29" s="1"/>
  <c r="AP42" i="29" s="1"/>
  <c r="Z42" i="29"/>
  <c r="AB42" i="29" s="1"/>
  <c r="AO42" i="29" s="1"/>
  <c r="AA74" i="29"/>
  <c r="AC74" i="29" s="1"/>
  <c r="AP74" i="29" s="1"/>
  <c r="Z74" i="29"/>
  <c r="AB74" i="29" s="1"/>
  <c r="AO74" i="29" s="1"/>
  <c r="O23" i="68"/>
  <c r="R24" i="68"/>
  <c r="Z59" i="22"/>
  <c r="AB59" i="22" s="1"/>
  <c r="AO59" i="22" s="1"/>
  <c r="AA59" i="22"/>
  <c r="AC59" i="22" s="1"/>
  <c r="AP59" i="22" s="1"/>
  <c r="AA40" i="22"/>
  <c r="AC40" i="22" s="1"/>
  <c r="AP40" i="22" s="1"/>
  <c r="Z40" i="22"/>
  <c r="AB40" i="22" s="1"/>
  <c r="AO40" i="22" s="1"/>
  <c r="Z11" i="22"/>
  <c r="AB11" i="22" s="1"/>
  <c r="AO11" i="22" s="1"/>
  <c r="AA11" i="22"/>
  <c r="AC11" i="22" s="1"/>
  <c r="AP11" i="22" s="1"/>
  <c r="AA58" i="22"/>
  <c r="AC58" i="22" s="1"/>
  <c r="AP58" i="22" s="1"/>
  <c r="Z58" i="22"/>
  <c r="AB58" i="22" s="1"/>
  <c r="AO58" i="22" s="1"/>
  <c r="AA18" i="22"/>
  <c r="AC18" i="22" s="1"/>
  <c r="AP18" i="22" s="1"/>
  <c r="Z18" i="22"/>
  <c r="AB18" i="22" s="1"/>
  <c r="AO18" i="22" s="1"/>
  <c r="AA372" i="15"/>
  <c r="AC372" i="15" s="1"/>
  <c r="AP372" i="15" s="1"/>
  <c r="Z372" i="15"/>
  <c r="AB372" i="15" s="1"/>
  <c r="AO372" i="15" s="1"/>
  <c r="AA156" i="15"/>
  <c r="AC156" i="15" s="1"/>
  <c r="AP156" i="15" s="1"/>
  <c r="Z156" i="15"/>
  <c r="AB156" i="15" s="1"/>
  <c r="AO156" i="15" s="1"/>
  <c r="Z67" i="15"/>
  <c r="AB67" i="15" s="1"/>
  <c r="AO67" i="15" s="1"/>
  <c r="AA67" i="15"/>
  <c r="AC67" i="15" s="1"/>
  <c r="AP67" i="15" s="1"/>
  <c r="Z179" i="15"/>
  <c r="AB179" i="15" s="1"/>
  <c r="AO179" i="15" s="1"/>
  <c r="AA179" i="15"/>
  <c r="AC179" i="15" s="1"/>
  <c r="AP179" i="15" s="1"/>
  <c r="Z299" i="15"/>
  <c r="AB299" i="15" s="1"/>
  <c r="AO299" i="15" s="1"/>
  <c r="AA299" i="15"/>
  <c r="AC299" i="15" s="1"/>
  <c r="AP299" i="15" s="1"/>
  <c r="Z475" i="15"/>
  <c r="AB475" i="15" s="1"/>
  <c r="AO475" i="15" s="1"/>
  <c r="AA475" i="15"/>
  <c r="AC475" i="15" s="1"/>
  <c r="AP475" i="15" s="1"/>
  <c r="AA36" i="15"/>
  <c r="AC36" i="15" s="1"/>
  <c r="AP36" i="15" s="1"/>
  <c r="Z36" i="15"/>
  <c r="AB36" i="15" s="1"/>
  <c r="AO36" i="15" s="1"/>
  <c r="AA74" i="15"/>
  <c r="AC74" i="15" s="1"/>
  <c r="AP74" i="15" s="1"/>
  <c r="Z74" i="15"/>
  <c r="AB74" i="15" s="1"/>
  <c r="AO74" i="15" s="1"/>
  <c r="Z119" i="15"/>
  <c r="AB119" i="15" s="1"/>
  <c r="AO119" i="15" s="1"/>
  <c r="AA119" i="15"/>
  <c r="AC119" i="15" s="1"/>
  <c r="AP119" i="15" s="1"/>
  <c r="AA164" i="15"/>
  <c r="AC164" i="15" s="1"/>
  <c r="AP164" i="15" s="1"/>
  <c r="Z164" i="15"/>
  <c r="AB164" i="15" s="1"/>
  <c r="AO164" i="15" s="1"/>
  <c r="AA216" i="15"/>
  <c r="AC216" i="15" s="1"/>
  <c r="AP216" i="15" s="1"/>
  <c r="Z216" i="15"/>
  <c r="AB216" i="15" s="1"/>
  <c r="AO216" i="15" s="1"/>
  <c r="AA248" i="15"/>
  <c r="AC248" i="15" s="1"/>
  <c r="AP248" i="15" s="1"/>
  <c r="Z248" i="15"/>
  <c r="AB248" i="15" s="1"/>
  <c r="AO248" i="15" s="1"/>
  <c r="AA312" i="15"/>
  <c r="AC312" i="15" s="1"/>
  <c r="AP312" i="15" s="1"/>
  <c r="Z312" i="15"/>
  <c r="AB312" i="15" s="1"/>
  <c r="AO312" i="15" s="1"/>
  <c r="AA376" i="15"/>
  <c r="AC376" i="15" s="1"/>
  <c r="AP376" i="15" s="1"/>
  <c r="Z376" i="15"/>
  <c r="AB376" i="15" s="1"/>
  <c r="AO376" i="15" s="1"/>
  <c r="AA440" i="15"/>
  <c r="AC440" i="15" s="1"/>
  <c r="AP440" i="15" s="1"/>
  <c r="Z440" i="15"/>
  <c r="AB440" i="15" s="1"/>
  <c r="AO440" i="15" s="1"/>
  <c r="AA504" i="15"/>
  <c r="AC504" i="15" s="1"/>
  <c r="AP504" i="15" s="1"/>
  <c r="Z504" i="15"/>
  <c r="AB504" i="15" s="1"/>
  <c r="AO504" i="15" s="1"/>
  <c r="AA48" i="15"/>
  <c r="AC48" i="15" s="1"/>
  <c r="AP48" i="15" s="1"/>
  <c r="Z48" i="15"/>
  <c r="AB48" i="15" s="1"/>
  <c r="AO48" i="15" s="1"/>
  <c r="Z115" i="15"/>
  <c r="AB115" i="15" s="1"/>
  <c r="AO115" i="15" s="1"/>
  <c r="AA115" i="15"/>
  <c r="AC115" i="15" s="1"/>
  <c r="AP115" i="15" s="1"/>
  <c r="Z227" i="15"/>
  <c r="AB227" i="15" s="1"/>
  <c r="AO227" i="15" s="1"/>
  <c r="AA227" i="15"/>
  <c r="AC227" i="15" s="1"/>
  <c r="AP227" i="15" s="1"/>
  <c r="Z347" i="15"/>
  <c r="AB347" i="15" s="1"/>
  <c r="AO347" i="15" s="1"/>
  <c r="AA347" i="15"/>
  <c r="AC347" i="15" s="1"/>
  <c r="AP347" i="15" s="1"/>
  <c r="Z483" i="15"/>
  <c r="AB483" i="15" s="1"/>
  <c r="AO483" i="15" s="1"/>
  <c r="AA483" i="15"/>
  <c r="AC483" i="15" s="1"/>
  <c r="AP483" i="15" s="1"/>
  <c r="Z27" i="15"/>
  <c r="AB27" i="15" s="1"/>
  <c r="AO27" i="15" s="1"/>
  <c r="AA27" i="15"/>
  <c r="AC27" i="15" s="1"/>
  <c r="AP27" i="15" s="1"/>
  <c r="AA72" i="15"/>
  <c r="AC72" i="15" s="1"/>
  <c r="AP72" i="15" s="1"/>
  <c r="Z72" i="15"/>
  <c r="AB72" i="15" s="1"/>
  <c r="AO72" i="15" s="1"/>
  <c r="Z91" i="15"/>
  <c r="AB91" i="15" s="1"/>
  <c r="AO91" i="15" s="1"/>
  <c r="AA91" i="15"/>
  <c r="AC91" i="15" s="1"/>
  <c r="AP91" i="15" s="1"/>
  <c r="AA136" i="15"/>
  <c r="AC136" i="15" s="1"/>
  <c r="AP136" i="15" s="1"/>
  <c r="Z136" i="15"/>
  <c r="AB136" i="15" s="1"/>
  <c r="AO136" i="15" s="1"/>
  <c r="Z175" i="15"/>
  <c r="AB175" i="15" s="1"/>
  <c r="AO175" i="15" s="1"/>
  <c r="AA175" i="15"/>
  <c r="AC175" i="15" s="1"/>
  <c r="AP175" i="15" s="1"/>
  <c r="Z239" i="15"/>
  <c r="AB239" i="15" s="1"/>
  <c r="AO239" i="15" s="1"/>
  <c r="AA239" i="15"/>
  <c r="AC239" i="15" s="1"/>
  <c r="AP239" i="15" s="1"/>
  <c r="Z335" i="15"/>
  <c r="AB335" i="15" s="1"/>
  <c r="AO335" i="15" s="1"/>
  <c r="AA335" i="15"/>
  <c r="AC335" i="15" s="1"/>
  <c r="AP335" i="15" s="1"/>
  <c r="Z431" i="15"/>
  <c r="AB431" i="15" s="1"/>
  <c r="AO431" i="15" s="1"/>
  <c r="AA431" i="15"/>
  <c r="AC431" i="15" s="1"/>
  <c r="AP431" i="15" s="1"/>
  <c r="Z495" i="15"/>
  <c r="AB495" i="15" s="1"/>
  <c r="AO495" i="15" s="1"/>
  <c r="AA495" i="15"/>
  <c r="AC495" i="15" s="1"/>
  <c r="AP495" i="15" s="1"/>
  <c r="Z194" i="15"/>
  <c r="AB194" i="15" s="1"/>
  <c r="AO194" i="15" s="1"/>
  <c r="AA194" i="15"/>
  <c r="AC194" i="15" s="1"/>
  <c r="AP194" i="15" s="1"/>
  <c r="Z226" i="15"/>
  <c r="AB226" i="15" s="1"/>
  <c r="AO226" i="15" s="1"/>
  <c r="AA226" i="15"/>
  <c r="AC226" i="15" s="1"/>
  <c r="AP226" i="15" s="1"/>
  <c r="Z258" i="15"/>
  <c r="AB258" i="15" s="1"/>
  <c r="AO258" i="15" s="1"/>
  <c r="AA258" i="15"/>
  <c r="AC258" i="15" s="1"/>
  <c r="AP258" i="15" s="1"/>
  <c r="Z290" i="15"/>
  <c r="AB290" i="15" s="1"/>
  <c r="AO290" i="15" s="1"/>
  <c r="AA290" i="15"/>
  <c r="AC290" i="15" s="1"/>
  <c r="AP290" i="15" s="1"/>
  <c r="Z322" i="15"/>
  <c r="AB322" i="15" s="1"/>
  <c r="AO322" i="15" s="1"/>
  <c r="AA322" i="15"/>
  <c r="AC322" i="15" s="1"/>
  <c r="AP322" i="15" s="1"/>
  <c r="Z354" i="15"/>
  <c r="AB354" i="15" s="1"/>
  <c r="AO354" i="15" s="1"/>
  <c r="AA354" i="15"/>
  <c r="AC354" i="15" s="1"/>
  <c r="AP354" i="15" s="1"/>
  <c r="Z402" i="15"/>
  <c r="AB402" i="15" s="1"/>
  <c r="AO402" i="15" s="1"/>
  <c r="AA402" i="15"/>
  <c r="AC402" i="15" s="1"/>
  <c r="AP402" i="15" s="1"/>
  <c r="Z466" i="15"/>
  <c r="AB466" i="15" s="1"/>
  <c r="AO466" i="15" s="1"/>
  <c r="AA466" i="15"/>
  <c r="AC466" i="15" s="1"/>
  <c r="AP466" i="15" s="1"/>
  <c r="Z498" i="15"/>
  <c r="AB498" i="15" s="1"/>
  <c r="AO498" i="15" s="1"/>
  <c r="AA498" i="15"/>
  <c r="AC498" i="15" s="1"/>
  <c r="AP498" i="15" s="1"/>
  <c r="Z18" i="15"/>
  <c r="AB18" i="15" s="1"/>
  <c r="AO18" i="15" s="1"/>
  <c r="AA18" i="15"/>
  <c r="AC18" i="15" s="1"/>
  <c r="AP18" i="15" s="1"/>
  <c r="AA69" i="15"/>
  <c r="AC69" i="15" s="1"/>
  <c r="AP69" i="15" s="1"/>
  <c r="Z69" i="15"/>
  <c r="AB69" i="15" s="1"/>
  <c r="AO69" i="15" s="1"/>
  <c r="AA101" i="15"/>
  <c r="AC101" i="15" s="1"/>
  <c r="AP101" i="15" s="1"/>
  <c r="Z101" i="15"/>
  <c r="AB101" i="15" s="1"/>
  <c r="AO101" i="15" s="1"/>
  <c r="Z133" i="15"/>
  <c r="AB133" i="15" s="1"/>
  <c r="AO133" i="15" s="1"/>
  <c r="AA133" i="15"/>
  <c r="AC133" i="15" s="1"/>
  <c r="AP133" i="15" s="1"/>
  <c r="Z165" i="15"/>
  <c r="AB165" i="15" s="1"/>
  <c r="AO165" i="15" s="1"/>
  <c r="AA165" i="15"/>
  <c r="AC165" i="15" s="1"/>
  <c r="AP165" i="15" s="1"/>
  <c r="AA197" i="15"/>
  <c r="AC197" i="15" s="1"/>
  <c r="AP197" i="15" s="1"/>
  <c r="Z197" i="15"/>
  <c r="AB197" i="15" s="1"/>
  <c r="AO197" i="15" s="1"/>
  <c r="AA245" i="15"/>
  <c r="AC245" i="15" s="1"/>
  <c r="AP245" i="15" s="1"/>
  <c r="Z245" i="15"/>
  <c r="AB245" i="15" s="1"/>
  <c r="AO245" i="15" s="1"/>
  <c r="AA293" i="15"/>
  <c r="AC293" i="15" s="1"/>
  <c r="AP293" i="15" s="1"/>
  <c r="Z293" i="15"/>
  <c r="AB293" i="15" s="1"/>
  <c r="AO293" i="15" s="1"/>
  <c r="AA309" i="15"/>
  <c r="AC309" i="15" s="1"/>
  <c r="AP309" i="15" s="1"/>
  <c r="Z309" i="15"/>
  <c r="AB309" i="15" s="1"/>
  <c r="AO309" i="15" s="1"/>
  <c r="AA341" i="15"/>
  <c r="AC341" i="15" s="1"/>
  <c r="AP341" i="15" s="1"/>
  <c r="Z341" i="15"/>
  <c r="AB341" i="15" s="1"/>
  <c r="AO341" i="15" s="1"/>
  <c r="AA373" i="15"/>
  <c r="AC373" i="15" s="1"/>
  <c r="AP373" i="15" s="1"/>
  <c r="Z373" i="15"/>
  <c r="AB373" i="15" s="1"/>
  <c r="AO373" i="15" s="1"/>
  <c r="AA405" i="15"/>
  <c r="AC405" i="15" s="1"/>
  <c r="AP405" i="15" s="1"/>
  <c r="Z405" i="15"/>
  <c r="AB405" i="15" s="1"/>
  <c r="AO405" i="15" s="1"/>
  <c r="AA453" i="15"/>
  <c r="AC453" i="15" s="1"/>
  <c r="AP453" i="15" s="1"/>
  <c r="Z453" i="15"/>
  <c r="AB453" i="15" s="1"/>
  <c r="AO453" i="15" s="1"/>
  <c r="AA485" i="15"/>
  <c r="AC485" i="15" s="1"/>
  <c r="AP485" i="15" s="1"/>
  <c r="Z485" i="15"/>
  <c r="AB485" i="15" s="1"/>
  <c r="AO485" i="15" s="1"/>
  <c r="Z15" i="64"/>
  <c r="AB15" i="64" s="1"/>
  <c r="AO15" i="64" s="1"/>
  <c r="AA15" i="64"/>
  <c r="AC15" i="64" s="1"/>
  <c r="AP15" i="64" s="1"/>
  <c r="AA14" i="64"/>
  <c r="AC14" i="64" s="1"/>
  <c r="AP14" i="64" s="1"/>
  <c r="Z14" i="64"/>
  <c r="AB14" i="64" s="1"/>
  <c r="AO14" i="64" s="1"/>
  <c r="Z17" i="60"/>
  <c r="AB17" i="60" s="1"/>
  <c r="AO17" i="60" s="1"/>
  <c r="AA17" i="60"/>
  <c r="AC17" i="60" s="1"/>
  <c r="AP17" i="60" s="1"/>
  <c r="AA5" i="60"/>
  <c r="AC5" i="60" s="1"/>
  <c r="Z5" i="60"/>
  <c r="AB5" i="60" s="1"/>
  <c r="AA13" i="60"/>
  <c r="AC13" i="60" s="1"/>
  <c r="AP13" i="60" s="1"/>
  <c r="Z13" i="60"/>
  <c r="AB13" i="60" s="1"/>
  <c r="AO13" i="60" s="1"/>
  <c r="AA72" i="46"/>
  <c r="AC72" i="46" s="1"/>
  <c r="AP72" i="46" s="1"/>
  <c r="Z72" i="46"/>
  <c r="AB72" i="46" s="1"/>
  <c r="AO72" i="46" s="1"/>
  <c r="AA23" i="46"/>
  <c r="AC23" i="46" s="1"/>
  <c r="AP23" i="46" s="1"/>
  <c r="Z23" i="46"/>
  <c r="AB23" i="46" s="1"/>
  <c r="AO23" i="46" s="1"/>
  <c r="AA76" i="46"/>
  <c r="AC76" i="46" s="1"/>
  <c r="AP76" i="46" s="1"/>
  <c r="Z76" i="46"/>
  <c r="AB76" i="46" s="1"/>
  <c r="AO76" i="46" s="1"/>
  <c r="Z43" i="46"/>
  <c r="AB43" i="46" s="1"/>
  <c r="AO43" i="46" s="1"/>
  <c r="AA43" i="46"/>
  <c r="AC43" i="46" s="1"/>
  <c r="AP43" i="46" s="1"/>
  <c r="Z75" i="46"/>
  <c r="AB75" i="46" s="1"/>
  <c r="AO75" i="46" s="1"/>
  <c r="AA75" i="46"/>
  <c r="AC75" i="46" s="1"/>
  <c r="AP75" i="46" s="1"/>
  <c r="AA26" i="46"/>
  <c r="AC26" i="46" s="1"/>
  <c r="AP26" i="46" s="1"/>
  <c r="Z26" i="46"/>
  <c r="AB26" i="46" s="1"/>
  <c r="AO26" i="46" s="1"/>
  <c r="AA74" i="46"/>
  <c r="AC74" i="46" s="1"/>
  <c r="AP74" i="46" s="1"/>
  <c r="Z74" i="46"/>
  <c r="AB74" i="46" s="1"/>
  <c r="AO74" i="46" s="1"/>
  <c r="AA45" i="46"/>
  <c r="AC45" i="46" s="1"/>
  <c r="AP45" i="46" s="1"/>
  <c r="Z45" i="46"/>
  <c r="AB45" i="46" s="1"/>
  <c r="AO45" i="46" s="1"/>
  <c r="AA21" i="6"/>
  <c r="AC21" i="6" s="1"/>
  <c r="AP21" i="6" s="1"/>
  <c r="Z21" i="6"/>
  <c r="AB21" i="6" s="1"/>
  <c r="AO21" i="6" s="1"/>
  <c r="AA23" i="20"/>
  <c r="AC23" i="20" s="1"/>
  <c r="AP23" i="20" s="1"/>
  <c r="Z23" i="20"/>
  <c r="AB23" i="20" s="1"/>
  <c r="AO23" i="20" s="1"/>
  <c r="X59" i="31"/>
  <c r="X55" i="31"/>
  <c r="X51" i="31"/>
  <c r="X47" i="31"/>
  <c r="X58" i="31"/>
  <c r="X48" i="31"/>
  <c r="X45" i="31"/>
  <c r="X41" i="31"/>
  <c r="X37" i="31"/>
  <c r="X33" i="31"/>
  <c r="X29" i="31"/>
  <c r="X25" i="31"/>
  <c r="X18" i="31"/>
  <c r="X17" i="31"/>
  <c r="X10" i="31"/>
  <c r="X9" i="31"/>
  <c r="X57" i="31"/>
  <c r="X54" i="31"/>
  <c r="X42" i="31"/>
  <c r="X38" i="31"/>
  <c r="X34" i="31"/>
  <c r="X30" i="31"/>
  <c r="X26" i="31"/>
  <c r="X20" i="31"/>
  <c r="X19" i="31"/>
  <c r="X12" i="31"/>
  <c r="X11" i="31"/>
  <c r="X7" i="31"/>
  <c r="X52" i="31"/>
  <c r="X40" i="31"/>
  <c r="X32" i="31"/>
  <c r="X24" i="31"/>
  <c r="X23" i="31"/>
  <c r="X56" i="31"/>
  <c r="X53" i="31"/>
  <c r="X49" i="31"/>
  <c r="X46" i="31"/>
  <c r="X43" i="31"/>
  <c r="X35" i="31"/>
  <c r="X27" i="31"/>
  <c r="X8" i="31"/>
  <c r="X22" i="31"/>
  <c r="X5" i="31"/>
  <c r="A20" i="31"/>
  <c r="O37" i="68" s="1"/>
  <c r="R37" i="68" s="1"/>
  <c r="V37" i="68" s="1"/>
  <c r="G33" i="2" s="1"/>
  <c r="X13" i="31"/>
  <c r="X44" i="31"/>
  <c r="X31" i="31"/>
  <c r="X28" i="31"/>
  <c r="X21" i="31"/>
  <c r="X15" i="31"/>
  <c r="I37" i="68"/>
  <c r="I40" i="68" s="1"/>
  <c r="X39" i="31"/>
  <c r="X14" i="31"/>
  <c r="X6" i="31"/>
  <c r="X50" i="31"/>
  <c r="X36" i="31"/>
  <c r="X16" i="31"/>
  <c r="Z55" i="22"/>
  <c r="AB55" i="22" s="1"/>
  <c r="AO55" i="22" s="1"/>
  <c r="AA55" i="22"/>
  <c r="AC55" i="22" s="1"/>
  <c r="AP55" i="22" s="1"/>
  <c r="AA114" i="15"/>
  <c r="AC114" i="15" s="1"/>
  <c r="AP114" i="15" s="1"/>
  <c r="Z114" i="15"/>
  <c r="AB114" i="15" s="1"/>
  <c r="AO114" i="15" s="1"/>
  <c r="N7" i="68"/>
  <c r="D9" i="2"/>
  <c r="N21" i="68"/>
  <c r="N22" i="68" s="1"/>
  <c r="D23" i="2" s="1"/>
  <c r="Q8" i="68"/>
  <c r="AA107" i="65"/>
  <c r="AC107" i="65" s="1"/>
  <c r="AP107" i="65" s="1"/>
  <c r="Z107" i="65"/>
  <c r="AB107" i="65" s="1"/>
  <c r="AO107" i="65" s="1"/>
  <c r="Z17" i="63"/>
  <c r="AB17" i="63" s="1"/>
  <c r="AO17" i="63" s="1"/>
  <c r="AA17" i="63"/>
  <c r="AC17" i="63" s="1"/>
  <c r="AP17" i="63" s="1"/>
  <c r="AA23" i="63"/>
  <c r="AC23" i="63" s="1"/>
  <c r="AP23" i="63" s="1"/>
  <c r="Z23" i="63"/>
  <c r="AB23" i="63" s="1"/>
  <c r="AO23" i="63" s="1"/>
  <c r="Z13" i="63"/>
  <c r="AB13" i="63" s="1"/>
  <c r="AO13" i="63" s="1"/>
  <c r="AA13" i="63"/>
  <c r="AC13" i="63" s="1"/>
  <c r="AP13" i="63" s="1"/>
  <c r="Z50" i="32"/>
  <c r="AB50" i="32" s="1"/>
  <c r="AO50" i="32" s="1"/>
  <c r="AA50" i="32"/>
  <c r="AC50" i="32" s="1"/>
  <c r="AP50" i="32" s="1"/>
  <c r="AA47" i="32"/>
  <c r="AC47" i="32" s="1"/>
  <c r="AP47" i="32" s="1"/>
  <c r="Z47" i="32"/>
  <c r="AB47" i="32" s="1"/>
  <c r="AO47" i="32" s="1"/>
  <c r="Z142" i="32"/>
  <c r="AB142" i="32" s="1"/>
  <c r="AO142" i="32" s="1"/>
  <c r="AA142" i="32"/>
  <c r="AC142" i="32" s="1"/>
  <c r="AP142" i="32" s="1"/>
  <c r="Z38" i="32"/>
  <c r="AB38" i="32" s="1"/>
  <c r="AO38" i="32" s="1"/>
  <c r="AA38" i="32"/>
  <c r="AC38" i="32" s="1"/>
  <c r="AP38" i="32" s="1"/>
  <c r="AA99" i="32"/>
  <c r="AC99" i="32" s="1"/>
  <c r="AP99" i="32" s="1"/>
  <c r="Z99" i="32"/>
  <c r="AB99" i="32" s="1"/>
  <c r="AO99" i="32" s="1"/>
  <c r="AA163" i="32"/>
  <c r="AC163" i="32" s="1"/>
  <c r="AP163" i="32" s="1"/>
  <c r="Z163" i="32"/>
  <c r="AB163" i="32" s="1"/>
  <c r="AO163" i="32" s="1"/>
  <c r="Z42" i="32"/>
  <c r="AB42" i="32" s="1"/>
  <c r="AO42" i="32" s="1"/>
  <c r="AA42" i="32"/>
  <c r="AC42" i="32" s="1"/>
  <c r="AP42" i="32" s="1"/>
  <c r="Z90" i="32"/>
  <c r="AB90" i="32" s="1"/>
  <c r="AO90" i="32" s="1"/>
  <c r="AA90" i="32"/>
  <c r="AC90" i="32" s="1"/>
  <c r="AP90" i="32" s="1"/>
  <c r="AA7" i="32"/>
  <c r="AC7" i="32" s="1"/>
  <c r="AP7" i="32" s="1"/>
  <c r="Z7" i="32"/>
  <c r="AB7" i="32" s="1"/>
  <c r="AO7" i="32" s="1"/>
  <c r="AA27" i="32"/>
  <c r="AC27" i="32" s="1"/>
  <c r="AP27" i="32" s="1"/>
  <c r="Z27" i="32"/>
  <c r="AB27" i="32" s="1"/>
  <c r="AO27" i="32" s="1"/>
  <c r="AA65" i="32"/>
  <c r="AC65" i="32" s="1"/>
  <c r="AP65" i="32" s="1"/>
  <c r="Z65" i="32"/>
  <c r="AB65" i="32" s="1"/>
  <c r="AO65" i="32" s="1"/>
  <c r="AA135" i="32"/>
  <c r="AC135" i="32" s="1"/>
  <c r="AP135" i="32" s="1"/>
  <c r="Z135" i="32"/>
  <c r="AB135" i="32" s="1"/>
  <c r="AO135" i="32" s="1"/>
  <c r="AA89" i="32"/>
  <c r="AC89" i="32" s="1"/>
  <c r="AP89" i="32" s="1"/>
  <c r="Z89" i="32"/>
  <c r="AB89" i="32" s="1"/>
  <c r="AO89" i="32" s="1"/>
  <c r="AA121" i="32"/>
  <c r="AC121" i="32" s="1"/>
  <c r="AP121" i="32" s="1"/>
  <c r="Z121" i="32"/>
  <c r="AB121" i="32" s="1"/>
  <c r="AO121" i="32" s="1"/>
  <c r="AA153" i="32"/>
  <c r="AC153" i="32" s="1"/>
  <c r="AP153" i="32" s="1"/>
  <c r="Z153" i="32"/>
  <c r="AB153" i="32" s="1"/>
  <c r="AO153" i="32" s="1"/>
  <c r="AA16" i="32"/>
  <c r="AC16" i="32" s="1"/>
  <c r="AP16" i="32" s="1"/>
  <c r="Z16" i="32"/>
  <c r="AB16" i="32" s="1"/>
  <c r="AO16" i="32" s="1"/>
  <c r="Z64" i="32"/>
  <c r="AB64" i="32" s="1"/>
  <c r="AO64" i="32" s="1"/>
  <c r="AA64" i="32"/>
  <c r="AC64" i="32" s="1"/>
  <c r="AP64" i="32" s="1"/>
  <c r="AA96" i="32"/>
  <c r="AC96" i="32" s="1"/>
  <c r="AP96" i="32" s="1"/>
  <c r="Z96" i="32"/>
  <c r="AB96" i="32" s="1"/>
  <c r="AO96" i="32" s="1"/>
  <c r="AA128" i="32"/>
  <c r="AC128" i="32" s="1"/>
  <c r="AP128" i="32" s="1"/>
  <c r="Z128" i="32"/>
  <c r="AB128" i="32" s="1"/>
  <c r="AO128" i="32" s="1"/>
  <c r="AA160" i="32"/>
  <c r="AC160" i="32" s="1"/>
  <c r="AP160" i="32" s="1"/>
  <c r="Z160" i="32"/>
  <c r="AB160" i="32" s="1"/>
  <c r="AO160" i="32" s="1"/>
  <c r="Z38" i="39"/>
  <c r="AB38" i="39" s="1"/>
  <c r="AO38" i="39" s="1"/>
  <c r="AA38" i="39"/>
  <c r="AC38" i="39" s="1"/>
  <c r="AP38" i="39" s="1"/>
  <c r="AA35" i="39"/>
  <c r="AC35" i="39" s="1"/>
  <c r="AP35" i="39" s="1"/>
  <c r="Z35" i="39"/>
  <c r="AB35" i="39" s="1"/>
  <c r="AO35" i="39" s="1"/>
  <c r="AA13" i="39"/>
  <c r="AC13" i="39" s="1"/>
  <c r="AP13" i="39" s="1"/>
  <c r="Z13" i="39"/>
  <c r="AB13" i="39" s="1"/>
  <c r="AO13" i="39" s="1"/>
  <c r="AA10" i="39"/>
  <c r="AC10" i="39" s="1"/>
  <c r="AP10" i="39" s="1"/>
  <c r="Z10" i="39"/>
  <c r="AB10" i="39" s="1"/>
  <c r="AO10" i="39" s="1"/>
  <c r="AA16" i="39"/>
  <c r="AC16" i="39" s="1"/>
  <c r="AP16" i="39" s="1"/>
  <c r="Z16" i="39"/>
  <c r="AB16" i="39" s="1"/>
  <c r="AO16" i="39" s="1"/>
  <c r="AA48" i="39"/>
  <c r="AC48" i="39" s="1"/>
  <c r="AP48" i="39" s="1"/>
  <c r="Z48" i="39"/>
  <c r="AB48" i="39" s="1"/>
  <c r="AO48" i="39" s="1"/>
  <c r="Z8" i="34"/>
  <c r="AB8" i="34" s="1"/>
  <c r="AO8" i="34" s="1"/>
  <c r="AA8" i="34"/>
  <c r="AC8" i="34" s="1"/>
  <c r="AP8" i="34" s="1"/>
  <c r="AA22" i="34"/>
  <c r="AC22" i="34" s="1"/>
  <c r="AP22" i="34" s="1"/>
  <c r="Z22" i="34"/>
  <c r="AB22" i="34" s="1"/>
  <c r="AO22" i="34" s="1"/>
  <c r="AA13" i="3"/>
  <c r="AC13" i="3" s="1"/>
  <c r="AP13" i="3" s="1"/>
  <c r="Z13" i="3"/>
  <c r="AB13" i="3" s="1"/>
  <c r="AO13" i="3" s="1"/>
  <c r="I47" i="68"/>
  <c r="O44" i="68"/>
  <c r="AA24" i="74"/>
  <c r="AC24" i="74" s="1"/>
  <c r="AP24" i="74" s="1"/>
  <c r="Z24" i="74"/>
  <c r="AB24" i="74" s="1"/>
  <c r="AO24" i="74" s="1"/>
  <c r="AA15" i="74"/>
  <c r="AC15" i="74" s="1"/>
  <c r="AP15" i="74" s="1"/>
  <c r="Z15" i="74"/>
  <c r="AB15" i="74" s="1"/>
  <c r="AO15" i="74" s="1"/>
  <c r="Z13" i="74"/>
  <c r="AB13" i="74" s="1"/>
  <c r="AO13" i="74" s="1"/>
  <c r="AA13" i="74"/>
  <c r="AC13" i="74" s="1"/>
  <c r="AP13" i="74" s="1"/>
  <c r="AA11" i="74"/>
  <c r="AC11" i="74" s="1"/>
  <c r="AP11" i="74" s="1"/>
  <c r="Z11" i="74"/>
  <c r="AB11" i="74" s="1"/>
  <c r="AO11" i="74" s="1"/>
  <c r="AA9" i="74"/>
  <c r="AC9" i="74" s="1"/>
  <c r="AP9" i="74" s="1"/>
  <c r="Z9" i="74"/>
  <c r="AB9" i="74" s="1"/>
  <c r="AO9" i="74" s="1"/>
  <c r="Z7" i="19"/>
  <c r="AB7" i="19" s="1"/>
  <c r="AO7" i="19" s="1"/>
  <c r="AA7" i="19"/>
  <c r="AC7" i="19" s="1"/>
  <c r="AP7" i="19" s="1"/>
  <c r="Z20" i="19"/>
  <c r="AB20" i="19" s="1"/>
  <c r="AO20" i="19" s="1"/>
  <c r="AA20" i="19"/>
  <c r="AC20" i="19" s="1"/>
  <c r="AP20" i="19" s="1"/>
  <c r="AA23" i="19"/>
  <c r="AC23" i="19" s="1"/>
  <c r="AP23" i="19" s="1"/>
  <c r="Z23" i="19"/>
  <c r="AB23" i="19" s="1"/>
  <c r="AO23" i="19" s="1"/>
  <c r="Z50" i="65"/>
  <c r="AB50" i="65" s="1"/>
  <c r="AO50" i="65" s="1"/>
  <c r="AA50" i="65"/>
  <c r="AC50" i="65" s="1"/>
  <c r="AP50" i="65" s="1"/>
  <c r="Z106" i="65"/>
  <c r="AB106" i="65" s="1"/>
  <c r="AO106" i="65" s="1"/>
  <c r="AA106" i="65"/>
  <c r="AC106" i="65" s="1"/>
  <c r="AP106" i="65" s="1"/>
  <c r="Z186" i="65"/>
  <c r="AB186" i="65" s="1"/>
  <c r="AO186" i="65" s="1"/>
  <c r="AA186" i="65"/>
  <c r="AC186" i="65" s="1"/>
  <c r="AP186" i="65" s="1"/>
  <c r="AA29" i="65"/>
  <c r="AC29" i="65" s="1"/>
  <c r="AP29" i="65" s="1"/>
  <c r="Z29" i="65"/>
  <c r="AB29" i="65" s="1"/>
  <c r="AO29" i="65" s="1"/>
  <c r="AA61" i="65"/>
  <c r="AC61" i="65" s="1"/>
  <c r="AP61" i="65" s="1"/>
  <c r="Z61" i="65"/>
  <c r="AB61" i="65" s="1"/>
  <c r="AO61" i="65" s="1"/>
  <c r="AA109" i="65"/>
  <c r="AC109" i="65" s="1"/>
  <c r="AP109" i="65" s="1"/>
  <c r="Z109" i="65"/>
  <c r="AB109" i="65" s="1"/>
  <c r="AO109" i="65" s="1"/>
  <c r="AA141" i="65"/>
  <c r="AC141" i="65" s="1"/>
  <c r="AP141" i="65" s="1"/>
  <c r="Z141" i="65"/>
  <c r="AB141" i="65" s="1"/>
  <c r="AO141" i="65" s="1"/>
  <c r="AA173" i="65"/>
  <c r="AC173" i="65" s="1"/>
  <c r="AP173" i="65" s="1"/>
  <c r="Z173" i="65"/>
  <c r="AB173" i="65" s="1"/>
  <c r="AO173" i="65" s="1"/>
  <c r="AA205" i="65"/>
  <c r="AC205" i="65" s="1"/>
  <c r="AP205" i="65" s="1"/>
  <c r="Z205" i="65"/>
  <c r="AB205" i="65" s="1"/>
  <c r="AO205" i="65" s="1"/>
  <c r="Z19" i="65"/>
  <c r="AB19" i="65" s="1"/>
  <c r="AO19" i="65" s="1"/>
  <c r="AA19" i="65"/>
  <c r="AC19" i="65" s="1"/>
  <c r="AP19" i="65" s="1"/>
  <c r="Z66" i="65"/>
  <c r="AB66" i="65" s="1"/>
  <c r="AO66" i="65" s="1"/>
  <c r="AA66" i="65"/>
  <c r="AC66" i="65" s="1"/>
  <c r="AP66" i="65" s="1"/>
  <c r="Z134" i="65"/>
  <c r="AB134" i="65" s="1"/>
  <c r="AO134" i="65" s="1"/>
  <c r="AA134" i="65"/>
  <c r="AC134" i="65" s="1"/>
  <c r="AP134" i="65" s="1"/>
  <c r="Z190" i="65"/>
  <c r="AB190" i="65" s="1"/>
  <c r="AO190" i="65" s="1"/>
  <c r="AA190" i="65"/>
  <c r="AC190" i="65" s="1"/>
  <c r="AP190" i="65" s="1"/>
  <c r="Z23" i="65"/>
  <c r="AB23" i="65" s="1"/>
  <c r="AO23" i="65" s="1"/>
  <c r="AA23" i="65"/>
  <c r="AC23" i="65" s="1"/>
  <c r="AP23" i="65" s="1"/>
  <c r="AA52" i="65"/>
  <c r="AC52" i="65" s="1"/>
  <c r="AP52" i="65" s="1"/>
  <c r="Z52" i="65"/>
  <c r="AB52" i="65" s="1"/>
  <c r="AO52" i="65" s="1"/>
  <c r="AA84" i="65"/>
  <c r="AC84" i="65" s="1"/>
  <c r="AP84" i="65" s="1"/>
  <c r="Z84" i="65"/>
  <c r="AB84" i="65" s="1"/>
  <c r="AO84" i="65" s="1"/>
  <c r="AA116" i="65"/>
  <c r="AC116" i="65" s="1"/>
  <c r="AP116" i="65" s="1"/>
  <c r="Z116" i="65"/>
  <c r="AB116" i="65" s="1"/>
  <c r="AO116" i="65" s="1"/>
  <c r="Z148" i="65"/>
  <c r="AB148" i="65" s="1"/>
  <c r="AO148" i="65" s="1"/>
  <c r="AA148" i="65"/>
  <c r="AC148" i="65" s="1"/>
  <c r="AP148" i="65" s="1"/>
  <c r="Z180" i="65"/>
  <c r="AB180" i="65" s="1"/>
  <c r="AO180" i="65" s="1"/>
  <c r="AA180" i="65"/>
  <c r="AC180" i="65" s="1"/>
  <c r="AP180" i="65" s="1"/>
  <c r="Z212" i="65"/>
  <c r="AB212" i="65" s="1"/>
  <c r="AO212" i="65" s="1"/>
  <c r="AA212" i="65"/>
  <c r="AC212" i="65" s="1"/>
  <c r="AP212" i="65" s="1"/>
  <c r="Z10" i="28"/>
  <c r="AB10" i="28" s="1"/>
  <c r="AO10" i="28" s="1"/>
  <c r="AA10" i="28"/>
  <c r="AC10" i="28" s="1"/>
  <c r="AP10" i="28" s="1"/>
  <c r="Z33" i="28"/>
  <c r="AB33" i="28" s="1"/>
  <c r="AO33" i="28" s="1"/>
  <c r="AA33" i="28"/>
  <c r="AC33" i="28" s="1"/>
  <c r="AP33" i="28" s="1"/>
  <c r="AA48" i="28"/>
  <c r="AC48" i="28" s="1"/>
  <c r="AP48" i="28" s="1"/>
  <c r="Z48" i="28"/>
  <c r="AB48" i="28" s="1"/>
  <c r="AO48" i="28" s="1"/>
  <c r="AA27" i="28"/>
  <c r="AC27" i="28" s="1"/>
  <c r="AP27" i="28" s="1"/>
  <c r="Z27" i="28"/>
  <c r="AB27" i="28" s="1"/>
  <c r="AO27" i="28" s="1"/>
  <c r="Z14" i="70"/>
  <c r="AB14" i="70" s="1"/>
  <c r="AO14" i="70" s="1"/>
  <c r="AA14" i="70"/>
  <c r="AC14" i="70" s="1"/>
  <c r="AP14" i="70" s="1"/>
  <c r="AA24" i="70"/>
  <c r="AC24" i="70" s="1"/>
  <c r="AP24" i="70" s="1"/>
  <c r="Z24" i="70"/>
  <c r="AB24" i="70" s="1"/>
  <c r="AO24" i="70" s="1"/>
  <c r="AA17" i="70"/>
  <c r="AC17" i="70" s="1"/>
  <c r="AP17" i="70" s="1"/>
  <c r="Z17" i="70"/>
  <c r="AB17" i="70" s="1"/>
  <c r="AO17" i="70" s="1"/>
  <c r="Z9" i="38"/>
  <c r="AB9" i="38" s="1"/>
  <c r="AO9" i="38" s="1"/>
  <c r="AA9" i="38"/>
  <c r="AC9" i="38" s="1"/>
  <c r="AP9" i="38" s="1"/>
  <c r="AA23" i="38"/>
  <c r="AC23" i="38" s="1"/>
  <c r="AP23" i="38" s="1"/>
  <c r="Z23" i="38"/>
  <c r="AB23" i="38" s="1"/>
  <c r="AO23" i="38" s="1"/>
  <c r="AA22" i="38"/>
  <c r="AC22" i="38" s="1"/>
  <c r="AP22" i="38" s="1"/>
  <c r="Z22" i="38"/>
  <c r="AB22" i="38" s="1"/>
  <c r="AO22" i="38" s="1"/>
  <c r="Z9" i="24"/>
  <c r="AB9" i="24" s="1"/>
  <c r="AO9" i="24" s="1"/>
  <c r="AA9" i="24"/>
  <c r="AC9" i="24" s="1"/>
  <c r="AP9" i="24" s="1"/>
  <c r="Z23" i="24"/>
  <c r="AB23" i="24" s="1"/>
  <c r="AO23" i="24" s="1"/>
  <c r="AA23" i="24"/>
  <c r="AC23" i="24" s="1"/>
  <c r="AP23" i="24" s="1"/>
  <c r="AA21" i="24"/>
  <c r="AC21" i="24" s="1"/>
  <c r="AP21" i="24" s="1"/>
  <c r="Z21" i="24"/>
  <c r="AB21" i="24" s="1"/>
  <c r="AO21" i="24" s="1"/>
  <c r="AA15" i="59"/>
  <c r="AC15" i="59" s="1"/>
  <c r="AP15" i="59" s="1"/>
  <c r="Z15" i="59"/>
  <c r="AB15" i="59" s="1"/>
  <c r="AO15" i="59" s="1"/>
  <c r="AA24" i="59"/>
  <c r="AC24" i="59" s="1"/>
  <c r="AP24" i="59" s="1"/>
  <c r="Z24" i="59"/>
  <c r="AB24" i="59" s="1"/>
  <c r="AO24" i="59" s="1"/>
  <c r="AA8" i="58"/>
  <c r="AC8" i="58" s="1"/>
  <c r="AP8" i="58" s="1"/>
  <c r="Z8" i="58"/>
  <c r="AB8" i="58" s="1"/>
  <c r="AO8" i="58" s="1"/>
  <c r="AA13" i="58"/>
  <c r="AC13" i="58" s="1"/>
  <c r="AP13" i="58" s="1"/>
  <c r="Z13" i="58"/>
  <c r="AB13" i="58" s="1"/>
  <c r="AO13" i="58" s="1"/>
  <c r="AA24" i="58"/>
  <c r="AC24" i="58" s="1"/>
  <c r="AP24" i="58" s="1"/>
  <c r="Z24" i="58"/>
  <c r="AB24" i="58" s="1"/>
  <c r="AO24" i="58" s="1"/>
  <c r="AA48" i="69"/>
  <c r="AC48" i="69" s="1"/>
  <c r="AP48" i="69" s="1"/>
  <c r="Z48" i="69"/>
  <c r="AB48" i="69" s="1"/>
  <c r="AO48" i="69" s="1"/>
  <c r="Z21" i="69"/>
  <c r="AB21" i="69" s="1"/>
  <c r="AO21" i="69" s="1"/>
  <c r="AA21" i="69"/>
  <c r="AC21" i="69" s="1"/>
  <c r="AP21" i="69" s="1"/>
  <c r="Z14" i="69"/>
  <c r="AB14" i="69" s="1"/>
  <c r="AO14" i="69" s="1"/>
  <c r="AA14" i="69"/>
  <c r="AC14" i="69" s="1"/>
  <c r="AP14" i="69" s="1"/>
  <c r="AA11" i="69"/>
  <c r="AC11" i="69" s="1"/>
  <c r="AP11" i="69" s="1"/>
  <c r="Z11" i="69"/>
  <c r="AB11" i="69" s="1"/>
  <c r="AO11" i="69" s="1"/>
  <c r="AA38" i="69"/>
  <c r="AC38" i="69" s="1"/>
  <c r="AP38" i="69" s="1"/>
  <c r="Z38" i="69"/>
  <c r="AB38" i="69" s="1"/>
  <c r="AO38" i="69" s="1"/>
  <c r="AA9" i="69"/>
  <c r="AC9" i="69" s="1"/>
  <c r="AP9" i="69" s="1"/>
  <c r="Z9" i="69"/>
  <c r="AB9" i="69" s="1"/>
  <c r="AO9" i="69" s="1"/>
  <c r="AA41" i="69"/>
  <c r="AC41" i="69" s="1"/>
  <c r="AP41" i="69" s="1"/>
  <c r="Z41" i="69"/>
  <c r="AB41" i="69" s="1"/>
  <c r="AO41" i="69" s="1"/>
  <c r="AA57" i="69"/>
  <c r="AC57" i="69" s="1"/>
  <c r="AP57" i="69" s="1"/>
  <c r="Z57" i="69"/>
  <c r="AB57" i="69" s="1"/>
  <c r="AO57" i="69" s="1"/>
  <c r="AA428" i="15"/>
  <c r="AC428" i="15" s="1"/>
  <c r="AP428" i="15" s="1"/>
  <c r="Z428" i="15"/>
  <c r="AB428" i="15" s="1"/>
  <c r="AO428" i="15" s="1"/>
  <c r="AA7" i="56"/>
  <c r="AC7" i="56" s="1"/>
  <c r="AP7" i="56" s="1"/>
  <c r="Z7" i="56"/>
  <c r="AB7" i="56" s="1"/>
  <c r="AO7" i="56" s="1"/>
  <c r="AA12" i="56"/>
  <c r="AC12" i="56" s="1"/>
  <c r="AP12" i="56" s="1"/>
  <c r="Z12" i="56"/>
  <c r="AB12" i="56" s="1"/>
  <c r="AO12" i="56" s="1"/>
  <c r="Z18" i="41"/>
  <c r="AB18" i="41" s="1"/>
  <c r="AO18" i="41" s="1"/>
  <c r="AA18" i="41"/>
  <c r="AC18" i="41" s="1"/>
  <c r="AP18" i="41" s="1"/>
  <c r="AA7" i="26"/>
  <c r="AC7" i="26" s="1"/>
  <c r="AP7" i="26" s="1"/>
  <c r="Z7" i="26"/>
  <c r="AB7" i="26" s="1"/>
  <c r="AO7" i="26" s="1"/>
  <c r="Z12" i="49"/>
  <c r="AB12" i="49" s="1"/>
  <c r="AO12" i="49" s="1"/>
  <c r="AA12" i="49"/>
  <c r="AC12" i="49" s="1"/>
  <c r="AP12" i="49" s="1"/>
  <c r="AA21" i="49"/>
  <c r="AC21" i="49" s="1"/>
  <c r="AP21" i="49" s="1"/>
  <c r="Z21" i="49"/>
  <c r="AB21" i="49" s="1"/>
  <c r="AO21" i="49" s="1"/>
  <c r="AA16" i="49"/>
  <c r="AC16" i="49" s="1"/>
  <c r="AP16" i="49" s="1"/>
  <c r="Z16" i="49"/>
  <c r="AB16" i="49" s="1"/>
  <c r="AO16" i="49" s="1"/>
  <c r="AA18" i="45"/>
  <c r="AC18" i="45" s="1"/>
  <c r="AP18" i="45" s="1"/>
  <c r="Z18" i="45"/>
  <c r="AB18" i="45" s="1"/>
  <c r="AO18" i="45" s="1"/>
  <c r="AA14" i="45"/>
  <c r="AC14" i="45" s="1"/>
  <c r="AP14" i="45" s="1"/>
  <c r="Z14" i="45"/>
  <c r="AB14" i="45" s="1"/>
  <c r="AO14" i="45" s="1"/>
  <c r="AA7" i="45"/>
  <c r="AC7" i="45" s="1"/>
  <c r="AP7" i="45" s="1"/>
  <c r="Z7" i="45"/>
  <c r="AB7" i="45" s="1"/>
  <c r="AO7" i="45" s="1"/>
  <c r="Z24" i="21"/>
  <c r="AB24" i="21" s="1"/>
  <c r="AO24" i="21" s="1"/>
  <c r="AA24" i="21"/>
  <c r="AC24" i="21" s="1"/>
  <c r="AP24" i="21" s="1"/>
  <c r="Z15" i="21"/>
  <c r="AB15" i="21" s="1"/>
  <c r="AO15" i="21" s="1"/>
  <c r="AA15" i="21"/>
  <c r="AC15" i="21" s="1"/>
  <c r="AP15" i="21" s="1"/>
  <c r="AA13" i="21"/>
  <c r="AC13" i="21" s="1"/>
  <c r="AP13" i="21" s="1"/>
  <c r="Z13" i="21"/>
  <c r="AB13" i="21" s="1"/>
  <c r="AO13" i="21" s="1"/>
  <c r="AA22" i="21"/>
  <c r="AC22" i="21" s="1"/>
  <c r="AP22" i="21" s="1"/>
  <c r="Z22" i="21"/>
  <c r="AB22" i="21" s="1"/>
  <c r="AO22" i="21" s="1"/>
  <c r="AA19" i="21"/>
  <c r="AC19" i="21" s="1"/>
  <c r="AP19" i="21" s="1"/>
  <c r="Z19" i="21"/>
  <c r="AB19" i="21" s="1"/>
  <c r="AO19" i="21" s="1"/>
  <c r="AA24" i="54"/>
  <c r="AC24" i="54" s="1"/>
  <c r="AP24" i="54" s="1"/>
  <c r="Z24" i="54"/>
  <c r="AB24" i="54" s="1"/>
  <c r="AO24" i="54" s="1"/>
  <c r="Z14" i="54"/>
  <c r="AB14" i="54" s="1"/>
  <c r="AO14" i="54" s="1"/>
  <c r="AA14" i="54"/>
  <c r="AC14" i="54" s="1"/>
  <c r="AP14" i="54" s="1"/>
  <c r="AA11" i="54"/>
  <c r="AC11" i="54" s="1"/>
  <c r="AP11" i="54" s="1"/>
  <c r="Z11" i="54"/>
  <c r="AB11" i="54" s="1"/>
  <c r="AO11" i="54" s="1"/>
  <c r="AA9" i="54"/>
  <c r="AC9" i="54" s="1"/>
  <c r="AP9" i="54" s="1"/>
  <c r="Z9" i="54"/>
  <c r="AB9" i="54" s="1"/>
  <c r="AO9" i="54" s="1"/>
  <c r="AA5" i="72"/>
  <c r="AC5" i="72" s="1"/>
  <c r="Z5" i="72"/>
  <c r="AB5" i="72" s="1"/>
  <c r="Z19" i="72"/>
  <c r="AB19" i="72" s="1"/>
  <c r="AO19" i="72" s="1"/>
  <c r="AA19" i="72"/>
  <c r="AC19" i="72" s="1"/>
  <c r="AP19" i="72" s="1"/>
  <c r="AA6" i="72"/>
  <c r="AC6" i="72" s="1"/>
  <c r="AP6" i="72" s="1"/>
  <c r="Z6" i="72"/>
  <c r="AB6" i="72" s="1"/>
  <c r="AO6" i="72" s="1"/>
  <c r="AA5" i="55"/>
  <c r="AC5" i="55" s="1"/>
  <c r="Z5" i="55"/>
  <c r="AB5" i="55" s="1"/>
  <c r="Z19" i="55"/>
  <c r="AB19" i="55" s="1"/>
  <c r="AO19" i="55" s="1"/>
  <c r="AA19" i="55"/>
  <c r="AC19" i="55" s="1"/>
  <c r="AP19" i="55" s="1"/>
  <c r="Z20" i="55"/>
  <c r="AB20" i="55" s="1"/>
  <c r="AO20" i="55" s="1"/>
  <c r="AA20" i="55"/>
  <c r="AC20" i="55" s="1"/>
  <c r="AP20" i="55" s="1"/>
  <c r="Z53" i="53"/>
  <c r="AB53" i="53" s="1"/>
  <c r="AO53" i="53" s="1"/>
  <c r="AA53" i="53"/>
  <c r="AC53" i="53" s="1"/>
  <c r="AP53" i="53" s="1"/>
  <c r="Z18" i="53"/>
  <c r="AB18" i="53" s="1"/>
  <c r="AO18" i="53" s="1"/>
  <c r="AA18" i="53"/>
  <c r="AC18" i="53" s="1"/>
  <c r="AP18" i="53" s="1"/>
  <c r="Z16" i="53"/>
  <c r="AB16" i="53" s="1"/>
  <c r="AO16" i="53" s="1"/>
  <c r="AA16" i="53"/>
  <c r="AC16" i="53" s="1"/>
  <c r="AP16" i="53" s="1"/>
  <c r="AA19" i="53"/>
  <c r="AC19" i="53" s="1"/>
  <c r="AP19" i="53" s="1"/>
  <c r="Z19" i="53"/>
  <c r="AB19" i="53" s="1"/>
  <c r="AO19" i="53" s="1"/>
  <c r="AA49" i="5"/>
  <c r="AC49" i="5" s="1"/>
  <c r="AP49" i="5" s="1"/>
  <c r="Z49" i="5"/>
  <c r="AB49" i="5" s="1"/>
  <c r="AO49" i="5" s="1"/>
  <c r="Z50" i="5"/>
  <c r="AB50" i="5" s="1"/>
  <c r="AO50" i="5" s="1"/>
  <c r="AA50" i="5"/>
  <c r="AC50" i="5" s="1"/>
  <c r="AP50" i="5" s="1"/>
  <c r="AA35" i="5"/>
  <c r="AC35" i="5" s="1"/>
  <c r="AP35" i="5" s="1"/>
  <c r="Z35" i="5"/>
  <c r="AB35" i="5" s="1"/>
  <c r="AO35" i="5" s="1"/>
  <c r="Z5" i="5"/>
  <c r="AB5" i="5" s="1"/>
  <c r="AA5" i="5"/>
  <c r="AC5" i="5" s="1"/>
  <c r="Z26" i="5"/>
  <c r="AB26" i="5" s="1"/>
  <c r="AO26" i="5" s="1"/>
  <c r="AA26" i="5"/>
  <c r="AC26" i="5" s="1"/>
  <c r="AP26" i="5" s="1"/>
  <c r="AA45" i="5"/>
  <c r="AC45" i="5" s="1"/>
  <c r="AP45" i="5" s="1"/>
  <c r="Z45" i="5"/>
  <c r="AB45" i="5" s="1"/>
  <c r="AO45" i="5" s="1"/>
  <c r="AA40" i="5"/>
  <c r="AC40" i="5" s="1"/>
  <c r="AP40" i="5" s="1"/>
  <c r="Z40" i="5"/>
  <c r="AB40" i="5" s="1"/>
  <c r="AO40" i="5" s="1"/>
  <c r="Z15" i="14"/>
  <c r="AB15" i="14" s="1"/>
  <c r="AO15" i="14" s="1"/>
  <c r="AA15" i="14"/>
  <c r="AC15" i="14" s="1"/>
  <c r="AP15" i="14" s="1"/>
  <c r="AA21" i="14"/>
  <c r="AC21" i="14" s="1"/>
  <c r="AP21" i="14" s="1"/>
  <c r="Z21" i="14"/>
  <c r="AB21" i="14" s="1"/>
  <c r="AO21" i="14" s="1"/>
  <c r="Z11" i="14"/>
  <c r="AB11" i="14" s="1"/>
  <c r="AO11" i="14" s="1"/>
  <c r="AA11" i="14"/>
  <c r="AC11" i="14" s="1"/>
  <c r="AP11" i="14" s="1"/>
  <c r="AA30" i="12"/>
  <c r="AC30" i="12" s="1"/>
  <c r="AP30" i="12" s="1"/>
  <c r="Z30" i="12"/>
  <c r="AB30" i="12" s="1"/>
  <c r="AO30" i="12" s="1"/>
  <c r="N40" i="68"/>
  <c r="Z20" i="62"/>
  <c r="AB20" i="62" s="1"/>
  <c r="AO20" i="62" s="1"/>
  <c r="AA20" i="62"/>
  <c r="AC20" i="62" s="1"/>
  <c r="AP20" i="62" s="1"/>
  <c r="AA11" i="62"/>
  <c r="AC11" i="62" s="1"/>
  <c r="AP11" i="62" s="1"/>
  <c r="Z11" i="62"/>
  <c r="AB11" i="62" s="1"/>
  <c r="AO11" i="62" s="1"/>
  <c r="Z23" i="62"/>
  <c r="AB23" i="62" s="1"/>
  <c r="AO23" i="62" s="1"/>
  <c r="AA23" i="62"/>
  <c r="AC23" i="62" s="1"/>
  <c r="AP23" i="62" s="1"/>
  <c r="AP5" i="62"/>
  <c r="A24" i="62"/>
  <c r="L27" i="2"/>
  <c r="Q31" i="67"/>
  <c r="N30" i="67"/>
  <c r="Z18" i="42"/>
  <c r="AB18" i="42" s="1"/>
  <c r="AO18" i="42" s="1"/>
  <c r="AA18" i="42"/>
  <c r="AC18" i="42" s="1"/>
  <c r="AP18" i="42" s="1"/>
  <c r="AA22" i="42"/>
  <c r="AC22" i="42" s="1"/>
  <c r="AP22" i="42" s="1"/>
  <c r="Z22" i="42"/>
  <c r="AB22" i="42" s="1"/>
  <c r="AO22" i="42" s="1"/>
  <c r="Q35" i="68"/>
  <c r="U35" i="68" s="1"/>
  <c r="F31" i="2" s="1"/>
  <c r="D31" i="2"/>
  <c r="Q28" i="68"/>
  <c r="U28" i="68" s="1"/>
  <c r="F25" i="2" s="1"/>
  <c r="D25" i="2"/>
  <c r="N50" i="68"/>
  <c r="Q50" i="68" s="1"/>
  <c r="O50" i="68"/>
  <c r="AA16" i="22"/>
  <c r="AC16" i="22" s="1"/>
  <c r="AP16" i="22" s="1"/>
  <c r="Z16" i="22"/>
  <c r="AB16" i="22" s="1"/>
  <c r="AO16" i="22" s="1"/>
  <c r="AA412" i="15"/>
  <c r="AC412" i="15" s="1"/>
  <c r="AP412" i="15" s="1"/>
  <c r="Z412" i="15"/>
  <c r="AB412" i="15" s="1"/>
  <c r="AO412" i="15" s="1"/>
  <c r="Z143" i="15"/>
  <c r="AB143" i="15" s="1"/>
  <c r="AO143" i="15" s="1"/>
  <c r="AA143" i="15"/>
  <c r="AC143" i="15" s="1"/>
  <c r="AP143" i="15" s="1"/>
  <c r="AA76" i="15"/>
  <c r="AC76" i="15" s="1"/>
  <c r="AP76" i="15" s="1"/>
  <c r="Z76" i="15"/>
  <c r="AB76" i="15" s="1"/>
  <c r="AO76" i="15" s="1"/>
  <c r="AA151" i="65"/>
  <c r="AC151" i="65" s="1"/>
  <c r="AP151" i="65" s="1"/>
  <c r="Z151" i="65"/>
  <c r="AB151" i="65" s="1"/>
  <c r="AO151" i="65" s="1"/>
  <c r="AA21" i="65"/>
  <c r="AC21" i="65" s="1"/>
  <c r="AP21" i="65" s="1"/>
  <c r="Z21" i="65"/>
  <c r="AB21" i="65" s="1"/>
  <c r="AO21" i="65" s="1"/>
  <c r="Z21" i="36"/>
  <c r="AB21" i="36" s="1"/>
  <c r="AO21" i="36" s="1"/>
  <c r="AA21" i="36"/>
  <c r="AC21" i="36" s="1"/>
  <c r="AP21" i="36" s="1"/>
  <c r="Q12" i="67"/>
  <c r="U12" i="67" s="1"/>
  <c r="N12" i="2" s="1"/>
  <c r="L12" i="2"/>
  <c r="AA6" i="44"/>
  <c r="AC6" i="44" s="1"/>
  <c r="AP6" i="44" s="1"/>
  <c r="Z6" i="44"/>
  <c r="AB6" i="44" s="1"/>
  <c r="AO6" i="44" s="1"/>
  <c r="AA22" i="44"/>
  <c r="AC22" i="44" s="1"/>
  <c r="AP22" i="44" s="1"/>
  <c r="Z22" i="44"/>
  <c r="AB22" i="44" s="1"/>
  <c r="AO22" i="44" s="1"/>
  <c r="AA20" i="18"/>
  <c r="AC20" i="18" s="1"/>
  <c r="AP20" i="18" s="1"/>
  <c r="Z20" i="18"/>
  <c r="AB20" i="18" s="1"/>
  <c r="AO20" i="18" s="1"/>
  <c r="Z13" i="18"/>
  <c r="AB13" i="18" s="1"/>
  <c r="AO13" i="18" s="1"/>
  <c r="AA13" i="18"/>
  <c r="AC13" i="18" s="1"/>
  <c r="AP13" i="18" s="1"/>
  <c r="Z24" i="25"/>
  <c r="AB24" i="25" s="1"/>
  <c r="AO24" i="25" s="1"/>
  <c r="AA24" i="25"/>
  <c r="AC24" i="25" s="1"/>
  <c r="AP24" i="25" s="1"/>
  <c r="AA22" i="25"/>
  <c r="AC22" i="25" s="1"/>
  <c r="AP22" i="25" s="1"/>
  <c r="Z22" i="25"/>
  <c r="AB22" i="25" s="1"/>
  <c r="AO22" i="25" s="1"/>
  <c r="AA9" i="61"/>
  <c r="AC9" i="61" s="1"/>
  <c r="AP9" i="61" s="1"/>
  <c r="Z9" i="61"/>
  <c r="AB9" i="61" s="1"/>
  <c r="AO9" i="61" s="1"/>
  <c r="AA21" i="61"/>
  <c r="AC21" i="61" s="1"/>
  <c r="AP21" i="61" s="1"/>
  <c r="Z21" i="61"/>
  <c r="AB21" i="61" s="1"/>
  <c r="AO21" i="61" s="1"/>
  <c r="AA27" i="75"/>
  <c r="AC27" i="75" s="1"/>
  <c r="AP27" i="75" s="1"/>
  <c r="Z27" i="75"/>
  <c r="AB27" i="75" s="1"/>
  <c r="AO27" i="75" s="1"/>
  <c r="Z62" i="75"/>
  <c r="AB62" i="75" s="1"/>
  <c r="AO62" i="75" s="1"/>
  <c r="AA62" i="75"/>
  <c r="AC62" i="75" s="1"/>
  <c r="AP62" i="75" s="1"/>
  <c r="AA12" i="75"/>
  <c r="AC12" i="75" s="1"/>
  <c r="AP12" i="75" s="1"/>
  <c r="Z12" i="75"/>
  <c r="AB12" i="75" s="1"/>
  <c r="AO12" i="75" s="1"/>
  <c r="AA63" i="75"/>
  <c r="AC63" i="75" s="1"/>
  <c r="AP63" i="75" s="1"/>
  <c r="Z63" i="75"/>
  <c r="AB63" i="75" s="1"/>
  <c r="AO63" i="75" s="1"/>
  <c r="AA25" i="75"/>
  <c r="AC25" i="75" s="1"/>
  <c r="AP25" i="75" s="1"/>
  <c r="Z25" i="75"/>
  <c r="AB25" i="75" s="1"/>
  <c r="AO25" i="75" s="1"/>
  <c r="AA57" i="75"/>
  <c r="AC57" i="75" s="1"/>
  <c r="AP57" i="75" s="1"/>
  <c r="Z57" i="75"/>
  <c r="AB57" i="75" s="1"/>
  <c r="AO57" i="75" s="1"/>
  <c r="AA40" i="75"/>
  <c r="AC40" i="75" s="1"/>
  <c r="AP40" i="75" s="1"/>
  <c r="Z40" i="75"/>
  <c r="AB40" i="75" s="1"/>
  <c r="AO40" i="75" s="1"/>
  <c r="AA21" i="66"/>
  <c r="AC21" i="66" s="1"/>
  <c r="AP21" i="66" s="1"/>
  <c r="Z21" i="66"/>
  <c r="AB21" i="66" s="1"/>
  <c r="AO21" i="66" s="1"/>
  <c r="Q6" i="67"/>
  <c r="U6" i="67" s="1"/>
  <c r="N6" i="2" s="1"/>
  <c r="L6" i="2"/>
  <c r="Z70" i="66"/>
  <c r="AB70" i="66" s="1"/>
  <c r="AO70" i="66" s="1"/>
  <c r="AA70" i="66"/>
  <c r="AC70" i="66" s="1"/>
  <c r="AP70" i="66" s="1"/>
  <c r="AA27" i="66"/>
  <c r="AC27" i="66" s="1"/>
  <c r="AP27" i="66" s="1"/>
  <c r="Z27" i="66"/>
  <c r="AB27" i="66" s="1"/>
  <c r="AO27" i="66" s="1"/>
  <c r="AA123" i="66"/>
  <c r="AC123" i="66" s="1"/>
  <c r="AP123" i="66" s="1"/>
  <c r="Z123" i="66"/>
  <c r="AB123" i="66" s="1"/>
  <c r="AO123" i="66" s="1"/>
  <c r="Z66" i="66"/>
  <c r="AB66" i="66" s="1"/>
  <c r="AO66" i="66" s="1"/>
  <c r="AA66" i="66"/>
  <c r="AC66" i="66" s="1"/>
  <c r="AP66" i="66" s="1"/>
  <c r="Z17" i="66"/>
  <c r="AB17" i="66" s="1"/>
  <c r="AO17" i="66" s="1"/>
  <c r="AA17" i="66"/>
  <c r="AC17" i="66" s="1"/>
  <c r="AP17" i="66" s="1"/>
  <c r="AA65" i="66"/>
  <c r="AC65" i="66" s="1"/>
  <c r="AP65" i="66" s="1"/>
  <c r="Z65" i="66"/>
  <c r="AB65" i="66" s="1"/>
  <c r="AO65" i="66" s="1"/>
  <c r="AA97" i="66"/>
  <c r="AC97" i="66" s="1"/>
  <c r="AP97" i="66" s="1"/>
  <c r="Z97" i="66"/>
  <c r="AB97" i="66" s="1"/>
  <c r="AO97" i="66" s="1"/>
  <c r="AA113" i="66"/>
  <c r="AC113" i="66" s="1"/>
  <c r="AP113" i="66" s="1"/>
  <c r="Z113" i="66"/>
  <c r="AB113" i="66" s="1"/>
  <c r="AO113" i="66" s="1"/>
  <c r="AA16" i="66"/>
  <c r="AC16" i="66" s="1"/>
  <c r="AP16" i="66" s="1"/>
  <c r="Z16" i="66"/>
  <c r="AB16" i="66" s="1"/>
  <c r="AO16" i="66" s="1"/>
  <c r="AA48" i="66"/>
  <c r="AC48" i="66" s="1"/>
  <c r="AP48" i="66" s="1"/>
  <c r="Z48" i="66"/>
  <c r="AB48" i="66" s="1"/>
  <c r="AO48" i="66" s="1"/>
  <c r="AA64" i="66"/>
  <c r="AC64" i="66" s="1"/>
  <c r="AP64" i="66" s="1"/>
  <c r="Z64" i="66"/>
  <c r="AB64" i="66" s="1"/>
  <c r="AO64" i="66" s="1"/>
  <c r="AA96" i="66"/>
  <c r="AC96" i="66" s="1"/>
  <c r="AP96" i="66" s="1"/>
  <c r="Z96" i="66"/>
  <c r="AB96" i="66" s="1"/>
  <c r="AO96" i="66" s="1"/>
  <c r="AA112" i="66"/>
  <c r="AC112" i="66" s="1"/>
  <c r="AP112" i="66" s="1"/>
  <c r="Z112" i="66"/>
  <c r="AB112" i="66" s="1"/>
  <c r="AO112" i="66" s="1"/>
  <c r="AA128" i="66"/>
  <c r="AC128" i="66" s="1"/>
  <c r="AP128" i="66" s="1"/>
  <c r="Z128" i="66"/>
  <c r="AB128" i="66" s="1"/>
  <c r="AO128" i="66" s="1"/>
  <c r="AA12" i="33"/>
  <c r="AC12" i="33" s="1"/>
  <c r="AP12" i="33" s="1"/>
  <c r="Z12" i="33"/>
  <c r="AB12" i="33" s="1"/>
  <c r="AO12" i="33" s="1"/>
  <c r="AA11" i="33"/>
  <c r="AC11" i="33" s="1"/>
  <c r="AP11" i="33" s="1"/>
  <c r="Z11" i="33"/>
  <c r="AB11" i="33" s="1"/>
  <c r="AO11" i="33" s="1"/>
  <c r="AA15" i="33"/>
  <c r="AC15" i="33" s="1"/>
  <c r="AP15" i="33" s="1"/>
  <c r="Z15" i="33"/>
  <c r="AB15" i="33" s="1"/>
  <c r="AO15" i="33" s="1"/>
  <c r="AA5" i="33"/>
  <c r="AC5" i="33" s="1"/>
  <c r="Z5" i="33"/>
  <c r="AB5" i="33" s="1"/>
  <c r="Z24" i="73"/>
  <c r="AB24" i="73" s="1"/>
  <c r="AO24" i="73" s="1"/>
  <c r="AA24" i="73"/>
  <c r="AC24" i="73" s="1"/>
  <c r="AP24" i="73" s="1"/>
  <c r="AA9" i="73"/>
  <c r="AC9" i="73" s="1"/>
  <c r="AP9" i="73" s="1"/>
  <c r="Z9" i="73"/>
  <c r="AB9" i="73" s="1"/>
  <c r="AO9" i="73" s="1"/>
  <c r="AA9" i="16"/>
  <c r="AC9" i="16" s="1"/>
  <c r="AP9" i="16" s="1"/>
  <c r="Z9" i="16"/>
  <c r="AB9" i="16" s="1"/>
  <c r="AO9" i="16" s="1"/>
  <c r="AA28" i="57"/>
  <c r="AC28" i="57" s="1"/>
  <c r="AP28" i="57" s="1"/>
  <c r="Z28" i="57"/>
  <c r="AB28" i="57" s="1"/>
  <c r="AO28" i="57" s="1"/>
  <c r="AA48" i="57"/>
  <c r="AC48" i="57" s="1"/>
  <c r="AP48" i="57" s="1"/>
  <c r="Z48" i="57"/>
  <c r="AB48" i="57" s="1"/>
  <c r="AO48" i="57" s="1"/>
  <c r="Z31" i="57"/>
  <c r="AB31" i="57" s="1"/>
  <c r="AO31" i="57" s="1"/>
  <c r="AA31" i="57"/>
  <c r="AC31" i="57" s="1"/>
  <c r="AP31" i="57" s="1"/>
  <c r="Z26" i="57"/>
  <c r="AB26" i="57" s="1"/>
  <c r="AO26" i="57" s="1"/>
  <c r="AA26" i="57"/>
  <c r="AC26" i="57" s="1"/>
  <c r="AP26" i="57" s="1"/>
  <c r="AA25" i="57"/>
  <c r="AC25" i="57" s="1"/>
  <c r="AP25" i="57" s="1"/>
  <c r="Z25" i="57"/>
  <c r="AB25" i="57" s="1"/>
  <c r="AO25" i="57" s="1"/>
  <c r="AA11" i="23"/>
  <c r="AC11" i="23" s="1"/>
  <c r="AP11" i="23" s="1"/>
  <c r="Z11" i="23"/>
  <c r="AB11" i="23" s="1"/>
  <c r="AO11" i="23" s="1"/>
  <c r="Z10" i="23"/>
  <c r="AB10" i="23" s="1"/>
  <c r="AO10" i="23" s="1"/>
  <c r="AA10" i="23"/>
  <c r="AC10" i="23" s="1"/>
  <c r="AP10" i="23" s="1"/>
  <c r="AA6" i="23"/>
  <c r="AC6" i="23" s="1"/>
  <c r="AP6" i="23" s="1"/>
  <c r="Z6" i="23"/>
  <c r="AB6" i="23" s="1"/>
  <c r="AO6" i="23" s="1"/>
  <c r="AA14" i="23"/>
  <c r="AC14" i="23" s="1"/>
  <c r="AP14" i="23" s="1"/>
  <c r="Z14" i="23"/>
  <c r="AB14" i="23" s="1"/>
  <c r="AO14" i="23" s="1"/>
  <c r="AA27" i="23"/>
  <c r="AC27" i="23" s="1"/>
  <c r="AP27" i="23" s="1"/>
  <c r="Z27" i="23"/>
  <c r="AB27" i="23" s="1"/>
  <c r="AO27" i="23" s="1"/>
  <c r="Z6" i="71"/>
  <c r="AB6" i="71" s="1"/>
  <c r="AO6" i="71" s="1"/>
  <c r="AA6" i="71"/>
  <c r="AC6" i="71" s="1"/>
  <c r="AP6" i="71" s="1"/>
  <c r="AA12" i="71"/>
  <c r="AC12" i="71" s="1"/>
  <c r="AP12" i="71" s="1"/>
  <c r="Z12" i="71"/>
  <c r="AB12" i="71" s="1"/>
  <c r="AO12" i="71" s="1"/>
  <c r="AA11" i="71"/>
  <c r="AC11" i="71" s="1"/>
  <c r="AP11" i="71" s="1"/>
  <c r="Z11" i="71"/>
  <c r="AB11" i="71" s="1"/>
  <c r="AO11" i="71" s="1"/>
  <c r="AA5" i="71"/>
  <c r="AC5" i="71" s="1"/>
  <c r="Z5" i="71"/>
  <c r="AB5" i="71" s="1"/>
  <c r="AA300" i="15"/>
  <c r="AC300" i="15" s="1"/>
  <c r="AP300" i="15" s="1"/>
  <c r="Z300" i="15"/>
  <c r="AB300" i="15" s="1"/>
  <c r="AO300" i="15" s="1"/>
  <c r="AA34" i="15"/>
  <c r="AC34" i="15" s="1"/>
  <c r="AP34" i="15" s="1"/>
  <c r="Z34" i="15"/>
  <c r="AB34" i="15" s="1"/>
  <c r="AO34" i="15" s="1"/>
  <c r="AA6" i="13"/>
  <c r="AC6" i="13" s="1"/>
  <c r="AP6" i="13" s="1"/>
  <c r="Z6" i="13"/>
  <c r="AB6" i="13" s="1"/>
  <c r="AO6" i="13" s="1"/>
  <c r="AA13" i="13"/>
  <c r="AC13" i="13" s="1"/>
  <c r="AP13" i="13" s="1"/>
  <c r="Z13" i="13"/>
  <c r="AB13" i="13" s="1"/>
  <c r="AO13" i="13" s="1"/>
  <c r="AA23" i="40"/>
  <c r="AC23" i="40" s="1"/>
  <c r="AP23" i="40" s="1"/>
  <c r="Z23" i="40"/>
  <c r="AB23" i="40" s="1"/>
  <c r="AO23" i="40" s="1"/>
  <c r="Z7" i="40"/>
  <c r="AB7" i="40" s="1"/>
  <c r="AO7" i="40" s="1"/>
  <c r="AA7" i="40"/>
  <c r="AC7" i="40" s="1"/>
  <c r="AP7" i="40" s="1"/>
  <c r="AA17" i="51"/>
  <c r="AC17" i="51" s="1"/>
  <c r="AP17" i="51" s="1"/>
  <c r="Z17" i="51"/>
  <c r="AB17" i="51" s="1"/>
  <c r="AO17" i="51" s="1"/>
  <c r="AA22" i="51"/>
  <c r="AC22" i="51" s="1"/>
  <c r="AP22" i="51" s="1"/>
  <c r="Z22" i="51"/>
  <c r="AB22" i="51" s="1"/>
  <c r="AO22" i="51" s="1"/>
  <c r="AA73" i="29"/>
  <c r="AC73" i="29" s="1"/>
  <c r="AP73" i="29" s="1"/>
  <c r="Z73" i="29"/>
  <c r="AB73" i="29" s="1"/>
  <c r="AO73" i="29" s="1"/>
  <c r="AA65" i="29"/>
  <c r="AC65" i="29" s="1"/>
  <c r="AP65" i="29" s="1"/>
  <c r="Z65" i="29"/>
  <c r="AB65" i="29" s="1"/>
  <c r="AO65" i="29" s="1"/>
  <c r="AA45" i="29"/>
  <c r="AC45" i="29" s="1"/>
  <c r="AP45" i="29" s="1"/>
  <c r="Z45" i="29"/>
  <c r="AB45" i="29" s="1"/>
  <c r="AO45" i="29" s="1"/>
  <c r="Z15" i="29"/>
  <c r="AB15" i="29" s="1"/>
  <c r="AO15" i="29" s="1"/>
  <c r="AA15" i="29"/>
  <c r="AC15" i="29" s="1"/>
  <c r="AP15" i="29" s="1"/>
  <c r="AA14" i="29"/>
  <c r="AC14" i="29" s="1"/>
  <c r="AP14" i="29" s="1"/>
  <c r="Z14" i="29"/>
  <c r="AB14" i="29" s="1"/>
  <c r="AO14" i="29" s="1"/>
  <c r="AA59" i="29"/>
  <c r="AC59" i="29" s="1"/>
  <c r="AP59" i="29" s="1"/>
  <c r="Z59" i="29"/>
  <c r="AB59" i="29" s="1"/>
  <c r="AO59" i="29" s="1"/>
  <c r="AA30" i="29"/>
  <c r="AC30" i="29" s="1"/>
  <c r="AP30" i="29" s="1"/>
  <c r="Z30" i="29"/>
  <c r="AB30" i="29" s="1"/>
  <c r="AO30" i="29" s="1"/>
  <c r="Z31" i="22"/>
  <c r="AB31" i="22" s="1"/>
  <c r="AO31" i="22" s="1"/>
  <c r="AA31" i="22"/>
  <c r="AC31" i="22" s="1"/>
  <c r="AP31" i="22" s="1"/>
  <c r="Z35" i="22"/>
  <c r="AB35" i="22" s="1"/>
  <c r="AO35" i="22" s="1"/>
  <c r="AA35" i="22"/>
  <c r="AC35" i="22" s="1"/>
  <c r="AP35" i="22" s="1"/>
  <c r="AA23" i="22"/>
  <c r="AC23" i="22" s="1"/>
  <c r="AP23" i="22" s="1"/>
  <c r="Z23" i="22"/>
  <c r="AB23" i="22" s="1"/>
  <c r="AO23" i="22" s="1"/>
  <c r="AA80" i="22"/>
  <c r="AC80" i="22" s="1"/>
  <c r="AP80" i="22" s="1"/>
  <c r="Z80" i="22"/>
  <c r="AB80" i="22" s="1"/>
  <c r="AO80" i="22" s="1"/>
  <c r="AA46" i="22"/>
  <c r="AC46" i="22" s="1"/>
  <c r="AP46" i="22" s="1"/>
  <c r="Z46" i="22"/>
  <c r="AB46" i="22" s="1"/>
  <c r="AO46" i="22" s="1"/>
  <c r="AA9" i="22"/>
  <c r="AC9" i="22" s="1"/>
  <c r="AP9" i="22" s="1"/>
  <c r="Z9" i="22"/>
  <c r="AB9" i="22" s="1"/>
  <c r="AO9" i="22" s="1"/>
  <c r="AA340" i="15"/>
  <c r="AC340" i="15" s="1"/>
  <c r="AP340" i="15" s="1"/>
  <c r="Z340" i="15"/>
  <c r="AB340" i="15" s="1"/>
  <c r="AO340" i="15" s="1"/>
  <c r="AA146" i="15"/>
  <c r="AC146" i="15" s="1"/>
  <c r="AP146" i="15" s="1"/>
  <c r="Z146" i="15"/>
  <c r="AB146" i="15" s="1"/>
  <c r="AO146" i="15" s="1"/>
  <c r="Z20" i="15"/>
  <c r="AB20" i="15" s="1"/>
  <c r="AO20" i="15" s="1"/>
  <c r="AA20" i="15"/>
  <c r="AC20" i="15" s="1"/>
  <c r="AP20" i="15" s="1"/>
  <c r="Z195" i="15"/>
  <c r="AB195" i="15" s="1"/>
  <c r="AO195" i="15" s="1"/>
  <c r="AA195" i="15"/>
  <c r="AC195" i="15" s="1"/>
  <c r="AP195" i="15" s="1"/>
  <c r="Z363" i="15"/>
  <c r="AB363" i="15" s="1"/>
  <c r="AO363" i="15" s="1"/>
  <c r="AA363" i="15"/>
  <c r="AC363" i="15" s="1"/>
  <c r="AP363" i="15" s="1"/>
  <c r="Z39" i="15"/>
  <c r="AB39" i="15" s="1"/>
  <c r="AO39" i="15" s="1"/>
  <c r="AA39" i="15"/>
  <c r="AC39" i="15" s="1"/>
  <c r="AP39" i="15" s="1"/>
  <c r="Z103" i="15"/>
  <c r="AB103" i="15" s="1"/>
  <c r="AO103" i="15" s="1"/>
  <c r="AA103" i="15"/>
  <c r="AC103" i="15" s="1"/>
  <c r="AP103" i="15" s="1"/>
  <c r="AA148" i="15"/>
  <c r="AC148" i="15" s="1"/>
  <c r="AP148" i="15" s="1"/>
  <c r="Z148" i="15"/>
  <c r="AB148" i="15" s="1"/>
  <c r="AO148" i="15" s="1"/>
  <c r="AA192" i="15"/>
  <c r="AC192" i="15" s="1"/>
  <c r="AP192" i="15" s="1"/>
  <c r="Z192" i="15"/>
  <c r="AB192" i="15" s="1"/>
  <c r="AO192" i="15" s="1"/>
  <c r="AA256" i="15"/>
  <c r="AC256" i="15" s="1"/>
  <c r="AP256" i="15" s="1"/>
  <c r="Z256" i="15"/>
  <c r="AB256" i="15" s="1"/>
  <c r="AO256" i="15" s="1"/>
  <c r="AA320" i="15"/>
  <c r="AC320" i="15" s="1"/>
  <c r="AP320" i="15" s="1"/>
  <c r="Z320" i="15"/>
  <c r="AB320" i="15" s="1"/>
  <c r="AO320" i="15" s="1"/>
  <c r="AA384" i="15"/>
  <c r="AC384" i="15" s="1"/>
  <c r="AP384" i="15" s="1"/>
  <c r="Z384" i="15"/>
  <c r="AB384" i="15" s="1"/>
  <c r="AO384" i="15" s="1"/>
  <c r="AA448" i="15"/>
  <c r="AC448" i="15" s="1"/>
  <c r="AP448" i="15" s="1"/>
  <c r="Z448" i="15"/>
  <c r="AB448" i="15" s="1"/>
  <c r="AO448" i="15" s="1"/>
  <c r="AA23" i="15"/>
  <c r="AC23" i="15" s="1"/>
  <c r="AP23" i="15" s="1"/>
  <c r="Z23" i="15"/>
  <c r="AB23" i="15" s="1"/>
  <c r="AO23" i="15" s="1"/>
  <c r="Z99" i="15"/>
  <c r="AB99" i="15" s="1"/>
  <c r="AO99" i="15" s="1"/>
  <c r="AA99" i="15"/>
  <c r="AC99" i="15" s="1"/>
  <c r="AP99" i="15" s="1"/>
  <c r="AA128" i="15"/>
  <c r="AC128" i="15" s="1"/>
  <c r="AP128" i="15" s="1"/>
  <c r="Z128" i="15"/>
  <c r="AB128" i="15" s="1"/>
  <c r="AO128" i="15" s="1"/>
  <c r="Z243" i="15"/>
  <c r="AB243" i="15" s="1"/>
  <c r="AO243" i="15" s="1"/>
  <c r="AA243" i="15"/>
  <c r="AC243" i="15" s="1"/>
  <c r="AP243" i="15" s="1"/>
  <c r="Z427" i="15"/>
  <c r="AB427" i="15" s="1"/>
  <c r="AO427" i="15" s="1"/>
  <c r="AA427" i="15"/>
  <c r="AC427" i="15" s="1"/>
  <c r="AP427" i="15" s="1"/>
  <c r="AA15" i="15"/>
  <c r="AC15" i="15" s="1"/>
  <c r="AP15" i="15" s="1"/>
  <c r="Z15" i="15"/>
  <c r="AB15" i="15" s="1"/>
  <c r="AO15" i="15" s="1"/>
  <c r="AA56" i="15"/>
  <c r="AC56" i="15" s="1"/>
  <c r="AP56" i="15" s="1"/>
  <c r="Z56" i="15"/>
  <c r="AB56" i="15" s="1"/>
  <c r="AO56" i="15" s="1"/>
  <c r="AA94" i="15"/>
  <c r="AC94" i="15" s="1"/>
  <c r="AP94" i="15" s="1"/>
  <c r="Z94" i="15"/>
  <c r="AB94" i="15" s="1"/>
  <c r="AO94" i="15" s="1"/>
  <c r="Z139" i="15"/>
  <c r="AB139" i="15" s="1"/>
  <c r="AO139" i="15" s="1"/>
  <c r="AA139" i="15"/>
  <c r="AC139" i="15" s="1"/>
  <c r="AP139" i="15" s="1"/>
  <c r="Z183" i="15"/>
  <c r="AB183" i="15" s="1"/>
  <c r="AO183" i="15" s="1"/>
  <c r="AA183" i="15"/>
  <c r="AC183" i="15" s="1"/>
  <c r="AP183" i="15" s="1"/>
  <c r="Z247" i="15"/>
  <c r="AB247" i="15" s="1"/>
  <c r="AO247" i="15" s="1"/>
  <c r="AA247" i="15"/>
  <c r="AC247" i="15" s="1"/>
  <c r="AP247" i="15" s="1"/>
  <c r="Z311" i="15"/>
  <c r="AB311" i="15" s="1"/>
  <c r="AO311" i="15" s="1"/>
  <c r="AA311" i="15"/>
  <c r="AC311" i="15" s="1"/>
  <c r="AP311" i="15" s="1"/>
  <c r="Z407" i="15"/>
  <c r="AB407" i="15" s="1"/>
  <c r="AO407" i="15" s="1"/>
  <c r="AA407" i="15"/>
  <c r="AC407" i="15" s="1"/>
  <c r="AP407" i="15" s="1"/>
  <c r="Z471" i="15"/>
  <c r="AB471" i="15" s="1"/>
  <c r="AO471" i="15" s="1"/>
  <c r="AA471" i="15"/>
  <c r="AC471" i="15" s="1"/>
  <c r="AP471" i="15" s="1"/>
  <c r="Z182" i="15"/>
  <c r="AB182" i="15" s="1"/>
  <c r="AO182" i="15" s="1"/>
  <c r="AA182" i="15"/>
  <c r="AC182" i="15" s="1"/>
  <c r="AP182" i="15" s="1"/>
  <c r="Z214" i="15"/>
  <c r="AB214" i="15" s="1"/>
  <c r="AO214" i="15" s="1"/>
  <c r="AA214" i="15"/>
  <c r="AC214" i="15" s="1"/>
  <c r="AP214" i="15" s="1"/>
  <c r="Z246" i="15"/>
  <c r="AB246" i="15" s="1"/>
  <c r="AO246" i="15" s="1"/>
  <c r="AA246" i="15"/>
  <c r="AC246" i="15" s="1"/>
  <c r="AP246" i="15" s="1"/>
  <c r="Z278" i="15"/>
  <c r="AB278" i="15" s="1"/>
  <c r="AO278" i="15" s="1"/>
  <c r="AA278" i="15"/>
  <c r="AC278" i="15" s="1"/>
  <c r="AP278" i="15" s="1"/>
  <c r="AA310" i="15"/>
  <c r="AC310" i="15" s="1"/>
  <c r="AP310" i="15" s="1"/>
  <c r="Z310" i="15"/>
  <c r="AB310" i="15" s="1"/>
  <c r="AO310" i="15" s="1"/>
  <c r="Z342" i="15"/>
  <c r="AB342" i="15" s="1"/>
  <c r="AO342" i="15" s="1"/>
  <c r="AA342" i="15"/>
  <c r="AC342" i="15" s="1"/>
  <c r="AP342" i="15" s="1"/>
  <c r="Z390" i="15"/>
  <c r="AB390" i="15" s="1"/>
  <c r="AO390" i="15" s="1"/>
  <c r="AA390" i="15"/>
  <c r="AC390" i="15" s="1"/>
  <c r="AP390" i="15" s="1"/>
  <c r="AA422" i="15"/>
  <c r="AC422" i="15" s="1"/>
  <c r="AP422" i="15" s="1"/>
  <c r="Z422" i="15"/>
  <c r="AB422" i="15" s="1"/>
  <c r="AO422" i="15" s="1"/>
  <c r="AA454" i="15"/>
  <c r="AC454" i="15" s="1"/>
  <c r="AP454" i="15" s="1"/>
  <c r="Z454" i="15"/>
  <c r="AB454" i="15" s="1"/>
  <c r="AO454" i="15" s="1"/>
  <c r="AA486" i="15"/>
  <c r="AC486" i="15" s="1"/>
  <c r="AP486" i="15" s="1"/>
  <c r="Z486" i="15"/>
  <c r="AB486" i="15" s="1"/>
  <c r="AO486" i="15" s="1"/>
  <c r="Z9" i="15"/>
  <c r="AB9" i="15" s="1"/>
  <c r="AO9" i="15" s="1"/>
  <c r="AA9" i="15"/>
  <c r="AC9" i="15" s="1"/>
  <c r="AP9" i="15" s="1"/>
  <c r="AA57" i="15"/>
  <c r="AC57" i="15" s="1"/>
  <c r="AP57" i="15" s="1"/>
  <c r="Z57" i="15"/>
  <c r="AB57" i="15" s="1"/>
  <c r="AO57" i="15" s="1"/>
  <c r="AA89" i="15"/>
  <c r="AC89" i="15" s="1"/>
  <c r="AP89" i="15" s="1"/>
  <c r="Z89" i="15"/>
  <c r="AB89" i="15" s="1"/>
  <c r="AO89" i="15" s="1"/>
  <c r="AA121" i="15"/>
  <c r="AC121" i="15" s="1"/>
  <c r="AP121" i="15" s="1"/>
  <c r="Z121" i="15"/>
  <c r="AB121" i="15" s="1"/>
  <c r="AO121" i="15" s="1"/>
  <c r="AA185" i="15"/>
  <c r="AC185" i="15" s="1"/>
  <c r="AP185" i="15" s="1"/>
  <c r="Z185" i="15"/>
  <c r="AB185" i="15" s="1"/>
  <c r="AO185" i="15" s="1"/>
  <c r="AA217" i="15"/>
  <c r="AC217" i="15" s="1"/>
  <c r="AP217" i="15" s="1"/>
  <c r="Z217" i="15"/>
  <c r="AB217" i="15" s="1"/>
  <c r="AO217" i="15" s="1"/>
  <c r="AA249" i="15"/>
  <c r="AC249" i="15" s="1"/>
  <c r="AP249" i="15" s="1"/>
  <c r="Z249" i="15"/>
  <c r="AB249" i="15" s="1"/>
  <c r="AO249" i="15" s="1"/>
  <c r="AA297" i="15"/>
  <c r="AC297" i="15" s="1"/>
  <c r="AP297" i="15" s="1"/>
  <c r="Z297" i="15"/>
  <c r="AB297" i="15" s="1"/>
  <c r="AO297" i="15" s="1"/>
  <c r="AA329" i="15"/>
  <c r="AC329" i="15" s="1"/>
  <c r="AP329" i="15" s="1"/>
  <c r="Z329" i="15"/>
  <c r="AB329" i="15" s="1"/>
  <c r="AO329" i="15" s="1"/>
  <c r="AA377" i="15"/>
  <c r="AC377" i="15" s="1"/>
  <c r="AP377" i="15" s="1"/>
  <c r="Z377" i="15"/>
  <c r="AB377" i="15" s="1"/>
  <c r="AO377" i="15" s="1"/>
  <c r="AA409" i="15"/>
  <c r="AC409" i="15" s="1"/>
  <c r="AP409" i="15" s="1"/>
  <c r="Z409" i="15"/>
  <c r="AB409" i="15" s="1"/>
  <c r="AO409" i="15" s="1"/>
  <c r="AA441" i="15"/>
  <c r="AC441" i="15" s="1"/>
  <c r="AP441" i="15" s="1"/>
  <c r="Z441" i="15"/>
  <c r="AB441" i="15" s="1"/>
  <c r="AO441" i="15" s="1"/>
  <c r="AA473" i="15"/>
  <c r="AC473" i="15" s="1"/>
  <c r="AP473" i="15" s="1"/>
  <c r="Z473" i="15"/>
  <c r="AB473" i="15" s="1"/>
  <c r="AO473" i="15" s="1"/>
  <c r="AA505" i="15"/>
  <c r="AC505" i="15" s="1"/>
  <c r="AP505" i="15" s="1"/>
  <c r="Z505" i="15"/>
  <c r="AB505" i="15" s="1"/>
  <c r="AO505" i="15" s="1"/>
  <c r="AA5" i="64"/>
  <c r="AC5" i="64" s="1"/>
  <c r="Z5" i="64"/>
  <c r="AB5" i="64" s="1"/>
  <c r="AA17" i="64"/>
  <c r="AC17" i="64" s="1"/>
  <c r="AP17" i="64" s="1"/>
  <c r="Z17" i="64"/>
  <c r="AB17" i="64" s="1"/>
  <c r="AO17" i="64" s="1"/>
  <c r="AA12" i="64"/>
  <c r="AC12" i="64" s="1"/>
  <c r="AP12" i="64" s="1"/>
  <c r="Z12" i="64"/>
  <c r="AB12" i="64" s="1"/>
  <c r="AO12" i="64" s="1"/>
  <c r="AA11" i="60"/>
  <c r="AC11" i="60" s="1"/>
  <c r="AP11" i="60" s="1"/>
  <c r="Z11" i="60"/>
  <c r="AB11" i="60" s="1"/>
  <c r="AO11" i="60" s="1"/>
  <c r="AA7" i="60"/>
  <c r="AC7" i="60" s="1"/>
  <c r="AP7" i="60" s="1"/>
  <c r="Z7" i="60"/>
  <c r="AB7" i="60" s="1"/>
  <c r="AO7" i="60" s="1"/>
  <c r="Z23" i="60"/>
  <c r="AB23" i="60" s="1"/>
  <c r="AO23" i="60" s="1"/>
  <c r="AA23" i="60"/>
  <c r="AC23" i="60" s="1"/>
  <c r="AP23" i="60" s="1"/>
  <c r="AA14" i="60"/>
  <c r="AC14" i="60" s="1"/>
  <c r="AP14" i="60" s="1"/>
  <c r="Z14" i="60"/>
  <c r="AB14" i="60" s="1"/>
  <c r="AO14" i="60" s="1"/>
  <c r="AA56" i="46"/>
  <c r="AC56" i="46" s="1"/>
  <c r="AP56" i="46" s="1"/>
  <c r="Z56" i="46"/>
  <c r="AB56" i="46" s="1"/>
  <c r="AO56" i="46" s="1"/>
  <c r="AA68" i="46"/>
  <c r="AC68" i="46" s="1"/>
  <c r="AP68" i="46" s="1"/>
  <c r="Z68" i="46"/>
  <c r="AB68" i="46" s="1"/>
  <c r="AO68" i="46" s="1"/>
  <c r="AA32" i="46"/>
  <c r="AC32" i="46" s="1"/>
  <c r="AP32" i="46" s="1"/>
  <c r="Z32" i="46"/>
  <c r="AB32" i="46" s="1"/>
  <c r="AO32" i="46" s="1"/>
  <c r="AA28" i="46"/>
  <c r="AC28" i="46" s="1"/>
  <c r="AP28" i="46" s="1"/>
  <c r="Z28" i="46"/>
  <c r="AB28" i="46" s="1"/>
  <c r="AO28" i="46" s="1"/>
  <c r="Z5" i="46"/>
  <c r="AB5" i="46" s="1"/>
  <c r="AA5" i="46"/>
  <c r="AC5" i="46" s="1"/>
  <c r="Z31" i="46"/>
  <c r="AB31" i="46" s="1"/>
  <c r="AO31" i="46" s="1"/>
  <c r="AA31" i="46"/>
  <c r="AC31" i="46" s="1"/>
  <c r="AP31" i="46" s="1"/>
  <c r="L14" i="2"/>
  <c r="Q14" i="67"/>
  <c r="U14" i="67" s="1"/>
  <c r="N14" i="2" s="1"/>
  <c r="AA46" i="46"/>
  <c r="AC46" i="46" s="1"/>
  <c r="AP46" i="46" s="1"/>
  <c r="Z46" i="46"/>
  <c r="AB46" i="46" s="1"/>
  <c r="AO46" i="46" s="1"/>
  <c r="AA17" i="46"/>
  <c r="AC17" i="46" s="1"/>
  <c r="AP17" i="46" s="1"/>
  <c r="Z17" i="46"/>
  <c r="AB17" i="46" s="1"/>
  <c r="AO17" i="46" s="1"/>
  <c r="AA49" i="46"/>
  <c r="AC49" i="46" s="1"/>
  <c r="AP49" i="46" s="1"/>
  <c r="Z49" i="46"/>
  <c r="AB49" i="46" s="1"/>
  <c r="AO49" i="46" s="1"/>
  <c r="AA81" i="46"/>
  <c r="AC81" i="46" s="1"/>
  <c r="AP81" i="46" s="1"/>
  <c r="Z81" i="46"/>
  <c r="AB81" i="46" s="1"/>
  <c r="AO81" i="46" s="1"/>
  <c r="AA20" i="6"/>
  <c r="AC20" i="6" s="1"/>
  <c r="AP20" i="6" s="1"/>
  <c r="Z20" i="6"/>
  <c r="AB20" i="6" s="1"/>
  <c r="AO20" i="6" s="1"/>
  <c r="AA13" i="6"/>
  <c r="AC13" i="6" s="1"/>
  <c r="AP13" i="6" s="1"/>
  <c r="Z13" i="6"/>
  <c r="AB13" i="6" s="1"/>
  <c r="AO13" i="6" s="1"/>
  <c r="Z45" i="20"/>
  <c r="AB45" i="20" s="1"/>
  <c r="AO45" i="20" s="1"/>
  <c r="AA45" i="20"/>
  <c r="AC45" i="20" s="1"/>
  <c r="AP45" i="20" s="1"/>
  <c r="AA50" i="20"/>
  <c r="AC50" i="20" s="1"/>
  <c r="AP50" i="20" s="1"/>
  <c r="Z50" i="20"/>
  <c r="AB50" i="20" s="1"/>
  <c r="AO50" i="20" s="1"/>
  <c r="Z49" i="20"/>
  <c r="AB49" i="20" s="1"/>
  <c r="AO49" i="20" s="1"/>
  <c r="AA49" i="20"/>
  <c r="AC49" i="20" s="1"/>
  <c r="AP49" i="20" s="1"/>
  <c r="AA24" i="20"/>
  <c r="AC24" i="20" s="1"/>
  <c r="AP24" i="20" s="1"/>
  <c r="Z24" i="20"/>
  <c r="AB24" i="20" s="1"/>
  <c r="AO24" i="20" s="1"/>
  <c r="AA56" i="20"/>
  <c r="AC56" i="20" s="1"/>
  <c r="AP56" i="20" s="1"/>
  <c r="Z56" i="20"/>
  <c r="AB56" i="20" s="1"/>
  <c r="AO56" i="20" s="1"/>
  <c r="AA8" i="20"/>
  <c r="AC8" i="20" s="1"/>
  <c r="AP8" i="20" s="1"/>
  <c r="Z8" i="20"/>
  <c r="AB8" i="20" s="1"/>
  <c r="AO8" i="20" s="1"/>
  <c r="AA35" i="20"/>
  <c r="AC35" i="20" s="1"/>
  <c r="AP35" i="20" s="1"/>
  <c r="Z35" i="20"/>
  <c r="AB35" i="20" s="1"/>
  <c r="AO35" i="20" s="1"/>
  <c r="AA67" i="20"/>
  <c r="AC67" i="20" s="1"/>
  <c r="AP67" i="20" s="1"/>
  <c r="Z67" i="20"/>
  <c r="AB67" i="20" s="1"/>
  <c r="AO67" i="20" s="1"/>
  <c r="AA17" i="47"/>
  <c r="AC17" i="47" s="1"/>
  <c r="AP17" i="47" s="1"/>
  <c r="Z17" i="47"/>
  <c r="AB17" i="47" s="1"/>
  <c r="AO17" i="47" s="1"/>
  <c r="AA18" i="47"/>
  <c r="AC18" i="47" s="1"/>
  <c r="AP18" i="47" s="1"/>
  <c r="Z18" i="47"/>
  <c r="AB18" i="47" s="1"/>
  <c r="AO18" i="47" s="1"/>
  <c r="Z24" i="47"/>
  <c r="AB24" i="47" s="1"/>
  <c r="AO24" i="47" s="1"/>
  <c r="AA24" i="47"/>
  <c r="AC24" i="47" s="1"/>
  <c r="AP24" i="47" s="1"/>
  <c r="Z56" i="47"/>
  <c r="AB56" i="47" s="1"/>
  <c r="AO56" i="47" s="1"/>
  <c r="AA56" i="47"/>
  <c r="AC56" i="47" s="1"/>
  <c r="AP56" i="47" s="1"/>
  <c r="AA21" i="47"/>
  <c r="AC21" i="47" s="1"/>
  <c r="AP21" i="47" s="1"/>
  <c r="Z21" i="47"/>
  <c r="AB21" i="47" s="1"/>
  <c r="AO21" i="47" s="1"/>
  <c r="AA51" i="47"/>
  <c r="AC51" i="47" s="1"/>
  <c r="AP51" i="47" s="1"/>
  <c r="Z51" i="47"/>
  <c r="AB51" i="47" s="1"/>
  <c r="AO51" i="47" s="1"/>
  <c r="AA19" i="47"/>
  <c r="AC19" i="47" s="1"/>
  <c r="AP19" i="47" s="1"/>
  <c r="Z19" i="47"/>
  <c r="AB19" i="47" s="1"/>
  <c r="AO19" i="47" s="1"/>
  <c r="AA50" i="47"/>
  <c r="AC50" i="47" s="1"/>
  <c r="AP50" i="47" s="1"/>
  <c r="Z50" i="47"/>
  <c r="AB50" i="47" s="1"/>
  <c r="AO50" i="47" s="1"/>
  <c r="Z15" i="30"/>
  <c r="AB15" i="30" s="1"/>
  <c r="AO15" i="30" s="1"/>
  <c r="AA15" i="30"/>
  <c r="AC15" i="30" s="1"/>
  <c r="AP15" i="30" s="1"/>
  <c r="AA19" i="30"/>
  <c r="AC19" i="30" s="1"/>
  <c r="AP19" i="30" s="1"/>
  <c r="Z19" i="30"/>
  <c r="AB19" i="30" s="1"/>
  <c r="AO19" i="30" s="1"/>
  <c r="Z45" i="28"/>
  <c r="AB45" i="28" s="1"/>
  <c r="AO45" i="28" s="1"/>
  <c r="AA45" i="28"/>
  <c r="AC45" i="28" s="1"/>
  <c r="AP45" i="28" s="1"/>
  <c r="AA6" i="26"/>
  <c r="AC6" i="26" s="1"/>
  <c r="AP6" i="26" s="1"/>
  <c r="Z6" i="26"/>
  <c r="AB6" i="26" s="1"/>
  <c r="AO6" i="26" s="1"/>
  <c r="AA324" i="15"/>
  <c r="AC324" i="15" s="1"/>
  <c r="AP324" i="15" s="1"/>
  <c r="Z324" i="15"/>
  <c r="AB324" i="15" s="1"/>
  <c r="AO324" i="15" s="1"/>
  <c r="AA196" i="15"/>
  <c r="AC196" i="15" s="1"/>
  <c r="AP196" i="15" s="1"/>
  <c r="Z196" i="15"/>
  <c r="AB196" i="15" s="1"/>
  <c r="AO196" i="15" s="1"/>
  <c r="AA16" i="6"/>
  <c r="AC16" i="6" s="1"/>
  <c r="AP16" i="6" s="1"/>
  <c r="Z16" i="6"/>
  <c r="AB16" i="6" s="1"/>
  <c r="AO16" i="6" s="1"/>
  <c r="AA219" i="65"/>
  <c r="AC219" i="65" s="1"/>
  <c r="AP219" i="65" s="1"/>
  <c r="Z219" i="65"/>
  <c r="AB219" i="65" s="1"/>
  <c r="AO219" i="65" s="1"/>
  <c r="AA155" i="65"/>
  <c r="AC155" i="65" s="1"/>
  <c r="AP155" i="65" s="1"/>
  <c r="Z155" i="65"/>
  <c r="AB155" i="65" s="1"/>
  <c r="AO155" i="65" s="1"/>
  <c r="AA91" i="65"/>
  <c r="AC91" i="65" s="1"/>
  <c r="AP91" i="65" s="1"/>
  <c r="Z91" i="65"/>
  <c r="AB91" i="65" s="1"/>
  <c r="AO91" i="65" s="1"/>
  <c r="AA27" i="65"/>
  <c r="AC27" i="65" s="1"/>
  <c r="AP27" i="65" s="1"/>
  <c r="Z27" i="65"/>
  <c r="AB27" i="65" s="1"/>
  <c r="AO27" i="65" s="1"/>
  <c r="AA24" i="63"/>
  <c r="AC24" i="63" s="1"/>
  <c r="AP24" i="63" s="1"/>
  <c r="Z24" i="63"/>
  <c r="AB24" i="63" s="1"/>
  <c r="AO24" i="63" s="1"/>
  <c r="Z18" i="63"/>
  <c r="AB18" i="63" s="1"/>
  <c r="AO18" i="63" s="1"/>
  <c r="AA18" i="63"/>
  <c r="AC18" i="63" s="1"/>
  <c r="AP18" i="63" s="1"/>
  <c r="AA6" i="63"/>
  <c r="AC6" i="63" s="1"/>
  <c r="AP6" i="63" s="1"/>
  <c r="Z6" i="63"/>
  <c r="AB6" i="63" s="1"/>
  <c r="AO6" i="63" s="1"/>
  <c r="AA20" i="63"/>
  <c r="AC20" i="63" s="1"/>
  <c r="AP20" i="63" s="1"/>
  <c r="Z20" i="63"/>
  <c r="AB20" i="63" s="1"/>
  <c r="AO20" i="63" s="1"/>
  <c r="Z14" i="63"/>
  <c r="AB14" i="63" s="1"/>
  <c r="AO14" i="63" s="1"/>
  <c r="AA14" i="63"/>
  <c r="AC14" i="63" s="1"/>
  <c r="AP14" i="63" s="1"/>
  <c r="Q38" i="68"/>
  <c r="U38" i="68" s="1"/>
  <c r="F34" i="2" s="1"/>
  <c r="D34" i="2"/>
  <c r="Z78" i="32"/>
  <c r="AB78" i="32" s="1"/>
  <c r="AO78" i="32" s="1"/>
  <c r="AA78" i="32"/>
  <c r="AC78" i="32" s="1"/>
  <c r="AP78" i="32" s="1"/>
  <c r="AA51" i="32"/>
  <c r="AC51" i="32" s="1"/>
  <c r="AP51" i="32" s="1"/>
  <c r="Z51" i="32"/>
  <c r="AB51" i="32" s="1"/>
  <c r="AO51" i="32" s="1"/>
  <c r="Z20" i="32"/>
  <c r="AB20" i="32" s="1"/>
  <c r="AO20" i="32" s="1"/>
  <c r="AA20" i="32"/>
  <c r="AC20" i="32" s="1"/>
  <c r="AP20" i="32" s="1"/>
  <c r="Z41" i="32"/>
  <c r="AB41" i="32" s="1"/>
  <c r="AO41" i="32" s="1"/>
  <c r="AA41" i="32"/>
  <c r="AC41" i="32" s="1"/>
  <c r="AP41" i="32" s="1"/>
  <c r="Z102" i="32"/>
  <c r="AB102" i="32" s="1"/>
  <c r="AO102" i="32" s="1"/>
  <c r="AA102" i="32"/>
  <c r="AC102" i="32" s="1"/>
  <c r="AP102" i="32" s="1"/>
  <c r="Z166" i="32"/>
  <c r="AB166" i="32" s="1"/>
  <c r="AO166" i="32" s="1"/>
  <c r="AA166" i="32"/>
  <c r="AC166" i="32" s="1"/>
  <c r="AP166" i="32" s="1"/>
  <c r="Z45" i="32"/>
  <c r="AB45" i="32" s="1"/>
  <c r="AO45" i="32" s="1"/>
  <c r="AA45" i="32"/>
  <c r="AC45" i="32" s="1"/>
  <c r="AP45" i="32" s="1"/>
  <c r="Z130" i="32"/>
  <c r="AB130" i="32" s="1"/>
  <c r="AO130" i="32" s="1"/>
  <c r="AA130" i="32"/>
  <c r="AC130" i="32" s="1"/>
  <c r="AP130" i="32" s="1"/>
  <c r="Z12" i="32"/>
  <c r="AB12" i="32" s="1"/>
  <c r="AO12" i="32" s="1"/>
  <c r="AA12" i="32"/>
  <c r="AC12" i="32" s="1"/>
  <c r="AP12" i="32" s="1"/>
  <c r="AA79" i="32"/>
  <c r="AC79" i="32" s="1"/>
  <c r="AP79" i="32" s="1"/>
  <c r="Z79" i="32"/>
  <c r="AB79" i="32" s="1"/>
  <c r="AO79" i="32" s="1"/>
  <c r="AA77" i="32"/>
  <c r="AC77" i="32" s="1"/>
  <c r="AP77" i="32" s="1"/>
  <c r="Z77" i="32"/>
  <c r="AB77" i="32" s="1"/>
  <c r="AO77" i="32" s="1"/>
  <c r="AA125" i="32"/>
  <c r="AC125" i="32" s="1"/>
  <c r="AP125" i="32" s="1"/>
  <c r="Z125" i="32"/>
  <c r="AB125" i="32" s="1"/>
  <c r="AO125" i="32" s="1"/>
  <c r="AA157" i="32"/>
  <c r="AC157" i="32" s="1"/>
  <c r="AP157" i="32" s="1"/>
  <c r="Z157" i="32"/>
  <c r="AB157" i="32" s="1"/>
  <c r="AO157" i="32" s="1"/>
  <c r="Z23" i="32"/>
  <c r="AB23" i="32" s="1"/>
  <c r="AO23" i="32" s="1"/>
  <c r="AA23" i="32"/>
  <c r="AC23" i="32" s="1"/>
  <c r="AP23" i="32" s="1"/>
  <c r="Z68" i="32"/>
  <c r="AB68" i="32" s="1"/>
  <c r="AO68" i="32" s="1"/>
  <c r="AA68" i="32"/>
  <c r="AC68" i="32" s="1"/>
  <c r="AP68" i="32" s="1"/>
  <c r="AA100" i="32"/>
  <c r="AC100" i="32" s="1"/>
  <c r="AP100" i="32" s="1"/>
  <c r="Z100" i="32"/>
  <c r="AB100" i="32" s="1"/>
  <c r="AO100" i="32" s="1"/>
  <c r="AA148" i="32"/>
  <c r="AC148" i="32" s="1"/>
  <c r="AP148" i="32" s="1"/>
  <c r="Z148" i="32"/>
  <c r="AB148" i="32" s="1"/>
  <c r="AO148" i="32" s="1"/>
  <c r="O21" i="67"/>
  <c r="O22" i="67" s="1"/>
  <c r="R8" i="67"/>
  <c r="O7" i="67"/>
  <c r="R7" i="67" s="1"/>
  <c r="V7" i="67" s="1"/>
  <c r="O8" i="2" s="1"/>
  <c r="AA33" i="39"/>
  <c r="AC33" i="39" s="1"/>
  <c r="AP33" i="39" s="1"/>
  <c r="Z33" i="39"/>
  <c r="AB33" i="39" s="1"/>
  <c r="AO33" i="39" s="1"/>
  <c r="AA49" i="39"/>
  <c r="AC49" i="39" s="1"/>
  <c r="AP49" i="39" s="1"/>
  <c r="Z49" i="39"/>
  <c r="AB49" i="39" s="1"/>
  <c r="AO49" i="39" s="1"/>
  <c r="AA36" i="39"/>
  <c r="AC36" i="39" s="1"/>
  <c r="AP36" i="39" s="1"/>
  <c r="Z36" i="39"/>
  <c r="AB36" i="39" s="1"/>
  <c r="AO36" i="39" s="1"/>
  <c r="AA5" i="34"/>
  <c r="AC5" i="34" s="1"/>
  <c r="Z5" i="34"/>
  <c r="AB5" i="34" s="1"/>
  <c r="AA14" i="34"/>
  <c r="AC14" i="34" s="1"/>
  <c r="AP14" i="34" s="1"/>
  <c r="Z14" i="34"/>
  <c r="AB14" i="34" s="1"/>
  <c r="AO14" i="34" s="1"/>
  <c r="I7" i="68"/>
  <c r="I21" i="68"/>
  <c r="I22" i="68" s="1"/>
  <c r="Z12" i="37"/>
  <c r="AB12" i="37" s="1"/>
  <c r="AO12" i="37" s="1"/>
  <c r="AA12" i="37"/>
  <c r="AC12" i="37" s="1"/>
  <c r="AP12" i="37" s="1"/>
  <c r="AA12" i="74"/>
  <c r="AC12" i="74" s="1"/>
  <c r="AP12" i="74" s="1"/>
  <c r="Z12" i="74"/>
  <c r="AB12" i="74" s="1"/>
  <c r="AO12" i="74" s="1"/>
  <c r="AA5" i="19"/>
  <c r="AC5" i="19" s="1"/>
  <c r="Z5" i="19"/>
  <c r="AB5" i="19" s="1"/>
  <c r="AA14" i="19"/>
  <c r="AC14" i="19" s="1"/>
  <c r="AP14" i="19" s="1"/>
  <c r="Z14" i="19"/>
  <c r="AB14" i="19" s="1"/>
  <c r="AO14" i="19" s="1"/>
  <c r="AA6" i="19"/>
  <c r="AC6" i="19" s="1"/>
  <c r="AP6" i="19" s="1"/>
  <c r="Z6" i="19"/>
  <c r="AB6" i="19" s="1"/>
  <c r="AO6" i="19" s="1"/>
  <c r="AA24" i="19"/>
  <c r="AC24" i="19" s="1"/>
  <c r="AP24" i="19" s="1"/>
  <c r="Z24" i="19"/>
  <c r="AB24" i="19" s="1"/>
  <c r="AO24" i="19" s="1"/>
  <c r="Z90" i="65"/>
  <c r="AB90" i="65" s="1"/>
  <c r="AO90" i="65" s="1"/>
  <c r="AA90" i="65"/>
  <c r="AC90" i="65" s="1"/>
  <c r="AP90" i="65" s="1"/>
  <c r="Z154" i="65"/>
  <c r="AB154" i="65" s="1"/>
  <c r="AO154" i="65" s="1"/>
  <c r="AA154" i="65"/>
  <c r="AC154" i="65" s="1"/>
  <c r="AP154" i="65" s="1"/>
  <c r="Z226" i="65"/>
  <c r="AB226" i="65" s="1"/>
  <c r="AO226" i="65" s="1"/>
  <c r="AA226" i="65"/>
  <c r="AC226" i="65" s="1"/>
  <c r="AP226" i="65" s="1"/>
  <c r="AA33" i="65"/>
  <c r="AC33" i="65" s="1"/>
  <c r="AP33" i="65" s="1"/>
  <c r="Z33" i="65"/>
  <c r="AB33" i="65" s="1"/>
  <c r="AO33" i="65" s="1"/>
  <c r="AA65" i="65"/>
  <c r="AC65" i="65" s="1"/>
  <c r="AP65" i="65" s="1"/>
  <c r="Z65" i="65"/>
  <c r="AB65" i="65" s="1"/>
  <c r="AO65" i="65" s="1"/>
  <c r="AA97" i="65"/>
  <c r="AC97" i="65" s="1"/>
  <c r="AP97" i="65" s="1"/>
  <c r="Z97" i="65"/>
  <c r="AB97" i="65" s="1"/>
  <c r="AO97" i="65" s="1"/>
  <c r="AA113" i="65"/>
  <c r="AC113" i="65" s="1"/>
  <c r="AP113" i="65" s="1"/>
  <c r="Z113" i="65"/>
  <c r="AB113" i="65" s="1"/>
  <c r="AO113" i="65" s="1"/>
  <c r="AA145" i="65"/>
  <c r="AC145" i="65" s="1"/>
  <c r="AP145" i="65" s="1"/>
  <c r="Z145" i="65"/>
  <c r="AB145" i="65" s="1"/>
  <c r="AO145" i="65" s="1"/>
  <c r="AA177" i="65"/>
  <c r="AC177" i="65" s="1"/>
  <c r="AP177" i="65" s="1"/>
  <c r="Z177" i="65"/>
  <c r="AB177" i="65" s="1"/>
  <c r="AO177" i="65" s="1"/>
  <c r="AA209" i="65"/>
  <c r="AC209" i="65" s="1"/>
  <c r="AP209" i="65" s="1"/>
  <c r="Z209" i="65"/>
  <c r="AB209" i="65" s="1"/>
  <c r="AO209" i="65" s="1"/>
  <c r="Z20" i="65"/>
  <c r="AB20" i="65" s="1"/>
  <c r="AO20" i="65" s="1"/>
  <c r="AA20" i="65"/>
  <c r="AC20" i="65" s="1"/>
  <c r="AP20" i="65" s="1"/>
  <c r="Z78" i="65"/>
  <c r="AB78" i="65" s="1"/>
  <c r="AO78" i="65" s="1"/>
  <c r="AA78" i="65"/>
  <c r="AC78" i="65" s="1"/>
  <c r="AP78" i="65" s="1"/>
  <c r="Z174" i="65"/>
  <c r="AB174" i="65" s="1"/>
  <c r="AO174" i="65" s="1"/>
  <c r="AA174" i="65"/>
  <c r="AC174" i="65" s="1"/>
  <c r="AP174" i="65" s="1"/>
  <c r="AA6" i="65"/>
  <c r="AC6" i="65" s="1"/>
  <c r="Z6" i="65"/>
  <c r="AB6" i="65" s="1"/>
  <c r="Z40" i="65"/>
  <c r="AB40" i="65" s="1"/>
  <c r="AO40" i="65" s="1"/>
  <c r="AA40" i="65"/>
  <c r="AC40" i="65" s="1"/>
  <c r="AP40" i="65" s="1"/>
  <c r="Z72" i="65"/>
  <c r="AB72" i="65" s="1"/>
  <c r="AO72" i="65" s="1"/>
  <c r="AA72" i="65"/>
  <c r="AC72" i="65" s="1"/>
  <c r="AP72" i="65" s="1"/>
  <c r="AA104" i="65"/>
  <c r="AC104" i="65" s="1"/>
  <c r="AP104" i="65" s="1"/>
  <c r="Z104" i="65"/>
  <c r="AB104" i="65" s="1"/>
  <c r="AO104" i="65" s="1"/>
  <c r="AA152" i="65"/>
  <c r="AC152" i="65" s="1"/>
  <c r="AP152" i="65" s="1"/>
  <c r="Z152" i="65"/>
  <c r="AB152" i="65" s="1"/>
  <c r="AO152" i="65" s="1"/>
  <c r="AA184" i="65"/>
  <c r="AC184" i="65" s="1"/>
  <c r="AP184" i="65" s="1"/>
  <c r="Z184" i="65"/>
  <c r="AB184" i="65" s="1"/>
  <c r="AO184" i="65" s="1"/>
  <c r="AA216" i="65"/>
  <c r="AC216" i="65" s="1"/>
  <c r="AP216" i="65" s="1"/>
  <c r="Z216" i="65"/>
  <c r="AB216" i="65" s="1"/>
  <c r="AO216" i="65" s="1"/>
  <c r="AA46" i="28"/>
  <c r="AC46" i="28" s="1"/>
  <c r="AP46" i="28" s="1"/>
  <c r="Z46" i="28"/>
  <c r="AB46" i="28" s="1"/>
  <c r="AO46" i="28" s="1"/>
  <c r="Z41" i="28"/>
  <c r="AB41" i="28" s="1"/>
  <c r="AO41" i="28" s="1"/>
  <c r="AA41" i="28"/>
  <c r="AC41" i="28" s="1"/>
  <c r="AP41" i="28" s="1"/>
  <c r="O33" i="68"/>
  <c r="R33" i="68" s="1"/>
  <c r="V33" i="68" s="1"/>
  <c r="R34" i="68"/>
  <c r="V34" i="68" s="1"/>
  <c r="G30" i="2" s="1"/>
  <c r="AA31" i="28"/>
  <c r="AC31" i="28" s="1"/>
  <c r="AP31" i="28" s="1"/>
  <c r="Z31" i="28"/>
  <c r="AB31" i="28" s="1"/>
  <c r="AO31" i="28" s="1"/>
  <c r="AA47" i="28"/>
  <c r="AC47" i="28" s="1"/>
  <c r="AP47" i="28" s="1"/>
  <c r="Z47" i="28"/>
  <c r="AB47" i="28" s="1"/>
  <c r="AO47" i="28" s="1"/>
  <c r="AA16" i="70"/>
  <c r="AC16" i="70" s="1"/>
  <c r="AP16" i="70" s="1"/>
  <c r="Z16" i="70"/>
  <c r="AB16" i="70" s="1"/>
  <c r="AO16" i="70" s="1"/>
  <c r="AA7" i="70"/>
  <c r="AC7" i="70" s="1"/>
  <c r="AP7" i="70" s="1"/>
  <c r="Z7" i="70"/>
  <c r="AB7" i="70" s="1"/>
  <c r="AO7" i="70" s="1"/>
  <c r="AA18" i="70"/>
  <c r="AC18" i="70" s="1"/>
  <c r="AP18" i="70" s="1"/>
  <c r="Z18" i="70"/>
  <c r="AB18" i="70" s="1"/>
  <c r="AO18" i="70" s="1"/>
  <c r="Z10" i="38"/>
  <c r="AB10" i="38" s="1"/>
  <c r="AO10" i="38" s="1"/>
  <c r="AA10" i="38"/>
  <c r="AC10" i="38" s="1"/>
  <c r="AP10" i="38" s="1"/>
  <c r="AA24" i="38"/>
  <c r="AC24" i="38" s="1"/>
  <c r="AP24" i="38" s="1"/>
  <c r="Z24" i="38"/>
  <c r="AB24" i="38" s="1"/>
  <c r="AO24" i="38" s="1"/>
  <c r="AA6" i="24"/>
  <c r="AC6" i="24" s="1"/>
  <c r="AP6" i="24" s="1"/>
  <c r="Z6" i="24"/>
  <c r="AB6" i="24" s="1"/>
  <c r="AO6" i="24" s="1"/>
  <c r="AA22" i="24"/>
  <c r="AC22" i="24" s="1"/>
  <c r="AP22" i="24" s="1"/>
  <c r="Z22" i="24"/>
  <c r="AB22" i="24" s="1"/>
  <c r="AO22" i="24" s="1"/>
  <c r="AA15" i="58"/>
  <c r="AC15" i="58" s="1"/>
  <c r="AP15" i="58" s="1"/>
  <c r="Z15" i="58"/>
  <c r="AB15" i="58" s="1"/>
  <c r="AO15" i="58" s="1"/>
  <c r="AA56" i="69"/>
  <c r="AC56" i="69" s="1"/>
  <c r="AP56" i="69" s="1"/>
  <c r="Z56" i="69"/>
  <c r="AB56" i="69" s="1"/>
  <c r="AO56" i="69" s="1"/>
  <c r="AA6" i="69"/>
  <c r="AC6" i="69" s="1"/>
  <c r="AP6" i="69" s="1"/>
  <c r="Z6" i="69"/>
  <c r="AB6" i="69" s="1"/>
  <c r="AO6" i="69" s="1"/>
  <c r="Z55" i="69"/>
  <c r="AB55" i="69" s="1"/>
  <c r="AO55" i="69" s="1"/>
  <c r="AA55" i="69"/>
  <c r="AC55" i="69" s="1"/>
  <c r="AP55" i="69" s="1"/>
  <c r="AA52" i="69"/>
  <c r="AC52" i="69" s="1"/>
  <c r="AP52" i="69" s="1"/>
  <c r="Z52" i="69"/>
  <c r="AB52" i="69" s="1"/>
  <c r="AO52" i="69" s="1"/>
  <c r="AA26" i="69"/>
  <c r="AC26" i="69" s="1"/>
  <c r="AP26" i="69" s="1"/>
  <c r="Z26" i="69"/>
  <c r="AB26" i="69" s="1"/>
  <c r="AO26" i="69" s="1"/>
  <c r="AA58" i="69"/>
  <c r="AC58" i="69" s="1"/>
  <c r="AP58" i="69" s="1"/>
  <c r="Z58" i="69"/>
  <c r="AB58" i="69" s="1"/>
  <c r="AO58" i="69" s="1"/>
  <c r="AA45" i="69"/>
  <c r="AC45" i="69" s="1"/>
  <c r="AP45" i="69" s="1"/>
  <c r="Z45" i="69"/>
  <c r="AB45" i="69" s="1"/>
  <c r="AO45" i="69" s="1"/>
  <c r="AA268" i="15"/>
  <c r="AC268" i="15" s="1"/>
  <c r="AP268" i="15" s="1"/>
  <c r="Z268" i="15"/>
  <c r="AB268" i="15" s="1"/>
  <c r="AO268" i="15" s="1"/>
  <c r="Z18" i="56"/>
  <c r="AB18" i="56" s="1"/>
  <c r="AO18" i="56" s="1"/>
  <c r="AA18" i="56"/>
  <c r="AC18" i="56" s="1"/>
  <c r="AP18" i="56" s="1"/>
  <c r="AA15" i="56"/>
  <c r="AC15" i="56" s="1"/>
  <c r="AP15" i="56" s="1"/>
  <c r="Z15" i="56"/>
  <c r="AB15" i="56" s="1"/>
  <c r="AO15" i="56" s="1"/>
  <c r="AA13" i="56"/>
  <c r="AC13" i="56" s="1"/>
  <c r="AP13" i="56" s="1"/>
  <c r="Z13" i="56"/>
  <c r="AB13" i="56" s="1"/>
  <c r="AO13" i="56" s="1"/>
  <c r="AA8" i="41"/>
  <c r="AC8" i="41" s="1"/>
  <c r="AP8" i="41" s="1"/>
  <c r="Z8" i="41"/>
  <c r="AB8" i="41" s="1"/>
  <c r="AO8" i="41" s="1"/>
  <c r="R56" i="67"/>
  <c r="AA6" i="22"/>
  <c r="AC6" i="22" s="1"/>
  <c r="AP6" i="22" s="1"/>
  <c r="Z6" i="22"/>
  <c r="AB6" i="22" s="1"/>
  <c r="AO6" i="22" s="1"/>
  <c r="Z111" i="15"/>
  <c r="AB111" i="15" s="1"/>
  <c r="AO111" i="15" s="1"/>
  <c r="AA111" i="15"/>
  <c r="AC111" i="15" s="1"/>
  <c r="AP111" i="15" s="1"/>
  <c r="AA8" i="49"/>
  <c r="AC8" i="49" s="1"/>
  <c r="AP8" i="49" s="1"/>
  <c r="Z8" i="49"/>
  <c r="AB8" i="49" s="1"/>
  <c r="AO8" i="49" s="1"/>
  <c r="AA34" i="12"/>
  <c r="AC34" i="12" s="1"/>
  <c r="AP34" i="12" s="1"/>
  <c r="Z34" i="12"/>
  <c r="AB34" i="12" s="1"/>
  <c r="AO34" i="12" s="1"/>
  <c r="AA8" i="62"/>
  <c r="AC8" i="62" s="1"/>
  <c r="AP8" i="62" s="1"/>
  <c r="Z8" i="62"/>
  <c r="AB8" i="62" s="1"/>
  <c r="AO8" i="62" s="1"/>
  <c r="AA10" i="62"/>
  <c r="AC10" i="62" s="1"/>
  <c r="AP10" i="62" s="1"/>
  <c r="Z10" i="62"/>
  <c r="AB10" i="62" s="1"/>
  <c r="AO10" i="62" s="1"/>
  <c r="AA19" i="62"/>
  <c r="AC19" i="62" s="1"/>
  <c r="AP19" i="62" s="1"/>
  <c r="Z19" i="62"/>
  <c r="AB19" i="62" s="1"/>
  <c r="AO19" i="62" s="1"/>
  <c r="Q36" i="67"/>
  <c r="L35" i="2"/>
  <c r="N38" i="67"/>
  <c r="AA21" i="50"/>
  <c r="AC21" i="50" s="1"/>
  <c r="AP21" i="50" s="1"/>
  <c r="Z21" i="50"/>
  <c r="AB21" i="50" s="1"/>
  <c r="AO21" i="50" s="1"/>
  <c r="AA16" i="50"/>
  <c r="AC16" i="50" s="1"/>
  <c r="AP16" i="50" s="1"/>
  <c r="Z16" i="50"/>
  <c r="AB16" i="50" s="1"/>
  <c r="AO16" i="50" s="1"/>
  <c r="AA19" i="42"/>
  <c r="AC19" i="42" s="1"/>
  <c r="AP19" i="42" s="1"/>
  <c r="Z19" i="42"/>
  <c r="AB19" i="42" s="1"/>
  <c r="AO19" i="42" s="1"/>
  <c r="Q13" i="67"/>
  <c r="U13" i="67" s="1"/>
  <c r="N13" i="2" s="1"/>
  <c r="L13" i="2"/>
  <c r="AA5" i="42"/>
  <c r="AC5" i="42" s="1"/>
  <c r="Z5" i="42"/>
  <c r="AB5" i="42" s="1"/>
  <c r="L15" i="2"/>
  <c r="Q15" i="67"/>
  <c r="U15" i="67" s="1"/>
  <c r="N15" i="2" s="1"/>
  <c r="O40" i="68"/>
  <c r="R40" i="68" s="1"/>
  <c r="D16" i="2"/>
  <c r="Q15" i="68"/>
  <c r="U15" i="68" s="1"/>
  <c r="F16" i="2" s="1"/>
  <c r="N66" i="67"/>
  <c r="L41" i="2" s="1"/>
  <c r="Q64" i="67"/>
  <c r="Q66" i="67" s="1"/>
  <c r="N54" i="67"/>
  <c r="Q54" i="67" s="1"/>
  <c r="O54" i="67"/>
  <c r="R54" i="67" s="1"/>
  <c r="AA75" i="32"/>
  <c r="AC75" i="32" s="1"/>
  <c r="AP75" i="32" s="1"/>
  <c r="Z75" i="32"/>
  <c r="AB75" i="32" s="1"/>
  <c r="AO75" i="32" s="1"/>
  <c r="AA84" i="22"/>
  <c r="AC84" i="22" s="1"/>
  <c r="AP84" i="22" s="1"/>
  <c r="Z84" i="22"/>
  <c r="AB84" i="22" s="1"/>
  <c r="AO84" i="22" s="1"/>
  <c r="AA12" i="20"/>
  <c r="AC12" i="20" s="1"/>
  <c r="AP12" i="20" s="1"/>
  <c r="Z12" i="20"/>
  <c r="AB12" i="20" s="1"/>
  <c r="AO12" i="20" s="1"/>
  <c r="AA476" i="15"/>
  <c r="AC476" i="15" s="1"/>
  <c r="AP476" i="15" s="1"/>
  <c r="Z476" i="15"/>
  <c r="AB476" i="15" s="1"/>
  <c r="AO476" i="15" s="1"/>
  <c r="AA348" i="15"/>
  <c r="AC348" i="15" s="1"/>
  <c r="AP348" i="15" s="1"/>
  <c r="Z348" i="15"/>
  <c r="AB348" i="15" s="1"/>
  <c r="AO348" i="15" s="1"/>
  <c r="AA220" i="15"/>
  <c r="AC220" i="15" s="1"/>
  <c r="AP220" i="15" s="1"/>
  <c r="Z220" i="15"/>
  <c r="AB220" i="15" s="1"/>
  <c r="AO220" i="15" s="1"/>
  <c r="AA130" i="15"/>
  <c r="AC130" i="15" s="1"/>
  <c r="AP130" i="15" s="1"/>
  <c r="Z130" i="15"/>
  <c r="AB130" i="15" s="1"/>
  <c r="AO130" i="15" s="1"/>
  <c r="Z13" i="15"/>
  <c r="AB13" i="15" s="1"/>
  <c r="AO13" i="15" s="1"/>
  <c r="AA13" i="15"/>
  <c r="AC13" i="15" s="1"/>
  <c r="AP13" i="15" s="1"/>
  <c r="AA10" i="3"/>
  <c r="AC10" i="3" s="1"/>
  <c r="AP10" i="3" s="1"/>
  <c r="Z10" i="3"/>
  <c r="AB10" i="3" s="1"/>
  <c r="AO10" i="3" s="1"/>
  <c r="AA183" i="65"/>
  <c r="AC183" i="65" s="1"/>
  <c r="AP183" i="65" s="1"/>
  <c r="Z183" i="65"/>
  <c r="AB183" i="65" s="1"/>
  <c r="AO183" i="65" s="1"/>
  <c r="AA119" i="65"/>
  <c r="AC119" i="65" s="1"/>
  <c r="AP119" i="65" s="1"/>
  <c r="Z119" i="65"/>
  <c r="AB119" i="65" s="1"/>
  <c r="AO119" i="65" s="1"/>
  <c r="AA55" i="65"/>
  <c r="AC55" i="65" s="1"/>
  <c r="AP55" i="65" s="1"/>
  <c r="Z55" i="65"/>
  <c r="AB55" i="65" s="1"/>
  <c r="AO55" i="65" s="1"/>
  <c r="Z14" i="36"/>
  <c r="AB14" i="36" s="1"/>
  <c r="AO14" i="36" s="1"/>
  <c r="AA14" i="36"/>
  <c r="AC14" i="36" s="1"/>
  <c r="AP14" i="36" s="1"/>
  <c r="AA23" i="36"/>
  <c r="AC23" i="36" s="1"/>
  <c r="AP23" i="36" s="1"/>
  <c r="Z23" i="36"/>
  <c r="AB23" i="36" s="1"/>
  <c r="AO23" i="36" s="1"/>
  <c r="AA15" i="36"/>
  <c r="AC15" i="36" s="1"/>
  <c r="AP15" i="36" s="1"/>
  <c r="Z15" i="36"/>
  <c r="AB15" i="36" s="1"/>
  <c r="AO15" i="36" s="1"/>
  <c r="AA7" i="36"/>
  <c r="AC7" i="36" s="1"/>
  <c r="AP7" i="36" s="1"/>
  <c r="Z7" i="36"/>
  <c r="AB7" i="36" s="1"/>
  <c r="AO7" i="36" s="1"/>
  <c r="AA20" i="36"/>
  <c r="AC20" i="36" s="1"/>
  <c r="AP20" i="36" s="1"/>
  <c r="Z20" i="36"/>
  <c r="AB20" i="36" s="1"/>
  <c r="AO20" i="36" s="1"/>
  <c r="AA18" i="36"/>
  <c r="AC18" i="36" s="1"/>
  <c r="AP18" i="36" s="1"/>
  <c r="Z18" i="36"/>
  <c r="AB18" i="36" s="1"/>
  <c r="AO18" i="36" s="1"/>
  <c r="AA20" i="44"/>
  <c r="AC20" i="44" s="1"/>
  <c r="AP20" i="44" s="1"/>
  <c r="Z20" i="44"/>
  <c r="AB20" i="44" s="1"/>
  <c r="AO20" i="44" s="1"/>
  <c r="Z17" i="44"/>
  <c r="AB17" i="44" s="1"/>
  <c r="AO17" i="44" s="1"/>
  <c r="AA17" i="44"/>
  <c r="AC17" i="44" s="1"/>
  <c r="AP17" i="44" s="1"/>
  <c r="AA15" i="44"/>
  <c r="AC15" i="44" s="1"/>
  <c r="AP15" i="44" s="1"/>
  <c r="Z15" i="44"/>
  <c r="AB15" i="44" s="1"/>
  <c r="AO15" i="44" s="1"/>
  <c r="AA5" i="44"/>
  <c r="AC5" i="44" s="1"/>
  <c r="Z5" i="44"/>
  <c r="AB5" i="44" s="1"/>
  <c r="D18" i="2"/>
  <c r="Q17" i="68"/>
  <c r="U17" i="68" s="1"/>
  <c r="F18" i="2" s="1"/>
  <c r="AA6" i="18"/>
  <c r="AC6" i="18" s="1"/>
  <c r="AP6" i="18" s="1"/>
  <c r="Z6" i="18"/>
  <c r="AB6" i="18" s="1"/>
  <c r="AO6" i="18" s="1"/>
  <c r="AA12" i="18"/>
  <c r="AC12" i="18" s="1"/>
  <c r="AP12" i="18" s="1"/>
  <c r="Z12" i="18"/>
  <c r="AB12" i="18" s="1"/>
  <c r="AO12" i="18" s="1"/>
  <c r="AA7" i="18"/>
  <c r="AC7" i="18" s="1"/>
  <c r="AP7" i="18" s="1"/>
  <c r="Z7" i="18"/>
  <c r="AB7" i="18" s="1"/>
  <c r="AO7" i="18" s="1"/>
  <c r="Z22" i="18"/>
  <c r="AB22" i="18" s="1"/>
  <c r="AO22" i="18" s="1"/>
  <c r="AA22" i="18"/>
  <c r="AC22" i="18" s="1"/>
  <c r="AP22" i="18" s="1"/>
  <c r="AA18" i="25"/>
  <c r="AC18" i="25" s="1"/>
  <c r="AP18" i="25" s="1"/>
  <c r="Z18" i="25"/>
  <c r="AB18" i="25" s="1"/>
  <c r="AO18" i="25" s="1"/>
  <c r="Z6" i="25"/>
  <c r="AB6" i="25" s="1"/>
  <c r="AO6" i="25" s="1"/>
  <c r="AA6" i="25"/>
  <c r="AC6" i="25" s="1"/>
  <c r="AP6" i="25" s="1"/>
  <c r="AA5" i="25"/>
  <c r="AC5" i="25" s="1"/>
  <c r="Z5" i="25"/>
  <c r="AB5" i="25" s="1"/>
  <c r="AA11" i="25"/>
  <c r="AC11" i="25" s="1"/>
  <c r="AP11" i="25" s="1"/>
  <c r="Z11" i="25"/>
  <c r="AB11" i="25" s="1"/>
  <c r="AO11" i="25" s="1"/>
  <c r="Z6" i="61"/>
  <c r="AB6" i="61" s="1"/>
  <c r="AO6" i="61" s="1"/>
  <c r="AA6" i="61"/>
  <c r="AC6" i="61" s="1"/>
  <c r="AP6" i="61" s="1"/>
  <c r="Z16" i="61"/>
  <c r="AB16" i="61" s="1"/>
  <c r="AO16" i="61" s="1"/>
  <c r="AA16" i="61"/>
  <c r="AC16" i="61" s="1"/>
  <c r="AP16" i="61" s="1"/>
  <c r="AA17" i="61"/>
  <c r="AC17" i="61" s="1"/>
  <c r="AP17" i="61" s="1"/>
  <c r="Z17" i="61"/>
  <c r="AB17" i="61" s="1"/>
  <c r="AO17" i="61" s="1"/>
  <c r="AA14" i="61"/>
  <c r="AC14" i="61" s="1"/>
  <c r="AP14" i="61" s="1"/>
  <c r="Z14" i="61"/>
  <c r="AB14" i="61" s="1"/>
  <c r="AO14" i="61" s="1"/>
  <c r="AA7" i="61"/>
  <c r="AC7" i="61" s="1"/>
  <c r="AP7" i="61" s="1"/>
  <c r="Z7" i="61"/>
  <c r="AB7" i="61" s="1"/>
  <c r="AO7" i="61" s="1"/>
  <c r="AA20" i="61"/>
  <c r="AC20" i="61" s="1"/>
  <c r="AP20" i="61" s="1"/>
  <c r="Z20" i="61"/>
  <c r="AB20" i="61" s="1"/>
  <c r="AO20" i="61" s="1"/>
  <c r="AA9" i="75"/>
  <c r="AC9" i="75" s="1"/>
  <c r="AP9" i="75" s="1"/>
  <c r="Z9" i="75"/>
  <c r="AB9" i="75" s="1"/>
  <c r="AO9" i="75" s="1"/>
  <c r="Z18" i="75"/>
  <c r="AB18" i="75" s="1"/>
  <c r="AO18" i="75" s="1"/>
  <c r="AA18" i="75"/>
  <c r="AC18" i="75" s="1"/>
  <c r="AP18" i="75" s="1"/>
  <c r="Z46" i="75"/>
  <c r="AB46" i="75" s="1"/>
  <c r="AO46" i="75" s="1"/>
  <c r="AA46" i="75"/>
  <c r="AC46" i="75" s="1"/>
  <c r="AP46" i="75" s="1"/>
  <c r="AA8" i="75"/>
  <c r="AC8" i="75" s="1"/>
  <c r="AP8" i="75" s="1"/>
  <c r="Z8" i="75"/>
  <c r="AB8" i="75" s="1"/>
  <c r="AO8" i="75" s="1"/>
  <c r="AA7" i="75"/>
  <c r="AC7" i="75" s="1"/>
  <c r="AP7" i="75" s="1"/>
  <c r="Z7" i="75"/>
  <c r="AB7" i="75" s="1"/>
  <c r="AO7" i="75" s="1"/>
  <c r="AA47" i="75"/>
  <c r="AC47" i="75" s="1"/>
  <c r="AP47" i="75" s="1"/>
  <c r="Z47" i="75"/>
  <c r="AB47" i="75" s="1"/>
  <c r="AO47" i="75" s="1"/>
  <c r="AA43" i="75"/>
  <c r="AC43" i="75" s="1"/>
  <c r="AP43" i="75" s="1"/>
  <c r="Z43" i="75"/>
  <c r="AB43" i="75" s="1"/>
  <c r="AO43" i="75" s="1"/>
  <c r="Z26" i="75"/>
  <c r="AB26" i="75" s="1"/>
  <c r="AO26" i="75" s="1"/>
  <c r="AA26" i="75"/>
  <c r="AC26" i="75" s="1"/>
  <c r="AP26" i="75" s="1"/>
  <c r="Z58" i="75"/>
  <c r="AB58" i="75" s="1"/>
  <c r="AO58" i="75" s="1"/>
  <c r="AA58" i="75"/>
  <c r="AC58" i="75" s="1"/>
  <c r="AP58" i="75" s="1"/>
  <c r="AA33" i="75"/>
  <c r="AC33" i="75" s="1"/>
  <c r="AP33" i="75" s="1"/>
  <c r="Z33" i="75"/>
  <c r="AB33" i="75" s="1"/>
  <c r="AO33" i="75" s="1"/>
  <c r="AA49" i="75"/>
  <c r="AC49" i="75" s="1"/>
  <c r="AP49" i="75" s="1"/>
  <c r="Z49" i="75"/>
  <c r="AB49" i="75" s="1"/>
  <c r="AO49" i="75" s="1"/>
  <c r="AA65" i="75"/>
  <c r="AC65" i="75" s="1"/>
  <c r="AP65" i="75" s="1"/>
  <c r="Z65" i="75"/>
  <c r="AB65" i="75" s="1"/>
  <c r="AO65" i="75" s="1"/>
  <c r="AA32" i="75"/>
  <c r="AC32" i="75" s="1"/>
  <c r="AP32" i="75" s="1"/>
  <c r="Z32" i="75"/>
  <c r="AB32" i="75" s="1"/>
  <c r="AO32" i="75" s="1"/>
  <c r="AA48" i="75"/>
  <c r="AC48" i="75" s="1"/>
  <c r="AP48" i="75" s="1"/>
  <c r="Z48" i="75"/>
  <c r="AB48" i="75" s="1"/>
  <c r="AO48" i="75" s="1"/>
  <c r="AA64" i="75"/>
  <c r="AC64" i="75" s="1"/>
  <c r="AP64" i="75" s="1"/>
  <c r="Z64" i="75"/>
  <c r="AB64" i="75" s="1"/>
  <c r="AO64" i="75" s="1"/>
  <c r="AA119" i="66"/>
  <c r="AC119" i="66" s="1"/>
  <c r="AP119" i="66" s="1"/>
  <c r="Z119" i="66"/>
  <c r="AB119" i="66" s="1"/>
  <c r="AO119" i="66" s="1"/>
  <c r="AA22" i="66"/>
  <c r="AC22" i="66" s="1"/>
  <c r="AP22" i="66" s="1"/>
  <c r="Z22" i="66"/>
  <c r="AB22" i="66" s="1"/>
  <c r="AO22" i="66" s="1"/>
  <c r="AA39" i="66"/>
  <c r="AC39" i="66" s="1"/>
  <c r="AP39" i="66" s="1"/>
  <c r="Z39" i="66"/>
  <c r="AB39" i="66" s="1"/>
  <c r="AO39" i="66" s="1"/>
  <c r="Z12" i="66"/>
  <c r="AB12" i="66" s="1"/>
  <c r="AO12" i="66" s="1"/>
  <c r="AA12" i="66"/>
  <c r="AC12" i="66" s="1"/>
  <c r="AP12" i="66" s="1"/>
  <c r="Z20" i="66"/>
  <c r="AB20" i="66" s="1"/>
  <c r="AO20" i="66" s="1"/>
  <c r="AA20" i="66"/>
  <c r="AC20" i="66" s="1"/>
  <c r="AP20" i="66" s="1"/>
  <c r="Z54" i="66"/>
  <c r="AB54" i="66" s="1"/>
  <c r="AO54" i="66" s="1"/>
  <c r="AA54" i="66"/>
  <c r="AC54" i="66" s="1"/>
  <c r="AP54" i="66" s="1"/>
  <c r="Z86" i="66"/>
  <c r="AB86" i="66" s="1"/>
  <c r="AO86" i="66" s="1"/>
  <c r="AA86" i="66"/>
  <c r="AC86" i="66" s="1"/>
  <c r="AP86" i="66" s="1"/>
  <c r="Z118" i="66"/>
  <c r="AB118" i="66" s="1"/>
  <c r="AO118" i="66" s="1"/>
  <c r="AA118" i="66"/>
  <c r="AC118" i="66" s="1"/>
  <c r="AP118" i="66" s="1"/>
  <c r="AA43" i="66"/>
  <c r="AC43" i="66" s="1"/>
  <c r="AP43" i="66" s="1"/>
  <c r="Z43" i="66"/>
  <c r="AB43" i="66" s="1"/>
  <c r="AO43" i="66" s="1"/>
  <c r="AA75" i="66"/>
  <c r="AC75" i="66" s="1"/>
  <c r="AP75" i="66" s="1"/>
  <c r="Z75" i="66"/>
  <c r="AB75" i="66" s="1"/>
  <c r="AO75" i="66" s="1"/>
  <c r="AA107" i="66"/>
  <c r="AC107" i="66" s="1"/>
  <c r="AP107" i="66" s="1"/>
  <c r="Z107" i="66"/>
  <c r="AB107" i="66" s="1"/>
  <c r="AO107" i="66" s="1"/>
  <c r="Z6" i="66"/>
  <c r="AB6" i="66" s="1"/>
  <c r="AA6" i="66"/>
  <c r="AC6" i="66" s="1"/>
  <c r="Z50" i="66"/>
  <c r="AB50" i="66" s="1"/>
  <c r="AO50" i="66" s="1"/>
  <c r="AA50" i="66"/>
  <c r="AC50" i="66" s="1"/>
  <c r="AP50" i="66" s="1"/>
  <c r="Z82" i="66"/>
  <c r="AB82" i="66" s="1"/>
  <c r="AO82" i="66" s="1"/>
  <c r="AA82" i="66"/>
  <c r="AC82" i="66" s="1"/>
  <c r="AP82" i="66" s="1"/>
  <c r="Z114" i="66"/>
  <c r="AB114" i="66" s="1"/>
  <c r="AO114" i="66" s="1"/>
  <c r="AA114" i="66"/>
  <c r="AC114" i="66" s="1"/>
  <c r="AP114" i="66" s="1"/>
  <c r="Z9" i="66"/>
  <c r="AB9" i="66" s="1"/>
  <c r="AO9" i="66" s="1"/>
  <c r="AA9" i="66"/>
  <c r="AC9" i="66" s="1"/>
  <c r="AP9" i="66" s="1"/>
  <c r="AA25" i="66"/>
  <c r="AC25" i="66" s="1"/>
  <c r="AP25" i="66" s="1"/>
  <c r="Z25" i="66"/>
  <c r="AB25" i="66" s="1"/>
  <c r="AO25" i="66" s="1"/>
  <c r="AA41" i="66"/>
  <c r="AC41" i="66" s="1"/>
  <c r="AP41" i="66" s="1"/>
  <c r="Z41" i="66"/>
  <c r="AB41" i="66" s="1"/>
  <c r="AO41" i="66" s="1"/>
  <c r="AA57" i="66"/>
  <c r="AC57" i="66" s="1"/>
  <c r="AP57" i="66" s="1"/>
  <c r="Z57" i="66"/>
  <c r="AB57" i="66" s="1"/>
  <c r="AO57" i="66" s="1"/>
  <c r="AA73" i="66"/>
  <c r="AC73" i="66" s="1"/>
  <c r="AP73" i="66" s="1"/>
  <c r="Z73" i="66"/>
  <c r="AB73" i="66" s="1"/>
  <c r="AO73" i="66" s="1"/>
  <c r="AA89" i="66"/>
  <c r="AC89" i="66" s="1"/>
  <c r="AP89" i="66" s="1"/>
  <c r="Z89" i="66"/>
  <c r="AB89" i="66" s="1"/>
  <c r="AO89" i="66" s="1"/>
  <c r="AA105" i="66"/>
  <c r="AC105" i="66" s="1"/>
  <c r="AP105" i="66" s="1"/>
  <c r="Z105" i="66"/>
  <c r="AB105" i="66" s="1"/>
  <c r="AO105" i="66" s="1"/>
  <c r="AA121" i="66"/>
  <c r="AC121" i="66" s="1"/>
  <c r="AP121" i="66" s="1"/>
  <c r="Z121" i="66"/>
  <c r="AB121" i="66" s="1"/>
  <c r="AO121" i="66" s="1"/>
  <c r="AA8" i="66"/>
  <c r="AC8" i="66" s="1"/>
  <c r="AP8" i="66" s="1"/>
  <c r="Z8" i="66"/>
  <c r="AB8" i="66" s="1"/>
  <c r="AO8" i="66" s="1"/>
  <c r="AA24" i="66"/>
  <c r="AC24" i="66" s="1"/>
  <c r="AP24" i="66" s="1"/>
  <c r="Z24" i="66"/>
  <c r="AB24" i="66" s="1"/>
  <c r="AO24" i="66" s="1"/>
  <c r="AA40" i="66"/>
  <c r="AC40" i="66" s="1"/>
  <c r="AP40" i="66" s="1"/>
  <c r="Z40" i="66"/>
  <c r="AB40" i="66" s="1"/>
  <c r="AO40" i="66" s="1"/>
  <c r="AA56" i="66"/>
  <c r="AC56" i="66" s="1"/>
  <c r="AP56" i="66" s="1"/>
  <c r="Z56" i="66"/>
  <c r="AB56" i="66" s="1"/>
  <c r="AO56" i="66" s="1"/>
  <c r="AA72" i="66"/>
  <c r="AC72" i="66" s="1"/>
  <c r="AP72" i="66" s="1"/>
  <c r="Z72" i="66"/>
  <c r="AB72" i="66" s="1"/>
  <c r="AO72" i="66" s="1"/>
  <c r="AA88" i="66"/>
  <c r="AC88" i="66" s="1"/>
  <c r="AP88" i="66" s="1"/>
  <c r="Z88" i="66"/>
  <c r="AB88" i="66" s="1"/>
  <c r="AO88" i="66" s="1"/>
  <c r="AA104" i="66"/>
  <c r="AC104" i="66" s="1"/>
  <c r="AP104" i="66" s="1"/>
  <c r="Z104" i="66"/>
  <c r="AB104" i="66" s="1"/>
  <c r="AO104" i="66" s="1"/>
  <c r="AA120" i="66"/>
  <c r="AC120" i="66" s="1"/>
  <c r="AP120" i="66" s="1"/>
  <c r="Z120" i="66"/>
  <c r="AB120" i="66" s="1"/>
  <c r="AO120" i="66" s="1"/>
  <c r="Z18" i="33"/>
  <c r="AB18" i="33" s="1"/>
  <c r="AO18" i="33" s="1"/>
  <c r="AA18" i="33"/>
  <c r="AC18" i="33" s="1"/>
  <c r="AP18" i="33" s="1"/>
  <c r="Z17" i="33"/>
  <c r="AB17" i="33" s="1"/>
  <c r="AO17" i="33" s="1"/>
  <c r="AA17" i="33"/>
  <c r="AC17" i="33" s="1"/>
  <c r="AP17" i="33" s="1"/>
  <c r="AA20" i="33"/>
  <c r="AC20" i="33" s="1"/>
  <c r="AP20" i="33" s="1"/>
  <c r="Z20" i="33"/>
  <c r="AB20" i="33" s="1"/>
  <c r="AO20" i="33" s="1"/>
  <c r="AA23" i="33"/>
  <c r="AC23" i="33" s="1"/>
  <c r="AP23" i="33" s="1"/>
  <c r="Z23" i="33"/>
  <c r="AB23" i="33" s="1"/>
  <c r="AO23" i="33" s="1"/>
  <c r="AA13" i="33"/>
  <c r="AC13" i="33" s="1"/>
  <c r="AP13" i="33" s="1"/>
  <c r="Z13" i="33"/>
  <c r="AB13" i="33" s="1"/>
  <c r="AO13" i="33" s="1"/>
  <c r="AA22" i="33"/>
  <c r="AC22" i="33" s="1"/>
  <c r="AP22" i="33" s="1"/>
  <c r="Z22" i="33"/>
  <c r="AB22" i="33" s="1"/>
  <c r="AO22" i="33" s="1"/>
  <c r="AA17" i="73"/>
  <c r="AC17" i="73" s="1"/>
  <c r="AP17" i="73" s="1"/>
  <c r="Z17" i="73"/>
  <c r="AB17" i="73" s="1"/>
  <c r="AO17" i="73" s="1"/>
  <c r="Z6" i="73"/>
  <c r="AB6" i="73" s="1"/>
  <c r="AO6" i="73" s="1"/>
  <c r="AA6" i="73"/>
  <c r="AC6" i="73" s="1"/>
  <c r="AP6" i="73" s="1"/>
  <c r="AA22" i="73"/>
  <c r="AC22" i="73" s="1"/>
  <c r="AP22" i="73" s="1"/>
  <c r="Z22" i="73"/>
  <c r="AB22" i="73" s="1"/>
  <c r="AO22" i="73" s="1"/>
  <c r="AA18" i="73"/>
  <c r="AC18" i="73" s="1"/>
  <c r="AP18" i="73" s="1"/>
  <c r="Z18" i="73"/>
  <c r="AB18" i="73" s="1"/>
  <c r="AO18" i="73" s="1"/>
  <c r="Z12" i="73"/>
  <c r="AB12" i="73" s="1"/>
  <c r="AO12" i="73" s="1"/>
  <c r="AA12" i="73"/>
  <c r="AC12" i="73" s="1"/>
  <c r="AP12" i="73" s="1"/>
  <c r="Z23" i="16"/>
  <c r="AB23" i="16" s="1"/>
  <c r="AO23" i="16" s="1"/>
  <c r="AA23" i="16"/>
  <c r="AC23" i="16" s="1"/>
  <c r="AP23" i="16" s="1"/>
  <c r="AA18" i="16"/>
  <c r="AC18" i="16" s="1"/>
  <c r="AP18" i="16" s="1"/>
  <c r="Z18" i="16"/>
  <c r="AB18" i="16" s="1"/>
  <c r="AO18" i="16" s="1"/>
  <c r="AA14" i="16"/>
  <c r="AC14" i="16" s="1"/>
  <c r="AP14" i="16" s="1"/>
  <c r="Z14" i="16"/>
  <c r="AB14" i="16" s="1"/>
  <c r="AO14" i="16" s="1"/>
  <c r="AA7" i="16"/>
  <c r="AC7" i="16" s="1"/>
  <c r="AP7" i="16" s="1"/>
  <c r="Z7" i="16"/>
  <c r="AB7" i="16" s="1"/>
  <c r="AO7" i="16" s="1"/>
  <c r="AA20" i="16"/>
  <c r="AC20" i="16" s="1"/>
  <c r="AP20" i="16" s="1"/>
  <c r="Z20" i="16"/>
  <c r="AB20" i="16" s="1"/>
  <c r="AO20" i="16" s="1"/>
  <c r="Z5" i="57"/>
  <c r="AB5" i="57" s="1"/>
  <c r="AA5" i="57"/>
  <c r="AC5" i="57" s="1"/>
  <c r="Z43" i="57"/>
  <c r="AB43" i="57" s="1"/>
  <c r="AO43" i="57" s="1"/>
  <c r="AA43" i="57"/>
  <c r="AC43" i="57" s="1"/>
  <c r="AP43" i="57" s="1"/>
  <c r="AA44" i="57"/>
  <c r="AC44" i="57" s="1"/>
  <c r="AP44" i="57" s="1"/>
  <c r="Z44" i="57"/>
  <c r="AB44" i="57" s="1"/>
  <c r="AO44" i="57" s="1"/>
  <c r="AA32" i="57"/>
  <c r="AC32" i="57" s="1"/>
  <c r="AP32" i="57" s="1"/>
  <c r="Z32" i="57"/>
  <c r="AB32" i="57" s="1"/>
  <c r="AO32" i="57" s="1"/>
  <c r="AA9" i="57"/>
  <c r="AC9" i="57" s="1"/>
  <c r="AP9" i="57" s="1"/>
  <c r="Z9" i="57"/>
  <c r="AB9" i="57" s="1"/>
  <c r="AO9" i="57" s="1"/>
  <c r="Z21" i="57"/>
  <c r="AB21" i="57" s="1"/>
  <c r="AO21" i="57" s="1"/>
  <c r="AA21" i="57"/>
  <c r="AC21" i="57" s="1"/>
  <c r="AP21" i="57" s="1"/>
  <c r="Z47" i="57"/>
  <c r="AB47" i="57" s="1"/>
  <c r="AO47" i="57" s="1"/>
  <c r="AA47" i="57"/>
  <c r="AC47" i="57" s="1"/>
  <c r="AP47" i="57" s="1"/>
  <c r="AA19" i="57"/>
  <c r="AC19" i="57" s="1"/>
  <c r="AP19" i="57" s="1"/>
  <c r="Z19" i="57"/>
  <c r="AB19" i="57" s="1"/>
  <c r="AO19" i="57" s="1"/>
  <c r="Z34" i="57"/>
  <c r="AB34" i="57" s="1"/>
  <c r="AO34" i="57" s="1"/>
  <c r="AA34" i="57"/>
  <c r="AC34" i="57" s="1"/>
  <c r="AP34" i="57" s="1"/>
  <c r="AA17" i="57"/>
  <c r="AC17" i="57" s="1"/>
  <c r="AP17" i="57" s="1"/>
  <c r="Z17" i="57"/>
  <c r="AB17" i="57" s="1"/>
  <c r="AO17" i="57" s="1"/>
  <c r="AA33" i="57"/>
  <c r="AC33" i="57" s="1"/>
  <c r="AP33" i="57" s="1"/>
  <c r="Z33" i="57"/>
  <c r="AB33" i="57" s="1"/>
  <c r="AO33" i="57" s="1"/>
  <c r="AA20" i="23"/>
  <c r="AC20" i="23" s="1"/>
  <c r="AP20" i="23" s="1"/>
  <c r="Z20" i="23"/>
  <c r="AB20" i="23" s="1"/>
  <c r="AO20" i="23" s="1"/>
  <c r="Z17" i="23"/>
  <c r="AB17" i="23" s="1"/>
  <c r="AO17" i="23" s="1"/>
  <c r="AA17" i="23"/>
  <c r="AC17" i="23" s="1"/>
  <c r="AP17" i="23" s="1"/>
  <c r="AA16" i="23"/>
  <c r="AC16" i="23" s="1"/>
  <c r="AP16" i="23" s="1"/>
  <c r="Z16" i="23"/>
  <c r="AB16" i="23" s="1"/>
  <c r="AO16" i="23" s="1"/>
  <c r="AA8" i="23"/>
  <c r="AC8" i="23" s="1"/>
  <c r="AP8" i="23" s="1"/>
  <c r="Z8" i="23"/>
  <c r="AB8" i="23" s="1"/>
  <c r="AO8" i="23" s="1"/>
  <c r="AA21" i="23"/>
  <c r="AC21" i="23" s="1"/>
  <c r="AP21" i="23" s="1"/>
  <c r="Z21" i="23"/>
  <c r="AB21" i="23" s="1"/>
  <c r="AO21" i="23" s="1"/>
  <c r="Z15" i="71"/>
  <c r="AB15" i="71" s="1"/>
  <c r="AO15" i="71" s="1"/>
  <c r="AA15" i="71"/>
  <c r="AC15" i="71" s="1"/>
  <c r="AP15" i="71" s="1"/>
  <c r="AA20" i="71"/>
  <c r="AC20" i="71" s="1"/>
  <c r="AP20" i="71" s="1"/>
  <c r="Z20" i="71"/>
  <c r="AB20" i="71" s="1"/>
  <c r="AO20" i="71" s="1"/>
  <c r="Z18" i="71"/>
  <c r="AB18" i="71" s="1"/>
  <c r="AO18" i="71" s="1"/>
  <c r="AA18" i="71"/>
  <c r="AC18" i="71" s="1"/>
  <c r="AP18" i="71" s="1"/>
  <c r="AA19" i="71"/>
  <c r="AC19" i="71" s="1"/>
  <c r="AP19" i="71" s="1"/>
  <c r="Z19" i="71"/>
  <c r="AB19" i="71" s="1"/>
  <c r="AO19" i="71" s="1"/>
  <c r="Z13" i="71"/>
  <c r="AB13" i="71" s="1"/>
  <c r="AO13" i="71" s="1"/>
  <c r="AA13" i="71"/>
  <c r="AC13" i="71" s="1"/>
  <c r="AP13" i="71" s="1"/>
  <c r="AA22" i="71"/>
  <c r="AC22" i="71" s="1"/>
  <c r="AP22" i="71" s="1"/>
  <c r="Z22" i="71"/>
  <c r="AB22" i="71" s="1"/>
  <c r="AO22" i="71" s="1"/>
  <c r="AA364" i="15"/>
  <c r="AC364" i="15" s="1"/>
  <c r="AP364" i="15" s="1"/>
  <c r="Z364" i="15"/>
  <c r="AB364" i="15" s="1"/>
  <c r="AO364" i="15" s="1"/>
  <c r="AA98" i="15"/>
  <c r="AC98" i="15" s="1"/>
  <c r="AP98" i="15" s="1"/>
  <c r="Z98" i="15"/>
  <c r="AB98" i="15" s="1"/>
  <c r="AO98" i="15" s="1"/>
  <c r="Z24" i="13"/>
  <c r="AB24" i="13" s="1"/>
  <c r="AO24" i="13" s="1"/>
  <c r="AA24" i="13"/>
  <c r="AC24" i="13" s="1"/>
  <c r="AP24" i="13" s="1"/>
  <c r="AA11" i="13"/>
  <c r="AC11" i="13" s="1"/>
  <c r="AP11" i="13" s="1"/>
  <c r="Z11" i="13"/>
  <c r="AB11" i="13" s="1"/>
  <c r="AO11" i="13" s="1"/>
  <c r="Z17" i="13"/>
  <c r="AB17" i="13" s="1"/>
  <c r="AO17" i="13" s="1"/>
  <c r="AA17" i="13"/>
  <c r="AC17" i="13" s="1"/>
  <c r="AP17" i="13" s="1"/>
  <c r="Z5" i="13"/>
  <c r="AB5" i="13" s="1"/>
  <c r="AA5" i="13"/>
  <c r="AC5" i="13" s="1"/>
  <c r="Z22" i="40"/>
  <c r="AB22" i="40" s="1"/>
  <c r="AO22" i="40" s="1"/>
  <c r="AA22" i="40"/>
  <c r="AC22" i="40" s="1"/>
  <c r="AP22" i="40" s="1"/>
  <c r="AA16" i="40"/>
  <c r="AC16" i="40" s="1"/>
  <c r="AP16" i="40" s="1"/>
  <c r="Z16" i="40"/>
  <c r="AB16" i="40" s="1"/>
  <c r="AO16" i="40" s="1"/>
  <c r="AA12" i="40"/>
  <c r="AC12" i="40" s="1"/>
  <c r="AP12" i="40" s="1"/>
  <c r="Z12" i="40"/>
  <c r="AB12" i="40" s="1"/>
  <c r="AO12" i="40" s="1"/>
  <c r="AA17" i="40"/>
  <c r="AC17" i="40" s="1"/>
  <c r="AP17" i="40" s="1"/>
  <c r="Z17" i="40"/>
  <c r="AB17" i="40" s="1"/>
  <c r="AO17" i="40" s="1"/>
  <c r="Z15" i="51"/>
  <c r="AB15" i="51" s="1"/>
  <c r="AO15" i="51" s="1"/>
  <c r="AA15" i="51"/>
  <c r="AC15" i="51" s="1"/>
  <c r="AP15" i="51" s="1"/>
  <c r="Z24" i="51"/>
  <c r="AB24" i="51" s="1"/>
  <c r="AO24" i="51" s="1"/>
  <c r="AA24" i="51"/>
  <c r="AC24" i="51" s="1"/>
  <c r="AP24" i="51" s="1"/>
  <c r="Z5" i="51"/>
  <c r="AB5" i="51" s="1"/>
  <c r="AA5" i="51"/>
  <c r="AC5" i="51" s="1"/>
  <c r="AA11" i="51"/>
  <c r="AC11" i="51" s="1"/>
  <c r="AP11" i="51" s="1"/>
  <c r="Z11" i="51"/>
  <c r="AB11" i="51" s="1"/>
  <c r="AO11" i="51" s="1"/>
  <c r="AA25" i="29"/>
  <c r="AC25" i="29" s="1"/>
  <c r="AP25" i="29" s="1"/>
  <c r="Z25" i="29"/>
  <c r="AB25" i="29" s="1"/>
  <c r="AO25" i="29" s="1"/>
  <c r="AA57" i="29"/>
  <c r="AC57" i="29" s="1"/>
  <c r="AP57" i="29" s="1"/>
  <c r="Z57" i="29"/>
  <c r="AB57" i="29" s="1"/>
  <c r="AO57" i="29" s="1"/>
  <c r="AA49" i="29"/>
  <c r="AC49" i="29" s="1"/>
  <c r="AP49" i="29" s="1"/>
  <c r="Z49" i="29"/>
  <c r="AB49" i="29" s="1"/>
  <c r="AO49" i="29" s="1"/>
  <c r="AA81" i="29"/>
  <c r="AC81" i="29" s="1"/>
  <c r="AP81" i="29" s="1"/>
  <c r="Z81" i="29"/>
  <c r="AB81" i="29" s="1"/>
  <c r="AO81" i="29" s="1"/>
  <c r="AA29" i="29"/>
  <c r="AC29" i="29" s="1"/>
  <c r="AP29" i="29" s="1"/>
  <c r="Z29" i="29"/>
  <c r="AB29" i="29" s="1"/>
  <c r="AO29" i="29" s="1"/>
  <c r="AA61" i="29"/>
  <c r="AC61" i="29" s="1"/>
  <c r="AP61" i="29" s="1"/>
  <c r="Z61" i="29"/>
  <c r="AB61" i="29" s="1"/>
  <c r="AO61" i="29" s="1"/>
  <c r="Z8" i="29"/>
  <c r="AB8" i="29" s="1"/>
  <c r="AO8" i="29" s="1"/>
  <c r="AA8" i="29"/>
  <c r="AC8" i="29" s="1"/>
  <c r="AP8" i="29" s="1"/>
  <c r="Z28" i="29"/>
  <c r="AB28" i="29" s="1"/>
  <c r="AO28" i="29" s="1"/>
  <c r="AA28" i="29"/>
  <c r="AC28" i="29" s="1"/>
  <c r="AP28" i="29" s="1"/>
  <c r="Z60" i="29"/>
  <c r="AB60" i="29" s="1"/>
  <c r="AO60" i="29" s="1"/>
  <c r="AA60" i="29"/>
  <c r="AC60" i="29" s="1"/>
  <c r="AP60" i="29" s="1"/>
  <c r="AA6" i="29"/>
  <c r="AC6" i="29" s="1"/>
  <c r="AP6" i="29" s="1"/>
  <c r="Z6" i="29"/>
  <c r="AB6" i="29" s="1"/>
  <c r="AO6" i="29" s="1"/>
  <c r="Z21" i="29"/>
  <c r="AB21" i="29" s="1"/>
  <c r="AO21" i="29" s="1"/>
  <c r="AA21" i="29"/>
  <c r="AC21" i="29" s="1"/>
  <c r="AP21" i="29" s="1"/>
  <c r="AA35" i="29"/>
  <c r="AC35" i="29" s="1"/>
  <c r="AP35" i="29" s="1"/>
  <c r="Z35" i="29"/>
  <c r="AB35" i="29" s="1"/>
  <c r="AO35" i="29" s="1"/>
  <c r="AA51" i="29"/>
  <c r="AC51" i="29" s="1"/>
  <c r="AP51" i="29" s="1"/>
  <c r="Z51" i="29"/>
  <c r="AB51" i="29" s="1"/>
  <c r="AO51" i="29" s="1"/>
  <c r="AA67" i="29"/>
  <c r="AC67" i="29" s="1"/>
  <c r="AP67" i="29" s="1"/>
  <c r="Z67" i="29"/>
  <c r="AB67" i="29" s="1"/>
  <c r="AO67" i="29" s="1"/>
  <c r="AA83" i="29"/>
  <c r="AC83" i="29" s="1"/>
  <c r="AP83" i="29" s="1"/>
  <c r="Z83" i="29"/>
  <c r="AB83" i="29" s="1"/>
  <c r="AO83" i="29" s="1"/>
  <c r="AA20" i="29"/>
  <c r="AC20" i="29" s="1"/>
  <c r="AP20" i="29" s="1"/>
  <c r="Z20" i="29"/>
  <c r="AB20" i="29" s="1"/>
  <c r="AO20" i="29" s="1"/>
  <c r="AA38" i="29"/>
  <c r="AC38" i="29" s="1"/>
  <c r="AP38" i="29" s="1"/>
  <c r="Z38" i="29"/>
  <c r="AB38" i="29" s="1"/>
  <c r="AO38" i="29" s="1"/>
  <c r="AA54" i="29"/>
  <c r="AC54" i="29" s="1"/>
  <c r="AP54" i="29" s="1"/>
  <c r="Z54" i="29"/>
  <c r="AB54" i="29" s="1"/>
  <c r="AO54" i="29" s="1"/>
  <c r="AA70" i="29"/>
  <c r="AC70" i="29" s="1"/>
  <c r="AP70" i="29" s="1"/>
  <c r="Z70" i="29"/>
  <c r="AB70" i="29" s="1"/>
  <c r="AO70" i="29" s="1"/>
  <c r="AA36" i="22"/>
  <c r="AC36" i="22" s="1"/>
  <c r="AP36" i="22" s="1"/>
  <c r="Z36" i="22"/>
  <c r="AB36" i="22" s="1"/>
  <c r="AO36" i="22" s="1"/>
  <c r="Z21" i="22"/>
  <c r="AB21" i="22" s="1"/>
  <c r="AO21" i="22" s="1"/>
  <c r="AA21" i="22"/>
  <c r="AC21" i="22" s="1"/>
  <c r="AP21" i="22" s="1"/>
  <c r="Z47" i="22"/>
  <c r="AB47" i="22" s="1"/>
  <c r="AO47" i="22" s="1"/>
  <c r="AA47" i="22"/>
  <c r="AC47" i="22" s="1"/>
  <c r="AP47" i="22" s="1"/>
  <c r="Z79" i="22"/>
  <c r="AB79" i="22" s="1"/>
  <c r="AO79" i="22" s="1"/>
  <c r="AA79" i="22"/>
  <c r="AC79" i="22" s="1"/>
  <c r="AP79" i="22" s="1"/>
  <c r="Z8" i="22"/>
  <c r="AB8" i="22" s="1"/>
  <c r="AO8" i="22" s="1"/>
  <c r="AA8" i="22"/>
  <c r="AC8" i="22" s="1"/>
  <c r="AP8" i="22" s="1"/>
  <c r="Z51" i="22"/>
  <c r="AB51" i="22" s="1"/>
  <c r="AO51" i="22" s="1"/>
  <c r="AA51" i="22"/>
  <c r="AC51" i="22" s="1"/>
  <c r="AP51" i="22" s="1"/>
  <c r="Z83" i="22"/>
  <c r="AB83" i="22" s="1"/>
  <c r="AO83" i="22" s="1"/>
  <c r="AA83" i="22"/>
  <c r="AC83" i="22" s="1"/>
  <c r="AP83" i="22" s="1"/>
  <c r="AA32" i="22"/>
  <c r="AC32" i="22" s="1"/>
  <c r="AP32" i="22" s="1"/>
  <c r="Z32" i="22"/>
  <c r="AB32" i="22" s="1"/>
  <c r="AO32" i="22" s="1"/>
  <c r="AA64" i="22"/>
  <c r="AC64" i="22" s="1"/>
  <c r="AP64" i="22" s="1"/>
  <c r="Z64" i="22"/>
  <c r="AB64" i="22" s="1"/>
  <c r="AO64" i="22" s="1"/>
  <c r="AA7" i="22"/>
  <c r="AC7" i="22" s="1"/>
  <c r="AP7" i="22" s="1"/>
  <c r="Z7" i="22"/>
  <c r="AB7" i="22" s="1"/>
  <c r="AO7" i="22" s="1"/>
  <c r="AA20" i="22"/>
  <c r="AC20" i="22" s="1"/>
  <c r="AP20" i="22" s="1"/>
  <c r="Z20" i="22"/>
  <c r="AB20" i="22" s="1"/>
  <c r="AO20" i="22" s="1"/>
  <c r="AA38" i="22"/>
  <c r="AC38" i="22" s="1"/>
  <c r="AP38" i="22" s="1"/>
  <c r="Z38" i="22"/>
  <c r="AB38" i="22" s="1"/>
  <c r="AO38" i="22" s="1"/>
  <c r="AA54" i="22"/>
  <c r="AC54" i="22" s="1"/>
  <c r="AP54" i="22" s="1"/>
  <c r="Z54" i="22"/>
  <c r="AB54" i="22" s="1"/>
  <c r="AO54" i="22" s="1"/>
  <c r="AA70" i="22"/>
  <c r="AC70" i="22" s="1"/>
  <c r="AP70" i="22" s="1"/>
  <c r="Z70" i="22"/>
  <c r="AB70" i="22" s="1"/>
  <c r="AO70" i="22" s="1"/>
  <c r="AA86" i="22"/>
  <c r="AC86" i="22" s="1"/>
  <c r="AP86" i="22" s="1"/>
  <c r="Z86" i="22"/>
  <c r="AB86" i="22" s="1"/>
  <c r="AO86" i="22" s="1"/>
  <c r="AA17" i="22"/>
  <c r="AC17" i="22" s="1"/>
  <c r="AP17" i="22" s="1"/>
  <c r="Z17" i="22"/>
  <c r="AB17" i="22" s="1"/>
  <c r="AO17" i="22" s="1"/>
  <c r="AA33" i="22"/>
  <c r="AC33" i="22" s="1"/>
  <c r="AP33" i="22" s="1"/>
  <c r="Z33" i="22"/>
  <c r="AB33" i="22" s="1"/>
  <c r="AO33" i="22" s="1"/>
  <c r="AA49" i="22"/>
  <c r="AC49" i="22" s="1"/>
  <c r="AP49" i="22" s="1"/>
  <c r="Z49" i="22"/>
  <c r="AB49" i="22" s="1"/>
  <c r="AO49" i="22" s="1"/>
  <c r="AA65" i="22"/>
  <c r="AC65" i="22" s="1"/>
  <c r="AP65" i="22" s="1"/>
  <c r="Z65" i="22"/>
  <c r="AB65" i="22" s="1"/>
  <c r="AO65" i="22" s="1"/>
  <c r="AA81" i="22"/>
  <c r="AC81" i="22" s="1"/>
  <c r="AP81" i="22" s="1"/>
  <c r="Z81" i="22"/>
  <c r="AB81" i="22" s="1"/>
  <c r="AO81" i="22" s="1"/>
  <c r="Q19" i="68"/>
  <c r="U19" i="68" s="1"/>
  <c r="F20" i="2" s="1"/>
  <c r="D20" i="2"/>
  <c r="AA404" i="15"/>
  <c r="AC404" i="15" s="1"/>
  <c r="AP404" i="15" s="1"/>
  <c r="Z404" i="15"/>
  <c r="AB404" i="15" s="1"/>
  <c r="AO404" i="15" s="1"/>
  <c r="AA276" i="15"/>
  <c r="AC276" i="15" s="1"/>
  <c r="AP276" i="15" s="1"/>
  <c r="Z276" i="15"/>
  <c r="AB276" i="15" s="1"/>
  <c r="AO276" i="15" s="1"/>
  <c r="Z159" i="15"/>
  <c r="AB159" i="15" s="1"/>
  <c r="AO159" i="15" s="1"/>
  <c r="AA159" i="15"/>
  <c r="AC159" i="15" s="1"/>
  <c r="AP159" i="15" s="1"/>
  <c r="AA92" i="15"/>
  <c r="AC92" i="15" s="1"/>
  <c r="AP92" i="15" s="1"/>
  <c r="Z92" i="15"/>
  <c r="AB92" i="15" s="1"/>
  <c r="AO92" i="15" s="1"/>
  <c r="Z22" i="15"/>
  <c r="AB22" i="15" s="1"/>
  <c r="AO22" i="15" s="1"/>
  <c r="AA22" i="15"/>
  <c r="AC22" i="15" s="1"/>
  <c r="AP22" i="15" s="1"/>
  <c r="Z51" i="15"/>
  <c r="AB51" i="15" s="1"/>
  <c r="AO51" i="15" s="1"/>
  <c r="AA51" i="15"/>
  <c r="AC51" i="15" s="1"/>
  <c r="AP51" i="15" s="1"/>
  <c r="AA96" i="15"/>
  <c r="AC96" i="15" s="1"/>
  <c r="AP96" i="15" s="1"/>
  <c r="Z96" i="15"/>
  <c r="AB96" i="15" s="1"/>
  <c r="AO96" i="15" s="1"/>
  <c r="Z166" i="15"/>
  <c r="AB166" i="15" s="1"/>
  <c r="AO166" i="15" s="1"/>
  <c r="AA166" i="15"/>
  <c r="AC166" i="15" s="1"/>
  <c r="AP166" i="15" s="1"/>
  <c r="Z211" i="15"/>
  <c r="AB211" i="15" s="1"/>
  <c r="AO211" i="15" s="1"/>
  <c r="AA211" i="15"/>
  <c r="AC211" i="15" s="1"/>
  <c r="AP211" i="15" s="1"/>
  <c r="Z291" i="15"/>
  <c r="AB291" i="15" s="1"/>
  <c r="AO291" i="15" s="1"/>
  <c r="AA291" i="15"/>
  <c r="AC291" i="15" s="1"/>
  <c r="AP291" i="15" s="1"/>
  <c r="Z339" i="15"/>
  <c r="AB339" i="15" s="1"/>
  <c r="AO339" i="15" s="1"/>
  <c r="AA339" i="15"/>
  <c r="AC339" i="15" s="1"/>
  <c r="AP339" i="15" s="1"/>
  <c r="Z411" i="15"/>
  <c r="AB411" i="15" s="1"/>
  <c r="AO411" i="15" s="1"/>
  <c r="AA411" i="15"/>
  <c r="AC411" i="15" s="1"/>
  <c r="AP411" i="15" s="1"/>
  <c r="Z467" i="15"/>
  <c r="AB467" i="15" s="1"/>
  <c r="AO467" i="15" s="1"/>
  <c r="AA467" i="15"/>
  <c r="AC467" i="15" s="1"/>
  <c r="AP467" i="15" s="1"/>
  <c r="AA26" i="15"/>
  <c r="AC26" i="15" s="1"/>
  <c r="AP26" i="15" s="1"/>
  <c r="Z26" i="15"/>
  <c r="AB26" i="15" s="1"/>
  <c r="AO26" i="15" s="1"/>
  <c r="AA52" i="15"/>
  <c r="AC52" i="15" s="1"/>
  <c r="AP52" i="15" s="1"/>
  <c r="Z52" i="15"/>
  <c r="AB52" i="15" s="1"/>
  <c r="AO52" i="15" s="1"/>
  <c r="Z71" i="15"/>
  <c r="AB71" i="15" s="1"/>
  <c r="AO71" i="15" s="1"/>
  <c r="AA71" i="15"/>
  <c r="AC71" i="15" s="1"/>
  <c r="AP71" i="15" s="1"/>
  <c r="AA90" i="15"/>
  <c r="AC90" i="15" s="1"/>
  <c r="AP90" i="15" s="1"/>
  <c r="Z90" i="15"/>
  <c r="AB90" i="15" s="1"/>
  <c r="AO90" i="15" s="1"/>
  <c r="AA116" i="15"/>
  <c r="AC116" i="15" s="1"/>
  <c r="AP116" i="15" s="1"/>
  <c r="Z116" i="15"/>
  <c r="AB116" i="15" s="1"/>
  <c r="AO116" i="15" s="1"/>
  <c r="Z135" i="15"/>
  <c r="AB135" i="15" s="1"/>
  <c r="AO135" i="15" s="1"/>
  <c r="AA135" i="15"/>
  <c r="AC135" i="15" s="1"/>
  <c r="AP135" i="15" s="1"/>
  <c r="AA154" i="15"/>
  <c r="AC154" i="15" s="1"/>
  <c r="AP154" i="15" s="1"/>
  <c r="Z154" i="15"/>
  <c r="AB154" i="15" s="1"/>
  <c r="AO154" i="15" s="1"/>
  <c r="AA176" i="15"/>
  <c r="AC176" i="15" s="1"/>
  <c r="AP176" i="15" s="1"/>
  <c r="Z176" i="15"/>
  <c r="AB176" i="15" s="1"/>
  <c r="AO176" i="15" s="1"/>
  <c r="AA208" i="15"/>
  <c r="AC208" i="15" s="1"/>
  <c r="AP208" i="15" s="1"/>
  <c r="Z208" i="15"/>
  <c r="AB208" i="15" s="1"/>
  <c r="AO208" i="15" s="1"/>
  <c r="AA240" i="15"/>
  <c r="AC240" i="15" s="1"/>
  <c r="AP240" i="15" s="1"/>
  <c r="Z240" i="15"/>
  <c r="AB240" i="15" s="1"/>
  <c r="AO240" i="15" s="1"/>
  <c r="AA272" i="15"/>
  <c r="AC272" i="15" s="1"/>
  <c r="AP272" i="15" s="1"/>
  <c r="Z272" i="15"/>
  <c r="AB272" i="15" s="1"/>
  <c r="AO272" i="15" s="1"/>
  <c r="AA304" i="15"/>
  <c r="AC304" i="15" s="1"/>
  <c r="AP304" i="15" s="1"/>
  <c r="Z304" i="15"/>
  <c r="AB304" i="15" s="1"/>
  <c r="AO304" i="15" s="1"/>
  <c r="AA336" i="15"/>
  <c r="AC336" i="15" s="1"/>
  <c r="AP336" i="15" s="1"/>
  <c r="Z336" i="15"/>
  <c r="AB336" i="15" s="1"/>
  <c r="AO336" i="15" s="1"/>
  <c r="AA368" i="15"/>
  <c r="AC368" i="15" s="1"/>
  <c r="AP368" i="15" s="1"/>
  <c r="Z368" i="15"/>
  <c r="AB368" i="15" s="1"/>
  <c r="AO368" i="15" s="1"/>
  <c r="AA400" i="15"/>
  <c r="AC400" i="15" s="1"/>
  <c r="AP400" i="15" s="1"/>
  <c r="Z400" i="15"/>
  <c r="AB400" i="15" s="1"/>
  <c r="AO400" i="15" s="1"/>
  <c r="AA432" i="15"/>
  <c r="AC432" i="15" s="1"/>
  <c r="AP432" i="15" s="1"/>
  <c r="Z432" i="15"/>
  <c r="AB432" i="15" s="1"/>
  <c r="AO432" i="15" s="1"/>
  <c r="AA464" i="15"/>
  <c r="AC464" i="15" s="1"/>
  <c r="AP464" i="15" s="1"/>
  <c r="Z464" i="15"/>
  <c r="AB464" i="15" s="1"/>
  <c r="AO464" i="15" s="1"/>
  <c r="AA496" i="15"/>
  <c r="AC496" i="15" s="1"/>
  <c r="AP496" i="15" s="1"/>
  <c r="Z496" i="15"/>
  <c r="AB496" i="15" s="1"/>
  <c r="AO496" i="15" s="1"/>
  <c r="Z8" i="15"/>
  <c r="AB8" i="15" s="1"/>
  <c r="AO8" i="15" s="1"/>
  <c r="AA8" i="15"/>
  <c r="AC8" i="15" s="1"/>
  <c r="AP8" i="15" s="1"/>
  <c r="Z38" i="15"/>
  <c r="AB38" i="15" s="1"/>
  <c r="AO38" i="15" s="1"/>
  <c r="AA38" i="15"/>
  <c r="AC38" i="15" s="1"/>
  <c r="AP38" i="15" s="1"/>
  <c r="AA80" i="15"/>
  <c r="AC80" i="15" s="1"/>
  <c r="AP80" i="15" s="1"/>
  <c r="Z80" i="15"/>
  <c r="AB80" i="15" s="1"/>
  <c r="AO80" i="15" s="1"/>
  <c r="AA112" i="15"/>
  <c r="AC112" i="15" s="1"/>
  <c r="AP112" i="15" s="1"/>
  <c r="Z112" i="15"/>
  <c r="AB112" i="15" s="1"/>
  <c r="AO112" i="15" s="1"/>
  <c r="AA144" i="15"/>
  <c r="AC144" i="15" s="1"/>
  <c r="AP144" i="15" s="1"/>
  <c r="Z144" i="15"/>
  <c r="AB144" i="15" s="1"/>
  <c r="AO144" i="15" s="1"/>
  <c r="Z187" i="15"/>
  <c r="AB187" i="15" s="1"/>
  <c r="AO187" i="15" s="1"/>
  <c r="AA187" i="15"/>
  <c r="AC187" i="15" s="1"/>
  <c r="AP187" i="15" s="1"/>
  <c r="Z267" i="15"/>
  <c r="AB267" i="15" s="1"/>
  <c r="AO267" i="15" s="1"/>
  <c r="AA267" i="15"/>
  <c r="AC267" i="15" s="1"/>
  <c r="AP267" i="15" s="1"/>
  <c r="Z323" i="15"/>
  <c r="AB323" i="15" s="1"/>
  <c r="AO323" i="15" s="1"/>
  <c r="AA323" i="15"/>
  <c r="AC323" i="15" s="1"/>
  <c r="AP323" i="15" s="1"/>
  <c r="Z395" i="15"/>
  <c r="AB395" i="15" s="1"/>
  <c r="AO395" i="15" s="1"/>
  <c r="AA395" i="15"/>
  <c r="AC395" i="15" s="1"/>
  <c r="AP395" i="15" s="1"/>
  <c r="Z459" i="15"/>
  <c r="AB459" i="15" s="1"/>
  <c r="AO459" i="15" s="1"/>
  <c r="AA459" i="15"/>
  <c r="AC459" i="15" s="1"/>
  <c r="AP459" i="15" s="1"/>
  <c r="AA6" i="15"/>
  <c r="AC6" i="15" s="1"/>
  <c r="AP6" i="15" s="1"/>
  <c r="Z6" i="15"/>
  <c r="AB6" i="15" s="1"/>
  <c r="AO6" i="15" s="1"/>
  <c r="AA24" i="15"/>
  <c r="AC24" i="15" s="1"/>
  <c r="AP24" i="15" s="1"/>
  <c r="Z24" i="15"/>
  <c r="AB24" i="15" s="1"/>
  <c r="AO24" i="15" s="1"/>
  <c r="Z43" i="15"/>
  <c r="AB43" i="15" s="1"/>
  <c r="AO43" i="15" s="1"/>
  <c r="AA43" i="15"/>
  <c r="AC43" i="15" s="1"/>
  <c r="AP43" i="15" s="1"/>
  <c r="Z62" i="15"/>
  <c r="AB62" i="15" s="1"/>
  <c r="AO62" i="15" s="1"/>
  <c r="AA62" i="15"/>
  <c r="AC62" i="15" s="1"/>
  <c r="AP62" i="15" s="1"/>
  <c r="AA88" i="15"/>
  <c r="AC88" i="15" s="1"/>
  <c r="AP88" i="15" s="1"/>
  <c r="Z88" i="15"/>
  <c r="AB88" i="15" s="1"/>
  <c r="AO88" i="15" s="1"/>
  <c r="Z107" i="15"/>
  <c r="AB107" i="15" s="1"/>
  <c r="AO107" i="15" s="1"/>
  <c r="AA107" i="15"/>
  <c r="AC107" i="15" s="1"/>
  <c r="AP107" i="15" s="1"/>
  <c r="AA126" i="15"/>
  <c r="AC126" i="15" s="1"/>
  <c r="AP126" i="15" s="1"/>
  <c r="Z126" i="15"/>
  <c r="AB126" i="15" s="1"/>
  <c r="AO126" i="15" s="1"/>
  <c r="AA152" i="15"/>
  <c r="AC152" i="15" s="1"/>
  <c r="AP152" i="15" s="1"/>
  <c r="Z152" i="15"/>
  <c r="AB152" i="15" s="1"/>
  <c r="AO152" i="15" s="1"/>
  <c r="Z171" i="15"/>
  <c r="AB171" i="15" s="1"/>
  <c r="AO171" i="15" s="1"/>
  <c r="AA171" i="15"/>
  <c r="AC171" i="15" s="1"/>
  <c r="AP171" i="15" s="1"/>
  <c r="Z199" i="15"/>
  <c r="AB199" i="15" s="1"/>
  <c r="AO199" i="15" s="1"/>
  <c r="AA199" i="15"/>
  <c r="AC199" i="15" s="1"/>
  <c r="AP199" i="15" s="1"/>
  <c r="Z231" i="15"/>
  <c r="AB231" i="15" s="1"/>
  <c r="AO231" i="15" s="1"/>
  <c r="AA231" i="15"/>
  <c r="AC231" i="15" s="1"/>
  <c r="AP231" i="15" s="1"/>
  <c r="Z263" i="15"/>
  <c r="AB263" i="15" s="1"/>
  <c r="AO263" i="15" s="1"/>
  <c r="AA263" i="15"/>
  <c r="AC263" i="15" s="1"/>
  <c r="AP263" i="15" s="1"/>
  <c r="Z295" i="15"/>
  <c r="AB295" i="15" s="1"/>
  <c r="AO295" i="15" s="1"/>
  <c r="AA295" i="15"/>
  <c r="AC295" i="15" s="1"/>
  <c r="AP295" i="15" s="1"/>
  <c r="Z327" i="15"/>
  <c r="AB327" i="15" s="1"/>
  <c r="AO327" i="15" s="1"/>
  <c r="AA327" i="15"/>
  <c r="AC327" i="15" s="1"/>
  <c r="AP327" i="15" s="1"/>
  <c r="Z359" i="15"/>
  <c r="AB359" i="15" s="1"/>
  <c r="AO359" i="15" s="1"/>
  <c r="AA359" i="15"/>
  <c r="AC359" i="15" s="1"/>
  <c r="AP359" i="15" s="1"/>
  <c r="Z391" i="15"/>
  <c r="AB391" i="15" s="1"/>
  <c r="AO391" i="15" s="1"/>
  <c r="AA391" i="15"/>
  <c r="AC391" i="15" s="1"/>
  <c r="AP391" i="15" s="1"/>
  <c r="Z423" i="15"/>
  <c r="AB423" i="15" s="1"/>
  <c r="AO423" i="15" s="1"/>
  <c r="AA423" i="15"/>
  <c r="AC423" i="15" s="1"/>
  <c r="AP423" i="15" s="1"/>
  <c r="Z455" i="15"/>
  <c r="AB455" i="15" s="1"/>
  <c r="AO455" i="15" s="1"/>
  <c r="AA455" i="15"/>
  <c r="AC455" i="15" s="1"/>
  <c r="AP455" i="15" s="1"/>
  <c r="Z487" i="15"/>
  <c r="AB487" i="15" s="1"/>
  <c r="AO487" i="15" s="1"/>
  <c r="AA487" i="15"/>
  <c r="AC487" i="15" s="1"/>
  <c r="AP487" i="15" s="1"/>
  <c r="Z174" i="15"/>
  <c r="AB174" i="15" s="1"/>
  <c r="AO174" i="15" s="1"/>
  <c r="AA174" i="15"/>
  <c r="AC174" i="15" s="1"/>
  <c r="AP174" i="15" s="1"/>
  <c r="AA190" i="15"/>
  <c r="AC190" i="15" s="1"/>
  <c r="AP190" i="15" s="1"/>
  <c r="Z190" i="15"/>
  <c r="AB190" i="15" s="1"/>
  <c r="AO190" i="15" s="1"/>
  <c r="Z206" i="15"/>
  <c r="AB206" i="15" s="1"/>
  <c r="AO206" i="15" s="1"/>
  <c r="AA206" i="15"/>
  <c r="AC206" i="15" s="1"/>
  <c r="AP206" i="15" s="1"/>
  <c r="Z222" i="15"/>
  <c r="AB222" i="15" s="1"/>
  <c r="AO222" i="15" s="1"/>
  <c r="AA222" i="15"/>
  <c r="AC222" i="15" s="1"/>
  <c r="AP222" i="15" s="1"/>
  <c r="AA238" i="15"/>
  <c r="AC238" i="15" s="1"/>
  <c r="AP238" i="15" s="1"/>
  <c r="Z238" i="15"/>
  <c r="AB238" i="15" s="1"/>
  <c r="AO238" i="15" s="1"/>
  <c r="Z254" i="15"/>
  <c r="AB254" i="15" s="1"/>
  <c r="AO254" i="15" s="1"/>
  <c r="AA254" i="15"/>
  <c r="AC254" i="15" s="1"/>
  <c r="AP254" i="15" s="1"/>
  <c r="AA270" i="15"/>
  <c r="AC270" i="15" s="1"/>
  <c r="AP270" i="15" s="1"/>
  <c r="Z270" i="15"/>
  <c r="AB270" i="15" s="1"/>
  <c r="AO270" i="15" s="1"/>
  <c r="AA286" i="15"/>
  <c r="AC286" i="15" s="1"/>
  <c r="AP286" i="15" s="1"/>
  <c r="Z286" i="15"/>
  <c r="AB286" i="15" s="1"/>
  <c r="AO286" i="15" s="1"/>
  <c r="Z302" i="15"/>
  <c r="AB302" i="15" s="1"/>
  <c r="AO302" i="15" s="1"/>
  <c r="AA302" i="15"/>
  <c r="AC302" i="15" s="1"/>
  <c r="AP302" i="15" s="1"/>
  <c r="Z318" i="15"/>
  <c r="AB318" i="15" s="1"/>
  <c r="AO318" i="15" s="1"/>
  <c r="AA318" i="15"/>
  <c r="AC318" i="15" s="1"/>
  <c r="AP318" i="15" s="1"/>
  <c r="Z334" i="15"/>
  <c r="AB334" i="15" s="1"/>
  <c r="AO334" i="15" s="1"/>
  <c r="AA334" i="15"/>
  <c r="AC334" i="15" s="1"/>
  <c r="AP334" i="15" s="1"/>
  <c r="AA350" i="15"/>
  <c r="AC350" i="15" s="1"/>
  <c r="AP350" i="15" s="1"/>
  <c r="Z350" i="15"/>
  <c r="AB350" i="15" s="1"/>
  <c r="AO350" i="15" s="1"/>
  <c r="AA366" i="15"/>
  <c r="AC366" i="15" s="1"/>
  <c r="AP366" i="15" s="1"/>
  <c r="Z366" i="15"/>
  <c r="AB366" i="15" s="1"/>
  <c r="AO366" i="15" s="1"/>
  <c r="AA382" i="15"/>
  <c r="AC382" i="15" s="1"/>
  <c r="AP382" i="15" s="1"/>
  <c r="Z382" i="15"/>
  <c r="AB382" i="15" s="1"/>
  <c r="AO382" i="15" s="1"/>
  <c r="AA398" i="15"/>
  <c r="AC398" i="15" s="1"/>
  <c r="AP398" i="15" s="1"/>
  <c r="Z398" i="15"/>
  <c r="AB398" i="15" s="1"/>
  <c r="AO398" i="15" s="1"/>
  <c r="Z414" i="15"/>
  <c r="AB414" i="15" s="1"/>
  <c r="AO414" i="15" s="1"/>
  <c r="AA414" i="15"/>
  <c r="AC414" i="15" s="1"/>
  <c r="AP414" i="15" s="1"/>
  <c r="AA430" i="15"/>
  <c r="AC430" i="15" s="1"/>
  <c r="AP430" i="15" s="1"/>
  <c r="Z430" i="15"/>
  <c r="AB430" i="15" s="1"/>
  <c r="AO430" i="15" s="1"/>
  <c r="Z446" i="15"/>
  <c r="AB446" i="15" s="1"/>
  <c r="AO446" i="15" s="1"/>
  <c r="AA446" i="15"/>
  <c r="AC446" i="15" s="1"/>
  <c r="AP446" i="15" s="1"/>
  <c r="AA462" i="15"/>
  <c r="AC462" i="15" s="1"/>
  <c r="AP462" i="15" s="1"/>
  <c r="Z462" i="15"/>
  <c r="AB462" i="15" s="1"/>
  <c r="AO462" i="15" s="1"/>
  <c r="Z478" i="15"/>
  <c r="AB478" i="15" s="1"/>
  <c r="AO478" i="15" s="1"/>
  <c r="AA478" i="15"/>
  <c r="AC478" i="15" s="1"/>
  <c r="AP478" i="15" s="1"/>
  <c r="Z494" i="15"/>
  <c r="AB494" i="15" s="1"/>
  <c r="AO494" i="15" s="1"/>
  <c r="AA494" i="15"/>
  <c r="AC494" i="15" s="1"/>
  <c r="AP494" i="15" s="1"/>
  <c r="Z510" i="15"/>
  <c r="AB510" i="15" s="1"/>
  <c r="AO510" i="15" s="1"/>
  <c r="AA510" i="15"/>
  <c r="AC510" i="15" s="1"/>
  <c r="AP510" i="15" s="1"/>
  <c r="AA17" i="15"/>
  <c r="AC17" i="15" s="1"/>
  <c r="AP17" i="15" s="1"/>
  <c r="Z17" i="15"/>
  <c r="AB17" i="15" s="1"/>
  <c r="AO17" i="15" s="1"/>
  <c r="AA33" i="15"/>
  <c r="AC33" i="15" s="1"/>
  <c r="AP33" i="15" s="1"/>
  <c r="Z33" i="15"/>
  <c r="AB33" i="15" s="1"/>
  <c r="AO33" i="15" s="1"/>
  <c r="AA49" i="15"/>
  <c r="AC49" i="15" s="1"/>
  <c r="AP49" i="15" s="1"/>
  <c r="Z49" i="15"/>
  <c r="AB49" i="15" s="1"/>
  <c r="AO49" i="15" s="1"/>
  <c r="AA65" i="15"/>
  <c r="AC65" i="15" s="1"/>
  <c r="AP65" i="15" s="1"/>
  <c r="Z65" i="15"/>
  <c r="AB65" i="15" s="1"/>
  <c r="AO65" i="15" s="1"/>
  <c r="AA81" i="15"/>
  <c r="AC81" i="15" s="1"/>
  <c r="AP81" i="15" s="1"/>
  <c r="Z81" i="15"/>
  <c r="AB81" i="15" s="1"/>
  <c r="AO81" i="15" s="1"/>
  <c r="AA97" i="15"/>
  <c r="AC97" i="15" s="1"/>
  <c r="AP97" i="15" s="1"/>
  <c r="Z97" i="15"/>
  <c r="AB97" i="15" s="1"/>
  <c r="AO97" i="15" s="1"/>
  <c r="AA113" i="15"/>
  <c r="AC113" i="15" s="1"/>
  <c r="AP113" i="15" s="1"/>
  <c r="Z113" i="15"/>
  <c r="AB113" i="15" s="1"/>
  <c r="AO113" i="15" s="1"/>
  <c r="AA129" i="15"/>
  <c r="AC129" i="15" s="1"/>
  <c r="AP129" i="15" s="1"/>
  <c r="Z129" i="15"/>
  <c r="AB129" i="15" s="1"/>
  <c r="AO129" i="15" s="1"/>
  <c r="AA145" i="15"/>
  <c r="AC145" i="15" s="1"/>
  <c r="AP145" i="15" s="1"/>
  <c r="Z145" i="15"/>
  <c r="AB145" i="15" s="1"/>
  <c r="AO145" i="15" s="1"/>
  <c r="AA161" i="15"/>
  <c r="AC161" i="15" s="1"/>
  <c r="AP161" i="15" s="1"/>
  <c r="Z161" i="15"/>
  <c r="AB161" i="15" s="1"/>
  <c r="AO161" i="15" s="1"/>
  <c r="AA177" i="15"/>
  <c r="AC177" i="15" s="1"/>
  <c r="AP177" i="15" s="1"/>
  <c r="Z177" i="15"/>
  <c r="AB177" i="15" s="1"/>
  <c r="AO177" i="15" s="1"/>
  <c r="AA193" i="15"/>
  <c r="AC193" i="15" s="1"/>
  <c r="AP193" i="15" s="1"/>
  <c r="Z193" i="15"/>
  <c r="AB193" i="15" s="1"/>
  <c r="AO193" i="15" s="1"/>
  <c r="AA209" i="15"/>
  <c r="AC209" i="15" s="1"/>
  <c r="AP209" i="15" s="1"/>
  <c r="Z209" i="15"/>
  <c r="AB209" i="15" s="1"/>
  <c r="AO209" i="15" s="1"/>
  <c r="AA225" i="15"/>
  <c r="AC225" i="15" s="1"/>
  <c r="AP225" i="15" s="1"/>
  <c r="Z225" i="15"/>
  <c r="AB225" i="15" s="1"/>
  <c r="AO225" i="15" s="1"/>
  <c r="AA241" i="15"/>
  <c r="AC241" i="15" s="1"/>
  <c r="AP241" i="15" s="1"/>
  <c r="Z241" i="15"/>
  <c r="AB241" i="15" s="1"/>
  <c r="AO241" i="15" s="1"/>
  <c r="AA257" i="15"/>
  <c r="AC257" i="15" s="1"/>
  <c r="AP257" i="15" s="1"/>
  <c r="Z257" i="15"/>
  <c r="AB257" i="15" s="1"/>
  <c r="AO257" i="15" s="1"/>
  <c r="AA273" i="15"/>
  <c r="AC273" i="15" s="1"/>
  <c r="AP273" i="15" s="1"/>
  <c r="Z273" i="15"/>
  <c r="AB273" i="15" s="1"/>
  <c r="AO273" i="15" s="1"/>
  <c r="AA289" i="15"/>
  <c r="AC289" i="15" s="1"/>
  <c r="AP289" i="15" s="1"/>
  <c r="Z289" i="15"/>
  <c r="AB289" i="15" s="1"/>
  <c r="AO289" i="15" s="1"/>
  <c r="AA305" i="15"/>
  <c r="AC305" i="15" s="1"/>
  <c r="AP305" i="15" s="1"/>
  <c r="Z305" i="15"/>
  <c r="AB305" i="15" s="1"/>
  <c r="AO305" i="15" s="1"/>
  <c r="AA321" i="15"/>
  <c r="AC321" i="15" s="1"/>
  <c r="AP321" i="15" s="1"/>
  <c r="Z321" i="15"/>
  <c r="AB321" i="15" s="1"/>
  <c r="AO321" i="15" s="1"/>
  <c r="AA337" i="15"/>
  <c r="AC337" i="15" s="1"/>
  <c r="AP337" i="15" s="1"/>
  <c r="Z337" i="15"/>
  <c r="AB337" i="15" s="1"/>
  <c r="AO337" i="15" s="1"/>
  <c r="AA353" i="15"/>
  <c r="AC353" i="15" s="1"/>
  <c r="AP353" i="15" s="1"/>
  <c r="Z353" i="15"/>
  <c r="AB353" i="15" s="1"/>
  <c r="AO353" i="15" s="1"/>
  <c r="AA369" i="15"/>
  <c r="AC369" i="15" s="1"/>
  <c r="AP369" i="15" s="1"/>
  <c r="Z369" i="15"/>
  <c r="AB369" i="15" s="1"/>
  <c r="AO369" i="15" s="1"/>
  <c r="AA385" i="15"/>
  <c r="AC385" i="15" s="1"/>
  <c r="AP385" i="15" s="1"/>
  <c r="Z385" i="15"/>
  <c r="AB385" i="15" s="1"/>
  <c r="AO385" i="15" s="1"/>
  <c r="AA401" i="15"/>
  <c r="AC401" i="15" s="1"/>
  <c r="AP401" i="15" s="1"/>
  <c r="Z401" i="15"/>
  <c r="AB401" i="15" s="1"/>
  <c r="AO401" i="15" s="1"/>
  <c r="AA417" i="15"/>
  <c r="AC417" i="15" s="1"/>
  <c r="AP417" i="15" s="1"/>
  <c r="Z417" i="15"/>
  <c r="AB417" i="15" s="1"/>
  <c r="AO417" i="15" s="1"/>
  <c r="AA433" i="15"/>
  <c r="AC433" i="15" s="1"/>
  <c r="AP433" i="15" s="1"/>
  <c r="Z433" i="15"/>
  <c r="AB433" i="15" s="1"/>
  <c r="AO433" i="15" s="1"/>
  <c r="AA449" i="15"/>
  <c r="AC449" i="15" s="1"/>
  <c r="AP449" i="15" s="1"/>
  <c r="Z449" i="15"/>
  <c r="AB449" i="15" s="1"/>
  <c r="AO449" i="15" s="1"/>
  <c r="AA465" i="15"/>
  <c r="AC465" i="15" s="1"/>
  <c r="AP465" i="15" s="1"/>
  <c r="Z465" i="15"/>
  <c r="AB465" i="15" s="1"/>
  <c r="AO465" i="15" s="1"/>
  <c r="AA481" i="15"/>
  <c r="AC481" i="15" s="1"/>
  <c r="AP481" i="15" s="1"/>
  <c r="Z481" i="15"/>
  <c r="AB481" i="15" s="1"/>
  <c r="AO481" i="15" s="1"/>
  <c r="AA497" i="15"/>
  <c r="AC497" i="15" s="1"/>
  <c r="AP497" i="15" s="1"/>
  <c r="Z497" i="15"/>
  <c r="AB497" i="15" s="1"/>
  <c r="AO497" i="15" s="1"/>
  <c r="AA513" i="15"/>
  <c r="AC513" i="15" s="1"/>
  <c r="AP513" i="15" s="1"/>
  <c r="Z513" i="15"/>
  <c r="AB513" i="15" s="1"/>
  <c r="AO513" i="15" s="1"/>
  <c r="AA18" i="64"/>
  <c r="AC18" i="64" s="1"/>
  <c r="AP18" i="64" s="1"/>
  <c r="Z18" i="64"/>
  <c r="AB18" i="64" s="1"/>
  <c r="AO18" i="64" s="1"/>
  <c r="Z8" i="64"/>
  <c r="AB8" i="64" s="1"/>
  <c r="AO8" i="64" s="1"/>
  <c r="AA8" i="64"/>
  <c r="AC8" i="64" s="1"/>
  <c r="AP8" i="64" s="1"/>
  <c r="Z21" i="64"/>
  <c r="AB21" i="64" s="1"/>
  <c r="AO21" i="64" s="1"/>
  <c r="AA21" i="64"/>
  <c r="AC21" i="64" s="1"/>
  <c r="AP21" i="64" s="1"/>
  <c r="AA7" i="64"/>
  <c r="AC7" i="64" s="1"/>
  <c r="AP7" i="64" s="1"/>
  <c r="Z7" i="64"/>
  <c r="AB7" i="64" s="1"/>
  <c r="AO7" i="64" s="1"/>
  <c r="AA20" i="64"/>
  <c r="AC20" i="64" s="1"/>
  <c r="AP20" i="64" s="1"/>
  <c r="Z20" i="64"/>
  <c r="AB20" i="64" s="1"/>
  <c r="AO20" i="64" s="1"/>
  <c r="Z9" i="60"/>
  <c r="AB9" i="60" s="1"/>
  <c r="AO9" i="60" s="1"/>
  <c r="AA9" i="60"/>
  <c r="AC9" i="60" s="1"/>
  <c r="AP9" i="60" s="1"/>
  <c r="AA20" i="60"/>
  <c r="AC20" i="60" s="1"/>
  <c r="AP20" i="60" s="1"/>
  <c r="Z20" i="60"/>
  <c r="AB20" i="60" s="1"/>
  <c r="AO20" i="60" s="1"/>
  <c r="Z15" i="60"/>
  <c r="AB15" i="60" s="1"/>
  <c r="AO15" i="60" s="1"/>
  <c r="AA15" i="60"/>
  <c r="AC15" i="60" s="1"/>
  <c r="AP15" i="60" s="1"/>
  <c r="AA8" i="60"/>
  <c r="AC8" i="60" s="1"/>
  <c r="AP8" i="60" s="1"/>
  <c r="Z8" i="60"/>
  <c r="AB8" i="60" s="1"/>
  <c r="AO8" i="60" s="1"/>
  <c r="AA21" i="60"/>
  <c r="AC21" i="60" s="1"/>
  <c r="AP21" i="60" s="1"/>
  <c r="Z21" i="60"/>
  <c r="AB21" i="60" s="1"/>
  <c r="AO21" i="60" s="1"/>
  <c r="AA24" i="46"/>
  <c r="AC24" i="46" s="1"/>
  <c r="AP24" i="46" s="1"/>
  <c r="Z24" i="46"/>
  <c r="AB24" i="46" s="1"/>
  <c r="AO24" i="46" s="1"/>
  <c r="AA36" i="46"/>
  <c r="AC36" i="46" s="1"/>
  <c r="AP36" i="46" s="1"/>
  <c r="Z36" i="46"/>
  <c r="AB36" i="46" s="1"/>
  <c r="AO36" i="46" s="1"/>
  <c r="AA15" i="46"/>
  <c r="AC15" i="46" s="1"/>
  <c r="AP15" i="46" s="1"/>
  <c r="Z15" i="46"/>
  <c r="AB15" i="46" s="1"/>
  <c r="AO15" i="46" s="1"/>
  <c r="AA64" i="46"/>
  <c r="AC64" i="46" s="1"/>
  <c r="AP64" i="46" s="1"/>
  <c r="Z64" i="46"/>
  <c r="AB64" i="46" s="1"/>
  <c r="AO64" i="46" s="1"/>
  <c r="AA60" i="46"/>
  <c r="AC60" i="46" s="1"/>
  <c r="AP60" i="46" s="1"/>
  <c r="Z60" i="46"/>
  <c r="AB60" i="46" s="1"/>
  <c r="AO60" i="46" s="1"/>
  <c r="Z13" i="46"/>
  <c r="AB13" i="46" s="1"/>
  <c r="AO13" i="46" s="1"/>
  <c r="AA13" i="46"/>
  <c r="AC13" i="46" s="1"/>
  <c r="AP13" i="46" s="1"/>
  <c r="Z22" i="46"/>
  <c r="AB22" i="46" s="1"/>
  <c r="AO22" i="46" s="1"/>
  <c r="AA22" i="46"/>
  <c r="AC22" i="46" s="1"/>
  <c r="AP22" i="46" s="1"/>
  <c r="Z39" i="46"/>
  <c r="AB39" i="46" s="1"/>
  <c r="AO39" i="46" s="1"/>
  <c r="AA39" i="46"/>
  <c r="AC39" i="46" s="1"/>
  <c r="AP39" i="46" s="1"/>
  <c r="Z55" i="46"/>
  <c r="AB55" i="46" s="1"/>
  <c r="AO55" i="46" s="1"/>
  <c r="AA55" i="46"/>
  <c r="AC55" i="46" s="1"/>
  <c r="AP55" i="46" s="1"/>
  <c r="Z71" i="46"/>
  <c r="AB71" i="46" s="1"/>
  <c r="AO71" i="46" s="1"/>
  <c r="AA71" i="46"/>
  <c r="AC71" i="46" s="1"/>
  <c r="AP71" i="46" s="1"/>
  <c r="AA11" i="46"/>
  <c r="AC11" i="46" s="1"/>
  <c r="AP11" i="46" s="1"/>
  <c r="Z11" i="46"/>
  <c r="AB11" i="46" s="1"/>
  <c r="AO11" i="46" s="1"/>
  <c r="AA20" i="46"/>
  <c r="AC20" i="46" s="1"/>
  <c r="AP20" i="46" s="1"/>
  <c r="Z20" i="46"/>
  <c r="AB20" i="46" s="1"/>
  <c r="AO20" i="46" s="1"/>
  <c r="AA38" i="46"/>
  <c r="AC38" i="46" s="1"/>
  <c r="AP38" i="46" s="1"/>
  <c r="Z38" i="46"/>
  <c r="AB38" i="46" s="1"/>
  <c r="AO38" i="46" s="1"/>
  <c r="AA54" i="46"/>
  <c r="AC54" i="46" s="1"/>
  <c r="AP54" i="46" s="1"/>
  <c r="Z54" i="46"/>
  <c r="AB54" i="46" s="1"/>
  <c r="AO54" i="46" s="1"/>
  <c r="AA70" i="46"/>
  <c r="AC70" i="46" s="1"/>
  <c r="AP70" i="46" s="1"/>
  <c r="Z70" i="46"/>
  <c r="AB70" i="46" s="1"/>
  <c r="AO70" i="46" s="1"/>
  <c r="AA9" i="46"/>
  <c r="AC9" i="46" s="1"/>
  <c r="AP9" i="46" s="1"/>
  <c r="Z9" i="46"/>
  <c r="AB9" i="46" s="1"/>
  <c r="AO9" i="46" s="1"/>
  <c r="AA25" i="46"/>
  <c r="AC25" i="46" s="1"/>
  <c r="AP25" i="46" s="1"/>
  <c r="Z25" i="46"/>
  <c r="AB25" i="46" s="1"/>
  <c r="AO25" i="46" s="1"/>
  <c r="AA41" i="46"/>
  <c r="AC41" i="46" s="1"/>
  <c r="AP41" i="46" s="1"/>
  <c r="Z41" i="46"/>
  <c r="AB41" i="46" s="1"/>
  <c r="AO41" i="46" s="1"/>
  <c r="AA57" i="46"/>
  <c r="AC57" i="46" s="1"/>
  <c r="AP57" i="46" s="1"/>
  <c r="Z57" i="46"/>
  <c r="AB57" i="46" s="1"/>
  <c r="AO57" i="46" s="1"/>
  <c r="AA73" i="46"/>
  <c r="AC73" i="46" s="1"/>
  <c r="AP73" i="46" s="1"/>
  <c r="Z73" i="46"/>
  <c r="AB73" i="46" s="1"/>
  <c r="AO73" i="46" s="1"/>
  <c r="Z24" i="6"/>
  <c r="AB24" i="6" s="1"/>
  <c r="AO24" i="6" s="1"/>
  <c r="AA24" i="6"/>
  <c r="AC24" i="6" s="1"/>
  <c r="AP24" i="6" s="1"/>
  <c r="AA11" i="6"/>
  <c r="AC11" i="6" s="1"/>
  <c r="AP11" i="6" s="1"/>
  <c r="Z11" i="6"/>
  <c r="AB11" i="6" s="1"/>
  <c r="AO11" i="6" s="1"/>
  <c r="AA12" i="6"/>
  <c r="AC12" i="6" s="1"/>
  <c r="AP12" i="6" s="1"/>
  <c r="Z12" i="6"/>
  <c r="AB12" i="6" s="1"/>
  <c r="AO12" i="6" s="1"/>
  <c r="Z5" i="6"/>
  <c r="AB5" i="6" s="1"/>
  <c r="AA5" i="6"/>
  <c r="AC5" i="6" s="1"/>
  <c r="Z29" i="20"/>
  <c r="AB29" i="20" s="1"/>
  <c r="AO29" i="20" s="1"/>
  <c r="AA29" i="20"/>
  <c r="AC29" i="20" s="1"/>
  <c r="AP29" i="20" s="1"/>
  <c r="AA70" i="20"/>
  <c r="AC70" i="20" s="1"/>
  <c r="AP70" i="20" s="1"/>
  <c r="Z70" i="20"/>
  <c r="AB70" i="20" s="1"/>
  <c r="AO70" i="20" s="1"/>
  <c r="Z17" i="20"/>
  <c r="AB17" i="20" s="1"/>
  <c r="AO17" i="20" s="1"/>
  <c r="AA17" i="20"/>
  <c r="AC17" i="20" s="1"/>
  <c r="AP17" i="20" s="1"/>
  <c r="AA30" i="20"/>
  <c r="AC30" i="20" s="1"/>
  <c r="AP30" i="20" s="1"/>
  <c r="Z30" i="20"/>
  <c r="AB30" i="20" s="1"/>
  <c r="AO30" i="20" s="1"/>
  <c r="AA62" i="20"/>
  <c r="AC62" i="20" s="1"/>
  <c r="AP62" i="20" s="1"/>
  <c r="Z62" i="20"/>
  <c r="AB62" i="20" s="1"/>
  <c r="AO62" i="20" s="1"/>
  <c r="AA34" i="20"/>
  <c r="AC34" i="20" s="1"/>
  <c r="AP34" i="20" s="1"/>
  <c r="Z34" i="20"/>
  <c r="AB34" i="20" s="1"/>
  <c r="AO34" i="20" s="1"/>
  <c r="AA66" i="20"/>
  <c r="AC66" i="20" s="1"/>
  <c r="AP66" i="20" s="1"/>
  <c r="Z66" i="20"/>
  <c r="AB66" i="20" s="1"/>
  <c r="AO66" i="20" s="1"/>
  <c r="Z33" i="20"/>
  <c r="AB33" i="20" s="1"/>
  <c r="AO33" i="20" s="1"/>
  <c r="AA33" i="20"/>
  <c r="AC33" i="20" s="1"/>
  <c r="AP33" i="20" s="1"/>
  <c r="Z65" i="20"/>
  <c r="AB65" i="20" s="1"/>
  <c r="AO65" i="20" s="1"/>
  <c r="AA65" i="20"/>
  <c r="AC65" i="20" s="1"/>
  <c r="AP65" i="20" s="1"/>
  <c r="Z16" i="20"/>
  <c r="AB16" i="20" s="1"/>
  <c r="AO16" i="20" s="1"/>
  <c r="AA16" i="20"/>
  <c r="AC16" i="20" s="1"/>
  <c r="AP16" i="20" s="1"/>
  <c r="AA32" i="20"/>
  <c r="AC32" i="20" s="1"/>
  <c r="AP32" i="20" s="1"/>
  <c r="Z32" i="20"/>
  <c r="AB32" i="20" s="1"/>
  <c r="AO32" i="20" s="1"/>
  <c r="AA48" i="20"/>
  <c r="AC48" i="20" s="1"/>
  <c r="AP48" i="20" s="1"/>
  <c r="Z48" i="20"/>
  <c r="AB48" i="20" s="1"/>
  <c r="AO48" i="20" s="1"/>
  <c r="AA64" i="20"/>
  <c r="AC64" i="20" s="1"/>
  <c r="AP64" i="20" s="1"/>
  <c r="Z64" i="20"/>
  <c r="AB64" i="20" s="1"/>
  <c r="AO64" i="20" s="1"/>
  <c r="AA80" i="20"/>
  <c r="AC80" i="20" s="1"/>
  <c r="AP80" i="20" s="1"/>
  <c r="Z80" i="20"/>
  <c r="AB80" i="20" s="1"/>
  <c r="AO80" i="20" s="1"/>
  <c r="AA14" i="20"/>
  <c r="AC14" i="20" s="1"/>
  <c r="AP14" i="20" s="1"/>
  <c r="Z14" i="20"/>
  <c r="AB14" i="20" s="1"/>
  <c r="AO14" i="20" s="1"/>
  <c r="AA27" i="20"/>
  <c r="AC27" i="20" s="1"/>
  <c r="AP27" i="20" s="1"/>
  <c r="Z27" i="20"/>
  <c r="AB27" i="20" s="1"/>
  <c r="AO27" i="20" s="1"/>
  <c r="AA43" i="20"/>
  <c r="AC43" i="20" s="1"/>
  <c r="AP43" i="20" s="1"/>
  <c r="Z43" i="20"/>
  <c r="AB43" i="20" s="1"/>
  <c r="AO43" i="20" s="1"/>
  <c r="AA59" i="20"/>
  <c r="AC59" i="20" s="1"/>
  <c r="AP59" i="20" s="1"/>
  <c r="Z59" i="20"/>
  <c r="AB59" i="20" s="1"/>
  <c r="AO59" i="20" s="1"/>
  <c r="AA75" i="20"/>
  <c r="AC75" i="20" s="1"/>
  <c r="AP75" i="20" s="1"/>
  <c r="Z75" i="20"/>
  <c r="AB75" i="20" s="1"/>
  <c r="AO75" i="20" s="1"/>
  <c r="AA25" i="47"/>
  <c r="AC25" i="47" s="1"/>
  <c r="AP25" i="47" s="1"/>
  <c r="Z25" i="47"/>
  <c r="AB25" i="47" s="1"/>
  <c r="AO25" i="47" s="1"/>
  <c r="AA53" i="47"/>
  <c r="AC53" i="47" s="1"/>
  <c r="AP53" i="47" s="1"/>
  <c r="Z53" i="47"/>
  <c r="AB53" i="47" s="1"/>
  <c r="AO53" i="47" s="1"/>
  <c r="AA65" i="47"/>
  <c r="AC65" i="47" s="1"/>
  <c r="AP65" i="47" s="1"/>
  <c r="Z65" i="47"/>
  <c r="AB65" i="47" s="1"/>
  <c r="AO65" i="47" s="1"/>
  <c r="AA45" i="47"/>
  <c r="AC45" i="47" s="1"/>
  <c r="AP45" i="47" s="1"/>
  <c r="Z45" i="47"/>
  <c r="AB45" i="47" s="1"/>
  <c r="AO45" i="47" s="1"/>
  <c r="Z16" i="47"/>
  <c r="AB16" i="47" s="1"/>
  <c r="AO16" i="47" s="1"/>
  <c r="AA16" i="47"/>
  <c r="AC16" i="47" s="1"/>
  <c r="AP16" i="47" s="1"/>
  <c r="Z32" i="47"/>
  <c r="AB32" i="47" s="1"/>
  <c r="AO32" i="47" s="1"/>
  <c r="AA32" i="47"/>
  <c r="AC32" i="47" s="1"/>
  <c r="AP32" i="47" s="1"/>
  <c r="Z48" i="47"/>
  <c r="AB48" i="47" s="1"/>
  <c r="AO48" i="47" s="1"/>
  <c r="AA48" i="47"/>
  <c r="AC48" i="47" s="1"/>
  <c r="AP48" i="47" s="1"/>
  <c r="Z64" i="47"/>
  <c r="AB64" i="47" s="1"/>
  <c r="AO64" i="47" s="1"/>
  <c r="AA64" i="47"/>
  <c r="AC64" i="47" s="1"/>
  <c r="AP64" i="47" s="1"/>
  <c r="AA14" i="47"/>
  <c r="AC14" i="47" s="1"/>
  <c r="AP14" i="47" s="1"/>
  <c r="Z14" i="47"/>
  <c r="AB14" i="47" s="1"/>
  <c r="AO14" i="47" s="1"/>
  <c r="AA27" i="47"/>
  <c r="AC27" i="47" s="1"/>
  <c r="AP27" i="47" s="1"/>
  <c r="Z27" i="47"/>
  <c r="AB27" i="47" s="1"/>
  <c r="AO27" i="47" s="1"/>
  <c r="AA43" i="47"/>
  <c r="AC43" i="47" s="1"/>
  <c r="AP43" i="47" s="1"/>
  <c r="Z43" i="47"/>
  <c r="AB43" i="47" s="1"/>
  <c r="AO43" i="47" s="1"/>
  <c r="AA59" i="47"/>
  <c r="AC59" i="47" s="1"/>
  <c r="AP59" i="47" s="1"/>
  <c r="Z59" i="47"/>
  <c r="AB59" i="47" s="1"/>
  <c r="AO59" i="47" s="1"/>
  <c r="AA11" i="47"/>
  <c r="AC11" i="47" s="1"/>
  <c r="AP11" i="47" s="1"/>
  <c r="Z11" i="47"/>
  <c r="AB11" i="47" s="1"/>
  <c r="AO11" i="47" s="1"/>
  <c r="AA26" i="47"/>
  <c r="AC26" i="47" s="1"/>
  <c r="AP26" i="47" s="1"/>
  <c r="Z26" i="47"/>
  <c r="AB26" i="47" s="1"/>
  <c r="AO26" i="47" s="1"/>
  <c r="AA42" i="47"/>
  <c r="AC42" i="47" s="1"/>
  <c r="AP42" i="47" s="1"/>
  <c r="Z42" i="47"/>
  <c r="AB42" i="47" s="1"/>
  <c r="AO42" i="47" s="1"/>
  <c r="AA58" i="47"/>
  <c r="AC58" i="47" s="1"/>
  <c r="AP58" i="47" s="1"/>
  <c r="Z58" i="47"/>
  <c r="AB58" i="47" s="1"/>
  <c r="AO58" i="47" s="1"/>
  <c r="AA18" i="30"/>
  <c r="AC18" i="30" s="1"/>
  <c r="AP18" i="30" s="1"/>
  <c r="Z18" i="30"/>
  <c r="AB18" i="30" s="1"/>
  <c r="AO18" i="30" s="1"/>
  <c r="Z6" i="30"/>
  <c r="AB6" i="30" s="1"/>
  <c r="AO6" i="30" s="1"/>
  <c r="AA6" i="30"/>
  <c r="AC6" i="30" s="1"/>
  <c r="AP6" i="30" s="1"/>
  <c r="AA5" i="30"/>
  <c r="AC5" i="30" s="1"/>
  <c r="Z5" i="30"/>
  <c r="AB5" i="30" s="1"/>
  <c r="AA11" i="30"/>
  <c r="AC11" i="30" s="1"/>
  <c r="AP11" i="30" s="1"/>
  <c r="Z11" i="30"/>
  <c r="AB11" i="30" s="1"/>
  <c r="AO11" i="30" s="1"/>
  <c r="I55" i="67"/>
  <c r="I61" i="67" s="1"/>
  <c r="Z94" i="32"/>
  <c r="AB94" i="32" s="1"/>
  <c r="AO94" i="32" s="1"/>
  <c r="AA94" i="32"/>
  <c r="AC94" i="32" s="1"/>
  <c r="AP94" i="32" s="1"/>
  <c r="Q34" i="68"/>
  <c r="U34" i="68" s="1"/>
  <c r="F30" i="2" s="1"/>
  <c r="D30" i="2"/>
  <c r="N33" i="68"/>
  <c r="Q33" i="68" s="1"/>
  <c r="U33" i="68" s="1"/>
  <c r="AA22" i="72"/>
  <c r="AC22" i="72" s="1"/>
  <c r="AP22" i="72" s="1"/>
  <c r="Z22" i="72"/>
  <c r="AB22" i="72" s="1"/>
  <c r="AO22" i="72" s="1"/>
  <c r="AA388" i="15"/>
  <c r="AC388" i="15" s="1"/>
  <c r="AP388" i="15" s="1"/>
  <c r="Z388" i="15"/>
  <c r="AB388" i="15" s="1"/>
  <c r="AO388" i="15" s="1"/>
  <c r="AA260" i="15"/>
  <c r="AC260" i="15" s="1"/>
  <c r="AP260" i="15" s="1"/>
  <c r="Z260" i="15"/>
  <c r="AB260" i="15" s="1"/>
  <c r="AO260" i="15" s="1"/>
  <c r="AA124" i="15"/>
  <c r="AC124" i="15" s="1"/>
  <c r="AP124" i="15" s="1"/>
  <c r="Z124" i="15"/>
  <c r="AB124" i="15" s="1"/>
  <c r="AO124" i="15" s="1"/>
  <c r="AA50" i="15"/>
  <c r="AC50" i="15" s="1"/>
  <c r="AP50" i="15" s="1"/>
  <c r="Z50" i="15"/>
  <c r="AB50" i="15" s="1"/>
  <c r="AO50" i="15" s="1"/>
  <c r="AA17" i="3"/>
  <c r="AC17" i="3" s="1"/>
  <c r="AP17" i="3" s="1"/>
  <c r="Z17" i="3"/>
  <c r="AB17" i="3" s="1"/>
  <c r="AO17" i="3" s="1"/>
  <c r="AA187" i="65"/>
  <c r="AC187" i="65" s="1"/>
  <c r="AP187" i="65" s="1"/>
  <c r="Z187" i="65"/>
  <c r="AB187" i="65" s="1"/>
  <c r="AO187" i="65" s="1"/>
  <c r="AA123" i="65"/>
  <c r="AC123" i="65" s="1"/>
  <c r="AP123" i="65" s="1"/>
  <c r="Z123" i="65"/>
  <c r="AB123" i="65" s="1"/>
  <c r="AO123" i="65" s="1"/>
  <c r="AA59" i="65"/>
  <c r="AC59" i="65" s="1"/>
  <c r="AP59" i="65" s="1"/>
  <c r="Z59" i="65"/>
  <c r="AB59" i="65" s="1"/>
  <c r="AO59" i="65" s="1"/>
  <c r="N40" i="67"/>
  <c r="I41" i="67"/>
  <c r="O40" i="67"/>
  <c r="AA12" i="63"/>
  <c r="AC12" i="63" s="1"/>
  <c r="AP12" i="63" s="1"/>
  <c r="Z12" i="63"/>
  <c r="AB12" i="63" s="1"/>
  <c r="AO12" i="63" s="1"/>
  <c r="Z9" i="63"/>
  <c r="AB9" i="63" s="1"/>
  <c r="AO9" i="63" s="1"/>
  <c r="AA9" i="63"/>
  <c r="AC9" i="63" s="1"/>
  <c r="AP9" i="63" s="1"/>
  <c r="AA11" i="63"/>
  <c r="AC11" i="63" s="1"/>
  <c r="AP11" i="63" s="1"/>
  <c r="Z11" i="63"/>
  <c r="AB11" i="63" s="1"/>
  <c r="AO11" i="63" s="1"/>
  <c r="AA8" i="63"/>
  <c r="AC8" i="63" s="1"/>
  <c r="AP8" i="63" s="1"/>
  <c r="Z8" i="63"/>
  <c r="AB8" i="63" s="1"/>
  <c r="AO8" i="63" s="1"/>
  <c r="AA21" i="63"/>
  <c r="AC21" i="63" s="1"/>
  <c r="AP21" i="63" s="1"/>
  <c r="Z21" i="63"/>
  <c r="AB21" i="63" s="1"/>
  <c r="AO21" i="63" s="1"/>
  <c r="Z25" i="32"/>
  <c r="AB25" i="32" s="1"/>
  <c r="AO25" i="32" s="1"/>
  <c r="AA25" i="32"/>
  <c r="AC25" i="32" s="1"/>
  <c r="AP25" i="32" s="1"/>
  <c r="AA10" i="32"/>
  <c r="AC10" i="32" s="1"/>
  <c r="AP10" i="32" s="1"/>
  <c r="Z10" i="32"/>
  <c r="AB10" i="32" s="1"/>
  <c r="AO10" i="32" s="1"/>
  <c r="AA37" i="32"/>
  <c r="AC37" i="32" s="1"/>
  <c r="AP37" i="32" s="1"/>
  <c r="Z37" i="32"/>
  <c r="AB37" i="32" s="1"/>
  <c r="AO37" i="32" s="1"/>
  <c r="AA107" i="32"/>
  <c r="AC107" i="32" s="1"/>
  <c r="AP107" i="32" s="1"/>
  <c r="Z107" i="32"/>
  <c r="AB107" i="32" s="1"/>
  <c r="AO107" i="32" s="1"/>
  <c r="AA139" i="32"/>
  <c r="AC139" i="32" s="1"/>
  <c r="AP139" i="32" s="1"/>
  <c r="Z139" i="32"/>
  <c r="AB139" i="32" s="1"/>
  <c r="AO139" i="32" s="1"/>
  <c r="AA171" i="32"/>
  <c r="AC171" i="32" s="1"/>
  <c r="AP171" i="32" s="1"/>
  <c r="Z171" i="32"/>
  <c r="AB171" i="32" s="1"/>
  <c r="AO171" i="32" s="1"/>
  <c r="AA53" i="32"/>
  <c r="AC53" i="32" s="1"/>
  <c r="AP53" i="32" s="1"/>
  <c r="Z53" i="32"/>
  <c r="AB53" i="32" s="1"/>
  <c r="AO53" i="32" s="1"/>
  <c r="Z34" i="32"/>
  <c r="AB34" i="32" s="1"/>
  <c r="AO34" i="32" s="1"/>
  <c r="AA34" i="32"/>
  <c r="AC34" i="32" s="1"/>
  <c r="AP34" i="32" s="1"/>
  <c r="Z66" i="32"/>
  <c r="AB66" i="32" s="1"/>
  <c r="AO66" i="32" s="1"/>
  <c r="AA66" i="32"/>
  <c r="AC66" i="32" s="1"/>
  <c r="AP66" i="32" s="1"/>
  <c r="Z86" i="32"/>
  <c r="AB86" i="32" s="1"/>
  <c r="AO86" i="32" s="1"/>
  <c r="AA86" i="32"/>
  <c r="AC86" i="32" s="1"/>
  <c r="AP86" i="32" s="1"/>
  <c r="Z118" i="32"/>
  <c r="AB118" i="32" s="1"/>
  <c r="AO118" i="32" s="1"/>
  <c r="AA118" i="32"/>
  <c r="AC118" i="32" s="1"/>
  <c r="AP118" i="32" s="1"/>
  <c r="Z150" i="32"/>
  <c r="AB150" i="32" s="1"/>
  <c r="AO150" i="32" s="1"/>
  <c r="AA150" i="32"/>
  <c r="AC150" i="32" s="1"/>
  <c r="AP150" i="32" s="1"/>
  <c r="Z18" i="32"/>
  <c r="AB18" i="32" s="1"/>
  <c r="AO18" i="32" s="1"/>
  <c r="AA18" i="32"/>
  <c r="AC18" i="32" s="1"/>
  <c r="AP18" i="32" s="1"/>
  <c r="AA39" i="32"/>
  <c r="AC39" i="32" s="1"/>
  <c r="AP39" i="32" s="1"/>
  <c r="Z39" i="32"/>
  <c r="AB39" i="32" s="1"/>
  <c r="AO39" i="32" s="1"/>
  <c r="Z58" i="32"/>
  <c r="AB58" i="32" s="1"/>
  <c r="AO58" i="32" s="1"/>
  <c r="AA58" i="32"/>
  <c r="AC58" i="32" s="1"/>
  <c r="AP58" i="32" s="1"/>
  <c r="Z82" i="32"/>
  <c r="AB82" i="32" s="1"/>
  <c r="AO82" i="32" s="1"/>
  <c r="AA82" i="32"/>
  <c r="AC82" i="32" s="1"/>
  <c r="AP82" i="32" s="1"/>
  <c r="Z114" i="32"/>
  <c r="AB114" i="32" s="1"/>
  <c r="AO114" i="32" s="1"/>
  <c r="AA114" i="32"/>
  <c r="AC114" i="32" s="1"/>
  <c r="AP114" i="32" s="1"/>
  <c r="Z146" i="32"/>
  <c r="AB146" i="32" s="1"/>
  <c r="AO146" i="32" s="1"/>
  <c r="AA146" i="32"/>
  <c r="AC146" i="32" s="1"/>
  <c r="AP146" i="32" s="1"/>
  <c r="AA6" i="32"/>
  <c r="AC6" i="32" s="1"/>
  <c r="AP6" i="32" s="1"/>
  <c r="Z6" i="32"/>
  <c r="AB6" i="32" s="1"/>
  <c r="AO6" i="32" s="1"/>
  <c r="Z19" i="32"/>
  <c r="AB19" i="32" s="1"/>
  <c r="AO19" i="32" s="1"/>
  <c r="AA19" i="32"/>
  <c r="AC19" i="32" s="1"/>
  <c r="AP19" i="32" s="1"/>
  <c r="AA43" i="32"/>
  <c r="AC43" i="32" s="1"/>
  <c r="AP43" i="32" s="1"/>
  <c r="Z43" i="32"/>
  <c r="AB43" i="32" s="1"/>
  <c r="AO43" i="32" s="1"/>
  <c r="Z62" i="32"/>
  <c r="AB62" i="32" s="1"/>
  <c r="AO62" i="32" s="1"/>
  <c r="AA62" i="32"/>
  <c r="AC62" i="32" s="1"/>
  <c r="AP62" i="32" s="1"/>
  <c r="AA95" i="32"/>
  <c r="AC95" i="32" s="1"/>
  <c r="AP95" i="32" s="1"/>
  <c r="Z95" i="32"/>
  <c r="AB95" i="32" s="1"/>
  <c r="AO95" i="32" s="1"/>
  <c r="AA127" i="32"/>
  <c r="AC127" i="32" s="1"/>
  <c r="AP127" i="32" s="1"/>
  <c r="Z127" i="32"/>
  <c r="AB127" i="32" s="1"/>
  <c r="AO127" i="32" s="1"/>
  <c r="AA159" i="32"/>
  <c r="AC159" i="32" s="1"/>
  <c r="AP159" i="32" s="1"/>
  <c r="Z159" i="32"/>
  <c r="AB159" i="32" s="1"/>
  <c r="AO159" i="32" s="1"/>
  <c r="AA85" i="32"/>
  <c r="AC85" i="32" s="1"/>
  <c r="AP85" i="32" s="1"/>
  <c r="Z85" i="32"/>
  <c r="AB85" i="32" s="1"/>
  <c r="AO85" i="32" s="1"/>
  <c r="AA101" i="32"/>
  <c r="AC101" i="32" s="1"/>
  <c r="AP101" i="32" s="1"/>
  <c r="Z101" i="32"/>
  <c r="AB101" i="32" s="1"/>
  <c r="AO101" i="32" s="1"/>
  <c r="AA117" i="32"/>
  <c r="AC117" i="32" s="1"/>
  <c r="AP117" i="32" s="1"/>
  <c r="Z117" i="32"/>
  <c r="AB117" i="32" s="1"/>
  <c r="AO117" i="32" s="1"/>
  <c r="AA133" i="32"/>
  <c r="AC133" i="32" s="1"/>
  <c r="AP133" i="32" s="1"/>
  <c r="Z133" i="32"/>
  <c r="AB133" i="32" s="1"/>
  <c r="AO133" i="32" s="1"/>
  <c r="AA149" i="32"/>
  <c r="AC149" i="32" s="1"/>
  <c r="AP149" i="32" s="1"/>
  <c r="Z149" i="32"/>
  <c r="AB149" i="32" s="1"/>
  <c r="AO149" i="32" s="1"/>
  <c r="AA165" i="32"/>
  <c r="AC165" i="32" s="1"/>
  <c r="AP165" i="32" s="1"/>
  <c r="Z165" i="32"/>
  <c r="AB165" i="32" s="1"/>
  <c r="AO165" i="32" s="1"/>
  <c r="AA15" i="32"/>
  <c r="AC15" i="32" s="1"/>
  <c r="AP15" i="32" s="1"/>
  <c r="Z15" i="32"/>
  <c r="AB15" i="32" s="1"/>
  <c r="AO15" i="32" s="1"/>
  <c r="AA28" i="32"/>
  <c r="AC28" i="32" s="1"/>
  <c r="AP28" i="32" s="1"/>
  <c r="Z28" i="32"/>
  <c r="AB28" i="32" s="1"/>
  <c r="AO28" i="32" s="1"/>
  <c r="AA44" i="32"/>
  <c r="AC44" i="32" s="1"/>
  <c r="AP44" i="32" s="1"/>
  <c r="Z44" i="32"/>
  <c r="AB44" i="32" s="1"/>
  <c r="AO44" i="32" s="1"/>
  <c r="AA60" i="32"/>
  <c r="AC60" i="32" s="1"/>
  <c r="AP60" i="32" s="1"/>
  <c r="Z60" i="32"/>
  <c r="AB60" i="32" s="1"/>
  <c r="AO60" i="32" s="1"/>
  <c r="AA76" i="32"/>
  <c r="AC76" i="32" s="1"/>
  <c r="AP76" i="32" s="1"/>
  <c r="Z76" i="32"/>
  <c r="AB76" i="32" s="1"/>
  <c r="AO76" i="32" s="1"/>
  <c r="AA92" i="32"/>
  <c r="AC92" i="32" s="1"/>
  <c r="AP92" i="32" s="1"/>
  <c r="Z92" i="32"/>
  <c r="AB92" i="32" s="1"/>
  <c r="AO92" i="32" s="1"/>
  <c r="AA108" i="32"/>
  <c r="AC108" i="32" s="1"/>
  <c r="AP108" i="32" s="1"/>
  <c r="Z108" i="32"/>
  <c r="AB108" i="32" s="1"/>
  <c r="AO108" i="32" s="1"/>
  <c r="AA124" i="32"/>
  <c r="AC124" i="32" s="1"/>
  <c r="AP124" i="32" s="1"/>
  <c r="Z124" i="32"/>
  <c r="AB124" i="32" s="1"/>
  <c r="AO124" i="32" s="1"/>
  <c r="AA140" i="32"/>
  <c r="AC140" i="32" s="1"/>
  <c r="AP140" i="32" s="1"/>
  <c r="Z140" i="32"/>
  <c r="AB140" i="32" s="1"/>
  <c r="AO140" i="32" s="1"/>
  <c r="AA156" i="32"/>
  <c r="AC156" i="32" s="1"/>
  <c r="AP156" i="32" s="1"/>
  <c r="Z156" i="32"/>
  <c r="AB156" i="32" s="1"/>
  <c r="AO156" i="32" s="1"/>
  <c r="AA172" i="32"/>
  <c r="AC172" i="32" s="1"/>
  <c r="AP172" i="32" s="1"/>
  <c r="Z172" i="32"/>
  <c r="AB172" i="32" s="1"/>
  <c r="AO172" i="32" s="1"/>
  <c r="AA14" i="39"/>
  <c r="AC14" i="39" s="1"/>
  <c r="AP14" i="39" s="1"/>
  <c r="Z14" i="39"/>
  <c r="AB14" i="39" s="1"/>
  <c r="AO14" i="39" s="1"/>
  <c r="Z20" i="39"/>
  <c r="AB20" i="39" s="1"/>
  <c r="AO20" i="39" s="1"/>
  <c r="AA20" i="39"/>
  <c r="AC20" i="39" s="1"/>
  <c r="AP20" i="39" s="1"/>
  <c r="AA27" i="39"/>
  <c r="AC27" i="39" s="1"/>
  <c r="AP27" i="39" s="1"/>
  <c r="Z27" i="39"/>
  <c r="AB27" i="39" s="1"/>
  <c r="AO27" i="39" s="1"/>
  <c r="Z26" i="39"/>
  <c r="AB26" i="39" s="1"/>
  <c r="AO26" i="39" s="1"/>
  <c r="AA26" i="39"/>
  <c r="AC26" i="39" s="1"/>
  <c r="AP26" i="39" s="1"/>
  <c r="AA5" i="39"/>
  <c r="AC5" i="39" s="1"/>
  <c r="Z5" i="39"/>
  <c r="AB5" i="39" s="1"/>
  <c r="AA22" i="39"/>
  <c r="AC22" i="39" s="1"/>
  <c r="AP22" i="39" s="1"/>
  <c r="Z22" i="39"/>
  <c r="AB22" i="39" s="1"/>
  <c r="AO22" i="39" s="1"/>
  <c r="AA9" i="39"/>
  <c r="AC9" i="39" s="1"/>
  <c r="AP9" i="39" s="1"/>
  <c r="Z9" i="39"/>
  <c r="AB9" i="39" s="1"/>
  <c r="AO9" i="39" s="1"/>
  <c r="AA25" i="39"/>
  <c r="AC25" i="39" s="1"/>
  <c r="AP25" i="39" s="1"/>
  <c r="Z25" i="39"/>
  <c r="AB25" i="39" s="1"/>
  <c r="AO25" i="39" s="1"/>
  <c r="AA41" i="39"/>
  <c r="AC41" i="39" s="1"/>
  <c r="AP41" i="39" s="1"/>
  <c r="Z41" i="39"/>
  <c r="AB41" i="39" s="1"/>
  <c r="AO41" i="39" s="1"/>
  <c r="AA15" i="39"/>
  <c r="AC15" i="39" s="1"/>
  <c r="AP15" i="39" s="1"/>
  <c r="Z15" i="39"/>
  <c r="AB15" i="39" s="1"/>
  <c r="AO15" i="39" s="1"/>
  <c r="AA28" i="39"/>
  <c r="AC28" i="39" s="1"/>
  <c r="AP28" i="39" s="1"/>
  <c r="Z28" i="39"/>
  <c r="AB28" i="39" s="1"/>
  <c r="AO28" i="39" s="1"/>
  <c r="AA44" i="39"/>
  <c r="AC44" i="39" s="1"/>
  <c r="AP44" i="39" s="1"/>
  <c r="Z44" i="39"/>
  <c r="AB44" i="39" s="1"/>
  <c r="AO44" i="39" s="1"/>
  <c r="Z16" i="34"/>
  <c r="AB16" i="34" s="1"/>
  <c r="AO16" i="34" s="1"/>
  <c r="AA16" i="34"/>
  <c r="AC16" i="34" s="1"/>
  <c r="AP16" i="34" s="1"/>
  <c r="Z23" i="34"/>
  <c r="AB23" i="34" s="1"/>
  <c r="AO23" i="34" s="1"/>
  <c r="AA23" i="34"/>
  <c r="AC23" i="34" s="1"/>
  <c r="AP23" i="34" s="1"/>
  <c r="AA18" i="34"/>
  <c r="AC18" i="34" s="1"/>
  <c r="AP18" i="34" s="1"/>
  <c r="Z18" i="34"/>
  <c r="AB18" i="34" s="1"/>
  <c r="AO18" i="34" s="1"/>
  <c r="AA21" i="34"/>
  <c r="AC21" i="34" s="1"/>
  <c r="AP21" i="34" s="1"/>
  <c r="Z21" i="34"/>
  <c r="AB21" i="34" s="1"/>
  <c r="AO21" i="34" s="1"/>
  <c r="AA19" i="34"/>
  <c r="AC19" i="34" s="1"/>
  <c r="AP19" i="34" s="1"/>
  <c r="Z19" i="34"/>
  <c r="AB19" i="34" s="1"/>
  <c r="AO19" i="34" s="1"/>
  <c r="Z16" i="3"/>
  <c r="AB16" i="3" s="1"/>
  <c r="AO16" i="3" s="1"/>
  <c r="AA16" i="3"/>
  <c r="AC16" i="3" s="1"/>
  <c r="AP16" i="3" s="1"/>
  <c r="AA8" i="3"/>
  <c r="AC8" i="3" s="1"/>
  <c r="AP8" i="3" s="1"/>
  <c r="Z8" i="3"/>
  <c r="AB8" i="3" s="1"/>
  <c r="AO8" i="3" s="1"/>
  <c r="AA21" i="3"/>
  <c r="AC21" i="3" s="1"/>
  <c r="AP21" i="3" s="1"/>
  <c r="Z21" i="3"/>
  <c r="AB21" i="3" s="1"/>
  <c r="AO21" i="3" s="1"/>
  <c r="AA11" i="3"/>
  <c r="AC11" i="3" s="1"/>
  <c r="AP11" i="3" s="1"/>
  <c r="Z11" i="3"/>
  <c r="AB11" i="3" s="1"/>
  <c r="AO11" i="3" s="1"/>
  <c r="Z20" i="37"/>
  <c r="AB20" i="37" s="1"/>
  <c r="AO20" i="37" s="1"/>
  <c r="AA20" i="37"/>
  <c r="AC20" i="37" s="1"/>
  <c r="AP20" i="37" s="1"/>
  <c r="Z11" i="37"/>
  <c r="AB11" i="37" s="1"/>
  <c r="AO11" i="37" s="1"/>
  <c r="AA11" i="37"/>
  <c r="AC11" i="37" s="1"/>
  <c r="AP11" i="37" s="1"/>
  <c r="Z7" i="37"/>
  <c r="AB7" i="37" s="1"/>
  <c r="AO7" i="37" s="1"/>
  <c r="AA7" i="37"/>
  <c r="AC7" i="37" s="1"/>
  <c r="AP7" i="37" s="1"/>
  <c r="AA21" i="37"/>
  <c r="AC21" i="37" s="1"/>
  <c r="AP21" i="37" s="1"/>
  <c r="Z21" i="37"/>
  <c r="AB21" i="37" s="1"/>
  <c r="AO21" i="37" s="1"/>
  <c r="AA17" i="37"/>
  <c r="AC17" i="37" s="1"/>
  <c r="AP17" i="37" s="1"/>
  <c r="Z17" i="37"/>
  <c r="AB17" i="37" s="1"/>
  <c r="AO17" i="37" s="1"/>
  <c r="AA16" i="37"/>
  <c r="AC16" i="37" s="1"/>
  <c r="AP16" i="37" s="1"/>
  <c r="Z16" i="37"/>
  <c r="AB16" i="37" s="1"/>
  <c r="AO16" i="37" s="1"/>
  <c r="Z18" i="52"/>
  <c r="AB18" i="52" s="1"/>
  <c r="AO18" i="52" s="1"/>
  <c r="AA18" i="52"/>
  <c r="AC18" i="52" s="1"/>
  <c r="AP18" i="52" s="1"/>
  <c r="AA23" i="52"/>
  <c r="AC23" i="52" s="1"/>
  <c r="AP23" i="52" s="1"/>
  <c r="Z23" i="52"/>
  <c r="AB23" i="52" s="1"/>
  <c r="AO23" i="52" s="1"/>
  <c r="AA12" i="52"/>
  <c r="AC12" i="52" s="1"/>
  <c r="AP12" i="52" s="1"/>
  <c r="Z12" i="52"/>
  <c r="AB12" i="52" s="1"/>
  <c r="AO12" i="52" s="1"/>
  <c r="AA11" i="52"/>
  <c r="AC11" i="52" s="1"/>
  <c r="AP11" i="52" s="1"/>
  <c r="Z11" i="52"/>
  <c r="AB11" i="52" s="1"/>
  <c r="AO11" i="52" s="1"/>
  <c r="Z14" i="52"/>
  <c r="AB14" i="52" s="1"/>
  <c r="AO14" i="52" s="1"/>
  <c r="AA14" i="52"/>
  <c r="AC14" i="52" s="1"/>
  <c r="AP14" i="52" s="1"/>
  <c r="AA23" i="74"/>
  <c r="AC23" i="74" s="1"/>
  <c r="AP23" i="74" s="1"/>
  <c r="Z23" i="74"/>
  <c r="AB23" i="74" s="1"/>
  <c r="AO23" i="74" s="1"/>
  <c r="AA6" i="74"/>
  <c r="AC6" i="74" s="1"/>
  <c r="AP6" i="74" s="1"/>
  <c r="Z6" i="74"/>
  <c r="AB6" i="74" s="1"/>
  <c r="AO6" i="74" s="1"/>
  <c r="Z22" i="74"/>
  <c r="AB22" i="74" s="1"/>
  <c r="AO22" i="74" s="1"/>
  <c r="AA22" i="74"/>
  <c r="AC22" i="74" s="1"/>
  <c r="AP22" i="74" s="1"/>
  <c r="Z7" i="74"/>
  <c r="AB7" i="74" s="1"/>
  <c r="AO7" i="74" s="1"/>
  <c r="AA7" i="74"/>
  <c r="AC7" i="74" s="1"/>
  <c r="AP7" i="74" s="1"/>
  <c r="AA20" i="74"/>
  <c r="AC20" i="74" s="1"/>
  <c r="AP20" i="74" s="1"/>
  <c r="Z20" i="74"/>
  <c r="AB20" i="74" s="1"/>
  <c r="AO20" i="74" s="1"/>
  <c r="AA18" i="74"/>
  <c r="AC18" i="74" s="1"/>
  <c r="AP18" i="74" s="1"/>
  <c r="Z18" i="74"/>
  <c r="AB18" i="74" s="1"/>
  <c r="AO18" i="74" s="1"/>
  <c r="AA13" i="19"/>
  <c r="AC13" i="19" s="1"/>
  <c r="AP13" i="19" s="1"/>
  <c r="Z13" i="19"/>
  <c r="AB13" i="19" s="1"/>
  <c r="AO13" i="19" s="1"/>
  <c r="Z11" i="19"/>
  <c r="AB11" i="19" s="1"/>
  <c r="AO11" i="19" s="1"/>
  <c r="AA11" i="19"/>
  <c r="AC11" i="19" s="1"/>
  <c r="AP11" i="19" s="1"/>
  <c r="Z19" i="19"/>
  <c r="AB19" i="19" s="1"/>
  <c r="AO19" i="19" s="1"/>
  <c r="AA19" i="19"/>
  <c r="AC19" i="19" s="1"/>
  <c r="AP19" i="19" s="1"/>
  <c r="AA17" i="19"/>
  <c r="AC17" i="19" s="1"/>
  <c r="AP17" i="19" s="1"/>
  <c r="Z17" i="19"/>
  <c r="AB17" i="19" s="1"/>
  <c r="AO17" i="19" s="1"/>
  <c r="AA16" i="19"/>
  <c r="AC16" i="19" s="1"/>
  <c r="AP16" i="19" s="1"/>
  <c r="Z16" i="19"/>
  <c r="AB16" i="19" s="1"/>
  <c r="AO16" i="19" s="1"/>
  <c r="Z11" i="65"/>
  <c r="AB11" i="65" s="1"/>
  <c r="AO11" i="65" s="1"/>
  <c r="AA11" i="65"/>
  <c r="AC11" i="65" s="1"/>
  <c r="AP11" i="65" s="1"/>
  <c r="Z46" i="65"/>
  <c r="AB46" i="65" s="1"/>
  <c r="AO46" i="65" s="1"/>
  <c r="AA46" i="65"/>
  <c r="AC46" i="65" s="1"/>
  <c r="AP46" i="65" s="1"/>
  <c r="Z74" i="65"/>
  <c r="AB74" i="65" s="1"/>
  <c r="AO74" i="65" s="1"/>
  <c r="AA74" i="65"/>
  <c r="AC74" i="65" s="1"/>
  <c r="AP74" i="65" s="1"/>
  <c r="Z102" i="65"/>
  <c r="AB102" i="65" s="1"/>
  <c r="AO102" i="65" s="1"/>
  <c r="AA102" i="65"/>
  <c r="AC102" i="65" s="1"/>
  <c r="AP102" i="65" s="1"/>
  <c r="Z138" i="65"/>
  <c r="AB138" i="65" s="1"/>
  <c r="AO138" i="65" s="1"/>
  <c r="AA138" i="65"/>
  <c r="AC138" i="65" s="1"/>
  <c r="AP138" i="65" s="1"/>
  <c r="Z166" i="65"/>
  <c r="AB166" i="65" s="1"/>
  <c r="AO166" i="65" s="1"/>
  <c r="AA166" i="65"/>
  <c r="AC166" i="65" s="1"/>
  <c r="AP166" i="65" s="1"/>
  <c r="Z214" i="65"/>
  <c r="AB214" i="65" s="1"/>
  <c r="AO214" i="65" s="1"/>
  <c r="AA214" i="65"/>
  <c r="AC214" i="65" s="1"/>
  <c r="AP214" i="65" s="1"/>
  <c r="AA9" i="65"/>
  <c r="AC9" i="65" s="1"/>
  <c r="AP9" i="65" s="1"/>
  <c r="Z9" i="65"/>
  <c r="AB9" i="65" s="1"/>
  <c r="AO9" i="65" s="1"/>
  <c r="AA25" i="65"/>
  <c r="AC25" i="65" s="1"/>
  <c r="AP25" i="65" s="1"/>
  <c r="Z25" i="65"/>
  <c r="AB25" i="65" s="1"/>
  <c r="AO25" i="65" s="1"/>
  <c r="AA41" i="65"/>
  <c r="AC41" i="65" s="1"/>
  <c r="AP41" i="65" s="1"/>
  <c r="Z41" i="65"/>
  <c r="AB41" i="65" s="1"/>
  <c r="AO41" i="65" s="1"/>
  <c r="AA57" i="65"/>
  <c r="AC57" i="65" s="1"/>
  <c r="AP57" i="65" s="1"/>
  <c r="Z57" i="65"/>
  <c r="AB57" i="65" s="1"/>
  <c r="AO57" i="65" s="1"/>
  <c r="AA73" i="65"/>
  <c r="AC73" i="65" s="1"/>
  <c r="AP73" i="65" s="1"/>
  <c r="Z73" i="65"/>
  <c r="AB73" i="65" s="1"/>
  <c r="AO73" i="65" s="1"/>
  <c r="AA89" i="65"/>
  <c r="AC89" i="65" s="1"/>
  <c r="AP89" i="65" s="1"/>
  <c r="Z89" i="65"/>
  <c r="AB89" i="65" s="1"/>
  <c r="AO89" i="65" s="1"/>
  <c r="AA105" i="65"/>
  <c r="AC105" i="65" s="1"/>
  <c r="AP105" i="65" s="1"/>
  <c r="Z105" i="65"/>
  <c r="AB105" i="65" s="1"/>
  <c r="AO105" i="65" s="1"/>
  <c r="AA121" i="65"/>
  <c r="AC121" i="65" s="1"/>
  <c r="AP121" i="65" s="1"/>
  <c r="Z121" i="65"/>
  <c r="AB121" i="65" s="1"/>
  <c r="AO121" i="65" s="1"/>
  <c r="AA137" i="65"/>
  <c r="AC137" i="65" s="1"/>
  <c r="AP137" i="65" s="1"/>
  <c r="Z137" i="65"/>
  <c r="AB137" i="65" s="1"/>
  <c r="AO137" i="65" s="1"/>
  <c r="AA153" i="65"/>
  <c r="AC153" i="65" s="1"/>
  <c r="AP153" i="65" s="1"/>
  <c r="Z153" i="65"/>
  <c r="AB153" i="65" s="1"/>
  <c r="AO153" i="65" s="1"/>
  <c r="AA169" i="65"/>
  <c r="AC169" i="65" s="1"/>
  <c r="AP169" i="65" s="1"/>
  <c r="Z169" i="65"/>
  <c r="AB169" i="65" s="1"/>
  <c r="AO169" i="65" s="1"/>
  <c r="AA185" i="65"/>
  <c r="AC185" i="65" s="1"/>
  <c r="AP185" i="65" s="1"/>
  <c r="Z185" i="65"/>
  <c r="AB185" i="65" s="1"/>
  <c r="AO185" i="65" s="1"/>
  <c r="AA201" i="65"/>
  <c r="AC201" i="65" s="1"/>
  <c r="AP201" i="65" s="1"/>
  <c r="Z201" i="65"/>
  <c r="AB201" i="65" s="1"/>
  <c r="AO201" i="65" s="1"/>
  <c r="AA217" i="65"/>
  <c r="AC217" i="65" s="1"/>
  <c r="AP217" i="65" s="1"/>
  <c r="Z217" i="65"/>
  <c r="AB217" i="65" s="1"/>
  <c r="AO217" i="65" s="1"/>
  <c r="AA233" i="65"/>
  <c r="AC233" i="65" s="1"/>
  <c r="AP233" i="65" s="1"/>
  <c r="Z233" i="65"/>
  <c r="AB233" i="65" s="1"/>
  <c r="AO233" i="65" s="1"/>
  <c r="Z34" i="65"/>
  <c r="AB34" i="65" s="1"/>
  <c r="AO34" i="65" s="1"/>
  <c r="AA34" i="65"/>
  <c r="AC34" i="65" s="1"/>
  <c r="AP34" i="65" s="1"/>
  <c r="Z62" i="65"/>
  <c r="AB62" i="65" s="1"/>
  <c r="AO62" i="65" s="1"/>
  <c r="AA62" i="65"/>
  <c r="AC62" i="65" s="1"/>
  <c r="AP62" i="65" s="1"/>
  <c r="Z98" i="65"/>
  <c r="AB98" i="65" s="1"/>
  <c r="AO98" i="65" s="1"/>
  <c r="AA98" i="65"/>
  <c r="AC98" i="65" s="1"/>
  <c r="AP98" i="65" s="1"/>
  <c r="Z130" i="65"/>
  <c r="AB130" i="65" s="1"/>
  <c r="AO130" i="65" s="1"/>
  <c r="AA130" i="65"/>
  <c r="AC130" i="65" s="1"/>
  <c r="AP130" i="65" s="1"/>
  <c r="Z158" i="65"/>
  <c r="AB158" i="65" s="1"/>
  <c r="AO158" i="65" s="1"/>
  <c r="AA158" i="65"/>
  <c r="AC158" i="65" s="1"/>
  <c r="AP158" i="65" s="1"/>
  <c r="Z182" i="65"/>
  <c r="AB182" i="65" s="1"/>
  <c r="AO182" i="65" s="1"/>
  <c r="AA182" i="65"/>
  <c r="AC182" i="65" s="1"/>
  <c r="AP182" i="65" s="1"/>
  <c r="Z206" i="65"/>
  <c r="AB206" i="65" s="1"/>
  <c r="AO206" i="65" s="1"/>
  <c r="AA206" i="65"/>
  <c r="AC206" i="65" s="1"/>
  <c r="AP206" i="65" s="1"/>
  <c r="Z16" i="65"/>
  <c r="AB16" i="65" s="1"/>
  <c r="AO16" i="65" s="1"/>
  <c r="AA16" i="65"/>
  <c r="AC16" i="65" s="1"/>
  <c r="AP16" i="65" s="1"/>
  <c r="Z32" i="65"/>
  <c r="AB32" i="65" s="1"/>
  <c r="AO32" i="65" s="1"/>
  <c r="AA32" i="65"/>
  <c r="AC32" i="65" s="1"/>
  <c r="AP32" i="65" s="1"/>
  <c r="Z48" i="65"/>
  <c r="AB48" i="65" s="1"/>
  <c r="AO48" i="65" s="1"/>
  <c r="AA48" i="65"/>
  <c r="AC48" i="65" s="1"/>
  <c r="AP48" i="65" s="1"/>
  <c r="AA64" i="65"/>
  <c r="AC64" i="65" s="1"/>
  <c r="AP64" i="65" s="1"/>
  <c r="Z64" i="65"/>
  <c r="AB64" i="65" s="1"/>
  <c r="AO64" i="65" s="1"/>
  <c r="Z80" i="65"/>
  <c r="AB80" i="65" s="1"/>
  <c r="AO80" i="65" s="1"/>
  <c r="AA80" i="65"/>
  <c r="AC80" i="65" s="1"/>
  <c r="AP80" i="65" s="1"/>
  <c r="AA96" i="65"/>
  <c r="AC96" i="65" s="1"/>
  <c r="AP96" i="65" s="1"/>
  <c r="Z96" i="65"/>
  <c r="AB96" i="65" s="1"/>
  <c r="AO96" i="65" s="1"/>
  <c r="AA112" i="65"/>
  <c r="AC112" i="65" s="1"/>
  <c r="AP112" i="65" s="1"/>
  <c r="Z112" i="65"/>
  <c r="AB112" i="65" s="1"/>
  <c r="AO112" i="65" s="1"/>
  <c r="AA128" i="65"/>
  <c r="AC128" i="65" s="1"/>
  <c r="AP128" i="65" s="1"/>
  <c r="Z128" i="65"/>
  <c r="AB128" i="65" s="1"/>
  <c r="AO128" i="65" s="1"/>
  <c r="AA144" i="65"/>
  <c r="AC144" i="65" s="1"/>
  <c r="AP144" i="65" s="1"/>
  <c r="Z144" i="65"/>
  <c r="AB144" i="65" s="1"/>
  <c r="AO144" i="65" s="1"/>
  <c r="Z160" i="65"/>
  <c r="AB160" i="65" s="1"/>
  <c r="AO160" i="65" s="1"/>
  <c r="AA160" i="65"/>
  <c r="AC160" i="65" s="1"/>
  <c r="AP160" i="65" s="1"/>
  <c r="Z176" i="65"/>
  <c r="AB176" i="65" s="1"/>
  <c r="AO176" i="65" s="1"/>
  <c r="AA176" i="65"/>
  <c r="AC176" i="65" s="1"/>
  <c r="AP176" i="65" s="1"/>
  <c r="AA192" i="65"/>
  <c r="AC192" i="65" s="1"/>
  <c r="AP192" i="65" s="1"/>
  <c r="Z192" i="65"/>
  <c r="AB192" i="65" s="1"/>
  <c r="AO192" i="65" s="1"/>
  <c r="Z208" i="65"/>
  <c r="AB208" i="65" s="1"/>
  <c r="AO208" i="65" s="1"/>
  <c r="AA208" i="65"/>
  <c r="AC208" i="65" s="1"/>
  <c r="AP208" i="65" s="1"/>
  <c r="AA224" i="65"/>
  <c r="AC224" i="65" s="1"/>
  <c r="AP224" i="65" s="1"/>
  <c r="Z224" i="65"/>
  <c r="AB224" i="65" s="1"/>
  <c r="AO224" i="65" s="1"/>
  <c r="AA30" i="28"/>
  <c r="AC30" i="28" s="1"/>
  <c r="AP30" i="28" s="1"/>
  <c r="Z30" i="28"/>
  <c r="AB30" i="28" s="1"/>
  <c r="AO30" i="28" s="1"/>
  <c r="AA19" i="28"/>
  <c r="AC19" i="28" s="1"/>
  <c r="AP19" i="28" s="1"/>
  <c r="Z19" i="28"/>
  <c r="AB19" i="28" s="1"/>
  <c r="AO19" i="28" s="1"/>
  <c r="AA26" i="28"/>
  <c r="AC26" i="28" s="1"/>
  <c r="AP26" i="28" s="1"/>
  <c r="Z26" i="28"/>
  <c r="AB26" i="28" s="1"/>
  <c r="AO26" i="28" s="1"/>
  <c r="Z25" i="28"/>
  <c r="AB25" i="28" s="1"/>
  <c r="AO25" i="28" s="1"/>
  <c r="AA25" i="28"/>
  <c r="AC25" i="28" s="1"/>
  <c r="AP25" i="28" s="1"/>
  <c r="Z15" i="28"/>
  <c r="AB15" i="28" s="1"/>
  <c r="AO15" i="28" s="1"/>
  <c r="AA15" i="28"/>
  <c r="AC15" i="28" s="1"/>
  <c r="AP15" i="28" s="1"/>
  <c r="Z28" i="28"/>
  <c r="AB28" i="28" s="1"/>
  <c r="AO28" i="28" s="1"/>
  <c r="AA28" i="28"/>
  <c r="AC28" i="28" s="1"/>
  <c r="AP28" i="28" s="1"/>
  <c r="Z44" i="28"/>
  <c r="AB44" i="28" s="1"/>
  <c r="AO44" i="28" s="1"/>
  <c r="AA44" i="28"/>
  <c r="AC44" i="28" s="1"/>
  <c r="AP44" i="28" s="1"/>
  <c r="AA13" i="28"/>
  <c r="AC13" i="28" s="1"/>
  <c r="AP13" i="28" s="1"/>
  <c r="Z13" i="28"/>
  <c r="AB13" i="28" s="1"/>
  <c r="AO13" i="28" s="1"/>
  <c r="AA22" i="28"/>
  <c r="AC22" i="28" s="1"/>
  <c r="AP22" i="28" s="1"/>
  <c r="Z22" i="28"/>
  <c r="AB22" i="28" s="1"/>
  <c r="AO22" i="28" s="1"/>
  <c r="AA39" i="28"/>
  <c r="AC39" i="28" s="1"/>
  <c r="AP39" i="28" s="1"/>
  <c r="Z39" i="28"/>
  <c r="AB39" i="28" s="1"/>
  <c r="AO39" i="28" s="1"/>
  <c r="AA6" i="70"/>
  <c r="AC6" i="70" s="1"/>
  <c r="AP6" i="70" s="1"/>
  <c r="Z6" i="70"/>
  <c r="AB6" i="70" s="1"/>
  <c r="AO6" i="70" s="1"/>
  <c r="Z22" i="70"/>
  <c r="AB22" i="70" s="1"/>
  <c r="AO22" i="70" s="1"/>
  <c r="AA22" i="70"/>
  <c r="AC22" i="70" s="1"/>
  <c r="AP22" i="70" s="1"/>
  <c r="AA23" i="70"/>
  <c r="AC23" i="70" s="1"/>
  <c r="AP23" i="70" s="1"/>
  <c r="Z23" i="70"/>
  <c r="AB23" i="70" s="1"/>
  <c r="AO23" i="70" s="1"/>
  <c r="Z12" i="70"/>
  <c r="AB12" i="70" s="1"/>
  <c r="AO12" i="70" s="1"/>
  <c r="AA12" i="70"/>
  <c r="AC12" i="70" s="1"/>
  <c r="AP12" i="70" s="1"/>
  <c r="AA10" i="70"/>
  <c r="AC10" i="70" s="1"/>
  <c r="AP10" i="70" s="1"/>
  <c r="Z10" i="70"/>
  <c r="AB10" i="70" s="1"/>
  <c r="AO10" i="70" s="1"/>
  <c r="AA11" i="38"/>
  <c r="AC11" i="38" s="1"/>
  <c r="AP11" i="38" s="1"/>
  <c r="Z11" i="38"/>
  <c r="AB11" i="38" s="1"/>
  <c r="AO11" i="38" s="1"/>
  <c r="Q45" i="68"/>
  <c r="U45" i="68" s="1"/>
  <c r="F42" i="2" s="1"/>
  <c r="D42" i="2"/>
  <c r="Z17" i="38"/>
  <c r="AB17" i="38" s="1"/>
  <c r="AO17" i="38" s="1"/>
  <c r="AA17" i="38"/>
  <c r="AC17" i="38" s="1"/>
  <c r="AP17" i="38" s="1"/>
  <c r="Z16" i="38"/>
  <c r="AB16" i="38" s="1"/>
  <c r="AO16" i="38" s="1"/>
  <c r="AA16" i="38"/>
  <c r="AC16" i="38" s="1"/>
  <c r="AP16" i="38" s="1"/>
  <c r="AA8" i="38"/>
  <c r="AC8" i="38" s="1"/>
  <c r="AP8" i="38" s="1"/>
  <c r="Z8" i="38"/>
  <c r="AB8" i="38" s="1"/>
  <c r="AO8" i="38" s="1"/>
  <c r="AA21" i="38"/>
  <c r="AC21" i="38" s="1"/>
  <c r="AP21" i="38" s="1"/>
  <c r="Z21" i="38"/>
  <c r="AB21" i="38" s="1"/>
  <c r="AO21" i="38" s="1"/>
  <c r="Z25" i="24"/>
  <c r="AB25" i="24" s="1"/>
  <c r="AO25" i="24" s="1"/>
  <c r="AA25" i="24"/>
  <c r="AC25" i="24" s="1"/>
  <c r="AP25" i="24" s="1"/>
  <c r="AA20" i="24"/>
  <c r="AC20" i="24" s="1"/>
  <c r="AP20" i="24" s="1"/>
  <c r="Z20" i="24"/>
  <c r="AB20" i="24" s="1"/>
  <c r="AO20" i="24" s="1"/>
  <c r="Z17" i="24"/>
  <c r="AB17" i="24" s="1"/>
  <c r="AO17" i="24" s="1"/>
  <c r="AA17" i="24"/>
  <c r="AC17" i="24" s="1"/>
  <c r="AP17" i="24" s="1"/>
  <c r="AA16" i="24"/>
  <c r="AC16" i="24" s="1"/>
  <c r="AP16" i="24" s="1"/>
  <c r="Z16" i="24"/>
  <c r="AB16" i="24" s="1"/>
  <c r="AO16" i="24" s="1"/>
  <c r="AA5" i="24"/>
  <c r="AC5" i="24" s="1"/>
  <c r="Z5" i="24"/>
  <c r="AB5" i="24" s="1"/>
  <c r="AA7" i="59"/>
  <c r="AC7" i="59" s="1"/>
  <c r="AP7" i="59" s="1"/>
  <c r="Z7" i="59"/>
  <c r="AB7" i="59" s="1"/>
  <c r="AO7" i="59" s="1"/>
  <c r="Z22" i="59"/>
  <c r="AB22" i="59" s="1"/>
  <c r="AO22" i="59" s="1"/>
  <c r="AA22" i="59"/>
  <c r="AC22" i="59" s="1"/>
  <c r="AP22" i="59" s="1"/>
  <c r="AA11" i="59"/>
  <c r="AC11" i="59" s="1"/>
  <c r="AP11" i="59" s="1"/>
  <c r="Z11" i="59"/>
  <c r="AB11" i="59" s="1"/>
  <c r="AO11" i="59" s="1"/>
  <c r="Z10" i="59"/>
  <c r="AB10" i="59" s="1"/>
  <c r="AO10" i="59" s="1"/>
  <c r="AA10" i="59"/>
  <c r="AC10" i="59" s="1"/>
  <c r="AP10" i="59" s="1"/>
  <c r="AA14" i="58"/>
  <c r="AC14" i="58" s="1"/>
  <c r="AP14" i="58" s="1"/>
  <c r="Z14" i="58"/>
  <c r="AB14" i="58" s="1"/>
  <c r="AO14" i="58" s="1"/>
  <c r="Z19" i="58"/>
  <c r="AB19" i="58" s="1"/>
  <c r="AO19" i="58" s="1"/>
  <c r="AA19" i="58"/>
  <c r="AC19" i="58" s="1"/>
  <c r="AP19" i="58" s="1"/>
  <c r="AA5" i="58"/>
  <c r="AC5" i="58" s="1"/>
  <c r="Z5" i="58"/>
  <c r="AB5" i="58" s="1"/>
  <c r="AA22" i="58"/>
  <c r="AC22" i="58" s="1"/>
  <c r="AP22" i="58" s="1"/>
  <c r="Z22" i="58"/>
  <c r="AB22" i="58" s="1"/>
  <c r="AO22" i="58" s="1"/>
  <c r="AA18" i="58"/>
  <c r="AC18" i="58" s="1"/>
  <c r="AP18" i="58" s="1"/>
  <c r="Z18" i="58"/>
  <c r="AB18" i="58" s="1"/>
  <c r="AO18" i="58" s="1"/>
  <c r="AA23" i="58"/>
  <c r="AC23" i="58" s="1"/>
  <c r="AP23" i="58" s="1"/>
  <c r="Z23" i="58"/>
  <c r="AB23" i="58" s="1"/>
  <c r="AO23" i="58" s="1"/>
  <c r="AA40" i="69"/>
  <c r="AC40" i="69" s="1"/>
  <c r="AP40" i="69" s="1"/>
  <c r="Z40" i="69"/>
  <c r="AB40" i="69" s="1"/>
  <c r="AO40" i="69" s="1"/>
  <c r="Z8" i="69"/>
  <c r="AB8" i="69" s="1"/>
  <c r="AO8" i="69" s="1"/>
  <c r="AA8" i="69"/>
  <c r="AC8" i="69" s="1"/>
  <c r="AP8" i="69" s="1"/>
  <c r="Z35" i="69"/>
  <c r="AB35" i="69" s="1"/>
  <c r="AO35" i="69" s="1"/>
  <c r="AA35" i="69"/>
  <c r="AC35" i="69" s="1"/>
  <c r="AP35" i="69" s="1"/>
  <c r="Z67" i="69"/>
  <c r="AB67" i="69" s="1"/>
  <c r="AO67" i="69" s="1"/>
  <c r="AA67" i="69"/>
  <c r="AC67" i="69" s="1"/>
  <c r="AP67" i="69" s="1"/>
  <c r="Z39" i="69"/>
  <c r="AB39" i="69" s="1"/>
  <c r="AO39" i="69" s="1"/>
  <c r="AA39" i="69"/>
  <c r="AC39" i="69" s="1"/>
  <c r="AP39" i="69" s="1"/>
  <c r="Z13" i="69"/>
  <c r="AB13" i="69" s="1"/>
  <c r="AO13" i="69" s="1"/>
  <c r="AA13" i="69"/>
  <c r="AC13" i="69" s="1"/>
  <c r="AP13" i="69" s="1"/>
  <c r="AA36" i="69"/>
  <c r="AC36" i="69" s="1"/>
  <c r="AP36" i="69" s="1"/>
  <c r="Z36" i="69"/>
  <c r="AB36" i="69" s="1"/>
  <c r="AO36" i="69" s="1"/>
  <c r="Z7" i="69"/>
  <c r="AB7" i="69" s="1"/>
  <c r="AO7" i="69" s="1"/>
  <c r="AA7" i="69"/>
  <c r="AC7" i="69" s="1"/>
  <c r="AP7" i="69" s="1"/>
  <c r="AA19" i="69"/>
  <c r="AC19" i="69" s="1"/>
  <c r="AP19" i="69" s="1"/>
  <c r="Z19" i="69"/>
  <c r="AB19" i="69" s="1"/>
  <c r="AO19" i="69" s="1"/>
  <c r="AA34" i="69"/>
  <c r="AC34" i="69" s="1"/>
  <c r="AP34" i="69" s="1"/>
  <c r="Z34" i="69"/>
  <c r="AB34" i="69" s="1"/>
  <c r="AO34" i="69" s="1"/>
  <c r="AA50" i="69"/>
  <c r="AC50" i="69" s="1"/>
  <c r="AP50" i="69" s="1"/>
  <c r="Z50" i="69"/>
  <c r="AB50" i="69" s="1"/>
  <c r="AO50" i="69" s="1"/>
  <c r="AA66" i="69"/>
  <c r="AC66" i="69" s="1"/>
  <c r="AP66" i="69" s="1"/>
  <c r="Z66" i="69"/>
  <c r="AB66" i="69" s="1"/>
  <c r="AO66" i="69" s="1"/>
  <c r="AA18" i="69"/>
  <c r="AC18" i="69" s="1"/>
  <c r="AP18" i="69" s="1"/>
  <c r="Z18" i="69"/>
  <c r="AB18" i="69" s="1"/>
  <c r="AO18" i="69" s="1"/>
  <c r="AA37" i="69"/>
  <c r="AC37" i="69" s="1"/>
  <c r="AP37" i="69" s="1"/>
  <c r="Z37" i="69"/>
  <c r="AB37" i="69" s="1"/>
  <c r="AO37" i="69" s="1"/>
  <c r="AA53" i="69"/>
  <c r="AC53" i="69" s="1"/>
  <c r="AP53" i="69" s="1"/>
  <c r="Z53" i="69"/>
  <c r="AB53" i="69" s="1"/>
  <c r="AO53" i="69" s="1"/>
  <c r="AA162" i="15"/>
  <c r="AC162" i="15" s="1"/>
  <c r="AP162" i="15" s="1"/>
  <c r="Z162" i="15"/>
  <c r="AB162" i="15" s="1"/>
  <c r="AO162" i="15" s="1"/>
  <c r="AA19" i="56"/>
  <c r="AC19" i="56" s="1"/>
  <c r="AP19" i="56" s="1"/>
  <c r="Z19" i="56"/>
  <c r="AB19" i="56" s="1"/>
  <c r="AO19" i="56" s="1"/>
  <c r="AA6" i="56"/>
  <c r="AC6" i="56" s="1"/>
  <c r="AP6" i="56" s="1"/>
  <c r="Z6" i="56"/>
  <c r="AB6" i="56" s="1"/>
  <c r="AO6" i="56" s="1"/>
  <c r="Z10" i="56"/>
  <c r="AB10" i="56" s="1"/>
  <c r="AO10" i="56" s="1"/>
  <c r="AA10" i="56"/>
  <c r="AC10" i="56" s="1"/>
  <c r="AP10" i="56" s="1"/>
  <c r="AA5" i="56"/>
  <c r="AC5" i="56" s="1"/>
  <c r="Z5" i="56"/>
  <c r="AB5" i="56" s="1"/>
  <c r="Z9" i="41"/>
  <c r="AB9" i="41" s="1"/>
  <c r="AO9" i="41" s="1"/>
  <c r="AA9" i="41"/>
  <c r="AC9" i="41" s="1"/>
  <c r="AP9" i="41" s="1"/>
  <c r="Z20" i="41"/>
  <c r="AB20" i="41" s="1"/>
  <c r="AO20" i="41" s="1"/>
  <c r="AA20" i="41"/>
  <c r="AC20" i="41" s="1"/>
  <c r="AP20" i="41" s="1"/>
  <c r="AA14" i="41"/>
  <c r="AC14" i="41" s="1"/>
  <c r="AP14" i="41" s="1"/>
  <c r="Z14" i="41"/>
  <c r="AB14" i="41" s="1"/>
  <c r="AO14" i="41" s="1"/>
  <c r="AA13" i="41"/>
  <c r="AC13" i="41" s="1"/>
  <c r="AP13" i="41" s="1"/>
  <c r="Z13" i="41"/>
  <c r="AB13" i="41" s="1"/>
  <c r="AO13" i="41" s="1"/>
  <c r="AA6" i="41"/>
  <c r="AC6" i="41" s="1"/>
  <c r="AP6" i="41" s="1"/>
  <c r="Z6" i="41"/>
  <c r="AB6" i="41" s="1"/>
  <c r="AO6" i="41" s="1"/>
  <c r="AA24" i="41"/>
  <c r="AC24" i="41" s="1"/>
  <c r="AP24" i="41" s="1"/>
  <c r="Z24" i="41"/>
  <c r="AB24" i="41" s="1"/>
  <c r="AO24" i="41" s="1"/>
  <c r="AA15" i="26"/>
  <c r="AC15" i="26" s="1"/>
  <c r="AP15" i="26" s="1"/>
  <c r="Z15" i="26"/>
  <c r="AB15" i="26" s="1"/>
  <c r="AO15" i="26" s="1"/>
  <c r="Z5" i="26"/>
  <c r="AB5" i="26" s="1"/>
  <c r="AA5" i="26"/>
  <c r="AC5" i="26" s="1"/>
  <c r="AA24" i="26"/>
  <c r="AC24" i="26" s="1"/>
  <c r="AP24" i="26" s="1"/>
  <c r="Z24" i="26"/>
  <c r="AB24" i="26" s="1"/>
  <c r="AO24" i="26" s="1"/>
  <c r="AA19" i="26"/>
  <c r="AC19" i="26" s="1"/>
  <c r="AP19" i="26" s="1"/>
  <c r="Z19" i="26"/>
  <c r="AB19" i="26" s="1"/>
  <c r="AO19" i="26" s="1"/>
  <c r="AA17" i="26"/>
  <c r="AC17" i="26" s="1"/>
  <c r="AP17" i="26" s="1"/>
  <c r="Z17" i="26"/>
  <c r="AB17" i="26" s="1"/>
  <c r="AO17" i="26" s="1"/>
  <c r="Z39" i="22"/>
  <c r="AB39" i="22" s="1"/>
  <c r="AO39" i="22" s="1"/>
  <c r="AA39" i="22"/>
  <c r="AC39" i="22" s="1"/>
  <c r="AP39" i="22" s="1"/>
  <c r="AA14" i="49"/>
  <c r="AC14" i="49" s="1"/>
  <c r="AP14" i="49" s="1"/>
  <c r="Z14" i="49"/>
  <c r="AB14" i="49" s="1"/>
  <c r="AO14" i="49" s="1"/>
  <c r="Z11" i="49"/>
  <c r="AB11" i="49" s="1"/>
  <c r="AO11" i="49" s="1"/>
  <c r="AA11" i="49"/>
  <c r="AC11" i="49" s="1"/>
  <c r="AP11" i="49" s="1"/>
  <c r="AA10" i="49"/>
  <c r="AC10" i="49" s="1"/>
  <c r="AP10" i="49" s="1"/>
  <c r="Z10" i="49"/>
  <c r="AB10" i="49" s="1"/>
  <c r="AO10" i="49" s="1"/>
  <c r="AA15" i="49"/>
  <c r="AC15" i="49" s="1"/>
  <c r="AP15" i="49" s="1"/>
  <c r="Z15" i="49"/>
  <c r="AB15" i="49" s="1"/>
  <c r="AO15" i="49" s="1"/>
  <c r="AA17" i="45"/>
  <c r="AC17" i="45" s="1"/>
  <c r="AP17" i="45" s="1"/>
  <c r="Z17" i="45"/>
  <c r="AB17" i="45" s="1"/>
  <c r="AO17" i="45" s="1"/>
  <c r="Z15" i="45"/>
  <c r="AB15" i="45" s="1"/>
  <c r="AO15" i="45" s="1"/>
  <c r="AA15" i="45"/>
  <c r="AC15" i="45" s="1"/>
  <c r="AP15" i="45" s="1"/>
  <c r="AA13" i="45"/>
  <c r="AC13" i="45" s="1"/>
  <c r="AP13" i="45" s="1"/>
  <c r="Z13" i="45"/>
  <c r="AB13" i="45" s="1"/>
  <c r="AO13" i="45" s="1"/>
  <c r="Z22" i="45"/>
  <c r="AB22" i="45" s="1"/>
  <c r="AO22" i="45" s="1"/>
  <c r="AA22" i="45"/>
  <c r="AC22" i="45" s="1"/>
  <c r="AP22" i="45" s="1"/>
  <c r="AA19" i="45"/>
  <c r="AC19" i="45" s="1"/>
  <c r="AP19" i="45" s="1"/>
  <c r="Z19" i="45"/>
  <c r="AB19" i="45" s="1"/>
  <c r="AO19" i="45" s="1"/>
  <c r="AA9" i="21"/>
  <c r="AC9" i="21" s="1"/>
  <c r="AP9" i="21" s="1"/>
  <c r="Z9" i="21"/>
  <c r="AB9" i="21" s="1"/>
  <c r="AO9" i="21" s="1"/>
  <c r="AA10" i="21"/>
  <c r="AC10" i="21" s="1"/>
  <c r="AP10" i="21" s="1"/>
  <c r="Z10" i="21"/>
  <c r="AB10" i="21" s="1"/>
  <c r="AO10" i="21" s="1"/>
  <c r="AA8" i="21"/>
  <c r="AC8" i="21" s="1"/>
  <c r="AP8" i="21" s="1"/>
  <c r="Z8" i="21"/>
  <c r="AB8" i="21" s="1"/>
  <c r="AO8" i="21" s="1"/>
  <c r="AA21" i="21"/>
  <c r="AC21" i="21" s="1"/>
  <c r="AP21" i="21" s="1"/>
  <c r="Z21" i="21"/>
  <c r="AB21" i="21" s="1"/>
  <c r="AO21" i="21" s="1"/>
  <c r="AA12" i="21"/>
  <c r="AC12" i="21" s="1"/>
  <c r="AP12" i="21" s="1"/>
  <c r="Z12" i="21"/>
  <c r="AB12" i="21" s="1"/>
  <c r="AO12" i="21" s="1"/>
  <c r="Z12" i="54"/>
  <c r="AB12" i="54" s="1"/>
  <c r="AO12" i="54" s="1"/>
  <c r="AA12" i="54"/>
  <c r="AC12" i="54" s="1"/>
  <c r="AP12" i="54" s="1"/>
  <c r="AA15" i="54"/>
  <c r="AC15" i="54" s="1"/>
  <c r="AP15" i="54" s="1"/>
  <c r="Z15" i="54"/>
  <c r="AB15" i="54" s="1"/>
  <c r="AO15" i="54" s="1"/>
  <c r="Z13" i="54"/>
  <c r="AB13" i="54" s="1"/>
  <c r="AO13" i="54" s="1"/>
  <c r="AA13" i="54"/>
  <c r="AC13" i="54" s="1"/>
  <c r="AP13" i="54" s="1"/>
  <c r="Z8" i="54"/>
  <c r="AB8" i="54" s="1"/>
  <c r="AO8" i="54" s="1"/>
  <c r="AA8" i="54"/>
  <c r="AC8" i="54" s="1"/>
  <c r="AP8" i="54" s="1"/>
  <c r="AA23" i="54"/>
  <c r="AC23" i="54" s="1"/>
  <c r="AP23" i="54" s="1"/>
  <c r="Z23" i="54"/>
  <c r="AB23" i="54" s="1"/>
  <c r="AO23" i="54" s="1"/>
  <c r="AA18" i="54"/>
  <c r="AC18" i="54" s="1"/>
  <c r="AP18" i="54" s="1"/>
  <c r="Z18" i="54"/>
  <c r="AB18" i="54" s="1"/>
  <c r="AO18" i="54" s="1"/>
  <c r="Z11" i="72"/>
  <c r="AB11" i="72" s="1"/>
  <c r="AO11" i="72" s="1"/>
  <c r="AA11" i="72"/>
  <c r="AC11" i="72" s="1"/>
  <c r="AP11" i="72" s="1"/>
  <c r="AA13" i="72"/>
  <c r="AC13" i="72" s="1"/>
  <c r="AP13" i="72" s="1"/>
  <c r="Z13" i="72"/>
  <c r="AB13" i="72" s="1"/>
  <c r="AO13" i="72" s="1"/>
  <c r="Z7" i="72"/>
  <c r="AB7" i="72" s="1"/>
  <c r="AO7" i="72" s="1"/>
  <c r="AA7" i="72"/>
  <c r="AC7" i="72" s="1"/>
  <c r="AP7" i="72" s="1"/>
  <c r="Z18" i="72"/>
  <c r="AB18" i="72" s="1"/>
  <c r="AO18" i="72" s="1"/>
  <c r="AA18" i="72"/>
  <c r="AC18" i="72" s="1"/>
  <c r="AP18" i="72" s="1"/>
  <c r="AA23" i="72"/>
  <c r="AC23" i="72" s="1"/>
  <c r="AP23" i="72" s="1"/>
  <c r="Z23" i="72"/>
  <c r="AB23" i="72" s="1"/>
  <c r="AO23" i="72" s="1"/>
  <c r="AA21" i="55"/>
  <c r="AC21" i="55" s="1"/>
  <c r="AP21" i="55" s="1"/>
  <c r="Z21" i="55"/>
  <c r="AB21" i="55" s="1"/>
  <c r="AO21" i="55" s="1"/>
  <c r="AA18" i="55"/>
  <c r="AC18" i="55" s="1"/>
  <c r="AP18" i="55" s="1"/>
  <c r="Z18" i="55"/>
  <c r="AB18" i="55" s="1"/>
  <c r="AO18" i="55" s="1"/>
  <c r="AA8" i="55"/>
  <c r="AC8" i="55" s="1"/>
  <c r="AP8" i="55" s="1"/>
  <c r="Z8" i="55"/>
  <c r="AB8" i="55" s="1"/>
  <c r="AO8" i="55" s="1"/>
  <c r="Z6" i="55"/>
  <c r="AB6" i="55" s="1"/>
  <c r="AO6" i="55" s="1"/>
  <c r="AA6" i="55"/>
  <c r="AC6" i="55" s="1"/>
  <c r="AP6" i="55" s="1"/>
  <c r="Z23" i="55"/>
  <c r="AB23" i="55" s="1"/>
  <c r="AO23" i="55" s="1"/>
  <c r="AA23" i="55"/>
  <c r="AC23" i="55" s="1"/>
  <c r="AP23" i="55" s="1"/>
  <c r="AA14" i="53"/>
  <c r="AC14" i="53" s="1"/>
  <c r="AP14" i="53" s="1"/>
  <c r="Z14" i="53"/>
  <c r="AB14" i="53" s="1"/>
  <c r="AO14" i="53" s="1"/>
  <c r="AA20" i="53"/>
  <c r="AC20" i="53" s="1"/>
  <c r="AP20" i="53" s="1"/>
  <c r="Z20" i="53"/>
  <c r="AB20" i="53" s="1"/>
  <c r="AO20" i="53" s="1"/>
  <c r="Z29" i="53"/>
  <c r="AB29" i="53" s="1"/>
  <c r="AO29" i="53" s="1"/>
  <c r="AA29" i="53"/>
  <c r="AC29" i="53" s="1"/>
  <c r="AP29" i="53" s="1"/>
  <c r="Z15" i="53"/>
  <c r="AB15" i="53" s="1"/>
  <c r="AO15" i="53" s="1"/>
  <c r="AA15" i="53"/>
  <c r="AC15" i="53" s="1"/>
  <c r="AP15" i="53" s="1"/>
  <c r="AA9" i="53"/>
  <c r="AC9" i="53" s="1"/>
  <c r="AP9" i="53" s="1"/>
  <c r="Z9" i="53"/>
  <c r="AB9" i="53" s="1"/>
  <c r="AO9" i="53" s="1"/>
  <c r="AA50" i="53"/>
  <c r="AC50" i="53" s="1"/>
  <c r="AP50" i="53" s="1"/>
  <c r="Z50" i="53"/>
  <c r="AB50" i="53" s="1"/>
  <c r="AO50" i="53" s="1"/>
  <c r="AA40" i="53"/>
  <c r="AC40" i="53" s="1"/>
  <c r="AP40" i="53" s="1"/>
  <c r="Z40" i="53"/>
  <c r="AB40" i="53" s="1"/>
  <c r="AO40" i="53" s="1"/>
  <c r="Z45" i="53"/>
  <c r="AB45" i="53" s="1"/>
  <c r="AO45" i="53" s="1"/>
  <c r="AA45" i="53"/>
  <c r="AC45" i="53" s="1"/>
  <c r="AP45" i="53" s="1"/>
  <c r="AA12" i="53"/>
  <c r="AC12" i="53" s="1"/>
  <c r="AP12" i="53" s="1"/>
  <c r="Z12" i="53"/>
  <c r="AB12" i="53" s="1"/>
  <c r="AO12" i="53" s="1"/>
  <c r="AA36" i="53"/>
  <c r="AC36" i="53" s="1"/>
  <c r="AP36" i="53" s="1"/>
  <c r="Z36" i="53"/>
  <c r="AB36" i="53" s="1"/>
  <c r="AO36" i="53" s="1"/>
  <c r="R24" i="67"/>
  <c r="O23" i="67"/>
  <c r="AA31" i="53"/>
  <c r="AC31" i="53" s="1"/>
  <c r="AP31" i="53" s="1"/>
  <c r="Z31" i="53"/>
  <c r="AB31" i="53" s="1"/>
  <c r="AO31" i="53" s="1"/>
  <c r="AA47" i="53"/>
  <c r="AC47" i="53" s="1"/>
  <c r="AP47" i="53" s="1"/>
  <c r="Z47" i="53"/>
  <c r="AB47" i="53" s="1"/>
  <c r="AO47" i="53" s="1"/>
  <c r="R70" i="68"/>
  <c r="R72" i="68" s="1"/>
  <c r="O72" i="68"/>
  <c r="AA16" i="5"/>
  <c r="AC16" i="5" s="1"/>
  <c r="AP16" i="5" s="1"/>
  <c r="Z16" i="5"/>
  <c r="AB16" i="5" s="1"/>
  <c r="AO16" i="5" s="1"/>
  <c r="AA24" i="5"/>
  <c r="AC24" i="5" s="1"/>
  <c r="AP24" i="5" s="1"/>
  <c r="Z24" i="5"/>
  <c r="AB24" i="5" s="1"/>
  <c r="AO24" i="5" s="1"/>
  <c r="AA23" i="5"/>
  <c r="AC23" i="5" s="1"/>
  <c r="AP23" i="5" s="1"/>
  <c r="Z23" i="5"/>
  <c r="AB23" i="5" s="1"/>
  <c r="AO23" i="5" s="1"/>
  <c r="AA47" i="5"/>
  <c r="AC47" i="5" s="1"/>
  <c r="AP47" i="5" s="1"/>
  <c r="Z47" i="5"/>
  <c r="AB47" i="5" s="1"/>
  <c r="AO47" i="5" s="1"/>
  <c r="AA11" i="5"/>
  <c r="AC11" i="5" s="1"/>
  <c r="AP11" i="5" s="1"/>
  <c r="Z11" i="5"/>
  <c r="AB11" i="5" s="1"/>
  <c r="AO11" i="5" s="1"/>
  <c r="AA25" i="5"/>
  <c r="AC25" i="5" s="1"/>
  <c r="AP25" i="5" s="1"/>
  <c r="Z25" i="5"/>
  <c r="AB25" i="5" s="1"/>
  <c r="AO25" i="5" s="1"/>
  <c r="AA51" i="5"/>
  <c r="AC51" i="5" s="1"/>
  <c r="AP51" i="5" s="1"/>
  <c r="Z51" i="5"/>
  <c r="AB51" i="5" s="1"/>
  <c r="AO51" i="5" s="1"/>
  <c r="Z22" i="5"/>
  <c r="AB22" i="5" s="1"/>
  <c r="AO22" i="5" s="1"/>
  <c r="AA22" i="5"/>
  <c r="AC22" i="5" s="1"/>
  <c r="AP22" i="5" s="1"/>
  <c r="AA18" i="5"/>
  <c r="AC18" i="5" s="1"/>
  <c r="AP18" i="5" s="1"/>
  <c r="Z18" i="5"/>
  <c r="AB18" i="5" s="1"/>
  <c r="AO18" i="5" s="1"/>
  <c r="Z42" i="5"/>
  <c r="AB42" i="5" s="1"/>
  <c r="AO42" i="5" s="1"/>
  <c r="AA42" i="5"/>
  <c r="AC42" i="5" s="1"/>
  <c r="AP42" i="5" s="1"/>
  <c r="AA36" i="5"/>
  <c r="AC36" i="5" s="1"/>
  <c r="AP36" i="5" s="1"/>
  <c r="Z36" i="5"/>
  <c r="AB36" i="5" s="1"/>
  <c r="AO36" i="5" s="1"/>
  <c r="AA52" i="5"/>
  <c r="AC52" i="5" s="1"/>
  <c r="AP52" i="5" s="1"/>
  <c r="Z52" i="5"/>
  <c r="AB52" i="5" s="1"/>
  <c r="AO52" i="5" s="1"/>
  <c r="AA22" i="14"/>
  <c r="AC22" i="14" s="1"/>
  <c r="AP22" i="14" s="1"/>
  <c r="Z22" i="14"/>
  <c r="AB22" i="14" s="1"/>
  <c r="AO22" i="14" s="1"/>
  <c r="Z8" i="14"/>
  <c r="AB8" i="14" s="1"/>
  <c r="AO8" i="14" s="1"/>
  <c r="AA8" i="14"/>
  <c r="AC8" i="14" s="1"/>
  <c r="AP8" i="14" s="1"/>
  <c r="Z16" i="14"/>
  <c r="AB16" i="14" s="1"/>
  <c r="AO16" i="14" s="1"/>
  <c r="AA16" i="14"/>
  <c r="AC16" i="14" s="1"/>
  <c r="AP16" i="14" s="1"/>
  <c r="AA5" i="14"/>
  <c r="AC5" i="14" s="1"/>
  <c r="Z5" i="14"/>
  <c r="AB5" i="14" s="1"/>
  <c r="AA7" i="14"/>
  <c r="AC7" i="14" s="1"/>
  <c r="AP7" i="14" s="1"/>
  <c r="Z7" i="14"/>
  <c r="AB7" i="14" s="1"/>
  <c r="AO7" i="14" s="1"/>
  <c r="AA20" i="14"/>
  <c r="AC20" i="14" s="1"/>
  <c r="AP20" i="14" s="1"/>
  <c r="Z20" i="14"/>
  <c r="AB20" i="14" s="1"/>
  <c r="AO20" i="14" s="1"/>
  <c r="Z15" i="12"/>
  <c r="AB15" i="12" s="1"/>
  <c r="AO15" i="12" s="1"/>
  <c r="AA15" i="12"/>
  <c r="AC15" i="12" s="1"/>
  <c r="AP15" i="12" s="1"/>
  <c r="Z28" i="12"/>
  <c r="AB28" i="12" s="1"/>
  <c r="AO28" i="12" s="1"/>
  <c r="AA28" i="12"/>
  <c r="AC28" i="12" s="1"/>
  <c r="AP28" i="12" s="1"/>
  <c r="Z6" i="12"/>
  <c r="AB6" i="12" s="1"/>
  <c r="AO6" i="12" s="1"/>
  <c r="AA6" i="12"/>
  <c r="AC6" i="12" s="1"/>
  <c r="AP6" i="12" s="1"/>
  <c r="Z23" i="12"/>
  <c r="AB23" i="12" s="1"/>
  <c r="AO23" i="12" s="1"/>
  <c r="AA23" i="12"/>
  <c r="AC23" i="12" s="1"/>
  <c r="AP23" i="12" s="1"/>
  <c r="AA45" i="12"/>
  <c r="AC45" i="12" s="1"/>
  <c r="AP45" i="12" s="1"/>
  <c r="Z45" i="12"/>
  <c r="AB45" i="12" s="1"/>
  <c r="AO45" i="12" s="1"/>
  <c r="AA21" i="12"/>
  <c r="AC21" i="12" s="1"/>
  <c r="AP21" i="12" s="1"/>
  <c r="Z21" i="12"/>
  <c r="AB21" i="12" s="1"/>
  <c r="AO21" i="12" s="1"/>
  <c r="AA49" i="12"/>
  <c r="AC49" i="12" s="1"/>
  <c r="AP49" i="12" s="1"/>
  <c r="Z49" i="12"/>
  <c r="AB49" i="12" s="1"/>
  <c r="AO49" i="12" s="1"/>
  <c r="AA14" i="12"/>
  <c r="AC14" i="12" s="1"/>
  <c r="AP14" i="12" s="1"/>
  <c r="Z14" i="12"/>
  <c r="AB14" i="12" s="1"/>
  <c r="AO14" i="12" s="1"/>
  <c r="AA37" i="12"/>
  <c r="AC37" i="12" s="1"/>
  <c r="AP37" i="12" s="1"/>
  <c r="Z37" i="12"/>
  <c r="AB37" i="12" s="1"/>
  <c r="AO37" i="12" s="1"/>
  <c r="Z11" i="12"/>
  <c r="AB11" i="12" s="1"/>
  <c r="AO11" i="12" s="1"/>
  <c r="AA11" i="12"/>
  <c r="AC11" i="12" s="1"/>
  <c r="AP11" i="12" s="1"/>
  <c r="Z26" i="12"/>
  <c r="AB26" i="12" s="1"/>
  <c r="AO26" i="12" s="1"/>
  <c r="AA26" i="12"/>
  <c r="AC26" i="12" s="1"/>
  <c r="AP26" i="12" s="1"/>
  <c r="Z42" i="12"/>
  <c r="AB42" i="12" s="1"/>
  <c r="AO42" i="12" s="1"/>
  <c r="AA42" i="12"/>
  <c r="AC42" i="12" s="1"/>
  <c r="AP42" i="12" s="1"/>
  <c r="Z14" i="27"/>
  <c r="AB14" i="27" s="1"/>
  <c r="AO14" i="27" s="1"/>
  <c r="AA14" i="27"/>
  <c r="AC14" i="27" s="1"/>
  <c r="AP14" i="27" s="1"/>
  <c r="AA15" i="27"/>
  <c r="AC15" i="27" s="1"/>
  <c r="AP15" i="27" s="1"/>
  <c r="Z15" i="27"/>
  <c r="AB15" i="27" s="1"/>
  <c r="AO15" i="27" s="1"/>
  <c r="AA16" i="27"/>
  <c r="AC16" i="27" s="1"/>
  <c r="AP16" i="27" s="1"/>
  <c r="Z16" i="27"/>
  <c r="AB16" i="27" s="1"/>
  <c r="AO16" i="27" s="1"/>
  <c r="AA11" i="27"/>
  <c r="AC11" i="27" s="1"/>
  <c r="AP11" i="27" s="1"/>
  <c r="Z11" i="27"/>
  <c r="AB11" i="27" s="1"/>
  <c r="AO11" i="27" s="1"/>
  <c r="Z24" i="27"/>
  <c r="AB24" i="27" s="1"/>
  <c r="AO24" i="27" s="1"/>
  <c r="AA24" i="27"/>
  <c r="AC24" i="27" s="1"/>
  <c r="AP24" i="27" s="1"/>
  <c r="Z12" i="27"/>
  <c r="AB12" i="27" s="1"/>
  <c r="AO12" i="27" s="1"/>
  <c r="AA12" i="27"/>
  <c r="AC12" i="27" s="1"/>
  <c r="AP12" i="27" s="1"/>
  <c r="Z21" i="27"/>
  <c r="AB21" i="27" s="1"/>
  <c r="AO21" i="27" s="1"/>
  <c r="AA21" i="27"/>
  <c r="AC21" i="27" s="1"/>
  <c r="AP21" i="27" s="1"/>
  <c r="AA8" i="27"/>
  <c r="AC8" i="27" s="1"/>
  <c r="AP8" i="27" s="1"/>
  <c r="Z8" i="27"/>
  <c r="AB8" i="27" s="1"/>
  <c r="AO8" i="27" s="1"/>
  <c r="Z18" i="27"/>
  <c r="AB18" i="27" s="1"/>
  <c r="AO18" i="27" s="1"/>
  <c r="AA18" i="27"/>
  <c r="AC18" i="27" s="1"/>
  <c r="AP18" i="27" s="1"/>
  <c r="Z10" i="27"/>
  <c r="AB10" i="27" s="1"/>
  <c r="AO10" i="27" s="1"/>
  <c r="AA10" i="27"/>
  <c r="AC10" i="27" s="1"/>
  <c r="AP10" i="27" s="1"/>
  <c r="Z20" i="27"/>
  <c r="AB20" i="27" s="1"/>
  <c r="AO20" i="27" s="1"/>
  <c r="AA20" i="27"/>
  <c r="AC20" i="27" s="1"/>
  <c r="AP20" i="27" s="1"/>
  <c r="Z6" i="27"/>
  <c r="AB6" i="27" s="1"/>
  <c r="AO6" i="27" s="1"/>
  <c r="AA6" i="27"/>
  <c r="AC6" i="27" s="1"/>
  <c r="AP6" i="27" s="1"/>
  <c r="V40" i="68"/>
  <c r="G36" i="2" s="1"/>
  <c r="AA13" i="27"/>
  <c r="AC13" i="27" s="1"/>
  <c r="AP13" i="27" s="1"/>
  <c r="Z13" i="27"/>
  <c r="AB13" i="27" s="1"/>
  <c r="AO13" i="27" s="1"/>
  <c r="AA23" i="27"/>
  <c r="AC23" i="27" s="1"/>
  <c r="AP23" i="27" s="1"/>
  <c r="Z23" i="27"/>
  <c r="AB23" i="27" s="1"/>
  <c r="AO23" i="27" s="1"/>
  <c r="Z5" i="27"/>
  <c r="AB5" i="27" s="1"/>
  <c r="AA5" i="27"/>
  <c r="AC5" i="27" s="1"/>
  <c r="Q40" i="68"/>
  <c r="I33" i="68" l="1"/>
  <c r="Q55" i="67"/>
  <c r="R55" i="67"/>
  <c r="D36" i="2"/>
  <c r="Q61" i="68"/>
  <c r="N60" i="67"/>
  <c r="Q60" i="67" s="1"/>
  <c r="Q61" i="67" s="1"/>
  <c r="L37" i="2"/>
  <c r="N61" i="68"/>
  <c r="D44" i="2" s="1"/>
  <c r="AP5" i="24"/>
  <c r="A24" i="24"/>
  <c r="AO5" i="13"/>
  <c r="A22" i="13"/>
  <c r="A24" i="42"/>
  <c r="AP5" i="42"/>
  <c r="A22" i="19"/>
  <c r="AO5" i="19"/>
  <c r="AP5" i="64"/>
  <c r="A24" i="64"/>
  <c r="AP5" i="33"/>
  <c r="A24" i="33"/>
  <c r="Q30" i="67"/>
  <c r="U30" i="67" s="1"/>
  <c r="U31" i="67"/>
  <c r="N27" i="2" s="1"/>
  <c r="A24" i="72"/>
  <c r="AP5" i="72"/>
  <c r="AA6" i="31"/>
  <c r="AC6" i="31" s="1"/>
  <c r="AP6" i="31" s="1"/>
  <c r="Z6" i="31"/>
  <c r="AB6" i="31" s="1"/>
  <c r="AO6" i="31" s="1"/>
  <c r="Z22" i="31"/>
  <c r="AB22" i="31" s="1"/>
  <c r="AO22" i="31" s="1"/>
  <c r="AA22" i="31"/>
  <c r="AC22" i="31" s="1"/>
  <c r="AP22" i="31" s="1"/>
  <c r="AA40" i="31"/>
  <c r="AC40" i="31" s="1"/>
  <c r="AP40" i="31" s="1"/>
  <c r="Z40" i="31"/>
  <c r="AB40" i="31" s="1"/>
  <c r="AO40" i="31" s="1"/>
  <c r="AA30" i="31"/>
  <c r="AC30" i="31" s="1"/>
  <c r="AP30" i="31" s="1"/>
  <c r="Z30" i="31"/>
  <c r="AB30" i="31" s="1"/>
  <c r="AO30" i="31" s="1"/>
  <c r="AA33" i="31"/>
  <c r="AC33" i="31" s="1"/>
  <c r="AP33" i="31" s="1"/>
  <c r="Z33" i="31"/>
  <c r="AB33" i="31" s="1"/>
  <c r="AO33" i="31" s="1"/>
  <c r="AP5" i="12"/>
  <c r="A24" i="12"/>
  <c r="A22" i="70"/>
  <c r="AO5" i="70"/>
  <c r="A24" i="63"/>
  <c r="AP5" i="63"/>
  <c r="A22" i="15"/>
  <c r="AO5" i="15"/>
  <c r="AO5" i="47"/>
  <c r="A22" i="47"/>
  <c r="Z6" i="35"/>
  <c r="AB6" i="35" s="1"/>
  <c r="AO6" i="35" s="1"/>
  <c r="AA6" i="35"/>
  <c r="AC6" i="35" s="1"/>
  <c r="AP6" i="35" s="1"/>
  <c r="Z8" i="35"/>
  <c r="AB8" i="35" s="1"/>
  <c r="AO8" i="35" s="1"/>
  <c r="AA8" i="35"/>
  <c r="AC8" i="35" s="1"/>
  <c r="AP8" i="35" s="1"/>
  <c r="AO5" i="44"/>
  <c r="A22" i="44"/>
  <c r="AO5" i="71"/>
  <c r="A22" i="71"/>
  <c r="A22" i="55"/>
  <c r="AO5" i="55"/>
  <c r="R44" i="68"/>
  <c r="O47" i="68"/>
  <c r="Z14" i="31"/>
  <c r="AB14" i="31" s="1"/>
  <c r="AO14" i="31" s="1"/>
  <c r="AA14" i="31"/>
  <c r="AC14" i="31" s="1"/>
  <c r="AP14" i="31" s="1"/>
  <c r="Z13" i="31"/>
  <c r="AB13" i="31" s="1"/>
  <c r="AO13" i="31" s="1"/>
  <c r="AA13" i="31"/>
  <c r="AC13" i="31" s="1"/>
  <c r="AP13" i="31" s="1"/>
  <c r="AA46" i="31"/>
  <c r="AC46" i="31" s="1"/>
  <c r="AP46" i="31" s="1"/>
  <c r="Z46" i="31"/>
  <c r="AB46" i="31" s="1"/>
  <c r="AO46" i="31" s="1"/>
  <c r="AA52" i="31"/>
  <c r="AC52" i="31" s="1"/>
  <c r="AP52" i="31" s="1"/>
  <c r="Z52" i="31"/>
  <c r="AB52" i="31" s="1"/>
  <c r="AO52" i="31" s="1"/>
  <c r="AA34" i="31"/>
  <c r="AC34" i="31" s="1"/>
  <c r="AP34" i="31" s="1"/>
  <c r="Z34" i="31"/>
  <c r="AB34" i="31" s="1"/>
  <c r="AO34" i="31" s="1"/>
  <c r="AA18" i="31"/>
  <c r="AC18" i="31" s="1"/>
  <c r="AP18" i="31" s="1"/>
  <c r="Z18" i="31"/>
  <c r="AB18" i="31" s="1"/>
  <c r="AO18" i="31" s="1"/>
  <c r="AA58" i="31"/>
  <c r="AC58" i="31" s="1"/>
  <c r="AP58" i="31" s="1"/>
  <c r="Z58" i="31"/>
  <c r="AB58" i="31" s="1"/>
  <c r="AO58" i="31" s="1"/>
  <c r="AA59" i="31"/>
  <c r="AC59" i="31" s="1"/>
  <c r="AP59" i="31" s="1"/>
  <c r="Z59" i="31"/>
  <c r="AB59" i="31" s="1"/>
  <c r="AO59" i="31" s="1"/>
  <c r="A24" i="60"/>
  <c r="AP5" i="60"/>
  <c r="A22" i="73"/>
  <c r="AO5" i="73"/>
  <c r="AO5" i="38"/>
  <c r="A22" i="38"/>
  <c r="A24" i="74"/>
  <c r="AP5" i="74"/>
  <c r="D43" i="2"/>
  <c r="R21" i="68"/>
  <c r="V8" i="68"/>
  <c r="G9" i="2" s="1"/>
  <c r="Q7" i="67"/>
  <c r="U7" i="67" s="1"/>
  <c r="N8" i="2" s="1"/>
  <c r="L8" i="2"/>
  <c r="AO5" i="29"/>
  <c r="A22" i="29"/>
  <c r="A24" i="75"/>
  <c r="AP5" i="75"/>
  <c r="I62" i="67"/>
  <c r="A24" i="36"/>
  <c r="AP5" i="36"/>
  <c r="O67" i="68"/>
  <c r="R62" i="68"/>
  <c r="Q42" i="68"/>
  <c r="U42" i="68" s="1"/>
  <c r="F38" i="2" s="1"/>
  <c r="D38" i="2"/>
  <c r="D39" i="2" s="1"/>
  <c r="AP5" i="47"/>
  <c r="A24" i="47"/>
  <c r="A24" i="20"/>
  <c r="AP5" i="20"/>
  <c r="AA9" i="35"/>
  <c r="AC9" i="35" s="1"/>
  <c r="AP9" i="35" s="1"/>
  <c r="Z9" i="35"/>
  <c r="AB9" i="35" s="1"/>
  <c r="AO9" i="35" s="1"/>
  <c r="Z23" i="35"/>
  <c r="AB23" i="35" s="1"/>
  <c r="AO23" i="35" s="1"/>
  <c r="AA23" i="35"/>
  <c r="AC23" i="35" s="1"/>
  <c r="AP23" i="35" s="1"/>
  <c r="Z13" i="35"/>
  <c r="AB13" i="35" s="1"/>
  <c r="AO13" i="35" s="1"/>
  <c r="AA13" i="35"/>
  <c r="AC13" i="35" s="1"/>
  <c r="AP13" i="35" s="1"/>
  <c r="AA22" i="35"/>
  <c r="AC22" i="35" s="1"/>
  <c r="AP22" i="35" s="1"/>
  <c r="Z22" i="35"/>
  <c r="AB22" i="35" s="1"/>
  <c r="AO22" i="35" s="1"/>
  <c r="AA19" i="35"/>
  <c r="AC19" i="35" s="1"/>
  <c r="AP19" i="35" s="1"/>
  <c r="Z19" i="35"/>
  <c r="AB19" i="35" s="1"/>
  <c r="AO19" i="35" s="1"/>
  <c r="V24" i="67"/>
  <c r="O23" i="2" s="1"/>
  <c r="V35" i="67"/>
  <c r="O31" i="2" s="1"/>
  <c r="R23" i="67"/>
  <c r="V23" i="67" s="1"/>
  <c r="AA15" i="31"/>
  <c r="AC15" i="31" s="1"/>
  <c r="AP15" i="31" s="1"/>
  <c r="Z15" i="31"/>
  <c r="AB15" i="31" s="1"/>
  <c r="AO15" i="31" s="1"/>
  <c r="Z43" i="31"/>
  <c r="AB43" i="31" s="1"/>
  <c r="AO43" i="31" s="1"/>
  <c r="AA43" i="31"/>
  <c r="AC43" i="31" s="1"/>
  <c r="AP43" i="31" s="1"/>
  <c r="Z12" i="31"/>
  <c r="AB12" i="31" s="1"/>
  <c r="AO12" i="31" s="1"/>
  <c r="AA12" i="31"/>
  <c r="AC12" i="31" s="1"/>
  <c r="AP12" i="31" s="1"/>
  <c r="AA17" i="31"/>
  <c r="AC17" i="31" s="1"/>
  <c r="AP17" i="31" s="1"/>
  <c r="Z17" i="31"/>
  <c r="AB17" i="31" s="1"/>
  <c r="AO17" i="31" s="1"/>
  <c r="AA48" i="31"/>
  <c r="AC48" i="31" s="1"/>
  <c r="AP48" i="31" s="1"/>
  <c r="Z48" i="31"/>
  <c r="AB48" i="31" s="1"/>
  <c r="AO48" i="31" s="1"/>
  <c r="A22" i="60"/>
  <c r="AO5" i="60"/>
  <c r="V24" i="68"/>
  <c r="R23" i="68"/>
  <c r="V23" i="68" s="1"/>
  <c r="G24" i="2" s="1"/>
  <c r="AP5" i="16"/>
  <c r="A24" i="16"/>
  <c r="AP5" i="73"/>
  <c r="A24" i="73"/>
  <c r="R38" i="67"/>
  <c r="V38" i="67" s="1"/>
  <c r="V36" i="67"/>
  <c r="A24" i="54"/>
  <c r="AP5" i="54"/>
  <c r="Q47" i="68"/>
  <c r="U47" i="68" s="1"/>
  <c r="F43" i="2" s="1"/>
  <c r="U44" i="68"/>
  <c r="F40" i="2" s="1"/>
  <c r="AP5" i="3"/>
  <c r="A24" i="3"/>
  <c r="L22" i="2"/>
  <c r="A22" i="75"/>
  <c r="AO5" i="75"/>
  <c r="Q23" i="67"/>
  <c r="U23" i="67" s="1"/>
  <c r="N23" i="2" s="1"/>
  <c r="U35" i="67"/>
  <c r="N31" i="2" s="1"/>
  <c r="U24" i="67"/>
  <c r="A22" i="32"/>
  <c r="AO5" i="32"/>
  <c r="AO5" i="20"/>
  <c r="A22" i="20"/>
  <c r="Z15" i="35"/>
  <c r="AB15" i="35" s="1"/>
  <c r="AO15" i="35" s="1"/>
  <c r="AA15" i="35"/>
  <c r="AC15" i="35" s="1"/>
  <c r="AP15" i="35" s="1"/>
  <c r="AA21" i="35"/>
  <c r="AC21" i="35" s="1"/>
  <c r="AP21" i="35" s="1"/>
  <c r="Z21" i="35"/>
  <c r="AB21" i="35" s="1"/>
  <c r="AO21" i="35" s="1"/>
  <c r="AA12" i="35"/>
  <c r="AC12" i="35" s="1"/>
  <c r="AP12" i="35" s="1"/>
  <c r="Z12" i="35"/>
  <c r="AB12" i="35" s="1"/>
  <c r="AO12" i="35" s="1"/>
  <c r="R40" i="67"/>
  <c r="O41" i="67"/>
  <c r="AP5" i="51"/>
  <c r="A24" i="51"/>
  <c r="AO5" i="25"/>
  <c r="A22" i="25"/>
  <c r="I68" i="68"/>
  <c r="A24" i="19"/>
  <c r="AP5" i="19"/>
  <c r="A24" i="46"/>
  <c r="AP5" i="46"/>
  <c r="R50" i="68"/>
  <c r="R61" i="68" s="1"/>
  <c r="O61" i="68"/>
  <c r="A24" i="5"/>
  <c r="AP5" i="5"/>
  <c r="U8" i="68"/>
  <c r="F9" i="2" s="1"/>
  <c r="Q21" i="68"/>
  <c r="AA16" i="31"/>
  <c r="AC16" i="31" s="1"/>
  <c r="AP16" i="31" s="1"/>
  <c r="Z16" i="31"/>
  <c r="AB16" i="31" s="1"/>
  <c r="AO16" i="31" s="1"/>
  <c r="Z21" i="31"/>
  <c r="AB21" i="31" s="1"/>
  <c r="AO21" i="31" s="1"/>
  <c r="AA21" i="31"/>
  <c r="AC21" i="31" s="1"/>
  <c r="AP21" i="31" s="1"/>
  <c r="Z8" i="31"/>
  <c r="AB8" i="31" s="1"/>
  <c r="AO8" i="31" s="1"/>
  <c r="AA8" i="31"/>
  <c r="AC8" i="31" s="1"/>
  <c r="AP8" i="31" s="1"/>
  <c r="AA23" i="31"/>
  <c r="AC23" i="31" s="1"/>
  <c r="AP23" i="31" s="1"/>
  <c r="Z23" i="31"/>
  <c r="AB23" i="31" s="1"/>
  <c r="AO23" i="31" s="1"/>
  <c r="AA19" i="31"/>
  <c r="AC19" i="31" s="1"/>
  <c r="AP19" i="31" s="1"/>
  <c r="Z19" i="31"/>
  <c r="AB19" i="31" s="1"/>
  <c r="AO19" i="31" s="1"/>
  <c r="Z57" i="31"/>
  <c r="AB57" i="31" s="1"/>
  <c r="AO57" i="31" s="1"/>
  <c r="AA57" i="31"/>
  <c r="AC57" i="31" s="1"/>
  <c r="AP57" i="31" s="1"/>
  <c r="AA37" i="31"/>
  <c r="AC37" i="31" s="1"/>
  <c r="AP37" i="31" s="1"/>
  <c r="Z37" i="31"/>
  <c r="AB37" i="31" s="1"/>
  <c r="AO37" i="31" s="1"/>
  <c r="AO5" i="16"/>
  <c r="A22" i="16"/>
  <c r="A22" i="12"/>
  <c r="AO5" i="12"/>
  <c r="AO5" i="54"/>
  <c r="A22" i="54"/>
  <c r="AP5" i="14"/>
  <c r="A24" i="14"/>
  <c r="A24" i="26"/>
  <c r="AP5" i="26"/>
  <c r="AO5" i="56"/>
  <c r="A22" i="56"/>
  <c r="A24" i="58"/>
  <c r="AP5" i="58"/>
  <c r="A24" i="39"/>
  <c r="AP5" i="39"/>
  <c r="AO5" i="30"/>
  <c r="A22" i="30"/>
  <c r="A24" i="6"/>
  <c r="AP5" i="6"/>
  <c r="AO5" i="51"/>
  <c r="A22" i="51"/>
  <c r="A22" i="57"/>
  <c r="AO5" i="57"/>
  <c r="A22" i="66"/>
  <c r="AO6" i="66"/>
  <c r="AP5" i="25"/>
  <c r="A24" i="25"/>
  <c r="AP5" i="44"/>
  <c r="A24" i="44"/>
  <c r="A22" i="65"/>
  <c r="AO6" i="65"/>
  <c r="A22" i="34"/>
  <c r="AO5" i="34"/>
  <c r="AO5" i="46"/>
  <c r="A22" i="46"/>
  <c r="A24" i="71"/>
  <c r="AP5" i="71"/>
  <c r="AO5" i="5"/>
  <c r="A22" i="5"/>
  <c r="A24" i="55"/>
  <c r="AP5" i="55"/>
  <c r="AA36" i="31"/>
  <c r="AC36" i="31" s="1"/>
  <c r="AP36" i="31" s="1"/>
  <c r="Z36" i="31"/>
  <c r="AB36" i="31" s="1"/>
  <c r="AO36" i="31" s="1"/>
  <c r="Z39" i="31"/>
  <c r="AB39" i="31" s="1"/>
  <c r="AO39" i="31" s="1"/>
  <c r="AA39" i="31"/>
  <c r="AC39" i="31" s="1"/>
  <c r="AP39" i="31" s="1"/>
  <c r="AA28" i="31"/>
  <c r="AC28" i="31" s="1"/>
  <c r="AP28" i="31" s="1"/>
  <c r="Z28" i="31"/>
  <c r="AB28" i="31" s="1"/>
  <c r="AO28" i="31" s="1"/>
  <c r="Z27" i="31"/>
  <c r="AB27" i="31" s="1"/>
  <c r="AO27" i="31" s="1"/>
  <c r="AA27" i="31"/>
  <c r="AC27" i="31" s="1"/>
  <c r="AP27" i="31" s="1"/>
  <c r="Z49" i="31"/>
  <c r="AB49" i="31" s="1"/>
  <c r="AO49" i="31" s="1"/>
  <c r="AA49" i="31"/>
  <c r="AC49" i="31" s="1"/>
  <c r="AP49" i="31" s="1"/>
  <c r="AA24" i="31"/>
  <c r="AC24" i="31" s="1"/>
  <c r="AP24" i="31" s="1"/>
  <c r="Z24" i="31"/>
  <c r="AB24" i="31" s="1"/>
  <c r="AO24" i="31" s="1"/>
  <c r="AA7" i="31"/>
  <c r="AC7" i="31" s="1"/>
  <c r="AP7" i="31" s="1"/>
  <c r="Z7" i="31"/>
  <c r="AB7" i="31" s="1"/>
  <c r="AO7" i="31" s="1"/>
  <c r="AA20" i="31"/>
  <c r="AC20" i="31" s="1"/>
  <c r="AP20" i="31" s="1"/>
  <c r="Z20" i="31"/>
  <c r="AB20" i="31" s="1"/>
  <c r="AO20" i="31" s="1"/>
  <c r="AA38" i="31"/>
  <c r="AC38" i="31" s="1"/>
  <c r="AP38" i="31" s="1"/>
  <c r="Z38" i="31"/>
  <c r="AB38" i="31" s="1"/>
  <c r="AO38" i="31" s="1"/>
  <c r="AA9" i="31"/>
  <c r="AC9" i="31" s="1"/>
  <c r="AP9" i="31" s="1"/>
  <c r="Z9" i="31"/>
  <c r="AB9" i="31" s="1"/>
  <c r="AO9" i="31" s="1"/>
  <c r="AA25" i="31"/>
  <c r="AC25" i="31" s="1"/>
  <c r="AP25" i="31" s="1"/>
  <c r="Z25" i="31"/>
  <c r="AB25" i="31" s="1"/>
  <c r="AO25" i="31" s="1"/>
  <c r="AA41" i="31"/>
  <c r="AC41" i="31" s="1"/>
  <c r="AP41" i="31" s="1"/>
  <c r="Z41" i="31"/>
  <c r="AB41" i="31" s="1"/>
  <c r="AO41" i="31" s="1"/>
  <c r="Z47" i="31"/>
  <c r="AB47" i="31" s="1"/>
  <c r="AO47" i="31" s="1"/>
  <c r="AA47" i="31"/>
  <c r="AC47" i="31" s="1"/>
  <c r="AP47" i="31" s="1"/>
  <c r="A24" i="40"/>
  <c r="AP5" i="40"/>
  <c r="AP5" i="61"/>
  <c r="A24" i="61"/>
  <c r="AO5" i="21"/>
  <c r="A22" i="21"/>
  <c r="N55" i="67"/>
  <c r="AP5" i="38"/>
  <c r="A24" i="38"/>
  <c r="A22" i="74"/>
  <c r="AO5" i="74"/>
  <c r="R43" i="68"/>
  <c r="V43" i="68" s="1"/>
  <c r="G39" i="2" s="1"/>
  <c r="V41" i="68"/>
  <c r="G37" i="2" s="1"/>
  <c r="AP5" i="29"/>
  <c r="A24" i="29"/>
  <c r="AO5" i="23"/>
  <c r="A22" i="23"/>
  <c r="A24" i="18"/>
  <c r="AP5" i="18"/>
  <c r="O55" i="67"/>
  <c r="AO5" i="53"/>
  <c r="A22" i="53"/>
  <c r="AO5" i="45"/>
  <c r="A22" i="45"/>
  <c r="A22" i="49"/>
  <c r="AO5" i="49"/>
  <c r="A22" i="41"/>
  <c r="AO5" i="41"/>
  <c r="AO5" i="59"/>
  <c r="A22" i="59"/>
  <c r="AO5" i="28"/>
  <c r="A22" i="28"/>
  <c r="A22" i="36"/>
  <c r="AO5" i="36"/>
  <c r="A24" i="69"/>
  <c r="AP5" i="69"/>
  <c r="AP5" i="52"/>
  <c r="A24" i="52"/>
  <c r="A22" i="37"/>
  <c r="AO5" i="37"/>
  <c r="AA17" i="35"/>
  <c r="AC17" i="35" s="1"/>
  <c r="AP17" i="35" s="1"/>
  <c r="Z17" i="35"/>
  <c r="AB17" i="35" s="1"/>
  <c r="AO17" i="35" s="1"/>
  <c r="AA10" i="35"/>
  <c r="AC10" i="35" s="1"/>
  <c r="AP10" i="35" s="1"/>
  <c r="Z10" i="35"/>
  <c r="AB10" i="35" s="1"/>
  <c r="AO10" i="35" s="1"/>
  <c r="Z24" i="35"/>
  <c r="AB24" i="35" s="1"/>
  <c r="AO24" i="35" s="1"/>
  <c r="AA24" i="35"/>
  <c r="AC24" i="35" s="1"/>
  <c r="AP24" i="35" s="1"/>
  <c r="Z14" i="35"/>
  <c r="AB14" i="35" s="1"/>
  <c r="AO14" i="35" s="1"/>
  <c r="AA14" i="35"/>
  <c r="AC14" i="35" s="1"/>
  <c r="AP14" i="35" s="1"/>
  <c r="AA7" i="35"/>
  <c r="AC7" i="35" s="1"/>
  <c r="AP7" i="35" s="1"/>
  <c r="Z7" i="35"/>
  <c r="AB7" i="35" s="1"/>
  <c r="AO7" i="35" s="1"/>
  <c r="AA20" i="35"/>
  <c r="AC20" i="35" s="1"/>
  <c r="AP20" i="35" s="1"/>
  <c r="Z20" i="35"/>
  <c r="AB20" i="35" s="1"/>
  <c r="AO20" i="35" s="1"/>
  <c r="D8" i="2"/>
  <c r="Q7" i="68"/>
  <c r="U7" i="68" s="1"/>
  <c r="F8" i="2" s="1"/>
  <c r="AA44" i="31"/>
  <c r="AC44" i="31" s="1"/>
  <c r="AP44" i="31" s="1"/>
  <c r="Z44" i="31"/>
  <c r="AB44" i="31" s="1"/>
  <c r="AO44" i="31" s="1"/>
  <c r="Z56" i="31"/>
  <c r="AB56" i="31" s="1"/>
  <c r="AO56" i="31" s="1"/>
  <c r="AA56" i="31"/>
  <c r="AC56" i="31" s="1"/>
  <c r="AP56" i="31" s="1"/>
  <c r="AA54" i="31"/>
  <c r="AC54" i="31" s="1"/>
  <c r="AP54" i="31" s="1"/>
  <c r="Z54" i="31"/>
  <c r="AB54" i="31" s="1"/>
  <c r="AO54" i="31" s="1"/>
  <c r="AA55" i="31"/>
  <c r="AC55" i="31" s="1"/>
  <c r="AP55" i="31" s="1"/>
  <c r="Z55" i="31"/>
  <c r="AB55" i="31" s="1"/>
  <c r="AO55" i="31" s="1"/>
  <c r="D22" i="2"/>
  <c r="A22" i="22"/>
  <c r="AO5" i="22"/>
  <c r="A22" i="14"/>
  <c r="AO5" i="14"/>
  <c r="A22" i="58"/>
  <c r="AO5" i="58"/>
  <c r="A22" i="39"/>
  <c r="AO5" i="39"/>
  <c r="A24" i="57"/>
  <c r="AP5" i="57"/>
  <c r="A24" i="66"/>
  <c r="AP6" i="66"/>
  <c r="A22" i="26"/>
  <c r="AO5" i="26"/>
  <c r="A24" i="56"/>
  <c r="AP5" i="56"/>
  <c r="AO5" i="24"/>
  <c r="A22" i="24"/>
  <c r="L33" i="2"/>
  <c r="L34" i="2" s="1"/>
  <c r="Q40" i="67"/>
  <c r="N41" i="67"/>
  <c r="AP5" i="30"/>
  <c r="A24" i="30"/>
  <c r="AO5" i="6"/>
  <c r="A22" i="6"/>
  <c r="A24" i="13"/>
  <c r="AP5" i="13"/>
  <c r="AO5" i="42"/>
  <c r="A22" i="42"/>
  <c r="U36" i="67"/>
  <c r="Q38" i="67"/>
  <c r="U38" i="67" s="1"/>
  <c r="O60" i="67"/>
  <c r="R60" i="67" s="1"/>
  <c r="R61" i="67" s="1"/>
  <c r="A24" i="65"/>
  <c r="AP6" i="65"/>
  <c r="AP5" i="34"/>
  <c r="A24" i="34"/>
  <c r="V8" i="67"/>
  <c r="O9" i="2" s="1"/>
  <c r="R21" i="67"/>
  <c r="A22" i="64"/>
  <c r="AO5" i="64"/>
  <c r="AO5" i="33"/>
  <c r="A22" i="33"/>
  <c r="L21" i="2"/>
  <c r="A22" i="72"/>
  <c r="AO5" i="72"/>
  <c r="AA50" i="31"/>
  <c r="AC50" i="31" s="1"/>
  <c r="AP50" i="31" s="1"/>
  <c r="Z50" i="31"/>
  <c r="AB50" i="31" s="1"/>
  <c r="AO50" i="31" s="1"/>
  <c r="Z31" i="31"/>
  <c r="AB31" i="31" s="1"/>
  <c r="AO31" i="31" s="1"/>
  <c r="AA31" i="31"/>
  <c r="AC31" i="31" s="1"/>
  <c r="AP31" i="31" s="1"/>
  <c r="Z5" i="31"/>
  <c r="AB5" i="31" s="1"/>
  <c r="AA5" i="31"/>
  <c r="AC5" i="31" s="1"/>
  <c r="Z35" i="31"/>
  <c r="AB35" i="31" s="1"/>
  <c r="AO35" i="31" s="1"/>
  <c r="AA35" i="31"/>
  <c r="AC35" i="31" s="1"/>
  <c r="AP35" i="31" s="1"/>
  <c r="Z53" i="31"/>
  <c r="AB53" i="31" s="1"/>
  <c r="AO53" i="31" s="1"/>
  <c r="AA53" i="31"/>
  <c r="AC53" i="31" s="1"/>
  <c r="AP53" i="31" s="1"/>
  <c r="AA32" i="31"/>
  <c r="AC32" i="31" s="1"/>
  <c r="AP32" i="31" s="1"/>
  <c r="Z32" i="31"/>
  <c r="AB32" i="31" s="1"/>
  <c r="AO32" i="31" s="1"/>
  <c r="Z11" i="31"/>
  <c r="AB11" i="31" s="1"/>
  <c r="AO11" i="31" s="1"/>
  <c r="AA11" i="31"/>
  <c r="AC11" i="31" s="1"/>
  <c r="AP11" i="31" s="1"/>
  <c r="AA26" i="31"/>
  <c r="AC26" i="31" s="1"/>
  <c r="AP26" i="31" s="1"/>
  <c r="Z26" i="31"/>
  <c r="AB26" i="31" s="1"/>
  <c r="AO26" i="31" s="1"/>
  <c r="AA42" i="31"/>
  <c r="AC42" i="31" s="1"/>
  <c r="AP42" i="31" s="1"/>
  <c r="Z42" i="31"/>
  <c r="AB42" i="31" s="1"/>
  <c r="AO42" i="31" s="1"/>
  <c r="AA10" i="31"/>
  <c r="AC10" i="31" s="1"/>
  <c r="AP10" i="31" s="1"/>
  <c r="Z10" i="31"/>
  <c r="AB10" i="31" s="1"/>
  <c r="AO10" i="31" s="1"/>
  <c r="AA29" i="31"/>
  <c r="AC29" i="31" s="1"/>
  <c r="AP29" i="31" s="1"/>
  <c r="Z29" i="31"/>
  <c r="AB29" i="31" s="1"/>
  <c r="AO29" i="31" s="1"/>
  <c r="Z45" i="31"/>
  <c r="AB45" i="31" s="1"/>
  <c r="AO45" i="31" s="1"/>
  <c r="AA45" i="31"/>
  <c r="AC45" i="31" s="1"/>
  <c r="AP45" i="31" s="1"/>
  <c r="AA51" i="31"/>
  <c r="AC51" i="31" s="1"/>
  <c r="AP51" i="31" s="1"/>
  <c r="Z51" i="31"/>
  <c r="AB51" i="31" s="1"/>
  <c r="AO51" i="31" s="1"/>
  <c r="A22" i="40"/>
  <c r="AO5" i="40"/>
  <c r="AO5" i="61"/>
  <c r="A22" i="61"/>
  <c r="AP5" i="21"/>
  <c r="A24" i="21"/>
  <c r="A24" i="70"/>
  <c r="AP5" i="70"/>
  <c r="AO5" i="3"/>
  <c r="A22" i="3"/>
  <c r="U8" i="67"/>
  <c r="N9" i="2" s="1"/>
  <c r="Q21" i="67"/>
  <c r="AO5" i="63"/>
  <c r="A22" i="63"/>
  <c r="A24" i="15"/>
  <c r="AP5" i="15"/>
  <c r="AP5" i="23"/>
  <c r="A24" i="23"/>
  <c r="V31" i="67"/>
  <c r="O27" i="2" s="1"/>
  <c r="R30" i="67"/>
  <c r="V30" i="67" s="1"/>
  <c r="A22" i="18"/>
  <c r="AO5" i="18"/>
  <c r="L31" i="2"/>
  <c r="A24" i="53"/>
  <c r="AP5" i="53"/>
  <c r="AP5" i="45"/>
  <c r="A24" i="45"/>
  <c r="A24" i="49"/>
  <c r="AP5" i="49"/>
  <c r="A24" i="41"/>
  <c r="AP5" i="41"/>
  <c r="A24" i="59"/>
  <c r="AP5" i="59"/>
  <c r="A24" i="28"/>
  <c r="AP5" i="28"/>
  <c r="A24" i="32"/>
  <c r="AP5" i="32"/>
  <c r="A24" i="22"/>
  <c r="AP5" i="22"/>
  <c r="N67" i="68"/>
  <c r="Q62" i="68"/>
  <c r="U41" i="68"/>
  <c r="F37" i="2" s="1"/>
  <c r="A22" i="69"/>
  <c r="AO5" i="69"/>
  <c r="A22" i="52"/>
  <c r="AO5" i="52"/>
  <c r="A24" i="37"/>
  <c r="AP5" i="37"/>
  <c r="AA18" i="35"/>
  <c r="AC18" i="35" s="1"/>
  <c r="AP18" i="35" s="1"/>
  <c r="Z18" i="35"/>
  <c r="AB18" i="35" s="1"/>
  <c r="AO18" i="35" s="1"/>
  <c r="Z16" i="35"/>
  <c r="AB16" i="35" s="1"/>
  <c r="AO16" i="35" s="1"/>
  <c r="AA16" i="35"/>
  <c r="AC16" i="35" s="1"/>
  <c r="AP16" i="35" s="1"/>
  <c r="AA5" i="35"/>
  <c r="AC5" i="35" s="1"/>
  <c r="Z5" i="35"/>
  <c r="AB5" i="35" s="1"/>
  <c r="AA11" i="35"/>
  <c r="AC11" i="35" s="1"/>
  <c r="AP11" i="35" s="1"/>
  <c r="Z11" i="35"/>
  <c r="AB11" i="35" s="1"/>
  <c r="AO11" i="35" s="1"/>
  <c r="U24" i="68"/>
  <c r="Q23" i="68"/>
  <c r="U23" i="68" s="1"/>
  <c r="F24" i="2" s="1"/>
  <c r="AP5" i="27"/>
  <c r="A24" i="27"/>
  <c r="A22" i="27"/>
  <c r="AO5" i="27"/>
  <c r="U40" i="68"/>
  <c r="F36" i="2" s="1"/>
  <c r="Q43" i="68" l="1"/>
  <c r="U43" i="68" s="1"/>
  <c r="F39" i="2" s="1"/>
  <c r="AP5" i="35"/>
  <c r="A24" i="35"/>
  <c r="R67" i="68"/>
  <c r="O68" i="68"/>
  <c r="U40" i="67"/>
  <c r="N33" i="2" s="1"/>
  <c r="N34" i="2" s="1"/>
  <c r="Q41" i="67"/>
  <c r="U41" i="67" s="1"/>
  <c r="O61" i="67"/>
  <c r="O62" i="67" s="1"/>
  <c r="D45" i="2"/>
  <c r="D47" i="2" s="1"/>
  <c r="Q67" i="68"/>
  <c r="N68" i="68"/>
  <c r="A24" i="31"/>
  <c r="AP5" i="31"/>
  <c r="N61" i="67"/>
  <c r="N62" i="67" s="1"/>
  <c r="L38" i="2"/>
  <c r="L40" i="2" s="1"/>
  <c r="V44" i="68"/>
  <c r="G40" i="2" s="1"/>
  <c r="R47" i="68"/>
  <c r="V47" i="68" s="1"/>
  <c r="G43" i="2" s="1"/>
  <c r="U21" i="67"/>
  <c r="Q22" i="67"/>
  <c r="AO5" i="35"/>
  <c r="A22" i="35"/>
  <c r="A22" i="31"/>
  <c r="AO5" i="31"/>
  <c r="V21" i="67"/>
  <c r="R22" i="67"/>
  <c r="Q22" i="68"/>
  <c r="U22" i="68" s="1"/>
  <c r="F23" i="2" s="1"/>
  <c r="U21" i="68"/>
  <c r="V40" i="67"/>
  <c r="O33" i="2" s="1"/>
  <c r="O34" i="2" s="1"/>
  <c r="R41" i="67"/>
  <c r="V41" i="67" s="1"/>
  <c r="V21" i="68"/>
  <c r="R22" i="68"/>
  <c r="V22" i="68" s="1"/>
  <c r="G23" i="2" s="1"/>
  <c r="Q68" i="68" l="1"/>
  <c r="U68" i="68" s="1"/>
  <c r="F47" i="2" s="1"/>
  <c r="L42" i="2"/>
  <c r="Q62" i="67"/>
  <c r="U62" i="67" s="1"/>
  <c r="N40" i="2" s="1"/>
  <c r="U22" i="67"/>
  <c r="N22" i="2" s="1"/>
  <c r="V22" i="67"/>
  <c r="O22" i="2" s="1"/>
  <c r="R62" i="67"/>
  <c r="V62" i="67" s="1"/>
  <c r="O40" i="2" s="1"/>
  <c r="D50" i="2"/>
  <c r="V67" i="68"/>
  <c r="R68" i="68"/>
  <c r="V68" i="68" s="1"/>
  <c r="G47" i="2" s="1"/>
</calcChain>
</file>

<file path=xl/comments1.xml><?xml version="1.0" encoding="utf-8"?>
<comments xmlns="http://schemas.openxmlformats.org/spreadsheetml/2006/main">
  <authors>
    <author>Curtis, Kasey</author>
  </authors>
  <commentList>
    <comment ref="I11" authorId="0" shapeId="0">
      <text>
        <r>
          <rPr>
            <b/>
            <sz val="9"/>
            <color indexed="81"/>
            <rFont val="Tahoma"/>
            <charset val="1"/>
          </rPr>
          <t>Curtis, Kasey:</t>
        </r>
        <r>
          <rPr>
            <sz val="9"/>
            <color indexed="81"/>
            <rFont val="Tahoma"/>
            <charset val="1"/>
          </rPr>
          <t xml:space="preserve">
$10.03 was added to this, per a notice by Lance that this amount was mis-charged to the wrong account code and should be added to 2021. 
</t>
        </r>
      </text>
    </comment>
  </commentList>
</comments>
</file>

<file path=xl/comments1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sharedStrings.xml><?xml version="1.0" encoding="utf-8"?>
<sst xmlns="http://schemas.openxmlformats.org/spreadsheetml/2006/main" count="11616" uniqueCount="1840">
  <si>
    <t>Entered</t>
  </si>
  <si>
    <t>TARIFFID</t>
  </si>
  <si>
    <t>ORDERNAME</t>
  </si>
  <si>
    <t>ORDERNUM</t>
  </si>
  <si>
    <t>Labor</t>
  </si>
  <si>
    <t>Overhead</t>
  </si>
  <si>
    <t>Marketing</t>
  </si>
  <si>
    <t>Employee Expense</t>
  </si>
  <si>
    <t>Outside Services</t>
  </si>
  <si>
    <t>Materials</t>
  </si>
  <si>
    <t>Miscellaneous</t>
  </si>
  <si>
    <t>DBtC</t>
  </si>
  <si>
    <t>Revenue</t>
  </si>
  <si>
    <t>Total</t>
  </si>
  <si>
    <t>Total -DBTC</t>
  </si>
  <si>
    <t>E214</t>
  </si>
  <si>
    <t>Smart Thermostats {E}</t>
  </si>
  <si>
    <t>E215</t>
  </si>
  <si>
    <t>Manufactured Home New Construction {E}</t>
  </si>
  <si>
    <t>n/a E507</t>
  </si>
  <si>
    <t>Automated Benchmarking System {E}</t>
  </si>
  <si>
    <t>E249A</t>
  </si>
  <si>
    <t>Targeted Demand Response {E}</t>
  </si>
  <si>
    <t>n/a G507</t>
  </si>
  <si>
    <t>Automated Benchmarking System {G}</t>
  </si>
  <si>
    <t>E249C</t>
  </si>
  <si>
    <t>Commercial Pay for Performance Pilot {E}</t>
  </si>
  <si>
    <t>G249A</t>
  </si>
  <si>
    <t>Targeted Demand Response {G}</t>
  </si>
  <si>
    <t>n/a E65</t>
  </si>
  <si>
    <t>Biennial Conservation Acquisition Review {E}</t>
  </si>
  <si>
    <t>G262</t>
  </si>
  <si>
    <t>Commercial Midstream {G}</t>
  </si>
  <si>
    <t>G214</t>
  </si>
  <si>
    <t>SF Existing Water Heat {G}</t>
  </si>
  <si>
    <t>Moderate Income Residences {G}</t>
  </si>
  <si>
    <t>G249R</t>
  </si>
  <si>
    <t>Retail Choice {G}</t>
  </si>
  <si>
    <t>Single Family New Construction {E}</t>
  </si>
  <si>
    <t>E217</t>
  </si>
  <si>
    <t>Multi Family Retrofit {E}</t>
  </si>
  <si>
    <t>OandM</t>
  </si>
  <si>
    <t>Carbon Offset</t>
  </si>
  <si>
    <t>n/a E61</t>
  </si>
  <si>
    <t>Conservation Supply Curves {E}</t>
  </si>
  <si>
    <t>n/a G61</t>
  </si>
  <si>
    <t>Conservation Supply Curves {G}</t>
  </si>
  <si>
    <t>n/a E510</t>
  </si>
  <si>
    <t>Customer Awareness Tools {E}</t>
  </si>
  <si>
    <t>E254</t>
  </si>
  <si>
    <t>NW Energy Efficiency Alliance {E}</t>
  </si>
  <si>
    <t>Home Appliances {E}</t>
  </si>
  <si>
    <t>Residential Showerheads {E}</t>
  </si>
  <si>
    <t>Residential Lighting {E}</t>
  </si>
  <si>
    <t>Home Energy Reports {E}</t>
  </si>
  <si>
    <t>n/a G510</t>
  </si>
  <si>
    <t>Customer Awareness Tools {G}</t>
  </si>
  <si>
    <t>Customer Digital Experience {E}</t>
  </si>
  <si>
    <t>Customer Digital Experience {G}</t>
  </si>
  <si>
    <t>E218</t>
  </si>
  <si>
    <t>Multi Family New Construction {E}</t>
  </si>
  <si>
    <t>n/a E501</t>
  </si>
  <si>
    <t>Data and Systems Services {E}</t>
  </si>
  <si>
    <t>n/a G501</t>
  </si>
  <si>
    <t>Data and Systems Services {G}</t>
  </si>
  <si>
    <t>E250</t>
  </si>
  <si>
    <t>Digital Experience {E}</t>
  </si>
  <si>
    <t>Digital Experience {G}</t>
  </si>
  <si>
    <t>n/a E503</t>
  </si>
  <si>
    <t>EES Verification {E}</t>
  </si>
  <si>
    <t>E262</t>
  </si>
  <si>
    <t>Commercial Midstream {E}</t>
  </si>
  <si>
    <t>n/a G503</t>
  </si>
  <si>
    <t>EES Verification {G}</t>
  </si>
  <si>
    <t>E201</t>
  </si>
  <si>
    <t>Low Income Weatherization {E}</t>
  </si>
  <si>
    <t>n/a E508</t>
  </si>
  <si>
    <t>Energy Advisors {E}</t>
  </si>
  <si>
    <t>Home Energy Assessments {E}</t>
  </si>
  <si>
    <t>SF Existing Water Heat {E}</t>
  </si>
  <si>
    <t>SF Existing Weatherization {E}</t>
  </si>
  <si>
    <t>SF Existing Space Heat {E}</t>
  </si>
  <si>
    <t>SF Existing Weatherization {G}</t>
  </si>
  <si>
    <t>SF Existing Space Heat {G}</t>
  </si>
  <si>
    <t>G249C</t>
  </si>
  <si>
    <t>Commercial Pay for Performance Pilot {G}</t>
  </si>
  <si>
    <t>n/a G508</t>
  </si>
  <si>
    <t>Energy Advisors {G}</t>
  </si>
  <si>
    <t>n/a E509</t>
  </si>
  <si>
    <t>Energy Efficient Communities {E}</t>
  </si>
  <si>
    <t>n/a G509</t>
  </si>
  <si>
    <t>Energy Efficient Communities {G}</t>
  </si>
  <si>
    <t>n/a E512</t>
  </si>
  <si>
    <t>Events {E}</t>
  </si>
  <si>
    <t>n/a G512</t>
  </si>
  <si>
    <t>Events {G}</t>
  </si>
  <si>
    <t>E292</t>
  </si>
  <si>
    <t>Generation Transmission and Distribution {E}</t>
  </si>
  <si>
    <t>Green Power Tags Program</t>
  </si>
  <si>
    <t>Industrial Energy Management {E}</t>
  </si>
  <si>
    <t>BTL</t>
  </si>
  <si>
    <t>LIW Macquarie {SH}</t>
  </si>
  <si>
    <t>G218</t>
  </si>
  <si>
    <t>Multi Family New Construction {G}</t>
  </si>
  <si>
    <t>Local Energy Development</t>
  </si>
  <si>
    <t>G215</t>
  </si>
  <si>
    <t>Single Family New Construction {G}</t>
  </si>
  <si>
    <t>Smart Thermostats {G}</t>
  </si>
  <si>
    <t>G201</t>
  </si>
  <si>
    <t>Low Income Weatherization {G}</t>
  </si>
  <si>
    <t>n/a E511</t>
  </si>
  <si>
    <t>Market Integration {E}</t>
  </si>
  <si>
    <t>G253</t>
  </si>
  <si>
    <t>Commercial Strategic Energy Management {G}</t>
  </si>
  <si>
    <t>n/a G511</t>
  </si>
  <si>
    <t>Market Integration {G}</t>
  </si>
  <si>
    <t>n/a E63</t>
  </si>
  <si>
    <t>Market Research {E}</t>
  </si>
  <si>
    <t>Residential Showerheads {G}</t>
  </si>
  <si>
    <t>n/a G63</t>
  </si>
  <si>
    <t>Market Research {G}</t>
  </si>
  <si>
    <t>xG254</t>
  </si>
  <si>
    <t>NEEA Gas Market Transformation {G}</t>
  </si>
  <si>
    <t>G251</t>
  </si>
  <si>
    <t>Commercial Industrial New Construction {G}</t>
  </si>
  <si>
    <t>Commercial Industrial Retrofit {E}</t>
  </si>
  <si>
    <t>E150</t>
  </si>
  <si>
    <t>Net Metering {E}</t>
  </si>
  <si>
    <t>Lighting to Go {E}</t>
  </si>
  <si>
    <t>E251</t>
  </si>
  <si>
    <t>Commercial Industrial New Construction {E}</t>
  </si>
  <si>
    <t>Commercial Kitchen Laundry {E}</t>
  </si>
  <si>
    <t>Commercial HVAC {E}</t>
  </si>
  <si>
    <t>E258</t>
  </si>
  <si>
    <t>High Voltage Program 449 {E}</t>
  </si>
  <si>
    <t>High Voltage Program 40 46 49 {E}</t>
  </si>
  <si>
    <t>E253</t>
  </si>
  <si>
    <t>Commercial Strategic Energy Management {E}</t>
  </si>
  <si>
    <t>Business Lighting - Grants {E}</t>
  </si>
  <si>
    <t>n/a E64</t>
  </si>
  <si>
    <t>Program Evaluation {E}</t>
  </si>
  <si>
    <t>G250</t>
  </si>
  <si>
    <t>Commercial Industrial Retrofit {G}</t>
  </si>
  <si>
    <t>n/a G64</t>
  </si>
  <si>
    <t>Program Evaluation {G}</t>
  </si>
  <si>
    <t>G217</t>
  </si>
  <si>
    <t>Multi Family Retrofit {G}</t>
  </si>
  <si>
    <t>n/a E504</t>
  </si>
  <si>
    <t>Programs Support {E}</t>
  </si>
  <si>
    <t>Home Energy Reports {G}</t>
  </si>
  <si>
    <t>n/a G504</t>
  </si>
  <si>
    <t>Programs Support {G}</t>
  </si>
  <si>
    <t>n/a E502</t>
  </si>
  <si>
    <t>Rebates Processing {E}</t>
  </si>
  <si>
    <t>n/a G502</t>
  </si>
  <si>
    <t>Rebates Processing {G}</t>
  </si>
  <si>
    <t>E249R</t>
  </si>
  <si>
    <t>Single Family AMI Engagement {E}</t>
  </si>
  <si>
    <t>Retail Choice {E}</t>
  </si>
  <si>
    <t>Moderate Income Residences {E}</t>
  </si>
  <si>
    <t>Resource Accounting Software {E}</t>
  </si>
  <si>
    <t>Resource Accounting Software {G}</t>
  </si>
  <si>
    <t>SMB Virtual Commissioning {E}</t>
  </si>
  <si>
    <t>Small Business Direct Install {G}</t>
  </si>
  <si>
    <t>Commercial Kitchen Laundry {G}</t>
  </si>
  <si>
    <t>Commercial HVAC {G}</t>
  </si>
  <si>
    <t>SMB Virtual Commissioning {G}</t>
  </si>
  <si>
    <t>State Grants {E}</t>
  </si>
  <si>
    <t>Industrial Energy Management {G}</t>
  </si>
  <si>
    <t>n/a E62</t>
  </si>
  <si>
    <t>Strategic Planning {E}</t>
  </si>
  <si>
    <t>n/a G62</t>
  </si>
  <si>
    <t>Strategic Planning {G}</t>
  </si>
  <si>
    <t>E219</t>
  </si>
  <si>
    <t>Targeted DSM {E}</t>
  </si>
  <si>
    <t>Industrial System Optimization {E}</t>
  </si>
  <si>
    <t>Small Business Direct Install {E}</t>
  </si>
  <si>
    <t>G219</t>
  </si>
  <si>
    <t>Targeted DSM {G}</t>
  </si>
  <si>
    <t>Low Income Weatherization {SH}</t>
  </si>
  <si>
    <t>n/a E505</t>
  </si>
  <si>
    <t>Trade Ally Memberships {E}</t>
  </si>
  <si>
    <t>n/a G505</t>
  </si>
  <si>
    <t>Trade Ally Memberships {G}</t>
  </si>
  <si>
    <t>n/a E506</t>
  </si>
  <si>
    <t>Trade Ally Network {E}</t>
  </si>
  <si>
    <t>n/a G506</t>
  </si>
  <si>
    <t>Trade Ally Network {G}</t>
  </si>
  <si>
    <t>Rtn to Summary</t>
  </si>
  <si>
    <t>Order Number</t>
  </si>
  <si>
    <t>Program Name</t>
  </si>
  <si>
    <t>Discount Rate:</t>
  </si>
  <si>
    <t>Paste in incentives but use DBtC for Total</t>
  </si>
  <si>
    <t>Program:</t>
  </si>
  <si>
    <t>paste</t>
  </si>
  <si>
    <t xml:space="preserve"> Paste</t>
  </si>
  <si>
    <t xml:space="preserve"> paste</t>
  </si>
  <si>
    <t>Formula: G + H</t>
  </si>
  <si>
    <t>Formula: (O/A10)*T</t>
  </si>
  <si>
    <t>Formula: N - M</t>
  </si>
  <si>
    <t>Formula: O/A10</t>
  </si>
  <si>
    <t>Formula: W*A8</t>
  </si>
  <si>
    <t>Formula: Q - P</t>
  </si>
  <si>
    <t>Formula: X + DBtC</t>
  </si>
  <si>
    <t>Formula: Q + X</t>
  </si>
  <si>
    <t>Formula: AA/(1+ElecDiscountRate)^1</t>
  </si>
  <si>
    <t>formula: Logic to lookup from AC tables and adjust by savings and quantity</t>
  </si>
  <si>
    <t>formula: AN/AC</t>
  </si>
  <si>
    <t xml:space="preserve">Sch. No. </t>
  </si>
  <si>
    <t>Measure Version</t>
  </si>
  <si>
    <t>Measure Name</t>
  </si>
  <si>
    <t>First Period Measure Life</t>
  </si>
  <si>
    <t>Second period Measure Life</t>
  </si>
  <si>
    <t>Electric End-Use Type</t>
  </si>
  <si>
    <t xml:space="preserve">Number of units offered </t>
  </si>
  <si>
    <t>Savings per Unit Period 1</t>
  </si>
  <si>
    <t>Savngs per Unit Period 2</t>
  </si>
  <si>
    <t xml:space="preserve">Incentives Per Unit </t>
  </si>
  <si>
    <t xml:space="preserve">Incremental Measure Cost per Unit </t>
  </si>
  <si>
    <t>Total First Year Savings</t>
  </si>
  <si>
    <t>Total Incentive</t>
  </si>
  <si>
    <t>Total Incremental Measure Cost</t>
  </si>
  <si>
    <t>Unit First Year Non-Energy Benefits</t>
  </si>
  <si>
    <t>Unit Annual 
Net Equipment O&amp;M</t>
  </si>
  <si>
    <t>Total Measure Life</t>
  </si>
  <si>
    <t xml:space="preserve">Weighted Life </t>
  </si>
  <si>
    <t xml:space="preserve">Agency or  Customer Cost per Unit </t>
  </si>
  <si>
    <t xml:space="preserve">Percent Unit overhead </t>
  </si>
  <si>
    <t>Program Overhead Cost</t>
  </si>
  <si>
    <t>Total Customer Cost</t>
  </si>
  <si>
    <t xml:space="preserve">Total Utility Program Costs </t>
  </si>
  <si>
    <t>Total Resource Cost</t>
  </si>
  <si>
    <t>PV Total 
Utility Program Costs</t>
  </si>
  <si>
    <t>PV Total Resource Costs</t>
  </si>
  <si>
    <t xml:space="preserve">PV Total 
Non-Energy Benefits </t>
  </si>
  <si>
    <t>PV Total 
Net Equipment O&amp;M</t>
  </si>
  <si>
    <t>Unit PV First period Savings for 1 kWh</t>
  </si>
  <si>
    <t>Total First Period Savings</t>
  </si>
  <si>
    <t>Unit PV Savings for Second Period for 1 kWh</t>
  </si>
  <si>
    <t>Total Second period Savings</t>
  </si>
  <si>
    <t>Unadjusted Total</t>
  </si>
  <si>
    <t>Decrement</t>
  </si>
  <si>
    <t>Final UC Total Savings</t>
  </si>
  <si>
    <t xml:space="preserve">PV Total Savings  UC </t>
  </si>
  <si>
    <t xml:space="preserve">PV Total Savings TRC </t>
  </si>
  <si>
    <t>UC B/C Ratio</t>
  </si>
  <si>
    <t>TRC B/C Ratio</t>
  </si>
  <si>
    <t>DBTC:</t>
  </si>
  <si>
    <t>Res Lighting</t>
  </si>
  <si>
    <t>Program Costs:</t>
  </si>
  <si>
    <t>E216</t>
  </si>
  <si>
    <t>Total Savings (kWh):</t>
  </si>
  <si>
    <t>Total Incentives:</t>
  </si>
  <si>
    <t>E220</t>
  </si>
  <si>
    <t>E221</t>
  </si>
  <si>
    <t>Total Customer Costs:</t>
  </si>
  <si>
    <t>E222</t>
  </si>
  <si>
    <t>E223</t>
  </si>
  <si>
    <t>Weighted Avg Life</t>
  </si>
  <si>
    <t>E224</t>
  </si>
  <si>
    <t>E225</t>
  </si>
  <si>
    <t>Total Utility Cost</t>
  </si>
  <si>
    <t>E226</t>
  </si>
  <si>
    <t>E227</t>
  </si>
  <si>
    <t>E228</t>
  </si>
  <si>
    <t>E229</t>
  </si>
  <si>
    <t>E230</t>
  </si>
  <si>
    <t>E231</t>
  </si>
  <si>
    <t>E232</t>
  </si>
  <si>
    <t>Comm Water Heat</t>
  </si>
  <si>
    <t>Comm Flat</t>
  </si>
  <si>
    <t>Comm Lighting</t>
  </si>
  <si>
    <t>Comm Cooking</t>
  </si>
  <si>
    <t>Comm Cooling</t>
  </si>
  <si>
    <t>Comm Refrigeration</t>
  </si>
  <si>
    <t>Comm Space Heat</t>
  </si>
  <si>
    <t>Res Dryer</t>
  </si>
  <si>
    <t>Res Plug Load</t>
  </si>
  <si>
    <t>Res Refrigerator</t>
  </si>
  <si>
    <t>Res Water Heat</t>
  </si>
  <si>
    <t>MF Heat Pump</t>
  </si>
  <si>
    <t>MF Space Heat</t>
  </si>
  <si>
    <t>SF Heat Pump</t>
  </si>
  <si>
    <t>SF Space Heat</t>
  </si>
  <si>
    <t>Commercial Water Heat</t>
  </si>
  <si>
    <t>Commercial 
Flat</t>
  </si>
  <si>
    <t xml:space="preserve">Commercial 
Lighting </t>
  </si>
  <si>
    <t xml:space="preserve">Commercial
Cooking </t>
  </si>
  <si>
    <t xml:space="preserve">Commercial 
Cooling </t>
  </si>
  <si>
    <t>Commercial 
Refrigeration</t>
  </si>
  <si>
    <t xml:space="preserve">Commercial 
Space Heat </t>
  </si>
  <si>
    <t xml:space="preserve">Residential 
Dryer </t>
  </si>
  <si>
    <t xml:space="preserve">Residential
Lighting </t>
  </si>
  <si>
    <t>Residential
Plug Load</t>
  </si>
  <si>
    <t>Residential
Refrigerator</t>
  </si>
  <si>
    <t>Residential
Water Heat</t>
  </si>
  <si>
    <t>Multifamily 
Heat Pump</t>
  </si>
  <si>
    <t>Multifamily
Space Heat</t>
  </si>
  <si>
    <t>Single Family
Heat Pump</t>
  </si>
  <si>
    <t xml:space="preserve">Single Family 
Space Heat </t>
  </si>
  <si>
    <t>Measure Life</t>
  </si>
  <si>
    <t xml:space="preserve">Includes Energy, Capacity and Social Cost of Carbon and does NOT apply the conservation Credit to energy or capacity </t>
  </si>
  <si>
    <r>
      <t xml:space="preserve">Electric Conservation Cost Effectiveness Standard, </t>
    </r>
    <r>
      <rPr>
        <b/>
        <sz val="12"/>
        <color rgb="FFFF0000"/>
        <rFont val="Verdana"/>
        <family val="2"/>
      </rPr>
      <t>2020-2021</t>
    </r>
  </si>
  <si>
    <t xml:space="preserve">Industrial </t>
  </si>
  <si>
    <t>RESTAURANT_WATER_HEAT</t>
  </si>
  <si>
    <t>RESTAURANT_COOKING</t>
  </si>
  <si>
    <t>OFFICE_SPACE_HEAT_FURNACE</t>
  </si>
  <si>
    <t xml:space="preserve">Single Family
Water Heat </t>
  </si>
  <si>
    <t>For MFNC</t>
  </si>
  <si>
    <t>Includes Both Capacity, Energy, but does not include 10% conservation credit</t>
  </si>
  <si>
    <t>Gas Conservation Cost Effectiveness Standard,2020-2021</t>
  </si>
  <si>
    <t>Web Enabled Thermostats {E}</t>
  </si>
  <si>
    <t xml:space="preserve"> </t>
  </si>
  <si>
    <t>Lodging Rebates {E}</t>
  </si>
  <si>
    <t>Residential Pilots {E}</t>
  </si>
  <si>
    <t>E249</t>
  </si>
  <si>
    <t>Formula: AA/(1+GasDiscountRate)^1</t>
  </si>
  <si>
    <t>Total Savings (therm):</t>
  </si>
  <si>
    <t>Formula: Z/(1+GasDiscountRate)^1</t>
  </si>
  <si>
    <t>Formula:  -PV(ElecDiscount
Rate,T,R)*J</t>
  </si>
  <si>
    <t>Formula: -PV(ElecDiscount
Rate, T, S)*J</t>
  </si>
  <si>
    <t>AF*J*K</t>
  </si>
  <si>
    <t>AH*J*L</t>
  </si>
  <si>
    <t>AG + AI</t>
  </si>
  <si>
    <t xml:space="preserve">AG +AI -AK </t>
  </si>
  <si>
    <t>Formula: Utility Savings (AM)*1.1+AD+AE</t>
  </si>
  <si>
    <t>formula: AM/AB</t>
  </si>
  <si>
    <t>Unit PV First period Savings for 1 therm</t>
  </si>
  <si>
    <t>Unit PV Savings for Second Period for 1 therm</t>
  </si>
  <si>
    <t>Home Energy Assessments {G}</t>
  </si>
  <si>
    <t>Single Family Rental Pilot {G}</t>
  </si>
  <si>
    <t>Home Appliances {G}</t>
  </si>
  <si>
    <t>Web Enabled Thermostats {G}</t>
  </si>
  <si>
    <t>Manufactured Home New Construction {G}</t>
  </si>
  <si>
    <t>Clean Buildings Accelerator</t>
  </si>
  <si>
    <t>Pay for Performance {G}</t>
  </si>
  <si>
    <t>Residential Pilots {G}</t>
  </si>
  <si>
    <t>G249</t>
  </si>
  <si>
    <t xml:space="preserve"> - </t>
  </si>
  <si>
    <t>Shareholder</t>
  </si>
  <si>
    <t/>
  </si>
  <si>
    <t>Formula: Z/(1+ElecDiscountRate)^1</t>
  </si>
  <si>
    <t>Formula: -PV (ElecDiscount
Rate,T,R)*J</t>
  </si>
  <si>
    <t>Formula: - PV (ElecDiscount
Rate, T, S)*J</t>
  </si>
  <si>
    <t>WACC</t>
  </si>
  <si>
    <t>link</t>
  </si>
  <si>
    <t>fill in</t>
  </si>
  <si>
    <t>formula</t>
  </si>
  <si>
    <t>Link</t>
  </si>
  <si>
    <t xml:space="preserve">Program Number
</t>
  </si>
  <si>
    <t xml:space="preserve">Program Name 
</t>
  </si>
  <si>
    <t>Accounting Code</t>
  </si>
  <si>
    <t xml:space="preserve">Weighted Measure Life by Program
</t>
  </si>
  <si>
    <t xml:space="preserve">Load Shape
</t>
  </si>
  <si>
    <t xml:space="preserve">kWh Savings
</t>
  </si>
  <si>
    <t xml:space="preserve">Program Overhead Costs
</t>
  </si>
  <si>
    <t xml:space="preserve">Total Incentive Payments
</t>
  </si>
  <si>
    <t xml:space="preserve">Customer Costs
</t>
  </si>
  <si>
    <t xml:space="preserve">Incremental Measure Costs
</t>
  </si>
  <si>
    <t xml:space="preserve">Other Contributions
</t>
  </si>
  <si>
    <t xml:space="preserve">Total Utility Costs
</t>
  </si>
  <si>
    <t xml:space="preserve"> Total Resource Costs
</t>
  </si>
  <si>
    <t xml:space="preserve">Present Value of Total Utility Program Costs  in Time Zero*
</t>
  </si>
  <si>
    <t xml:space="preserve">Present Value of Total Resource Costs in Time Zero* 
</t>
  </si>
  <si>
    <t xml:space="preserve">Utility Cost Test:  Present Value Electric Savings In Time Zero 
</t>
  </si>
  <si>
    <t xml:space="preserve">Utility Cost Test:
Benefit Cost Ratio 
</t>
  </si>
  <si>
    <t xml:space="preserve">Total Resource
 Cost Test:
Benefit Cost Ratio 
</t>
  </si>
  <si>
    <t>Source/calculation:</t>
  </si>
  <si>
    <t>I</t>
  </si>
  <si>
    <t>Return to Summary Page</t>
  </si>
  <si>
    <t>Go to Gas Portfolio page</t>
  </si>
  <si>
    <t>Follow Below Hyperlinks for Program Details</t>
  </si>
  <si>
    <t>N</t>
  </si>
  <si>
    <t>W</t>
  </si>
  <si>
    <t>O</t>
  </si>
  <si>
    <t>X</t>
  </si>
  <si>
    <t>P</t>
  </si>
  <si>
    <t>AM</t>
  </si>
  <si>
    <t>AD</t>
  </si>
  <si>
    <t>Low Income Weatherization</t>
  </si>
  <si>
    <t>Varies by Measure</t>
  </si>
  <si>
    <t>Single Family Existing Subtotal</t>
  </si>
  <si>
    <t>Residential Lighting</t>
  </si>
  <si>
    <t>Lighting</t>
  </si>
  <si>
    <t>SF Existing Space Heat</t>
  </si>
  <si>
    <t>SF Existing Water Heat</t>
  </si>
  <si>
    <t>Home Energy Assessments</t>
  </si>
  <si>
    <t>Home Appliances</t>
  </si>
  <si>
    <t xml:space="preserve">E214 </t>
  </si>
  <si>
    <t>Web-Enabled Thermostat</t>
  </si>
  <si>
    <t>Residential Water Use Reducers</t>
  </si>
  <si>
    <t>SF Existing Weatherization</t>
  </si>
  <si>
    <t>Home Energy Reports</t>
  </si>
  <si>
    <t>Single Family New Construction</t>
  </si>
  <si>
    <t>Energy Star Manufactured Home</t>
  </si>
  <si>
    <t>Multifamily Retrofit</t>
  </si>
  <si>
    <t>Multi-Family New Construction</t>
  </si>
  <si>
    <t xml:space="preserve">Total Residential Energy Management </t>
  </si>
  <si>
    <t>REM Less LIW (Per WAC 480-109-100(10)</t>
  </si>
  <si>
    <t>Commercial/Industrial Retrofit</t>
  </si>
  <si>
    <t>Commercial/Industrial New Construction</t>
  </si>
  <si>
    <t>Commercial Strategic Energy Management</t>
  </si>
  <si>
    <t>Pay for Performance</t>
  </si>
  <si>
    <t>Large Power User, Self-Directed 449</t>
  </si>
  <si>
    <t>Large Power User, Self Directed non-449</t>
  </si>
  <si>
    <t>Commercial Rebates Programs SUBTOTAL</t>
  </si>
  <si>
    <t>Lighting to Go--AKA Business Lighting Markdowns</t>
  </si>
  <si>
    <t>Commercial Kitchen and Laundry</t>
  </si>
  <si>
    <t>Commercial HVAC Rebates</t>
  </si>
  <si>
    <t>Commercial Midstream</t>
  </si>
  <si>
    <t>Small Business Direct Install</t>
  </si>
  <si>
    <t>Lodging Rebates</t>
  </si>
  <si>
    <t xml:space="preserve">Total Business Energy Management </t>
  </si>
  <si>
    <t xml:space="preserve">E249 </t>
  </si>
  <si>
    <t>Residential Pilots</t>
  </si>
  <si>
    <t>Commercial Pilots</t>
  </si>
  <si>
    <t>Total Pilots</t>
  </si>
  <si>
    <t>E245</t>
  </si>
  <si>
    <t>Northwest Energy Efficiency Alliance</t>
  </si>
  <si>
    <t>Flat</t>
  </si>
  <si>
    <t>Transmission &amp; Distribution</t>
  </si>
  <si>
    <t>Targeted DSM Pilot</t>
  </si>
  <si>
    <t xml:space="preserve">Total Regional Programs </t>
  </si>
  <si>
    <t xml:space="preserve">Energy Efficiency Portfolio Support </t>
  </si>
  <si>
    <t>Data and Systems Services</t>
  </si>
  <si>
    <t>Rebates Processing</t>
  </si>
  <si>
    <t xml:space="preserve">Verification Team </t>
  </si>
  <si>
    <t>Programs Support</t>
  </si>
  <si>
    <t>Trade Ally Memberships</t>
  </si>
  <si>
    <t>Trade Ally Network [net of (revenue) + cost]</t>
  </si>
  <si>
    <t>Automated Benchmarking System</t>
  </si>
  <si>
    <t xml:space="preserve">Energy Advisors </t>
  </si>
  <si>
    <t>Energy Efficient Communities</t>
  </si>
  <si>
    <t>Customer Digital Services</t>
  </si>
  <si>
    <t xml:space="preserve">Market Integration </t>
  </si>
  <si>
    <t>Events</t>
  </si>
  <si>
    <t>Portfolio  Support Subtotal</t>
  </si>
  <si>
    <t>Conservation Supply Curves</t>
  </si>
  <si>
    <t xml:space="preserve">Strategic Planning </t>
  </si>
  <si>
    <t>Market Research</t>
  </si>
  <si>
    <t xml:space="preserve">Program Evaluation </t>
  </si>
  <si>
    <t>Biennial Electric Conservation Acquisition Review</t>
  </si>
  <si>
    <t>Research and Compliance Subtotal</t>
  </si>
  <si>
    <t>Grand Total All Electric Programs Included in CE Calculations</t>
  </si>
  <si>
    <t>Other Customer Programs</t>
  </si>
  <si>
    <t>Net Metering</t>
  </si>
  <si>
    <t>Demand Response Pilot</t>
  </si>
  <si>
    <t>Other Programs Subtotal</t>
  </si>
  <si>
    <t xml:space="preserve">Prog. No. 
</t>
  </si>
  <si>
    <t xml:space="preserve">Weight Life </t>
  </si>
  <si>
    <t xml:space="preserve">Therm Savings
</t>
  </si>
  <si>
    <t xml:space="preserve"> Total Incentive Payments
</t>
  </si>
  <si>
    <t xml:space="preserve">Customer Costs 
</t>
  </si>
  <si>
    <t xml:space="preserve">Incremental Measure Costs
</t>
  </si>
  <si>
    <t xml:space="preserve">Total Utility Costs
</t>
  </si>
  <si>
    <t xml:space="preserve"> Total Resource Costs
</t>
  </si>
  <si>
    <t xml:space="preserve">Present Value of Total Utility Costs in Time Zero
</t>
  </si>
  <si>
    <t xml:space="preserve">Present Value of Total Resource Costs in Time Zero 
</t>
  </si>
  <si>
    <t xml:space="preserve"> Present Value Therm Savings In Time Zero 
</t>
  </si>
  <si>
    <t>Go to Electric Portfolio Page</t>
  </si>
  <si>
    <t>G203</t>
  </si>
  <si>
    <t>Web-Enabled Thermostats</t>
  </si>
  <si>
    <t>Residential Water Heat</t>
  </si>
  <si>
    <t>Manufactured Home New Construction</t>
  </si>
  <si>
    <t>Multi-Family Retrofit</t>
  </si>
  <si>
    <t>Total Residential Efficiency Programs</t>
  </si>
  <si>
    <t>REM Less LIW (Consistent with WAC 480-109-100(10)</t>
  </si>
  <si>
    <t>Varies By Measure</t>
  </si>
  <si>
    <t>Commercial Rebates Subtotal</t>
  </si>
  <si>
    <t>Commercial Kitchen &amp; Laundry</t>
  </si>
  <si>
    <t>Commercial HVAC</t>
  </si>
  <si>
    <t>Total Commercial Programs</t>
  </si>
  <si>
    <t>G245</t>
  </si>
  <si>
    <t>NEEA Gas Market Transformation Study</t>
  </si>
  <si>
    <t>Total Regional Programs</t>
  </si>
  <si>
    <t>Commercial</t>
  </si>
  <si>
    <t xml:space="preserve"> 18230665, 108230737, 18230690, 18230662</t>
  </si>
  <si>
    <t>Total Energy Efficiency Portfolio Support, Research and Compliance</t>
  </si>
  <si>
    <t>Grand Total All Gas Programs included in CE Calculations</t>
  </si>
  <si>
    <t>Other Energy Efficiency Programs Subtotal</t>
  </si>
  <si>
    <t>G201 LIW {G}</t>
  </si>
  <si>
    <t>Summary</t>
  </si>
  <si>
    <t xml:space="preserve">Electric Programs: Benefit Cost Summary </t>
  </si>
  <si>
    <t xml:space="preserve">Gas Programs: Benefit Cost Summary </t>
  </si>
  <si>
    <t xml:space="preserve">Program Name </t>
  </si>
  <si>
    <t xml:space="preserve">Energy Savings </t>
  </si>
  <si>
    <t>Utility Costs</t>
  </si>
  <si>
    <t>Present Value of Non-Energy Benefits</t>
  </si>
  <si>
    <t>UCT</t>
  </si>
  <si>
    <t xml:space="preserve">TRC </t>
  </si>
  <si>
    <t xml:space="preserve">TRC 
</t>
  </si>
  <si>
    <t>LIW UC and TRC Excluded from REM total</t>
  </si>
  <si>
    <t>Single Family Existing Space Heat</t>
  </si>
  <si>
    <t>Single Family Existing Water Heat</t>
  </si>
  <si>
    <t>Single Family Existing Weatherization</t>
  </si>
  <si>
    <t>Total Residential Energy Management (Includes LIW)</t>
  </si>
  <si>
    <t>Total Residential Energy Management Cost-Effectiveness (No LIW)</t>
  </si>
  <si>
    <t>Large Power User - Self-Directed Program 449</t>
  </si>
  <si>
    <t>Large Power User - Self Directed non-449</t>
  </si>
  <si>
    <t>Lighting to Go (AKA Business Lighting Markdowns)</t>
  </si>
  <si>
    <t>Total Business Energy Management</t>
  </si>
  <si>
    <t>Business Pilots</t>
  </si>
  <si>
    <t>NEEA Natural Gas Market Transformation</t>
  </si>
  <si>
    <t>Total Portfolio Support</t>
  </si>
  <si>
    <t xml:space="preserve">Total Pilots </t>
  </si>
  <si>
    <t>Total Research &amp; Compliance</t>
  </si>
  <si>
    <t>Total Gas Programs used in CE Calculations (Excludes LIW)</t>
  </si>
  <si>
    <t>Total Other Gas Programs</t>
  </si>
  <si>
    <t>n/a</t>
  </si>
  <si>
    <t>Total Gas Portfolio</t>
  </si>
  <si>
    <t>NOTE: in both the electric and natural gas summary tables, all program anticipated expenditures are represented,</t>
  </si>
  <si>
    <t>Total All Programs used in CE Calculations (Excludes LIW)</t>
  </si>
  <si>
    <t xml:space="preserve">as are the program UC and TRC ratios.  However, consistent with the approach presented to the CRAG to exclude </t>
  </si>
  <si>
    <t xml:space="preserve">Low Income Weatherization cost-effectiveness ratios from its Portfolio view, the Sector cost-effectiveness sub-totals indicated </t>
  </si>
  <si>
    <t>Total Other Electric Programs</t>
  </si>
  <si>
    <t>in these Summary tables are linked to their respective program tables in the workbooks "Electric CE" and "Gas CE".</t>
  </si>
  <si>
    <t xml:space="preserve">Total Electric  Portfolio </t>
  </si>
  <si>
    <t>Readers will notice in those tables that all LIW values are excluded from the Sector sub-totals. As a result, those Sector</t>
  </si>
  <si>
    <t>sub-totals are reduced (total of all REM programs minus LIW). Thus, it appears that the REM Sector and overall Portfolio do not</t>
  </si>
  <si>
    <t>these Summary tables, when in fact, it is simply PSE's representation of its commitment to calculate LIW cost-effective,</t>
  </si>
  <si>
    <t>but exclude those figures from the overall Portfolio totals.</t>
  </si>
  <si>
    <t>= LIW is excluded from Portfolio cost-effectiveness calculations.</t>
  </si>
  <si>
    <t>Clean Buildings Accelerator {E}</t>
  </si>
  <si>
    <t>ESG New Construction {E}</t>
  </si>
  <si>
    <t>Pay for Performance {E}</t>
  </si>
  <si>
    <t>Commercial Midstream HVAC and Water Heat {E}</t>
  </si>
  <si>
    <t>Commercial HVAC Rebates {E}</t>
  </si>
  <si>
    <t>Clean Buildings Accelerator {G}</t>
  </si>
  <si>
    <t>Lodging Rebates {G}</t>
  </si>
  <si>
    <t>Commercial Midstream HVAC and Water Heat {G}</t>
  </si>
  <si>
    <t>Commercial HVAC Rebates {G}</t>
  </si>
  <si>
    <t>PSE Marketplace {E}</t>
  </si>
  <si>
    <t>PSE Marketplace {G}</t>
  </si>
  <si>
    <t>Tariff Group</t>
  </si>
  <si>
    <t>Below the Line</t>
  </si>
  <si>
    <t>Residential Energy Management</t>
  </si>
  <si>
    <t>Regional Efficiency Programs</t>
  </si>
  <si>
    <t>Pilots</t>
  </si>
  <si>
    <t>Business Energy Management</t>
  </si>
  <si>
    <t>Energy Efficiency Portfolio Support</t>
  </si>
  <si>
    <t>Energy Efficiency Research &amp; Compliance</t>
  </si>
  <si>
    <t>Operations and Maintenance</t>
  </si>
  <si>
    <t>Gas End-Use Type</t>
  </si>
  <si>
    <t>10001-7</t>
  </si>
  <si>
    <t>RETL: Fixture - LED - Indoor</t>
  </si>
  <si>
    <t>10001-8</t>
  </si>
  <si>
    <t>10002-6</t>
  </si>
  <si>
    <t>RETL: Fixture - LED - Outdoor</t>
  </si>
  <si>
    <t>10002-7</t>
  </si>
  <si>
    <t>10608-4</t>
  </si>
  <si>
    <t>RETL: Fixture - LED - T8 Retrofit</t>
  </si>
  <si>
    <t>10608-5</t>
  </si>
  <si>
    <t>10609-4</t>
  </si>
  <si>
    <t>RETL: Fixture - LED - T8</t>
  </si>
  <si>
    <t>10609-5</t>
  </si>
  <si>
    <t>12007-3</t>
  </si>
  <si>
    <t>RETL: String Lighting - LED - Outdoor</t>
  </si>
  <si>
    <t>12007-4</t>
  </si>
  <si>
    <t>12320-1</t>
  </si>
  <si>
    <t>Heat Pump - Air Source - 10.0 HSPF - SF or MH or DX</t>
  </si>
  <si>
    <t>12321-2</t>
  </si>
  <si>
    <t>Heat Pump - Ductless - from Zonal - 9.0 or greater HSPF - HZ1CZ1 - MH</t>
  </si>
  <si>
    <t>12321-3</t>
  </si>
  <si>
    <t>12322-1</t>
  </si>
  <si>
    <t>Heat Pump - Ductless - from Zonal - 9.0 or greater HSPF - HZ1CZ1 - SF or DX</t>
  </si>
  <si>
    <t>12322-2</t>
  </si>
  <si>
    <t>12324-3</t>
  </si>
  <si>
    <t>Heat Pump - Ductless - with E FAF - HZ1 - MH</t>
  </si>
  <si>
    <t>12325-2</t>
  </si>
  <si>
    <t>Heat Pump - Ductless - with E FAF - HZ1 - SF or DX</t>
  </si>
  <si>
    <t>12326-1</t>
  </si>
  <si>
    <t>Heat Pump - from E FAF - SF or DX</t>
  </si>
  <si>
    <t>12326-2</t>
  </si>
  <si>
    <t>12547-3</t>
  </si>
  <si>
    <t>Heat Pump - from E FAF - MH</t>
  </si>
  <si>
    <t>12547-4</t>
  </si>
  <si>
    <t>12764-1</t>
  </si>
  <si>
    <t>Heat Pump - Ductless - from Zonal - 9.0 or greater HSPF - HZ1CZ1 - SF or DX - MI</t>
  </si>
  <si>
    <t>12764-2</t>
  </si>
  <si>
    <t>12765-2</t>
  </si>
  <si>
    <t>Heat Pump - Ductless - with E FAF - HZ1 - SF or DX - MI</t>
  </si>
  <si>
    <t>12766-2</t>
  </si>
  <si>
    <t>Heat Pump - from E FAF - SF or DX - MI</t>
  </si>
  <si>
    <t>12767-2</t>
  </si>
  <si>
    <t>Heat Pump - with AC - from E FAF - MH</t>
  </si>
  <si>
    <t>12768-1</t>
  </si>
  <si>
    <t>Heat Pump - with AC - from E FAF - SF or DX</t>
  </si>
  <si>
    <t>12768-2</t>
  </si>
  <si>
    <t>12853-1</t>
  </si>
  <si>
    <t>Heat Pump - Ductless - Tier 1 - Less than 65 kBtuh - EH - Res - EX</t>
  </si>
  <si>
    <t>12854-1</t>
  </si>
  <si>
    <t>Heat Pump - Ductless - Tier 1 - Less than 65 kBtuh - EH - Res - NC</t>
  </si>
  <si>
    <t>12856-1</t>
  </si>
  <si>
    <t>Heat Pump - Ductless - Tier 2 - Less than 65 kBtuh - EH - Res - EX</t>
  </si>
  <si>
    <t>12857-1</t>
  </si>
  <si>
    <t>Heat Pump - Ductless - Tier 2 - Less than 65 kBtuh - EH - Res - NC</t>
  </si>
  <si>
    <t>12862-1</t>
  </si>
  <si>
    <t>Heat Pump - Packaged - Tier 2 - Less than 65 kBtuh - EH - Res - EX</t>
  </si>
  <si>
    <t>12865-1</t>
  </si>
  <si>
    <t>Heat Pump - Split - Tier 1 - Less than 65 kBtuh - EH - Res - EX</t>
  </si>
  <si>
    <t>12866-1</t>
  </si>
  <si>
    <t>Heat Pump - Split - Tier 1 - Less than 65 kBtuh - EH - Res - NC</t>
  </si>
  <si>
    <t>12868-1</t>
  </si>
  <si>
    <t>Heat Pump - Split - Tier 2 - Less than 65 kBtuh - EH - Res - EX</t>
  </si>
  <si>
    <t>12869-1</t>
  </si>
  <si>
    <t>Heat Pump - Split - Tier 2 - Less than 65 kBtuh - EH - Res - NC</t>
  </si>
  <si>
    <t>12894-1</t>
  </si>
  <si>
    <t>Incentive - Sales - Distributor - EH or EWH - Res</t>
  </si>
  <si>
    <t>12894-2</t>
  </si>
  <si>
    <t>10701-5</t>
  </si>
  <si>
    <t>SFEWH: Heat Pump Water Heater - Tier 3 - NEEA Specs</t>
  </si>
  <si>
    <t>12548-2</t>
  </si>
  <si>
    <t>Heat Pump Water Heater - Tier 3 - NEEA Specs - MH</t>
  </si>
  <si>
    <t>12682-1</t>
  </si>
  <si>
    <t>Water Heater - Heat Pump - NEEA Specs - Tier 3 - EH - Res</t>
  </si>
  <si>
    <t>12874-1</t>
  </si>
  <si>
    <t>Incentive - Add On - Water Heater - Heat Pump - EH - MH</t>
  </si>
  <si>
    <t>12871-1</t>
  </si>
  <si>
    <t>Water Heater - Heat Pump - EH - Res</t>
  </si>
  <si>
    <t>12965-1</t>
  </si>
  <si>
    <t>Water Heater - Heat Pump - NEEA Specs - Tier 3 - RP - Any - Res - E or B</t>
  </si>
  <si>
    <t>12012-3</t>
  </si>
  <si>
    <t>RETAP: Clothes Dryer - Vented - Energy Star</t>
  </si>
  <si>
    <t>12316-1</t>
  </si>
  <si>
    <t>Refrigerator - Decommissioned - 1992 or Older - Res</t>
  </si>
  <si>
    <t>12316-2</t>
  </si>
  <si>
    <t>12317-1</t>
  </si>
  <si>
    <t>Freezer - Decommissioned - 1992 or Older - Res</t>
  </si>
  <si>
    <t>12317-2</t>
  </si>
  <si>
    <t>12528-1</t>
  </si>
  <si>
    <t>Clothes Washer - Energy Star - Any WH - Any Dryer - Res - C</t>
  </si>
  <si>
    <t>12528-2</t>
  </si>
  <si>
    <t>12529-2</t>
  </si>
  <si>
    <t>Clothes Washer - Energy Star - Any WH - Any Dryer - Res - EO</t>
  </si>
  <si>
    <t>12535-2</t>
  </si>
  <si>
    <t>Clothes Washer - Energy Star - Any WH - Any Dryer - Res - NQC</t>
  </si>
  <si>
    <t>12595-1</t>
  </si>
  <si>
    <t>Clothes Dryer - HP - Vented - EH - Res</t>
  </si>
  <si>
    <t>12596-1</t>
  </si>
  <si>
    <t>Clothes Dryer - HP - Ventless - EH - Res</t>
  </si>
  <si>
    <t>12599-1</t>
  </si>
  <si>
    <t>Clothes Dryer - Vented - Energy Star - EH - Res - NQC</t>
  </si>
  <si>
    <t>12601-1</t>
  </si>
  <si>
    <t>Clothes Dryer - Vented - Energy Star - EH - Res</t>
  </si>
  <si>
    <t>12601-2</t>
  </si>
  <si>
    <t>12602-1</t>
  </si>
  <si>
    <t>Clothes Dryer - Ventless - Energy Star - EH - Res</t>
  </si>
  <si>
    <t>12602-2</t>
  </si>
  <si>
    <t>12962-1</t>
  </si>
  <si>
    <t>Clothes Washer - Top Load - Energy Star - Any WH - Any Dryer - Res - C</t>
  </si>
  <si>
    <t>12963-1</t>
  </si>
  <si>
    <t>Clothes Washer - Top Load - Energy Star - Any WH - Any Dryer - Res - EO</t>
  </si>
  <si>
    <t>12964-1</t>
  </si>
  <si>
    <t>Clothes Washer - Top Load - Energy Star - Any WH - Any Dryer - Res - NQC</t>
  </si>
  <si>
    <t>12993-1</t>
  </si>
  <si>
    <t>Clothes Washer - Front Load - Energy Star - Any WH - Any Dryer - Res - C</t>
  </si>
  <si>
    <t>12994-1</t>
  </si>
  <si>
    <t>Clothes Washer - Front Load - Energy Star - Any WH - Any Dryer - Res - C - LTO</t>
  </si>
  <si>
    <t>12995-1</t>
  </si>
  <si>
    <t>Clothes Washer - Front Load - Energy Star - Any WH - Any Dryer - Res - EO</t>
  </si>
  <si>
    <t>12996-1</t>
  </si>
  <si>
    <t>Clothes Washer - Front Load - Energy Star - Any WH - Any Dryer - Res - EO - LTO</t>
  </si>
  <si>
    <t>13065-1</t>
  </si>
  <si>
    <t>Clothes Dryer - HP - Ventless - EH - Res - LTO</t>
  </si>
  <si>
    <t>10736-3</t>
  </si>
  <si>
    <t>WET: Thermostat - Web Enabled - Retail - kWh</t>
  </si>
  <si>
    <t>10736-4</t>
  </si>
  <si>
    <t>10737-3</t>
  </si>
  <si>
    <t>WET: Thermostat - Web Enabled - Retail - Therm</t>
  </si>
  <si>
    <t>10737-4</t>
  </si>
  <si>
    <t>12305-1</t>
  </si>
  <si>
    <t>WET: Thermostat - Web Enabled - Retail - NQC</t>
  </si>
  <si>
    <t>12305-3</t>
  </si>
  <si>
    <t>12736-1</t>
  </si>
  <si>
    <t>Thermostat - Smart - EH - Res</t>
  </si>
  <si>
    <t>12736-2</t>
  </si>
  <si>
    <t>12738-1</t>
  </si>
  <si>
    <t>Thermostat - Smart - GH - Res</t>
  </si>
  <si>
    <t>12738-2</t>
  </si>
  <si>
    <t>12972-1</t>
  </si>
  <si>
    <t>Thermostat - ELV - Smart - SF or MH or DX</t>
  </si>
  <si>
    <t>12671-1</t>
  </si>
  <si>
    <t>Showerhead - 1.5 gpm or less - RP - Any WH - Res - C</t>
  </si>
  <si>
    <t>12672-1</t>
  </si>
  <si>
    <t>Showerhead - 1.51 to 1.8 gpm - RP - Any WH - Res - C</t>
  </si>
  <si>
    <t>12673-1</t>
  </si>
  <si>
    <t>Showerhead - 1.81 to 2.0 gpm - RP - Any WH - Res - C</t>
  </si>
  <si>
    <t>12674-1</t>
  </si>
  <si>
    <t>Showerhead - 1.5 gpm or less - RP - Any WH - Res - EO</t>
  </si>
  <si>
    <t>12675-1</t>
  </si>
  <si>
    <t>Showerhead - 1.51 to 1.8 gpm - RP - Any WH - Res - EO</t>
  </si>
  <si>
    <t>12676-1</t>
  </si>
  <si>
    <t>Showerhead - 1.81 to 2.0 gpm - RP - Any WH - Res - EO</t>
  </si>
  <si>
    <t>12688-1</t>
  </si>
  <si>
    <t>Adapter - w Thermostatic Restrictor - for Showerhead - 1.5 gpm - RP - Res - C</t>
  </si>
  <si>
    <t>12689-1</t>
  </si>
  <si>
    <t>Adapter - w Thermostatic Restrictor - for Showerhead - 1.5 gpm - RP - Res - EO</t>
  </si>
  <si>
    <t>12694-2</t>
  </si>
  <si>
    <t>Showerhead - w Thermostatic Restrictor - 1.5 gpm - RP - Res - GO</t>
  </si>
  <si>
    <t>12696-1</t>
  </si>
  <si>
    <t>Showerhead - w Thermostatic Restrictor - 1.5 gpm - RP - Res - C</t>
  </si>
  <si>
    <t>12697-1</t>
  </si>
  <si>
    <t>Showerhead - w Thermostatic Restrictor - 1.5 gpm - RP - Res - EO</t>
  </si>
  <si>
    <t>13013-1</t>
  </si>
  <si>
    <t>Adapter - w Thermostatic Restrictor - for Showerhead - RP - Res - C</t>
  </si>
  <si>
    <t>13014-1</t>
  </si>
  <si>
    <t>Adapter - w Thermostatic Restrictor - for Showerhead - RP - Res - EO</t>
  </si>
  <si>
    <t>13015-1</t>
  </si>
  <si>
    <t>Adapter - w Thermostatic Restrictor - for Showerhead - RP - Res - GO</t>
  </si>
  <si>
    <t>10914-6</t>
  </si>
  <si>
    <t>SFWX: Insulation - Attic - R0 to R49 - HP</t>
  </si>
  <si>
    <t>10915-5</t>
  </si>
  <si>
    <t>SFWX: Insulation - Attic - R0 to R49 - Zonal</t>
  </si>
  <si>
    <t>10915-6</t>
  </si>
  <si>
    <t>10916-5</t>
  </si>
  <si>
    <t>SFWX: Insulation - Attic - R11 to R49 - FAF</t>
  </si>
  <si>
    <t>10916-6</t>
  </si>
  <si>
    <t>10917-4</t>
  </si>
  <si>
    <t>SFWX: Insulation - Attic - R11 to R49 - NG</t>
  </si>
  <si>
    <t>10917-5</t>
  </si>
  <si>
    <t>10918-5</t>
  </si>
  <si>
    <t>SFWX: Insulation - Attic - R11 to R49 - HP</t>
  </si>
  <si>
    <t>10918-6</t>
  </si>
  <si>
    <t>10919-4</t>
  </si>
  <si>
    <t>SFWX: Insulation - Attic - R11 to R49 - Zonal</t>
  </si>
  <si>
    <t>10919-5</t>
  </si>
  <si>
    <t>10920-3</t>
  </si>
  <si>
    <t>SFWX: Carbon Monoxide Detector</t>
  </si>
  <si>
    <t>10920-4</t>
  </si>
  <si>
    <t>10923-5</t>
  </si>
  <si>
    <t>SFWX: Insulation - Floor - R0 to R22 - HP - MH</t>
  </si>
  <si>
    <t>10924-4</t>
  </si>
  <si>
    <t>SFWX: Insulation - Floor - R0 to R22 - Zonal - MH</t>
  </si>
  <si>
    <t>10924-5</t>
  </si>
  <si>
    <t>10925-5</t>
  </si>
  <si>
    <t>SFWX: Insulation - Floor - R0 to R22 - NG - MH</t>
  </si>
  <si>
    <t>10926-6</t>
  </si>
  <si>
    <t>SFWX: Insulation - Floor - R0 to R30 - FAF</t>
  </si>
  <si>
    <t>10926-7</t>
  </si>
  <si>
    <t>10927-6</t>
  </si>
  <si>
    <t>SFWX: Insulation - Floor - R0 to R30 - NG</t>
  </si>
  <si>
    <t>10927-7</t>
  </si>
  <si>
    <t>10928-6</t>
  </si>
  <si>
    <t>SFWX: Insulation - Floor - R0 to R30 - HP</t>
  </si>
  <si>
    <t>10928-7</t>
  </si>
  <si>
    <t>10929-6</t>
  </si>
  <si>
    <t>SFWX: Insulation - Floor - R0 to R30 - Zonal</t>
  </si>
  <si>
    <t>10929-7</t>
  </si>
  <si>
    <t>10940-3</t>
  </si>
  <si>
    <t>SFWX: Sealing - Duct and Insulation - E</t>
  </si>
  <si>
    <t>10940-4</t>
  </si>
  <si>
    <t>10941-3</t>
  </si>
  <si>
    <t>SFWX: Sealing - Duct and Insulation - NG</t>
  </si>
  <si>
    <t>10941-4</t>
  </si>
  <si>
    <t>10942-4</t>
  </si>
  <si>
    <t>SFWX: Sealing - Duct - FAF</t>
  </si>
  <si>
    <t>10943-3</t>
  </si>
  <si>
    <t>SFWX: Sealing - Duct - NG</t>
  </si>
  <si>
    <t>10944-4</t>
  </si>
  <si>
    <t>SFWX: Sealing - Duct - HP</t>
  </si>
  <si>
    <t>10945-7</t>
  </si>
  <si>
    <t>SFWX: Insulation - Wall - R0 to R13 - FAF</t>
  </si>
  <si>
    <t>10945-8</t>
  </si>
  <si>
    <t>10946-4</t>
  </si>
  <si>
    <t>SFWX: Insulation - Wall - R0 to R13 - NG</t>
  </si>
  <si>
    <t>10946-5</t>
  </si>
  <si>
    <t>10947-6</t>
  </si>
  <si>
    <t>SFWX: Insulation - Wall - R0 to R13 - HP</t>
  </si>
  <si>
    <t>10947-7</t>
  </si>
  <si>
    <t>10948-7</t>
  </si>
  <si>
    <t>SFWX: Insulation - Wall - R0 to R13 - Zonal</t>
  </si>
  <si>
    <t>10948-8</t>
  </si>
  <si>
    <t>12549-2</t>
  </si>
  <si>
    <t>Insulation - Attic - R0 to R22 - ER - MH - Pre HUD</t>
  </si>
  <si>
    <t>12555-1</t>
  </si>
  <si>
    <t>Windows - Double Pane - Metal Frame - to U30 - ER - MH</t>
  </si>
  <si>
    <t>12555-2</t>
  </si>
  <si>
    <t>12556-1</t>
  </si>
  <si>
    <t>Windows - Double Pane - Metal Frame - to U30 - HP - MH</t>
  </si>
  <si>
    <t>12556-2</t>
  </si>
  <si>
    <t>12557-2</t>
  </si>
  <si>
    <t>Windows - Double Pane - Metal Frame - to U30 - NG - MH</t>
  </si>
  <si>
    <t>12557-3</t>
  </si>
  <si>
    <t>12562-1</t>
  </si>
  <si>
    <t>Incentive - Add On - 3 Bundle - Wx - EH - Res</t>
  </si>
  <si>
    <t>12562-2</t>
  </si>
  <si>
    <t>12563-1</t>
  </si>
  <si>
    <t>Incentive - Add On - 3 Bundle - Wx - GH - Res</t>
  </si>
  <si>
    <t>12563-2</t>
  </si>
  <si>
    <t>12564-1</t>
  </si>
  <si>
    <t>Incentive - Add On - 4 Bundle - Wx - EH - Res</t>
  </si>
  <si>
    <t>12564-2</t>
  </si>
  <si>
    <t>12565-1</t>
  </si>
  <si>
    <t>Incentive - Add On - 4 Bundle - Wx - GH - Res</t>
  </si>
  <si>
    <t>12565-2</t>
  </si>
  <si>
    <t>12603-1</t>
  </si>
  <si>
    <t>Fan - Ventilation - Energy Star - Res</t>
  </si>
  <si>
    <t>12631-1</t>
  </si>
  <si>
    <t>Insulation - Attic - R0 to R49 - GH - SF or DX - MI</t>
  </si>
  <si>
    <t>12631-2</t>
  </si>
  <si>
    <t>12632-1</t>
  </si>
  <si>
    <t>Insulation - Attic - R0 to R49 - HP - SF or DX - MI</t>
  </si>
  <si>
    <t>12634-1</t>
  </si>
  <si>
    <t>Insulation - Attic - R11 to R49 - E FAF - SF or DX - MI</t>
  </si>
  <si>
    <t>12635-1</t>
  </si>
  <si>
    <t>Insulation - Attic - R11 to R49 - GH - SF or DX - MI</t>
  </si>
  <si>
    <t>12635-2</t>
  </si>
  <si>
    <t>12636-1</t>
  </si>
  <si>
    <t>Insulation - Attic - R11 to R49 - HP - SF or DX - MI</t>
  </si>
  <si>
    <t>12636-2</t>
  </si>
  <si>
    <t>12637-2</t>
  </si>
  <si>
    <t>Insulation - Attic - R11 to R49 - Zonal - SF or DX - MI</t>
  </si>
  <si>
    <t>12638-1</t>
  </si>
  <si>
    <t>Insulation - Floor - R0 to R30 - E FAF - SF or DX - MI</t>
  </si>
  <si>
    <t>12639-1</t>
  </si>
  <si>
    <t>Insulation - Floor - R0 to R30 - GH - SF or DX - MI</t>
  </si>
  <si>
    <t>12639-2</t>
  </si>
  <si>
    <t>12640-1</t>
  </si>
  <si>
    <t>Insulation - Floor - R0 to R30 - HP - SF or DX - MI</t>
  </si>
  <si>
    <t>12640-2</t>
  </si>
  <si>
    <t>12641-2</t>
  </si>
  <si>
    <t>Insulation - Floor - R0 to R30 - Zonal - SF or DX - MI</t>
  </si>
  <si>
    <t>12644-1</t>
  </si>
  <si>
    <t>Insulation - Wall - R0 to R13 - GH - SF or DX - MI</t>
  </si>
  <si>
    <t>12644-2</t>
  </si>
  <si>
    <t>12646-1</t>
  </si>
  <si>
    <t>Insulation - Wall - R0 to R13 - HP - SF or DX - MI</t>
  </si>
  <si>
    <t>12652-2</t>
  </si>
  <si>
    <t>Windows - Single Pane - to U30 - E FAF - SF or DX - MI</t>
  </si>
  <si>
    <t>12653-1</t>
  </si>
  <si>
    <t>Windows - Single Pane - to U30 - GH - SF or DX - MI</t>
  </si>
  <si>
    <t>12653-2</t>
  </si>
  <si>
    <t>12654-1</t>
  </si>
  <si>
    <t>Windows - Single Pane - to U30 - HP - MH</t>
  </si>
  <si>
    <t>12654-2</t>
  </si>
  <si>
    <t>12655-1</t>
  </si>
  <si>
    <t>Windows - Single Pane - to U30 - HP - SF or DX - MI</t>
  </si>
  <si>
    <t>12655-2</t>
  </si>
  <si>
    <t>12656-1</t>
  </si>
  <si>
    <t>Windows - Single Pane - to U30 - Zonal - SF or DX - MI</t>
  </si>
  <si>
    <t>12656-2</t>
  </si>
  <si>
    <t>12699-1</t>
  </si>
  <si>
    <t>Duct Sealing and Insulation - EH - SF or DX - MI</t>
  </si>
  <si>
    <t>12700-1</t>
  </si>
  <si>
    <t>Duct Sealing and Insulation - GH - SF or DX - MI</t>
  </si>
  <si>
    <t>12700-2</t>
  </si>
  <si>
    <t>12701-1</t>
  </si>
  <si>
    <t>Sealing - Air - Attic - EH - SF or DX</t>
  </si>
  <si>
    <t>12702-1</t>
  </si>
  <si>
    <t>Sealing - Air - Attic - EH - SF or DX - MI</t>
  </si>
  <si>
    <t>12703-1</t>
  </si>
  <si>
    <t>Sealing - Air - Attic - GH - SF or DX</t>
  </si>
  <si>
    <t>12704-1</t>
  </si>
  <si>
    <t>Sealing - Air - Attic - GH - SF or DX - MI</t>
  </si>
  <si>
    <t>12705-1</t>
  </si>
  <si>
    <t>Sealing - Air - Floor - EH - SF or DX</t>
  </si>
  <si>
    <t>12706-1</t>
  </si>
  <si>
    <t>Sealing - Air - Floor - EH - SF or DX - MI</t>
  </si>
  <si>
    <t>12707-1</t>
  </si>
  <si>
    <t>Sealing - Air - Floor - GH - SF or DX</t>
  </si>
  <si>
    <t>12708-1</t>
  </si>
  <si>
    <t>Sealing - Air - Floor - GH - SF or DX - MI</t>
  </si>
  <si>
    <t>12709-2</t>
  </si>
  <si>
    <t>Sealing - Air - Whole House - E FAF - SF or DX</t>
  </si>
  <si>
    <t>12711-2</t>
  </si>
  <si>
    <t>Sealing - Air - Whole House - HP - SF or DX</t>
  </si>
  <si>
    <t>12712-2</t>
  </si>
  <si>
    <t>Sealing - Air - Whole House - Zonal - SF or DX</t>
  </si>
  <si>
    <t>12714-1</t>
  </si>
  <si>
    <t>Sealing - Duct - EH - MH</t>
  </si>
  <si>
    <t>12715-1</t>
  </si>
  <si>
    <t>Sealing - Duct - GH - MH</t>
  </si>
  <si>
    <t>13177-1</t>
  </si>
  <si>
    <t>Energy Report - Year 2 - E - Res</t>
  </si>
  <si>
    <t>12207-3</t>
  </si>
  <si>
    <t>SFNC: Built Green - 4 Star or Eqv - 20pc above WSEC - ESH - EWH - EO</t>
  </si>
  <si>
    <t>12208-2</t>
  </si>
  <si>
    <t>SFNC: Built Green - 5 Star or Eqv - 30pc above WSEC - ESH - EWH - EO</t>
  </si>
  <si>
    <t>12208-3</t>
  </si>
  <si>
    <t>12209-3</t>
  </si>
  <si>
    <t>SFNC: Built Green - 4 Star or Eqv - 20pc above WSEC - NGSH - NGWH - C</t>
  </si>
  <si>
    <t>12210-3</t>
  </si>
  <si>
    <t>SFNC: Built Green - 5 Star or Eqv - 30pc above WSEC - NGSH - NGWH - C</t>
  </si>
  <si>
    <t>12985-2</t>
  </si>
  <si>
    <t>SFNC: Built Green - 3 Star or Eqv - 10pc above WSEC - ESH - EWH - EO</t>
  </si>
  <si>
    <t>12213-1</t>
  </si>
  <si>
    <t>MHNC: NEEM 1.1 Rated - EnergyStar</t>
  </si>
  <si>
    <t>12213-2</t>
  </si>
  <si>
    <t>12213-3</t>
  </si>
  <si>
    <t>12214-2</t>
  </si>
  <si>
    <t>MHNC: NEEM 2.0 Rated - EnergyStar</t>
  </si>
  <si>
    <t>12214-3</t>
  </si>
  <si>
    <t>12214-4</t>
  </si>
  <si>
    <t>12215-1</t>
  </si>
  <si>
    <t>MHNC: Sales Incentive - NEEM 1.1 Rated - EnergyStar</t>
  </si>
  <si>
    <t>12891-1</t>
  </si>
  <si>
    <t>Incentive - Sales - NEEM 1.1</t>
  </si>
  <si>
    <t>12891-2</t>
  </si>
  <si>
    <t xml:space="preserve">Incentive - Sales - NEEM 1.1 </t>
  </si>
  <si>
    <t>12892-1</t>
  </si>
  <si>
    <t>Incentive - Sales - NEEM 2.0</t>
  </si>
  <si>
    <t>11248-4</t>
  </si>
  <si>
    <t>MFRFT: Insulation - Attic - R0 to R38 - E</t>
  </si>
  <si>
    <t>11250-4</t>
  </si>
  <si>
    <t>MFRFT: Insulation - Attic - R11 to R38 - E</t>
  </si>
  <si>
    <t>11263-5</t>
  </si>
  <si>
    <t>MFRFT: Insulation - Floor - R0 to R30 - E</t>
  </si>
  <si>
    <t>11269-7</t>
  </si>
  <si>
    <t>MFRFT: Lamp - LED - A Lamp - Direct Install</t>
  </si>
  <si>
    <t>11271-7</t>
  </si>
  <si>
    <t>MFRFT: Lamp - LED - Candelabra - Direct Install</t>
  </si>
  <si>
    <t>11273-6</t>
  </si>
  <si>
    <t>MFRFT: Lamp - LED - MR16 - Direct Install</t>
  </si>
  <si>
    <t>11277-6</t>
  </si>
  <si>
    <t>MFRFT: Lamp - LED - Globe - Direct Install</t>
  </si>
  <si>
    <t>11279-6</t>
  </si>
  <si>
    <t>MFRFT: Lamp - LED - Reflector - Direct Install</t>
  </si>
  <si>
    <t>11280-6</t>
  </si>
  <si>
    <t>MFRFT: Lamp - LED - Reflector - Direct Install - Labor</t>
  </si>
  <si>
    <t>11293-5</t>
  </si>
  <si>
    <t>MFRFT: Insulation - Wall - R0 to R11 - E</t>
  </si>
  <si>
    <t>11302-5</t>
  </si>
  <si>
    <t>MFRFT: Sealing - Air</t>
  </si>
  <si>
    <t>11304-3</t>
  </si>
  <si>
    <t>MFRFT: Boiler - Replacement - Domestic Water Heating</t>
  </si>
  <si>
    <t>11306-3</t>
  </si>
  <si>
    <t>MFRFT: Boiler - Replacement - Space Heating</t>
  </si>
  <si>
    <t>11307-2</t>
  </si>
  <si>
    <t>MFRFT: Lighting - Common Area</t>
  </si>
  <si>
    <t>11307-3</t>
  </si>
  <si>
    <t>11969-4</t>
  </si>
  <si>
    <t>MFRFT: Thermostat - Electronic Line Voltage - kWh</t>
  </si>
  <si>
    <t>12066-3</t>
  </si>
  <si>
    <t>MFRFT: Tub Spout - DI</t>
  </si>
  <si>
    <t>12530-2</t>
  </si>
  <si>
    <t>Heat Pump - Ductless - from Zonal - 9.0 or greater HSPF - HZ1CZ1 - MF</t>
  </si>
  <si>
    <t>12532-2</t>
  </si>
  <si>
    <t>Heat Pump - with AC - from E FAF - MF</t>
  </si>
  <si>
    <t>12604-1</t>
  </si>
  <si>
    <t>Fan - Ventilation - Energy Star - with AS - Res</t>
  </si>
  <si>
    <t>12649-1</t>
  </si>
  <si>
    <t>Windows - Double Pane - from U60 to U30 - EH - MF</t>
  </si>
  <si>
    <t>12649-2</t>
  </si>
  <si>
    <t>12650-1</t>
  </si>
  <si>
    <t>Windows - Double Pane - U30 - from SP U120 - EH - MF</t>
  </si>
  <si>
    <t>12650-2</t>
  </si>
  <si>
    <t>12651-2</t>
  </si>
  <si>
    <t>Windows - Double Pane - U30 - from SP U120 - GH - MF</t>
  </si>
  <si>
    <t>12657-2</t>
  </si>
  <si>
    <t>Windows - Triple Pane - U22 - from DP U60 - EH - MF</t>
  </si>
  <si>
    <t>12658-2</t>
  </si>
  <si>
    <t>Windows - Triple Pane - U22 - from SP U120 - EH - MF</t>
  </si>
  <si>
    <t>12660-1</t>
  </si>
  <si>
    <t>Integrated Heating System - Space and Water - GH - Res</t>
  </si>
  <si>
    <t>12660-2</t>
  </si>
  <si>
    <t>12669-1</t>
  </si>
  <si>
    <t>Furnace - 95pc - GH - Res</t>
  </si>
  <si>
    <t>12686-2</t>
  </si>
  <si>
    <t>Water Heater - Tankless - Energy Star - 0.9 EF - GH - Res</t>
  </si>
  <si>
    <t>12692-2</t>
  </si>
  <si>
    <t>Adapter - Thermostatic Restrictor Valve - DI - EWH - MF</t>
  </si>
  <si>
    <t>12733-2</t>
  </si>
  <si>
    <t>Thermostat - ELV - Smart - Zonal - MF</t>
  </si>
  <si>
    <t>12801-2</t>
  </si>
  <si>
    <t>Lamp - TLED - 4 ft - 2x - from 4 ft T12 2x - DI - MF</t>
  </si>
  <si>
    <t>12802-2</t>
  </si>
  <si>
    <t>Lamp - TLED - 4 ft - 2x - from 4 ft T8 32w 2x - DI - MF</t>
  </si>
  <si>
    <t>12906-2</t>
  </si>
  <si>
    <t>Windows - Double Pane - from U60 to U30 - GH - MF</t>
  </si>
  <si>
    <t>12983-1</t>
  </si>
  <si>
    <t>Power Strip - Advanced - Load Sensing - Tier 1 - MFCA</t>
  </si>
  <si>
    <t>12984-1</t>
  </si>
  <si>
    <t>Power Strip - Advanced - Load Sensing - Tier 1 - Res</t>
  </si>
  <si>
    <t>12991-1</t>
  </si>
  <si>
    <t>Insulation - Attic - R11 to R49 - EH - MF</t>
  </si>
  <si>
    <t>13088-1</t>
  </si>
  <si>
    <t>Lamp - LED - A Lamp - UI - MFIU</t>
  </si>
  <si>
    <t>13089-1</t>
  </si>
  <si>
    <t>Lamp - LED - Candelabra - UI - MFIU</t>
  </si>
  <si>
    <t>13090-1</t>
  </si>
  <si>
    <t>Lamp - LED - Globe - UI - MFIU</t>
  </si>
  <si>
    <t>13091-1</t>
  </si>
  <si>
    <t>Lamp - LED - MR16 - UI - MFIU</t>
  </si>
  <si>
    <t>13092-1</t>
  </si>
  <si>
    <t>Lamp - LED - Reflector - UI - MFIU</t>
  </si>
  <si>
    <t>13182-1</t>
  </si>
  <si>
    <t>Lamp - TLED - 4 ft - 2x - w Ext Driver - from 4 ft T12 75w 2x - MFIU</t>
  </si>
  <si>
    <t>13190-1</t>
  </si>
  <si>
    <t>Fixture - LED - 30w or less - from T8 59w - MFIU</t>
  </si>
  <si>
    <t>10055-1</t>
  </si>
  <si>
    <t>Whole Building Design - Custom</t>
  </si>
  <si>
    <t>10076-1</t>
  </si>
  <si>
    <t>Lighting Power Density Reduction - Custom</t>
  </si>
  <si>
    <t>10037-1</t>
  </si>
  <si>
    <t>Insulation - Building Shell - Custom</t>
  </si>
  <si>
    <t>10038-1</t>
  </si>
  <si>
    <t>Insulation - Exterior Roof - Custom</t>
  </si>
  <si>
    <t>10039-1</t>
  </si>
  <si>
    <t>HVAC - Other - Custom</t>
  </si>
  <si>
    <t>10041-1</t>
  </si>
  <si>
    <t>Window - Custom</t>
  </si>
  <si>
    <t>10046-1</t>
  </si>
  <si>
    <t>Energy Recovery System - Custom</t>
  </si>
  <si>
    <t>10049-1</t>
  </si>
  <si>
    <t>HVAC Control - Base - Custom</t>
  </si>
  <si>
    <t>10056-1</t>
  </si>
  <si>
    <t>Unitary Equipment - Custom</t>
  </si>
  <si>
    <t>10057-1</t>
  </si>
  <si>
    <t>HVAC Control - Only - Custom</t>
  </si>
  <si>
    <t>10058-1</t>
  </si>
  <si>
    <t>Fan - VFD - Custom</t>
  </si>
  <si>
    <t>10059-1</t>
  </si>
  <si>
    <t>Lighting - Custom</t>
  </si>
  <si>
    <t>10068-1</t>
  </si>
  <si>
    <t>Process Heating System - Custom</t>
  </si>
  <si>
    <t>10070-1</t>
  </si>
  <si>
    <t>Pump - VFD - Custom</t>
  </si>
  <si>
    <t>10071-1</t>
  </si>
  <si>
    <t>Compressor or Dryer or Receiver - Custom</t>
  </si>
  <si>
    <t>10072-1</t>
  </si>
  <si>
    <t>Chiller - Custom</t>
  </si>
  <si>
    <t>10073-1</t>
  </si>
  <si>
    <t>Boiler - Hot Water - Custom</t>
  </si>
  <si>
    <t>10075-1</t>
  </si>
  <si>
    <t>Boiler - Steam - Custom</t>
  </si>
  <si>
    <t>10258-1</t>
  </si>
  <si>
    <t>Generic Measure - Custom</t>
  </si>
  <si>
    <t>10261-1</t>
  </si>
  <si>
    <t>Refrigeration - Custom</t>
  </si>
  <si>
    <t>11912-1</t>
  </si>
  <si>
    <t>HVAC Control - Performance - Custom</t>
  </si>
  <si>
    <t>11913-1</t>
  </si>
  <si>
    <t>Process - Control - Custom</t>
  </si>
  <si>
    <t>12308-1</t>
  </si>
  <si>
    <t>HVAC - VRF - Custom</t>
  </si>
  <si>
    <t>12566-1</t>
  </si>
  <si>
    <t>EBCx - Assessment Phase - Custom</t>
  </si>
  <si>
    <t>12576-1</t>
  </si>
  <si>
    <t>Pumps and Vacuums - Custom</t>
  </si>
  <si>
    <t>12829-1</t>
  </si>
  <si>
    <t>Building Tune Up - Base - Custom</t>
  </si>
  <si>
    <t>12988-1</t>
  </si>
  <si>
    <t>Insulation - Pool Cover - Exterior - Custom</t>
  </si>
  <si>
    <t>10074-1</t>
  </si>
  <si>
    <t>Lighting - Street - Custom</t>
  </si>
  <si>
    <t>10628-5</t>
  </si>
  <si>
    <t>LTGO: Lamp - TLED - 2 3 or 4 foot</t>
  </si>
  <si>
    <t>12323-1</t>
  </si>
  <si>
    <t>Lighting - Base - Custom</t>
  </si>
  <si>
    <t>12334-1</t>
  </si>
  <si>
    <t>Lighting - Performance - Custom</t>
  </si>
  <si>
    <t>12909-1</t>
  </si>
  <si>
    <t>Lamp - LED - 30W or less Lamp - from HID 70W - Comm</t>
  </si>
  <si>
    <t>12913-1</t>
  </si>
  <si>
    <t>Lamp - LED - 90W or less Lamp - from HID 250W - Comm</t>
  </si>
  <si>
    <t>12915-1</t>
  </si>
  <si>
    <t>Lamp - LED - 155W or less Lamp - from HID 400W - Comm</t>
  </si>
  <si>
    <t>11914-1</t>
  </si>
  <si>
    <t>Process - Modification - Custom</t>
  </si>
  <si>
    <t>12577-1</t>
  </si>
  <si>
    <t>Optimization - Refrigeration - O and M - Custom</t>
  </si>
  <si>
    <t>12584-1</t>
  </si>
  <si>
    <t>Optimization - Process Heating - O and M</t>
  </si>
  <si>
    <t>12589-1</t>
  </si>
  <si>
    <t>ISEM - Performance Incentive - Year 1</t>
  </si>
  <si>
    <t>12592-1</t>
  </si>
  <si>
    <t>ISEM - Milestone Incentive 1</t>
  </si>
  <si>
    <t>12593-1</t>
  </si>
  <si>
    <t>ISEM - Milestone Incentive 2</t>
  </si>
  <si>
    <t>10042-1</t>
  </si>
  <si>
    <t>Water Heater - Commercial - Custom</t>
  </si>
  <si>
    <t>12092-1</t>
  </si>
  <si>
    <t>CSEM - Performance Incentive - Year 1</t>
  </si>
  <si>
    <t>12093-1</t>
  </si>
  <si>
    <t>CSEM - Performance Incentive - Year 2</t>
  </si>
  <si>
    <t>12094-1</t>
  </si>
  <si>
    <t>CSEM - Performance Incentive - Year 3</t>
  </si>
  <si>
    <t>12095-1</t>
  </si>
  <si>
    <t>CSEM - Target Incentive - Year 1</t>
  </si>
  <si>
    <t>12096-1</t>
  </si>
  <si>
    <t>CSEM - Target Incentive - Year 2</t>
  </si>
  <si>
    <t>12097-1</t>
  </si>
  <si>
    <t>CSEM - Target Incentive - Year 3</t>
  </si>
  <si>
    <t>12098-1</t>
  </si>
  <si>
    <t>CSEM - Start Up Incentive - Year 1</t>
  </si>
  <si>
    <t>12100-1</t>
  </si>
  <si>
    <t>CSEM - Training Allowance - Year 2</t>
  </si>
  <si>
    <t>12101-1</t>
  </si>
  <si>
    <t>CSEM - Training Allowance - Year 3</t>
  </si>
  <si>
    <t>12196-1</t>
  </si>
  <si>
    <t>PFP: Base Incentive - Year 1</t>
  </si>
  <si>
    <t>10065-1</t>
  </si>
  <si>
    <t>Motor - Custom</t>
  </si>
  <si>
    <t>12698-1</t>
  </si>
  <si>
    <t>Study - Engineering - Custom</t>
  </si>
  <si>
    <t>12824-1</t>
  </si>
  <si>
    <t>Commissioning - Ongoing - Performance - Year 2 - Custom</t>
  </si>
  <si>
    <t>10621-3</t>
  </si>
  <si>
    <t>LTGO: Fixture - LED - Retrofit Kit - Hard Wired Recessed Can</t>
  </si>
  <si>
    <t>10622-3</t>
  </si>
  <si>
    <t>LTGO: Lamp - LED - Integral - Decorative</t>
  </si>
  <si>
    <t>10623-3</t>
  </si>
  <si>
    <t>LTGO: Lamp - LED - Integral - Omnidirectional</t>
  </si>
  <si>
    <t>10624-2</t>
  </si>
  <si>
    <t>LTGO: Lamp - LED - Integral - from R BR or PAR20</t>
  </si>
  <si>
    <t>10625-2</t>
  </si>
  <si>
    <t>LTGO: Lamp - LED - Integral - from R BR or PAR30</t>
  </si>
  <si>
    <t>10626-3</t>
  </si>
  <si>
    <t>LTGO: Lamp - LED - Integral - from R BR or PAR38 or 40</t>
  </si>
  <si>
    <t>10627-3</t>
  </si>
  <si>
    <t>LTGO: Lamp - LED - MR16 or PAR16</t>
  </si>
  <si>
    <t>10628-4</t>
  </si>
  <si>
    <t>12771-1</t>
  </si>
  <si>
    <t>Lamp - LED - 101w to 200w - from 320w to 400w HID - Comm</t>
  </si>
  <si>
    <t>12773-1</t>
  </si>
  <si>
    <t>Lamp - LED - 201w or more - from 1000w - Comm</t>
  </si>
  <si>
    <t>12774-1</t>
  </si>
  <si>
    <t>Lamp - LED - 25w or less - from 50w to 100w HID - Comm</t>
  </si>
  <si>
    <t>12775-1</t>
  </si>
  <si>
    <t>Lamp - LED - 26w to 60w - from 150w to 175w HID - Comm</t>
  </si>
  <si>
    <t>12777-1</t>
  </si>
  <si>
    <t>Lamp - LED - 61w to 100w - from 250w HID - Comm</t>
  </si>
  <si>
    <t>12779-1</t>
  </si>
  <si>
    <t>Lamp - LED - Any - from CFL - Comm</t>
  </si>
  <si>
    <t>12818-1</t>
  </si>
  <si>
    <t>Lamp - TLED - Any - from 4 ft T5 - Comm</t>
  </si>
  <si>
    <t>12941-1</t>
  </si>
  <si>
    <t>Fixture - LED - 15W or less - from HID 50W - Comm</t>
  </si>
  <si>
    <t>12942-1</t>
  </si>
  <si>
    <t>Fixture - LED - 30W or less - from HID 70W - Comm</t>
  </si>
  <si>
    <t>12943-1</t>
  </si>
  <si>
    <t>Fixture - LED - 40W or less - from HID 100W - Comm</t>
  </si>
  <si>
    <t>12944-1</t>
  </si>
  <si>
    <t>Fixture - LED - 50W or less - from HID 150W - Comm</t>
  </si>
  <si>
    <t>12946-1</t>
  </si>
  <si>
    <t>Fixture - LED - 90W or less - from HID 250W - Comm</t>
  </si>
  <si>
    <t>12947-1</t>
  </si>
  <si>
    <t>Fixture - LED - 105W or less - from HID 320W - Comm</t>
  </si>
  <si>
    <t>12948-1</t>
  </si>
  <si>
    <t>Fixture - LED - 155W or less - from HID 400W - Comm</t>
  </si>
  <si>
    <t>12949-1</t>
  </si>
  <si>
    <t>Fixture - LED - 315W or less - from HID 1000W - Comm</t>
  </si>
  <si>
    <t>13192-1</t>
  </si>
  <si>
    <t>Troffer - LED - Any - from FL - Comm</t>
  </si>
  <si>
    <t>13193-1</t>
  </si>
  <si>
    <t>Strip Fixture - LED - Any - Comm</t>
  </si>
  <si>
    <t>13196-1</t>
  </si>
  <si>
    <t>Downlight - LED - 25w or less - from CFL - Comm</t>
  </si>
  <si>
    <t>13197-1</t>
  </si>
  <si>
    <t>Downlight - LED - over 25w - from CFL - Comm</t>
  </si>
  <si>
    <t>13199-1</t>
  </si>
  <si>
    <t>High Bay - LED - 51w to 125 w - Comm</t>
  </si>
  <si>
    <t>13200-1</t>
  </si>
  <si>
    <t>High Bay - LED - over 125w - Comm</t>
  </si>
  <si>
    <t>10873-1</t>
  </si>
  <si>
    <t>CKTCH: Dishwasher - Door Type - High Temp - EWH - E Booster</t>
  </si>
  <si>
    <t>10876-1</t>
  </si>
  <si>
    <t>CKTCH: Dishwasher - Door Type - Low Temp - EWH</t>
  </si>
  <si>
    <t>10884-1</t>
  </si>
  <si>
    <t>CKTCH: Dishwasher - Single Tank - High Temp - EWH - E Booster</t>
  </si>
  <si>
    <t>10895-2</t>
  </si>
  <si>
    <t>CKTCH: Dishwasher - Under Counter - High Temp - GWH - E Booster</t>
  </si>
  <si>
    <t>10896-1</t>
  </si>
  <si>
    <t>CKTCH: Dishwasher - Under Counter - Low Temp - EWH</t>
  </si>
  <si>
    <t>12430-3</t>
  </si>
  <si>
    <t>Fryer - Kitchen - Any Vat - Comm - E</t>
  </si>
  <si>
    <t>12432-1</t>
  </si>
  <si>
    <t>Steam - Kitchen - Any Size - Comm - E</t>
  </si>
  <si>
    <t>12612-2</t>
  </si>
  <si>
    <t>Clothes Washer - EWH - E Dryer - Laundromat</t>
  </si>
  <si>
    <t>12748-1</t>
  </si>
  <si>
    <t>Oven - Convection - Full - 5 Pans or less - EH - Comm</t>
  </si>
  <si>
    <t>12756-1</t>
  </si>
  <si>
    <t>Oven - Convection - Half - EH - Comm</t>
  </si>
  <si>
    <t>12834-1</t>
  </si>
  <si>
    <t>Ice Maker - Ice Making Head - AC - IHR 300 to 799 - Comm</t>
  </si>
  <si>
    <t>12834-2</t>
  </si>
  <si>
    <t>12840-2</t>
  </si>
  <si>
    <t>Ice Maker - Remote Condensing - AC - IHR 988 or more - Comm</t>
  </si>
  <si>
    <t>12842-2</t>
  </si>
  <si>
    <t>Ice Maker - Remote Condensing - AC - IHR less than 988 - Comm</t>
  </si>
  <si>
    <t>12846-2</t>
  </si>
  <si>
    <t>Ice Maker - Self Contained - AC - IHR 200 or more - Comm</t>
  </si>
  <si>
    <t>12848-2</t>
  </si>
  <si>
    <t>Ice Maker - Self Contained - AC - IHR less than 110 - Comm</t>
  </si>
  <si>
    <t>12878-1</t>
  </si>
  <si>
    <t>Incentive - Sales - Dishwasher - DWH - Comm - Kitchen</t>
  </si>
  <si>
    <t>12879-1</t>
  </si>
  <si>
    <t>Incentive - Sales - Dishwasher - EWH - Comm - Kitchen</t>
  </si>
  <si>
    <t>12879-2</t>
  </si>
  <si>
    <t>12881-2</t>
  </si>
  <si>
    <t>Incentive - Sales - Food Cabinet - Hot - EH - Comm - Kitchen</t>
  </si>
  <si>
    <t>12882-2</t>
  </si>
  <si>
    <t>Incentive - Sales - Fryer - EH - Comm - Kitchen</t>
  </si>
  <si>
    <t>12886-1</t>
  </si>
  <si>
    <t>Incentive - Sales - Ice Maker - EH - Comm - Kitchen</t>
  </si>
  <si>
    <t>12886-2</t>
  </si>
  <si>
    <t>12887-1</t>
  </si>
  <si>
    <t>Incentive - Sales - Oven - EH - Comm - Kitchen</t>
  </si>
  <si>
    <t>12887-2</t>
  </si>
  <si>
    <t>12889-1</t>
  </si>
  <si>
    <t>Incentive - Sales - Steam Cooker - EH - Comm - Kitchen</t>
  </si>
  <si>
    <t>12889-2</t>
  </si>
  <si>
    <t>12976-1</t>
  </si>
  <si>
    <t>Food Cabinet - Holding - 13 ft to under 28 ft - Kitchen - Comm</t>
  </si>
  <si>
    <t>12980-1</t>
  </si>
  <si>
    <t>Food Cabinet - Holding - Under 13 ft - Kitchen - Comm</t>
  </si>
  <si>
    <t>13040-1</t>
  </si>
  <si>
    <t>Freezer - Ultra Low Temp - 24 ft to 29 ft - Comm</t>
  </si>
  <si>
    <t>13072-1</t>
  </si>
  <si>
    <t>Oven - Convection - Full - EH - Comm</t>
  </si>
  <si>
    <t>13080-1</t>
  </si>
  <si>
    <t>Steamer - Any Size - EH - Kitchen - Comm</t>
  </si>
  <si>
    <t>13084-1</t>
  </si>
  <si>
    <t>Incentive - Sales - Freezer - Ultra Low Temp - EH - Comm</t>
  </si>
  <si>
    <t>13095-1</t>
  </si>
  <si>
    <t>Dishwasher - Door Type - Single Tank - High Temp - EWH - E Booster - Foodservice</t>
  </si>
  <si>
    <t>13097-1</t>
  </si>
  <si>
    <t>Dishwasher - Door Type - Single Tank - High Temp - GWH - E Booster - Foodservice</t>
  </si>
  <si>
    <t>13100-1</t>
  </si>
  <si>
    <t>Dishwasher - Door Type - Single Tank - Low Temp - EWH - Foodservice</t>
  </si>
  <si>
    <t>13117-1</t>
  </si>
  <si>
    <t>Dishwasher - Rack Conveyor - Single Tank - High Temp - EWH - E Booster - Foodservice</t>
  </si>
  <si>
    <t>13131-1</t>
  </si>
  <si>
    <t>Dishwasher - Under Counter - High Temp - EWH - E Booster - Foodservice</t>
  </si>
  <si>
    <t>13136-1</t>
  </si>
  <si>
    <t>Dishwasher - Under Counter - Low Temp - EWH - Foodservice</t>
  </si>
  <si>
    <t>13154-1</t>
  </si>
  <si>
    <t>Dishwasher - Door Type - Single Tank - High Temp - EWH - Foodservice - CWA</t>
  </si>
  <si>
    <t>13158-1</t>
  </si>
  <si>
    <t>Dishwasher - Rack Conveyor - Single Tank - High Temp - EWH - Foodservice - CWA</t>
  </si>
  <si>
    <t>13165-1</t>
  </si>
  <si>
    <t>Ice Maker - Ice Making Head - AC - IHR 300 to 799 - Comm - CWA</t>
  </si>
  <si>
    <t>13174-1</t>
  </si>
  <si>
    <t>Steamer - 6 to 10 pan - EH - Kitchen - Comm - CWA</t>
  </si>
  <si>
    <t>12343-1</t>
  </si>
  <si>
    <t>Supply Fan VFD and Controller - with DCV - RTU - Gas Pack - 1500 to 2500 Hrs - C</t>
  </si>
  <si>
    <t>12351-1</t>
  </si>
  <si>
    <t>Thermostat - Web Enabled - HP Heating - Comm - Grocery</t>
  </si>
  <si>
    <t>12357-1</t>
  </si>
  <si>
    <t>Thermostat - Web Enabled - HP Heating - Comm</t>
  </si>
  <si>
    <t>12358-1</t>
  </si>
  <si>
    <t>Thermostat - Web Enabled - GP Heating - Comm</t>
  </si>
  <si>
    <t>12360-1</t>
  </si>
  <si>
    <t>Thermostat - Web Enabled - HP Heating - wo AC - Comm</t>
  </si>
  <si>
    <t>12361-1</t>
  </si>
  <si>
    <t>Thermostat - Web Enabled - GP Heating - wo AC - Comm</t>
  </si>
  <si>
    <t>12363-1</t>
  </si>
  <si>
    <t>Heat Pump - Ductless - Comm</t>
  </si>
  <si>
    <t>12369-1</t>
  </si>
  <si>
    <t>Supply Fan VFD and Controller - RTU - Heat Pump - 5500 to 6500 Hrs</t>
  </si>
  <si>
    <t>12377-1</t>
  </si>
  <si>
    <t>Supply Fan VFD and Controller - RTU - Gas Pack - 5500 to 6500 Hrs</t>
  </si>
  <si>
    <t>13025-1</t>
  </si>
  <si>
    <t>Supply Fan VFD and Controller - RTU - 10 to 20 Tons - Gas Pack - Comm</t>
  </si>
  <si>
    <t>13026-1</t>
  </si>
  <si>
    <t>Supply Fan VFD and Controller - RTU - 10 to 20 Tons - Heat Pump - Comm</t>
  </si>
  <si>
    <t>13027-1</t>
  </si>
  <si>
    <t>Supply Fan VFD and Controller - RTU - 5 to under 10 Tons - Gas Pack - Comm</t>
  </si>
  <si>
    <t>13031-1</t>
  </si>
  <si>
    <t>Supply Fan VFD and Controller - RTU - More than 20 Tons - Gas Pack - Comm</t>
  </si>
  <si>
    <t>13033-1</t>
  </si>
  <si>
    <t>Supply Fan VFD and Controller - with DCV - RTU - 10 to 20 Tons - Gas Pack - Comm - C</t>
  </si>
  <si>
    <t>13035-1</t>
  </si>
  <si>
    <t>Supply Fan VFD and Controller - with DCV - RTU - 5 to under 10 Tons - Gas Pack - Comm - C</t>
  </si>
  <si>
    <t>12230-1</t>
  </si>
  <si>
    <t>CMID: Air Conditioner - AC - Package - Bthu Under 65k - Tier 2</t>
  </si>
  <si>
    <t>12232-1</t>
  </si>
  <si>
    <t>CMID: Air Conditioner - AC - Bthu 65k to 135k - Tier 1</t>
  </si>
  <si>
    <t>12233-1</t>
  </si>
  <si>
    <t>CMID: Air Conditioner - AC - Bthu 65k to 135k - Tier 2</t>
  </si>
  <si>
    <t>12234-1</t>
  </si>
  <si>
    <t>CMID: Air Conditioner - AC - Bthu 65k to 135k - Tier 3</t>
  </si>
  <si>
    <t>12235-1</t>
  </si>
  <si>
    <t>CMID: Air Conditioner - AC - Bthu 135k to 240k - Tier 1</t>
  </si>
  <si>
    <t>12236-1</t>
  </si>
  <si>
    <t>CMID: Air Conditioner - AC - Bthu 135k to 240k - Tier 2</t>
  </si>
  <si>
    <t>12238-1</t>
  </si>
  <si>
    <t>CMID: Air Conditioner - AC - Btuh 240k to 760k - Tier 1</t>
  </si>
  <si>
    <t>12239-1</t>
  </si>
  <si>
    <t>CMID: Air Conditioner - AC - Btuh 240k to 760k - Tier 2</t>
  </si>
  <si>
    <t>12240-1</t>
  </si>
  <si>
    <t>CMID: Air Conditioner - AC - Btuh 240k to 760k - Tier 3</t>
  </si>
  <si>
    <t>12242-1</t>
  </si>
  <si>
    <t>CMID: Air Conditioner - AC - Btuh over 760k - Tier 2</t>
  </si>
  <si>
    <t>12243-1</t>
  </si>
  <si>
    <t>CMID: Air Conditioner - AC - Btuh over 760k - Tier 3</t>
  </si>
  <si>
    <t>12251-1</t>
  </si>
  <si>
    <t>CMID: Heat Pump - AC - Btuh 65k to 135k - Tier 2</t>
  </si>
  <si>
    <t>12252-1</t>
  </si>
  <si>
    <t>CMID: Heat Pump - AC - Btuh 65k to 135k - Tier 3</t>
  </si>
  <si>
    <t>12255-1</t>
  </si>
  <si>
    <t>CMID: Heat Pump - AC - Btuh 135k to 240k - Tier 3</t>
  </si>
  <si>
    <t>12259-1</t>
  </si>
  <si>
    <t>CMID: Heat Pump - WC - WL - Btuh Under 17k - Tier 1</t>
  </si>
  <si>
    <t>12263-1</t>
  </si>
  <si>
    <t>CMID: Heat Pump - WC - WL - Btuh over 17k - Tier 2</t>
  </si>
  <si>
    <t>12264-1</t>
  </si>
  <si>
    <t>CMID: Heat Pump - WC - WL - Btuh over 17k - Tier 3</t>
  </si>
  <si>
    <t>12265-1</t>
  </si>
  <si>
    <t>CMID: Heat Pump - WC - GL - Btuh Under 135k - Tier 1</t>
  </si>
  <si>
    <t>12852-1</t>
  </si>
  <si>
    <t>Heat Pump - Ductless - Tier 1 - Less than 65 kBtuh - EH - Comm</t>
  </si>
  <si>
    <t>12855-1</t>
  </si>
  <si>
    <t>Heat Pump - Ductless - Tier 2 - Less than 65 kBtuh - EH - Comm</t>
  </si>
  <si>
    <t>12858-1</t>
  </si>
  <si>
    <t>Heat Pump - Packaged - Tier 1 - Less than 65 kBtuh - EH - Comm</t>
  </si>
  <si>
    <t>12867-1</t>
  </si>
  <si>
    <t>Heat Pump - Split - Tier 2 - Less than 65 kBtuh - EH - Comm</t>
  </si>
  <si>
    <t>12870-1</t>
  </si>
  <si>
    <t>Water Heater - Heat Pump - EH - Comm</t>
  </si>
  <si>
    <t>12893-2</t>
  </si>
  <si>
    <t>Incentive - Sales - Distributor - EH or EWH - Comm</t>
  </si>
  <si>
    <t>10952-3</t>
  </si>
  <si>
    <t>SBDI: Controls - ASH - Compressor - Low Temp</t>
  </si>
  <si>
    <t>10953-3</t>
  </si>
  <si>
    <t>SBDI: Controls - ASH - Compressor - Mid Temp</t>
  </si>
  <si>
    <t>10955-3</t>
  </si>
  <si>
    <t>SBDI: ECM - Walk In - 23w</t>
  </si>
  <si>
    <t>10956-3</t>
  </si>
  <si>
    <t>SBDI: ECM - Walk In - More than 23w</t>
  </si>
  <si>
    <t>11106-5</t>
  </si>
  <si>
    <t>SBDI: Lamp - TLED - 3 ft - 1x - from 3 ft 1x T8 25w</t>
  </si>
  <si>
    <t>11107-6</t>
  </si>
  <si>
    <t>SBDI: Lamp - TLED - 3 ft - 1x - from 3 ft T12 1x</t>
  </si>
  <si>
    <t>11108-5</t>
  </si>
  <si>
    <t>SBDI: Lamp - TLED - 4 ft - 1x - from 4 ft T12 1x</t>
  </si>
  <si>
    <t>11108-6</t>
  </si>
  <si>
    <t>11114-5</t>
  </si>
  <si>
    <t>SBDI: Lamp - TLED - 4 ft - 2x - from 4 ft T12 2x</t>
  </si>
  <si>
    <t>11114-6</t>
  </si>
  <si>
    <t>11115-5</t>
  </si>
  <si>
    <t>SBDI: Lamp - TLED - 4 ft - 2x - from 4 ft T12 HO 2x</t>
  </si>
  <si>
    <t>11115-6</t>
  </si>
  <si>
    <t>11127-5</t>
  </si>
  <si>
    <t>SBDI: Lamp - TLED - 4 ft - 3x from 4 ft T12 3x</t>
  </si>
  <si>
    <t>11127-6</t>
  </si>
  <si>
    <t>11128-5</t>
  </si>
  <si>
    <t>SBDI: Lamp - TLED - 4 ft - 4x - from 4 ft T12 4x</t>
  </si>
  <si>
    <t>11128-6</t>
  </si>
  <si>
    <t>11129-6</t>
  </si>
  <si>
    <t>SBDI: Lamp - TLED - 4 ft - 4x - from 4 ft T12 HO 4x</t>
  </si>
  <si>
    <t>11135-1</t>
  </si>
  <si>
    <t>SBDI: LED Exit Sign</t>
  </si>
  <si>
    <t>11135-2</t>
  </si>
  <si>
    <t>11136-9</t>
  </si>
  <si>
    <t>SBDI: LED Open Sign</t>
  </si>
  <si>
    <t>11137-4</t>
  </si>
  <si>
    <t>SBDI: Occupancy Sensor - 100w to 150w</t>
  </si>
  <si>
    <t>11138-4</t>
  </si>
  <si>
    <t>SBDI: Occupancy Sensor - 151w to 200w</t>
  </si>
  <si>
    <t>11220-3</t>
  </si>
  <si>
    <t>SBDI: Sprayhead - EWH - 0.65 gpm - from 2.2</t>
  </si>
  <si>
    <t>11315-3</t>
  </si>
  <si>
    <t>SBDI: Aerator - EWH - All Others</t>
  </si>
  <si>
    <t>11321-3</t>
  </si>
  <si>
    <t>SBDI: Aerator - EWH - Retail</t>
  </si>
  <si>
    <t>12053-4</t>
  </si>
  <si>
    <t>SBDI: Fixture - LED - 100w - from 400w HID</t>
  </si>
  <si>
    <t>12053-5</t>
  </si>
  <si>
    <t>12105-2</t>
  </si>
  <si>
    <t>SBDI: Fixture - LED - 20w - from 100w HID</t>
  </si>
  <si>
    <t>12106-5</t>
  </si>
  <si>
    <t>SBDI: Lamp - TLED - 4 ft - 1x - from 4 ft T8 28w BBF 1x</t>
  </si>
  <si>
    <t>12107-4</t>
  </si>
  <si>
    <t>SBDI: Lamp - TLED - 4 ft - 1x - from 4ft T8 32w BBF 1x</t>
  </si>
  <si>
    <t>12107-5</t>
  </si>
  <si>
    <t>12108-5</t>
  </si>
  <si>
    <t>SBDI: Lamp - TLED - 4 ft - 2x - from 4 ft T8 28w BBF 2x</t>
  </si>
  <si>
    <t>12109-4</t>
  </si>
  <si>
    <t>SBDI: Lamp - TLED - 4 ft - 2x - from 4 ft T8 32w BBF 2x</t>
  </si>
  <si>
    <t>12109-5</t>
  </si>
  <si>
    <t>12110-4</t>
  </si>
  <si>
    <t>SBDI: Lamp - TLED - 4 ft - 3x - from 4 ft T8 28w BBF 3x</t>
  </si>
  <si>
    <t>12111-4</t>
  </si>
  <si>
    <t>SBDI: Lamp - TLED - 4 ft - 3x - from 4 ft T8 32w BBF 3x</t>
  </si>
  <si>
    <t>12111-5</t>
  </si>
  <si>
    <t>12113-3</t>
  </si>
  <si>
    <t>SBDI: Lamp - TLED - 4 ft - 4x - from 4 ft T8 28w BBF 4x</t>
  </si>
  <si>
    <t>12113-4</t>
  </si>
  <si>
    <t>12114-4</t>
  </si>
  <si>
    <t>SBDI: Lamp - TLED - 4 ft - 4x - from 4 ft T8 32w BBF 4x</t>
  </si>
  <si>
    <t>12114-5</t>
  </si>
  <si>
    <t>12115-3</t>
  </si>
  <si>
    <t>SBDI: Fixture - Volumetric - LED - 24w - from 4 ft T12 4x</t>
  </si>
  <si>
    <t>12115-4</t>
  </si>
  <si>
    <t>12116-4</t>
  </si>
  <si>
    <t>SBDI: Fixture - Volumetric - LED - 24w - from 4 ft T8 32w 4x</t>
  </si>
  <si>
    <t>12117-5</t>
  </si>
  <si>
    <t>SBDI: Fixture - Volumetric - LED - 24w - from 4 ft T8 32w 3x</t>
  </si>
  <si>
    <t>12118-1</t>
  </si>
  <si>
    <t>SBDI: Fixture - LED - 35w - from 175w HID</t>
  </si>
  <si>
    <t>12161-1</t>
  </si>
  <si>
    <t>SBDI: Lamp - TLED - 4 ft - 2x - from 4 ft T8 32w NLO 2x - LCA</t>
  </si>
  <si>
    <t>12176-1</t>
  </si>
  <si>
    <t>SBDI: Lamp - TLED - 4 ft - 4x - from 4 ft T8 32w NLO 4x - LCA</t>
  </si>
  <si>
    <t>12188-1</t>
  </si>
  <si>
    <t>SBDI: Fixture - LED - 35w - from 250w HID</t>
  </si>
  <si>
    <t>12189-2</t>
  </si>
  <si>
    <t>SBDI: Fixture - LED - 60w - from 250w HID</t>
  </si>
  <si>
    <t>12190-1</t>
  </si>
  <si>
    <t>SBDI: Fixture - LED - 60w - from 400w HID</t>
  </si>
  <si>
    <t>12191-2</t>
  </si>
  <si>
    <t>SBDI: Fixture - LED - 80w - from 400w HID</t>
  </si>
  <si>
    <t>12193-1</t>
  </si>
  <si>
    <t>SBDI: Fixture - LED - High Output - from 400w HID</t>
  </si>
  <si>
    <t>12195-1</t>
  </si>
  <si>
    <t>SBDI: Fixture - LED - Low to Med Output - from 400w HID</t>
  </si>
  <si>
    <t>12356-1</t>
  </si>
  <si>
    <t>Thermostat - Web Enabled - ER Heating - Comm</t>
  </si>
  <si>
    <t>12731-1</t>
  </si>
  <si>
    <t>Fixture - LED - 150w - from 4 ft T5 HLO 6x - SMB</t>
  </si>
  <si>
    <t>12732-1</t>
  </si>
  <si>
    <t>Fixture - LED - 300w - from 1000w MH - SMB</t>
  </si>
  <si>
    <t>12784-2</t>
  </si>
  <si>
    <t>Lamp - TLED - 4 ft - 2x - DLR from 4 ft T12 3x - DI - SMB</t>
  </si>
  <si>
    <t>12786-2</t>
  </si>
  <si>
    <t>Lamp - TLED - 4 ft - 2x - DLR from 4 ft T12 4x - DI - SMB</t>
  </si>
  <si>
    <t>12792-1</t>
  </si>
  <si>
    <t>Lamp - TLED - 4 ft - 2x - DLR from 4 ft T8 32w BBF 3x - DI - SMB</t>
  </si>
  <si>
    <t>12792-2</t>
  </si>
  <si>
    <t>12793-2</t>
  </si>
  <si>
    <t>Lamp - TLED - 4 ft - 2x - DLR from 4 ft T8 32w BBF 4x - DI - SMB</t>
  </si>
  <si>
    <t>12795-1</t>
  </si>
  <si>
    <t>Lamp - TLED - 4 ft - 2x - DLR from 4 ft T8 32w HLO 4x - DI - LCA</t>
  </si>
  <si>
    <t>12800-1</t>
  </si>
  <si>
    <t>Lamp - TLED - 4 ft - 2x - DLR from 8 ft T12 F96 2x - DI - SMB</t>
  </si>
  <si>
    <t>12800-2</t>
  </si>
  <si>
    <t>12804-2</t>
  </si>
  <si>
    <t>Lamp - TLED - 4 ft - 2x - from 8 ft T12 F96 1x - DI - SMB</t>
  </si>
  <si>
    <t>12806-2</t>
  </si>
  <si>
    <t>Lamp - TLED - 4 ft - 2x - from 8 ft T12 HO F96 1x - DI - SMB</t>
  </si>
  <si>
    <t>12815-1</t>
  </si>
  <si>
    <t>Lamp - TLED - 4 ft - 4x - from 8 ft T12 F96 2x - DI - SMB</t>
  </si>
  <si>
    <t>12815-2</t>
  </si>
  <si>
    <t>12817-1</t>
  </si>
  <si>
    <t>Lamp - TLED - 4 ft - 4x - from 8 ft T12 HO F96 2x - DI - SMB</t>
  </si>
  <si>
    <t>12817-2</t>
  </si>
  <si>
    <t>12918-1</t>
  </si>
  <si>
    <t>Case Lighting - LED - Low Power - Refrigerated Space - Med Temp - from Single T12 - Restaurant</t>
  </si>
  <si>
    <t>12925-1</t>
  </si>
  <si>
    <t>Case Lighting - LED - Low Power - Refrigerated Space - Low Temp - from Single T8 - Restaurant</t>
  </si>
  <si>
    <t>12926-1</t>
  </si>
  <si>
    <t>Case Lighting - LED - Low Power - Refrigerated Space - Low Temp - from Single T12 - Restaurant</t>
  </si>
  <si>
    <t>12929-1</t>
  </si>
  <si>
    <t>Case Lighting - LED - Low Power - Refrigerated Space - Med Temp - from Single T8 - Grocery</t>
  </si>
  <si>
    <t>12930-1</t>
  </si>
  <si>
    <t>Case Lighting - LED - Low Power - Refrigerated Space - Med Temp - from Single T12 - Grocery</t>
  </si>
  <si>
    <t>12937-1</t>
  </si>
  <si>
    <t>Case Lighting - LED - Low Power - Refrigerated Space - Low Temp - from Single T8 - Grocery</t>
  </si>
  <si>
    <t>12938-1</t>
  </si>
  <si>
    <t>Case Lighting - LED - Low Power - Refrigerated Space - Low Temp - from Single T12 - Grocery</t>
  </si>
  <si>
    <t>12959-1</t>
  </si>
  <si>
    <t>Energy Audit - EH - SMB</t>
  </si>
  <si>
    <t>13022-1</t>
  </si>
  <si>
    <t>Thermostat Control - Occupancy Based - Setback - 5 Degrees - Lodging</t>
  </si>
  <si>
    <t>13064-1</t>
  </si>
  <si>
    <t>Heat Pump - Packaged Terminal - Lodging</t>
  </si>
  <si>
    <t>10045-1</t>
  </si>
  <si>
    <t>Conservation Voltage Reduction - Custom</t>
  </si>
  <si>
    <t>10278-1</t>
  </si>
  <si>
    <t>LIW: Safety Test - Combustion - MH - TE</t>
  </si>
  <si>
    <t>10280-1</t>
  </si>
  <si>
    <t>LIW: Safety Test - Combustion - SF - TE</t>
  </si>
  <si>
    <t>10282-1</t>
  </si>
  <si>
    <t>LIW: Sealing - Air - Package - MF - TE</t>
  </si>
  <si>
    <t>10303-1</t>
  </si>
  <si>
    <t>LIW: Carbon Monoxide Detector - MF - TE</t>
  </si>
  <si>
    <t>10305-1</t>
  </si>
  <si>
    <t>LIW: Carbon Monoxide Detector - MH - TE</t>
  </si>
  <si>
    <t>10307-1</t>
  </si>
  <si>
    <t>LIW: Carbon Monoxide Detector - SF - TE</t>
  </si>
  <si>
    <t>10309-1</t>
  </si>
  <si>
    <t>LIW: Smoke Detector - MF - TE</t>
  </si>
  <si>
    <t>10311-1</t>
  </si>
  <si>
    <t>LIW: Smoke Detector - MH - TE</t>
  </si>
  <si>
    <t>10313-1</t>
  </si>
  <si>
    <t>LIW: Smoke Detector - SF - TE</t>
  </si>
  <si>
    <t>10315-5</t>
  </si>
  <si>
    <t>LIW: Sealing - Duct - MH - TE</t>
  </si>
  <si>
    <t>10316-5</t>
  </si>
  <si>
    <t>LIW: Sealing - Duct - MH - TG</t>
  </si>
  <si>
    <t>10318-5</t>
  </si>
  <si>
    <t>LIW: Sealing - Duct - SF - TE</t>
  </si>
  <si>
    <t>10319-5</t>
  </si>
  <si>
    <t>LIW: Sealing - Duct - SF - TG</t>
  </si>
  <si>
    <t>10320-3</t>
  </si>
  <si>
    <t>LIW: Ductless Heat Pump - MH - SH</t>
  </si>
  <si>
    <t>10321-6</t>
  </si>
  <si>
    <t>LIW: Ductless Heat Pump - MH - TE</t>
  </si>
  <si>
    <t>10323-6</t>
  </si>
  <si>
    <t>LIW: Ductless Heat Pump - SF - TE</t>
  </si>
  <si>
    <t>10331-1</t>
  </si>
  <si>
    <t>LIW: Repair - Furnace - MH - TE</t>
  </si>
  <si>
    <t>10333-1</t>
  </si>
  <si>
    <t>LIW: Repair - Furnace - SF - TE</t>
  </si>
  <si>
    <t>10337-1</t>
  </si>
  <si>
    <t>LIW: Furnace - Replacement - MH - TE</t>
  </si>
  <si>
    <t>10339-1</t>
  </si>
  <si>
    <t>LIW: Furnace - Replacement - SF - TE</t>
  </si>
  <si>
    <t>10341-3</t>
  </si>
  <si>
    <t>LIW: Furnace - Replacement - Gas - 95pc - MF - TG</t>
  </si>
  <si>
    <t>10343-2</t>
  </si>
  <si>
    <t>LIW: Furnace - Replacement - Gas - 95pc - SF - TG</t>
  </si>
  <si>
    <t>10347-1</t>
  </si>
  <si>
    <t>LIW: Ground Vapor Barrier - MH - TE</t>
  </si>
  <si>
    <t>10349-1</t>
  </si>
  <si>
    <t>LIW: Ground Vapor Barrier - SF - TE</t>
  </si>
  <si>
    <t>10360-2</t>
  </si>
  <si>
    <t>LIW: Insulation - Duct - R0 to R11 - SF - TE</t>
  </si>
  <si>
    <t>10361-3</t>
  </si>
  <si>
    <t>LIW: Insulation - Duct - R0 to R11 - SF - TG</t>
  </si>
  <si>
    <t>10365-6</t>
  </si>
  <si>
    <t>LIW: Insulation - Floor - R0 to R19 - SF - TE</t>
  </si>
  <si>
    <t>10367-5</t>
  </si>
  <si>
    <t>LIW: Insulation - Floor - R0 to R22 - MH - TE</t>
  </si>
  <si>
    <t>10368-5</t>
  </si>
  <si>
    <t>LIW: Insulation - Floor - R0 to R22 - MH - TG</t>
  </si>
  <si>
    <t>10370-4</t>
  </si>
  <si>
    <t>LIW: Insulation - Floor - R0 to R30 - MF - TE</t>
  </si>
  <si>
    <t>10373-3</t>
  </si>
  <si>
    <t>LIW: Insulation - Floor - R0 to R30 - MH - TE</t>
  </si>
  <si>
    <t>10374-3</t>
  </si>
  <si>
    <t>LIW: Insulation - Floor - R0 to R30 - MH - TG</t>
  </si>
  <si>
    <t>10376-6</t>
  </si>
  <si>
    <t>LIW: Insulation - Floor - R0 to R30 - SF - TE</t>
  </si>
  <si>
    <t>10377-4</t>
  </si>
  <si>
    <t>LIW: Insulation - Floor - R0 to R30 - SF - TG</t>
  </si>
  <si>
    <t>10379-5</t>
  </si>
  <si>
    <t>LIW: Insulation - Floor - R11 to R22 - MH - TE</t>
  </si>
  <si>
    <t>10385-4</t>
  </si>
  <si>
    <t>LIW: Insulation - Wall - R0 to R11 - MF - TE</t>
  </si>
  <si>
    <t>10391-6</t>
  </si>
  <si>
    <t>LIW: Insulation - Wall - R0 to R11 - SF - TE</t>
  </si>
  <si>
    <t>10392-6</t>
  </si>
  <si>
    <t>LIW: Insulation - Wall - R0 to R11 - SF - TG</t>
  </si>
  <si>
    <t>10400-4</t>
  </si>
  <si>
    <t>LIW: Insulation - Attic - R0 to R30 - MH - TE</t>
  </si>
  <si>
    <t>10400-5</t>
  </si>
  <si>
    <t>10401-5</t>
  </si>
  <si>
    <t>LIW: Insulation - Attic - R0 to R30 - MH - TG</t>
  </si>
  <si>
    <t>10406-5</t>
  </si>
  <si>
    <t>LIW: Insulation - Attic - R0 to R38 - SF - TE</t>
  </si>
  <si>
    <t>10407-4</t>
  </si>
  <si>
    <t>LIW: Insulation - Attic - R0 to R38 - SF - TG</t>
  </si>
  <si>
    <t>10414-6</t>
  </si>
  <si>
    <t>LIW: Insulation - Attic - R11 to R38 - SF - TE</t>
  </si>
  <si>
    <t>10415-4</t>
  </si>
  <si>
    <t>LIW: Insulation - Attic - R11 to R38 - SF - TG</t>
  </si>
  <si>
    <t>10419-6</t>
  </si>
  <si>
    <t>LIW: Insulation - Attic - R19 to R38 - SF - TE</t>
  </si>
  <si>
    <t>10423-5</t>
  </si>
  <si>
    <t>LIW: Lamp - LED - A Lamp - MH - TE</t>
  </si>
  <si>
    <t>10425-5</t>
  </si>
  <si>
    <t>LIW: Lamp - LED - A Lamp - SF - TE</t>
  </si>
  <si>
    <t>10451-1</t>
  </si>
  <si>
    <t>LIW: Door - Sweep - SF - TE</t>
  </si>
  <si>
    <t>10464-1</t>
  </si>
  <si>
    <t>LIW: Door - Weather Strip - MH - TE</t>
  </si>
  <si>
    <t>10466-1</t>
  </si>
  <si>
    <t>LIW: Door - Weather Strip - SF - TE</t>
  </si>
  <si>
    <t>10468-5</t>
  </si>
  <si>
    <t>LIW: Ventilation - Whole House - MF - TE</t>
  </si>
  <si>
    <t>10470-5</t>
  </si>
  <si>
    <t>LIW: Ventilation - Whole House - MH - TE</t>
  </si>
  <si>
    <t>10472-5</t>
  </si>
  <si>
    <t>LIW: Ventilation - Whole House - SF - TE</t>
  </si>
  <si>
    <t>10476-1</t>
  </si>
  <si>
    <t>LIW: Ventilation - Mechanical - MH - TE</t>
  </si>
  <si>
    <t>10478-1</t>
  </si>
  <si>
    <t>LIW: Ventilation - Mechanical - SF - TE</t>
  </si>
  <si>
    <t>10482-1</t>
  </si>
  <si>
    <t>LIW: Repair - Electrical - MH - TE</t>
  </si>
  <si>
    <t>10484-1</t>
  </si>
  <si>
    <t>LIW: Repair - Electrical - SF - TE</t>
  </si>
  <si>
    <t>10488-1</t>
  </si>
  <si>
    <t>LIW: Repair - Floor - MH - TE</t>
  </si>
  <si>
    <t>10490-1</t>
  </si>
  <si>
    <t>LIW: Repair - Floor - SF - TE</t>
  </si>
  <si>
    <t>10494-1</t>
  </si>
  <si>
    <t>LIW: Repair - Health - MH - TE</t>
  </si>
  <si>
    <t>10496-1</t>
  </si>
  <si>
    <t>LIW: Repair - Health - SF - TE</t>
  </si>
  <si>
    <t>10500-1</t>
  </si>
  <si>
    <t>LIW: Repair - Plumbing - MH - TE</t>
  </si>
  <si>
    <t>10502-1</t>
  </si>
  <si>
    <t>LIW: Repair - Plumbing - SF - TE</t>
  </si>
  <si>
    <t>10506-1</t>
  </si>
  <si>
    <t>LIW: Repair - Roof - MH - TE</t>
  </si>
  <si>
    <t>10508-1</t>
  </si>
  <si>
    <t>LIW: Repair - Roof - SF - TE</t>
  </si>
  <si>
    <t>10512-1</t>
  </si>
  <si>
    <t>LIW: Repair - Structural - MH - TE</t>
  </si>
  <si>
    <t>10518-2</t>
  </si>
  <si>
    <t>LIW: Sealing - Air - Ceiling - MF - TE</t>
  </si>
  <si>
    <t>10522-2</t>
  </si>
  <si>
    <t>LIW: Sealing - Air - Floor - MF - TE</t>
  </si>
  <si>
    <t>10528-2</t>
  </si>
  <si>
    <t>LIW: Sealing - Air - Walls - MF - TE</t>
  </si>
  <si>
    <t>10530-4</t>
  </si>
  <si>
    <t>LIW: Sealing - Shell - MH - TE</t>
  </si>
  <si>
    <t>10531-5</t>
  </si>
  <si>
    <t>LIW: Sealing - Shell - MH - TG</t>
  </si>
  <si>
    <t>10533-6</t>
  </si>
  <si>
    <t>LIW: Sealing - Shell - SF - TE</t>
  </si>
  <si>
    <t>10534-5</t>
  </si>
  <si>
    <t>LIW: Sealing - Shell - SF - TG</t>
  </si>
  <si>
    <t>10559-3</t>
  </si>
  <si>
    <t>LIW: Insulation - Water Heater Pipe - MH - TE</t>
  </si>
  <si>
    <t>10560-3</t>
  </si>
  <si>
    <t>LIW: Insulation - Water Heater Pipe - MH - TG</t>
  </si>
  <si>
    <t>10562-3</t>
  </si>
  <si>
    <t>LIW: Insulation - Water Heater Pipe - SF - TE</t>
  </si>
  <si>
    <t>10563-3</t>
  </si>
  <si>
    <t>LIW: Insulation - Water Heater Pipe - SF - TG</t>
  </si>
  <si>
    <t>10577-1</t>
  </si>
  <si>
    <t>LIW: Water Heater - Wrap - MF - TE</t>
  </si>
  <si>
    <t>10581-1</t>
  </si>
  <si>
    <t>LIW: Water Heater - Wrap - SF - TE</t>
  </si>
  <si>
    <t>10589-4</t>
  </si>
  <si>
    <t>LIW: Windows - DP to DP - MH - TE</t>
  </si>
  <si>
    <t>10595-5</t>
  </si>
  <si>
    <t>LIW: Windows - SP to DP - MH - TE</t>
  </si>
  <si>
    <t>10597-5</t>
  </si>
  <si>
    <t>LIW: Windows - SP to DP - SF - TE</t>
  </si>
  <si>
    <t>10631-4</t>
  </si>
  <si>
    <t>LIW: Insulation - Attic - R0 to R49 - MF - TE</t>
  </si>
  <si>
    <t>10634-4</t>
  </si>
  <si>
    <t>LIW: Insulation - Attic - R0 to R49 - SF - TE</t>
  </si>
  <si>
    <t>10635-4</t>
  </si>
  <si>
    <t>LIW: Insulation - Attic - R0 to R49 - SF - TG</t>
  </si>
  <si>
    <t>10637-5</t>
  </si>
  <si>
    <t>LIW: Insulation - Attic - R11 to R49 - SF - TE</t>
  </si>
  <si>
    <t>10638-4</t>
  </si>
  <si>
    <t>LIW: Insulation - Attic - R11 to R49 - SF - TG</t>
  </si>
  <si>
    <t>10640-3</t>
  </si>
  <si>
    <t>LIW: Insulation - Attic - R19 to R49 - MF - TE</t>
  </si>
  <si>
    <t>10650-4</t>
  </si>
  <si>
    <t>LIW: Aerator - 1.5 gpm - SF - TE</t>
  </si>
  <si>
    <t>10669-3</t>
  </si>
  <si>
    <t>LIW: Lamp - LED - Globe - MH - TE</t>
  </si>
  <si>
    <t>10671-3</t>
  </si>
  <si>
    <t>LIW: Lamp - LED - Globe - SF - TE</t>
  </si>
  <si>
    <t>10689-1</t>
  </si>
  <si>
    <t>LIW: Sealing - Air - Package - 20 plus - SIR - MF - TE</t>
  </si>
  <si>
    <t>10691-3</t>
  </si>
  <si>
    <t>LIW: Ductless Heat Pump - MF - TE</t>
  </si>
  <si>
    <t>12217-1</t>
  </si>
  <si>
    <t>LIW: Safety Test - Combustion - SF - TG</t>
  </si>
  <si>
    <t>12220-4</t>
  </si>
  <si>
    <t>LIW: Insulation - Attic - R0 to R22 - MH - TE</t>
  </si>
  <si>
    <t>12223-1</t>
  </si>
  <si>
    <t>LIW: Ventilation - Mechanical - SF - TG</t>
  </si>
  <si>
    <t>12225-1</t>
  </si>
  <si>
    <t>LIW: Repair - Furnace - SF - TG</t>
  </si>
  <si>
    <t>12290-2</t>
  </si>
  <si>
    <t>LIW: Heat Pump Water Heater - Tier 3 - SF - TE</t>
  </si>
  <si>
    <t>12292-1</t>
  </si>
  <si>
    <t>LIW: Repair - Health - SF - TG</t>
  </si>
  <si>
    <t>12293-1</t>
  </si>
  <si>
    <t>LIW: Repair - Electrical - SF - TG</t>
  </si>
  <si>
    <t>12306-1</t>
  </si>
  <si>
    <t>LIW: Door - Weather Strip - SF - TG</t>
  </si>
  <si>
    <t>12310-1</t>
  </si>
  <si>
    <t>LIW: Repair - Furnace - MH - TG</t>
  </si>
  <si>
    <t>12311-1</t>
  </si>
  <si>
    <t>LIW: Ground Vapor Barrier - SF - TG</t>
  </si>
  <si>
    <t>12313-1</t>
  </si>
  <si>
    <t>LIW: Ventilation - Mechanical - MH - TG</t>
  </si>
  <si>
    <t>12397-3</t>
  </si>
  <si>
    <t>LIW: Insulation - Attic - R0 to R22 - MH - TG</t>
  </si>
  <si>
    <t>12401-2</t>
  </si>
  <si>
    <t>LIW: Lamp - LED - MR16 - SF - TE</t>
  </si>
  <si>
    <t>12558-1</t>
  </si>
  <si>
    <t>LIW: Repair - Roof - SF - TG</t>
  </si>
  <si>
    <t>12607-1</t>
  </si>
  <si>
    <t>LIW: Mobile Home Replacement w/HP - ES Pre-1976 Single to Single - MH - TE</t>
  </si>
  <si>
    <t>12609-1</t>
  </si>
  <si>
    <t>LIW: Repair - Structural - SF - TG</t>
  </si>
  <si>
    <t>12648-2</t>
  </si>
  <si>
    <t>LIW: Windows - SP to DP - SF - TG</t>
  </si>
  <si>
    <t>12722-2</t>
  </si>
  <si>
    <t>LIW: Water Heater - Storage - Energy Star - SF - TG</t>
  </si>
  <si>
    <t>12726-2</t>
  </si>
  <si>
    <t>LIW: Water Heater - Tankless - Energy Star - MH - TG</t>
  </si>
  <si>
    <t>12728-2</t>
  </si>
  <si>
    <t>LIW: Water Heater - Tankless - Energy Star - SF - TG</t>
  </si>
  <si>
    <t>12820-2</t>
  </si>
  <si>
    <t>LIW: Heat Pump - MH - TE</t>
  </si>
  <si>
    <t>12822-2</t>
  </si>
  <si>
    <t>LIW: Heat Pump - SF - TE</t>
  </si>
  <si>
    <t>12897-1</t>
  </si>
  <si>
    <t>LIW: Personal Protective Equipment - SF - TE</t>
  </si>
  <si>
    <t>12899-1</t>
  </si>
  <si>
    <t>LIW: Personal Protective Equipment - MH - TE</t>
  </si>
  <si>
    <t>12900-1</t>
  </si>
  <si>
    <t>LIW: Personal Protective Equipment - SF - TG</t>
  </si>
  <si>
    <t>13009-1</t>
  </si>
  <si>
    <t>LIW: Sealing - Air - SIR - MF - TE</t>
  </si>
  <si>
    <t>13179-1</t>
  </si>
  <si>
    <t>LIW: Door - Sweep - SF - TG</t>
  </si>
  <si>
    <t>12670-1</t>
  </si>
  <si>
    <t>Furnace - 95pc - GH - Res - MI</t>
  </si>
  <si>
    <t>12680-1</t>
  </si>
  <si>
    <t>Boiler - Energy Star - 95pc AFUE - GH - Res</t>
  </si>
  <si>
    <t>12684-1</t>
  </si>
  <si>
    <t>Water Heater - Storage - Energy Star - 0.67 EF - GH - Res</t>
  </si>
  <si>
    <t>12684-2</t>
  </si>
  <si>
    <t>12685-2</t>
  </si>
  <si>
    <t>Water Heater - Storage - Energy Star - 0.67 EF - GH - Res - MI</t>
  </si>
  <si>
    <t>12686-1</t>
  </si>
  <si>
    <t>12687-1</t>
  </si>
  <si>
    <t>Water Heater - Tankless - Energy Star - 0.9 EF - GH - Res - MI</t>
  </si>
  <si>
    <t>12687-2</t>
  </si>
  <si>
    <t>10709-4</t>
  </si>
  <si>
    <t>SFWIN: Windows - Single Pane - to U30 - NG</t>
  </si>
  <si>
    <t>10709-5</t>
  </si>
  <si>
    <t>10709-6</t>
  </si>
  <si>
    <t>10721-4</t>
  </si>
  <si>
    <t>SFWIN: Windows - Single Pane - to U30 - NG - MH</t>
  </si>
  <si>
    <t>10721-5</t>
  </si>
  <si>
    <t>10913-5</t>
  </si>
  <si>
    <t>SFWX: Insulation - Attic - R0 to R49 - NG</t>
  </si>
  <si>
    <t>10913-6</t>
  </si>
  <si>
    <t>13178-1</t>
  </si>
  <si>
    <t>Energy Report - Year 2 - G - Res</t>
  </si>
  <si>
    <t>13194-1</t>
  </si>
  <si>
    <t>CBA - Base - Custom</t>
  </si>
  <si>
    <t>10820-1</t>
  </si>
  <si>
    <t>CKTCH: Sales Incentive - Oven - NG</t>
  </si>
  <si>
    <t>10824-2</t>
  </si>
  <si>
    <t>CKTCH: Oven - Combination - 14 Pan or Less - NG</t>
  </si>
  <si>
    <t>10824-3</t>
  </si>
  <si>
    <t>10825-3</t>
  </si>
  <si>
    <t>CKTCH: Oven - Combination - More Than 28 Pans - NG</t>
  </si>
  <si>
    <t>10826-3</t>
  </si>
  <si>
    <t>CKTCH: Oven - Combination - 15 to 28 Pans - NG</t>
  </si>
  <si>
    <t>10877-1</t>
  </si>
  <si>
    <t>CKTCH: Dishwasher - Door Type - Low Temp - GWH</t>
  </si>
  <si>
    <t>10897-1</t>
  </si>
  <si>
    <t>CKTCH: Dishwasher - Under Counter - Low Temp - GWH</t>
  </si>
  <si>
    <t>12431-1</t>
  </si>
  <si>
    <t>Fryer - Kitchen - Any Vat - Comm - NG</t>
  </si>
  <si>
    <t>12431-2</t>
  </si>
  <si>
    <t>12433-1</t>
  </si>
  <si>
    <t>Steam - Kitchen - Any Size - Comm - NG</t>
  </si>
  <si>
    <t>12742-1</t>
  </si>
  <si>
    <t>Oven - Convection - Double - 5 Pans or less - GH - Comm</t>
  </si>
  <si>
    <t>12750-1</t>
  </si>
  <si>
    <t>Oven - Convection - Full - 5 Pans or less - GH - Comm</t>
  </si>
  <si>
    <t>12880-1</t>
  </si>
  <si>
    <t>Incentive - Sales - Dishwasher - GWH - Comm - Kitchen</t>
  </si>
  <si>
    <t>12880-2</t>
  </si>
  <si>
    <t>12883-1</t>
  </si>
  <si>
    <t>Incentive - Sales - Fryer - GH - Comm - Kitchen</t>
  </si>
  <si>
    <t>12883-2</t>
  </si>
  <si>
    <t>12888-1</t>
  </si>
  <si>
    <t>Incentive - Sales - Oven - GH - Comm - Kitchen</t>
  </si>
  <si>
    <t>12888-2</t>
  </si>
  <si>
    <t>12890-2</t>
  </si>
  <si>
    <t>Incentive - Sales - Steam Cooker - GH - Comm - Kitchen</t>
  </si>
  <si>
    <t>13053-1</t>
  </si>
  <si>
    <t>Griddle - 4 LF - GH - Kitchen - Comm</t>
  </si>
  <si>
    <t>13070-1</t>
  </si>
  <si>
    <t>Oven - Convection - Double - GH - Comm</t>
  </si>
  <si>
    <t>13074-1</t>
  </si>
  <si>
    <t>Oven - Convection - Full - GH - Comm</t>
  </si>
  <si>
    <t>13082-1</t>
  </si>
  <si>
    <t>Steamer - Any Size - GH - Kitchen - Comm</t>
  </si>
  <si>
    <t>13086-1</t>
  </si>
  <si>
    <t>Incentive - Sales - Oven - Combination - GH - Comm - Kitchen</t>
  </si>
  <si>
    <t>13102-1</t>
  </si>
  <si>
    <t>Dishwasher - Door Type - Single Tank - Low Temp - GWH - Foodservice</t>
  </si>
  <si>
    <t>13120-1</t>
  </si>
  <si>
    <t>Dishwasher - Rack Conveyor - Single Tank - High Temp - GWH - Foodservice</t>
  </si>
  <si>
    <t>13134-1</t>
  </si>
  <si>
    <t>Dishwasher - Under Counter - High Temp - GWH - Foodservice</t>
  </si>
  <si>
    <t>13138-1</t>
  </si>
  <si>
    <t>Dishwasher - Under Counter - Low Temp - GWH - Foodservice</t>
  </si>
  <si>
    <t>12277-1</t>
  </si>
  <si>
    <t>CMID: Water Heater - Condensing - Storage</t>
  </si>
  <si>
    <t>12277-2</t>
  </si>
  <si>
    <t>12278-2</t>
  </si>
  <si>
    <t>CMID: Boiler - Domestic</t>
  </si>
  <si>
    <t>12279-2</t>
  </si>
  <si>
    <t>CMID: Water Heater - Tankless</t>
  </si>
  <si>
    <t>12280-2</t>
  </si>
  <si>
    <t>CMID: Water Heater - Condensing - Storage - MF - HR</t>
  </si>
  <si>
    <t>12281-2</t>
  </si>
  <si>
    <t>CMID: Boiler - Domestic - MF - HR</t>
  </si>
  <si>
    <t>12283-2</t>
  </si>
  <si>
    <t>CMID: Water Heater - Condensing - Storage - MF - LR</t>
  </si>
  <si>
    <t>12284-2</t>
  </si>
  <si>
    <t>CMID: Boiler - Domestic - MF - LR</t>
  </si>
  <si>
    <t>12285-2</t>
  </si>
  <si>
    <t>CMID: Water Heater - Condensing - Tankless - MF - LR</t>
  </si>
  <si>
    <t>11316-1</t>
  </si>
  <si>
    <t>SBDI: Aerator - GWH - All Others</t>
  </si>
  <si>
    <t>12960-1</t>
  </si>
  <si>
    <t>Energy Audit - GH - SMB</t>
  </si>
  <si>
    <t>Order #</t>
  </si>
  <si>
    <t>Exhibit 2: 2021 Annual Cost Effectiveness Estimates</t>
  </si>
  <si>
    <t xml:space="preserve">2021 Electric Cost-Effectiveness Tests:  </t>
  </si>
  <si>
    <t xml:space="preserve">2021 Gas Cost-Effectiveness Tests:  </t>
  </si>
  <si>
    <t>10705-5</t>
  </si>
  <si>
    <t>SFWIN: Windows - Single Pane - to U30 - FAF</t>
  </si>
  <si>
    <t>10705-6</t>
  </si>
  <si>
    <t>10706-5</t>
  </si>
  <si>
    <t>SFWIN: Windows - Single Pane - to U30 - HP</t>
  </si>
  <si>
    <t>10706-6</t>
  </si>
  <si>
    <t>10707-5</t>
  </si>
  <si>
    <t>SFWIN: Windows - Single Pane - to U30 - Zonal</t>
  </si>
  <si>
    <t>10707-6</t>
  </si>
  <si>
    <t>10719-4</t>
  </si>
  <si>
    <t>SFWIN: Windows - Single Pane - to U30 - Resistance - MH</t>
  </si>
  <si>
    <t>10719-5</t>
  </si>
  <si>
    <t>10912-5</t>
  </si>
  <si>
    <t>SFWX: Insulation - Attic - R0 to R49 - FAF</t>
  </si>
  <si>
    <t>10912-6</t>
  </si>
  <si>
    <t>10914-5</t>
  </si>
  <si>
    <t>A20</t>
  </si>
  <si>
    <t>A18</t>
  </si>
  <si>
    <t>Business Lighting Grants</t>
  </si>
  <si>
    <t>Industrial Energy Management</t>
  </si>
  <si>
    <t>Commercial/Industrial Retrofit Total</t>
  </si>
  <si>
    <t>12999-1</t>
  </si>
  <si>
    <t>Savings Tracking - kWh</t>
  </si>
  <si>
    <t>4440 -  BEM AMI SMB Pilot - Electric</t>
  </si>
  <si>
    <t>Single Fam AMI Pilot Prgrm - Elec</t>
  </si>
  <si>
    <t>Clean Buildiings Accellerator</t>
  </si>
  <si>
    <t>C/I Retrofit Total</t>
  </si>
  <si>
    <t xml:space="preserve">Present Value of Lifetime Non Energy Benefits
</t>
  </si>
  <si>
    <t xml:space="preserve">Nominal Value of Non Energy Benefits
</t>
  </si>
  <si>
    <t>Present Value of Lifetime Non Energy Benefits</t>
  </si>
  <si>
    <t xml:space="preserve">Nominal Value of Non Energy Benefits
</t>
  </si>
  <si>
    <r>
      <t xml:space="preserve">Single Family Retrofit </t>
    </r>
    <r>
      <rPr>
        <i/>
        <sz val="11"/>
        <color theme="1"/>
        <rFont val="Calibri"/>
        <family val="2"/>
        <scheme val="minor"/>
      </rPr>
      <t>(all subprograms)</t>
    </r>
  </si>
  <si>
    <r>
      <t>Single Family Retrofit</t>
    </r>
    <r>
      <rPr>
        <i/>
        <sz val="11"/>
        <color theme="1"/>
        <rFont val="Calibri"/>
        <family val="2"/>
        <scheme val="minor"/>
      </rPr>
      <t xml:space="preserve"> (all subprograms)</t>
    </r>
  </si>
  <si>
    <t>Efficiency Boost</t>
  </si>
  <si>
    <t>Efficiency Boost {E}</t>
  </si>
  <si>
    <t>Efficiency Boost {G}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</si>
</sst>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.000000_);\(#,##0.000000\)"/>
    <numFmt numFmtId="166" formatCode="&quot;$&quot;#,##0.00"/>
    <numFmt numFmtId="167" formatCode="0.000000"/>
    <numFmt numFmtId="168" formatCode="0.000000000000000"/>
    <numFmt numFmtId="169" formatCode="_(* #,##0_);_(* \(#,##0\);_(* &quot;-&quot;??_);_(@_)"/>
    <numFmt numFmtId="170" formatCode="&quot;$&quot;#,##0"/>
    <numFmt numFmtId="171" formatCode="###.0\ &quot;aMW&quot;"/>
    <numFmt numFmtId="172" formatCode="_(&quot;$&quot;* #,##0.0000_);_(&quot;$&quot;* \(#,##0.0000\);_(&quot;$&quot;* &quot;-&quot;??_);_(@_)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color theme="1"/>
      <name val="Franklin Gothic Book"/>
      <family val="2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Verdana"/>
      <family val="2"/>
    </font>
    <font>
      <b/>
      <sz val="6"/>
      <name val="Verdana"/>
      <family val="2"/>
    </font>
    <font>
      <b/>
      <sz val="12"/>
      <name val="Verdana"/>
      <family val="2"/>
    </font>
    <font>
      <b/>
      <sz val="12"/>
      <color rgb="FFFF0000"/>
      <name val="Verdana"/>
      <family val="2"/>
    </font>
    <font>
      <sz val="10"/>
      <color indexed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2"/>
      <color theme="1"/>
      <name val="Tahoma"/>
      <family val="2"/>
    </font>
    <font>
      <u/>
      <sz val="8"/>
      <color theme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10"/>
      <name val="Arial"/>
      <family val="2"/>
    </font>
    <font>
      <i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5">
    <fill>
      <patternFill patternType="none"/>
    </fill>
    <fill>
      <patternFill patternType="gray125"/>
    </fill>
    <fill>
      <patternFill patternType="solid">
        <fgColor rgb="FF83AF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9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3C0C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9" tint="0.7999816888943144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thin">
        <color auto="1"/>
      </left>
      <right style="thin">
        <color indexed="64"/>
      </right>
      <top style="thin">
        <color rgb="FFFF0000"/>
      </top>
      <bottom style="medium">
        <color rgb="FFFF0000"/>
      </bottom>
      <diagonal/>
    </border>
    <border>
      <left style="thin">
        <color auto="1"/>
      </left>
      <right/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ashed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4" fontId="10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16">
    <xf numFmtId="0" fontId="0" fillId="0" borderId="0" xfId="0"/>
    <xf numFmtId="0" fontId="1" fillId="0" borderId="0" xfId="3" applyFont="1"/>
    <xf numFmtId="0" fontId="1" fillId="0" borderId="0" xfId="4"/>
    <xf numFmtId="0" fontId="1" fillId="0" borderId="0" xfId="3"/>
    <xf numFmtId="8" fontId="0" fillId="0" borderId="0" xfId="0" applyNumberFormat="1"/>
    <xf numFmtId="8" fontId="1" fillId="0" borderId="0" xfId="3" applyNumberFormat="1"/>
    <xf numFmtId="0" fontId="2" fillId="0" borderId="0" xfId="5" applyFont="1" applyFill="1" applyAlignment="1" applyProtection="1">
      <alignment wrapText="1"/>
    </xf>
    <xf numFmtId="0" fontId="3" fillId="0" borderId="1" xfId="0" applyFont="1" applyBorder="1" applyProtection="1"/>
    <xf numFmtId="0" fontId="0" fillId="0" borderId="2" xfId="0" applyFont="1" applyFill="1" applyBorder="1" applyProtection="1"/>
    <xf numFmtId="0" fontId="0" fillId="0" borderId="3" xfId="0" applyFont="1" applyFill="1" applyBorder="1" applyProtection="1"/>
    <xf numFmtId="0" fontId="4" fillId="2" borderId="0" xfId="0" applyFont="1" applyFill="1" applyProtection="1"/>
    <xf numFmtId="10" fontId="3" fillId="2" borderId="0" xfId="0" applyNumberFormat="1" applyFont="1" applyFill="1" applyProtection="1"/>
    <xf numFmtId="0" fontId="3" fillId="0" borderId="0" xfId="0" applyFont="1" applyProtection="1"/>
    <xf numFmtId="42" fontId="3" fillId="0" borderId="0" xfId="0" applyNumberFormat="1" applyFont="1" applyProtection="1"/>
    <xf numFmtId="3" fontId="3" fillId="0" borderId="0" xfId="0" applyNumberFormat="1" applyFont="1" applyProtection="1"/>
    <xf numFmtId="0" fontId="3" fillId="3" borderId="0" xfId="0" applyFont="1" applyFill="1" applyAlignment="1" applyProtection="1">
      <alignment wrapText="1"/>
    </xf>
    <xf numFmtId="0" fontId="3" fillId="0" borderId="0" xfId="0" applyFont="1" applyAlignment="1" applyProtection="1">
      <alignment wrapText="1"/>
    </xf>
    <xf numFmtId="0" fontId="3" fillId="0" borderId="0" xfId="0" applyFont="1" applyFill="1" applyProtection="1"/>
    <xf numFmtId="0" fontId="5" fillId="0" borderId="4" xfId="0" applyFont="1" applyBorder="1" applyProtection="1"/>
    <xf numFmtId="0" fontId="5" fillId="0" borderId="5" xfId="0" applyFont="1" applyBorder="1" applyProtection="1"/>
    <xf numFmtId="0" fontId="5" fillId="0" borderId="6" xfId="0" applyFont="1" applyBorder="1" applyProtection="1"/>
    <xf numFmtId="0" fontId="4" fillId="0" borderId="0" xfId="0" applyFont="1" applyFill="1" applyProtection="1"/>
    <xf numFmtId="10" fontId="3" fillId="0" borderId="0" xfId="0" applyNumberFormat="1" applyFont="1" applyFill="1" applyProtection="1"/>
    <xf numFmtId="0" fontId="3" fillId="4" borderId="0" xfId="0" applyFont="1" applyFill="1" applyBorder="1" applyAlignment="1" applyProtection="1">
      <alignment wrapText="1"/>
    </xf>
    <xf numFmtId="0" fontId="5" fillId="5" borderId="0" xfId="0" applyFont="1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 wrapText="1"/>
    </xf>
    <xf numFmtId="164" fontId="5" fillId="0" borderId="5" xfId="2" applyNumberFormat="1" applyFont="1" applyFill="1" applyBorder="1" applyAlignment="1" applyProtection="1">
      <alignment horizontal="center" wrapText="1"/>
    </xf>
    <xf numFmtId="164" fontId="5" fillId="0" borderId="0" xfId="2" applyNumberFormat="1" applyFont="1" applyFill="1" applyBorder="1" applyAlignment="1" applyProtection="1">
      <alignment horizontal="left" wrapText="1"/>
    </xf>
    <xf numFmtId="164" fontId="5" fillId="0" borderId="5" xfId="2" applyNumberFormat="1" applyFont="1" applyFill="1" applyBorder="1" applyAlignment="1" applyProtection="1">
      <alignment horizontal="left" wrapText="1"/>
    </xf>
    <xf numFmtId="164" fontId="5" fillId="0" borderId="0" xfId="2" applyNumberFormat="1" applyFont="1" applyFill="1" applyBorder="1" applyAlignment="1" applyProtection="1">
      <alignment horizontal="center" wrapText="1"/>
    </xf>
    <xf numFmtId="42" fontId="5" fillId="0" borderId="0" xfId="2" applyNumberFormat="1" applyFont="1" applyFill="1" applyBorder="1" applyAlignment="1" applyProtection="1">
      <alignment horizontal="center" wrapText="1"/>
    </xf>
    <xf numFmtId="0" fontId="3" fillId="6" borderId="7" xfId="0" applyFont="1" applyFill="1" applyBorder="1" applyAlignment="1" applyProtection="1">
      <alignment horizontal="center" wrapText="1"/>
    </xf>
    <xf numFmtId="0" fontId="3" fillId="6" borderId="8" xfId="0" applyFont="1" applyFill="1" applyBorder="1" applyAlignment="1" applyProtection="1">
      <alignment horizontal="center" wrapText="1"/>
    </xf>
    <xf numFmtId="0" fontId="3" fillId="6" borderId="9" xfId="0" applyFont="1" applyFill="1" applyBorder="1" applyAlignment="1" applyProtection="1">
      <alignment horizontal="center" wrapText="1"/>
    </xf>
    <xf numFmtId="42" fontId="3" fillId="6" borderId="9" xfId="0" applyNumberFormat="1" applyFont="1" applyFill="1" applyBorder="1" applyAlignment="1" applyProtection="1">
      <alignment horizontal="center" wrapText="1"/>
    </xf>
    <xf numFmtId="3" fontId="3" fillId="6" borderId="9" xfId="0" applyNumberFormat="1" applyFont="1" applyFill="1" applyBorder="1" applyAlignment="1" applyProtection="1">
      <alignment horizontal="center" wrapText="1"/>
    </xf>
    <xf numFmtId="0" fontId="6" fillId="0" borderId="0" xfId="0" applyFont="1" applyAlignment="1" applyProtection="1">
      <alignment horizontal="left"/>
    </xf>
    <xf numFmtId="0" fontId="0" fillId="0" borderId="10" xfId="6" applyFont="1" applyFill="1" applyBorder="1"/>
    <xf numFmtId="0" fontId="4" fillId="0" borderId="10" xfId="7" applyFont="1" applyFill="1" applyBorder="1"/>
    <xf numFmtId="0" fontId="8" fillId="7" borderId="11" xfId="0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 applyProtection="1">
      <alignment horizontal="center" vertical="center"/>
      <protection locked="0"/>
    </xf>
    <xf numFmtId="37" fontId="4" fillId="0" borderId="11" xfId="1" applyNumberFormat="1" applyFont="1" applyFill="1" applyBorder="1" applyAlignment="1" applyProtection="1">
      <alignment horizontal="center" vertical="center"/>
      <protection locked="0"/>
    </xf>
    <xf numFmtId="8" fontId="9" fillId="7" borderId="11" xfId="8" applyNumberFormat="1" applyFont="1" applyFill="1" applyBorder="1" applyAlignment="1" applyProtection="1">
      <alignment horizontal="center" vertical="center"/>
      <protection locked="0"/>
    </xf>
    <xf numFmtId="3" fontId="4" fillId="0" borderId="10" xfId="1" applyNumberFormat="1" applyFont="1" applyFill="1" applyBorder="1" applyAlignment="1" applyProtection="1">
      <alignment horizontal="center" wrapText="1"/>
    </xf>
    <xf numFmtId="164" fontId="4" fillId="0" borderId="10" xfId="2" applyNumberFormat="1" applyFont="1" applyFill="1" applyBorder="1" applyProtection="1"/>
    <xf numFmtId="44" fontId="9" fillId="7" borderId="11" xfId="8" applyFont="1" applyFill="1" applyBorder="1" applyAlignment="1" applyProtection="1">
      <alignment horizontal="center" vertical="center"/>
      <protection locked="0"/>
    </xf>
    <xf numFmtId="44" fontId="9" fillId="7" borderId="0" xfId="8" applyFont="1" applyFill="1" applyBorder="1" applyAlignment="1" applyProtection="1">
      <alignment horizontal="center" vertical="center"/>
      <protection locked="0"/>
    </xf>
    <xf numFmtId="2" fontId="4" fillId="0" borderId="10" xfId="1" applyNumberFormat="1" applyFont="1" applyFill="1" applyBorder="1" applyAlignment="1" applyProtection="1">
      <alignment horizontal="center"/>
    </xf>
    <xf numFmtId="42" fontId="4" fillId="0" borderId="10" xfId="2" applyNumberFormat="1" applyFont="1" applyFill="1" applyBorder="1" applyProtection="1"/>
    <xf numFmtId="9" fontId="4" fillId="0" borderId="10" xfId="2" applyNumberFormat="1" applyFont="1" applyFill="1" applyBorder="1" applyProtection="1"/>
    <xf numFmtId="164" fontId="4" fillId="0" borderId="12" xfId="2" applyNumberFormat="1" applyFont="1" applyFill="1" applyBorder="1" applyProtection="1"/>
    <xf numFmtId="164" fontId="4" fillId="0" borderId="13" xfId="2" applyNumberFormat="1" applyFont="1" applyFill="1" applyBorder="1" applyProtection="1"/>
    <xf numFmtId="165" fontId="4" fillId="0" borderId="10" xfId="2" applyNumberFormat="1" applyFont="1" applyFill="1" applyBorder="1" applyProtection="1"/>
    <xf numFmtId="166" fontId="11" fillId="0" borderId="0" xfId="1" applyNumberFormat="1" applyFont="1" applyAlignment="1" applyProtection="1">
      <alignment horizontal="left"/>
    </xf>
    <xf numFmtId="39" fontId="11" fillId="0" borderId="0" xfId="1" applyNumberFormat="1" applyFont="1" applyAlignment="1" applyProtection="1">
      <alignment horizontal="left"/>
    </xf>
    <xf numFmtId="166" fontId="11" fillId="0" borderId="0" xfId="0" applyNumberFormat="1" applyFont="1" applyAlignment="1" applyProtection="1">
      <alignment horizontal="left"/>
    </xf>
    <xf numFmtId="166" fontId="6" fillId="0" borderId="0" xfId="0" applyNumberFormat="1" applyFont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Protection="1"/>
    <xf numFmtId="166" fontId="11" fillId="0" borderId="0" xfId="0" applyNumberFormat="1" applyFont="1" applyFill="1" applyBorder="1" applyAlignment="1" applyProtection="1">
      <alignment horizontal="left"/>
    </xf>
    <xf numFmtId="2" fontId="11" fillId="0" borderId="0" xfId="0" applyNumberFormat="1" applyFont="1" applyFill="1" applyBorder="1" applyAlignment="1" applyProtection="1">
      <alignment horizontal="left"/>
    </xf>
    <xf numFmtId="0" fontId="12" fillId="0" borderId="0" xfId="9"/>
    <xf numFmtId="0" fontId="4" fillId="0" borderId="0" xfId="10"/>
    <xf numFmtId="0" fontId="13" fillId="8" borderId="14" xfId="11" applyFont="1" applyFill="1" applyBorder="1" applyAlignment="1" applyProtection="1">
      <alignment horizontal="center" vertical="center"/>
      <protection hidden="1"/>
    </xf>
    <xf numFmtId="0" fontId="13" fillId="8" borderId="15" xfId="11" applyFont="1" applyFill="1" applyBorder="1" applyAlignment="1" applyProtection="1">
      <alignment horizontal="center" vertical="center"/>
      <protection hidden="1"/>
    </xf>
    <xf numFmtId="167" fontId="4" fillId="0" borderId="0" xfId="10" applyNumberFormat="1"/>
    <xf numFmtId="2" fontId="14" fillId="8" borderId="16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 wrapText="1"/>
      <protection hidden="1"/>
    </xf>
    <xf numFmtId="0" fontId="15" fillId="8" borderId="18" xfId="11" applyFont="1" applyFill="1" applyBorder="1" applyAlignment="1" applyProtection="1">
      <alignment horizontal="left" vertical="center" wrapText="1"/>
      <protection hidden="1"/>
    </xf>
    <xf numFmtId="0" fontId="14" fillId="8" borderId="19" xfId="12" applyFont="1" applyFill="1" applyBorder="1" applyAlignment="1" applyProtection="1">
      <alignment horizontal="center" vertical="center" wrapText="1"/>
      <protection hidden="1"/>
    </xf>
    <xf numFmtId="0" fontId="14" fillId="8" borderId="19" xfId="11" applyFont="1" applyFill="1" applyBorder="1" applyAlignment="1" applyProtection="1">
      <alignment horizontal="center" vertical="center" wrapText="1"/>
      <protection hidden="1"/>
    </xf>
    <xf numFmtId="0" fontId="4" fillId="8" borderId="0" xfId="10" applyFill="1"/>
    <xf numFmtId="0" fontId="13" fillId="8" borderId="20" xfId="11" applyFont="1" applyFill="1" applyBorder="1" applyAlignment="1" applyProtection="1">
      <alignment horizontal="center" vertical="center"/>
      <protection hidden="1"/>
    </xf>
    <xf numFmtId="0" fontId="13" fillId="8" borderId="0" xfId="11" applyFont="1" applyFill="1" applyBorder="1" applyAlignment="1" applyProtection="1">
      <alignment horizontal="center" vertical="center"/>
      <protection hidden="1"/>
    </xf>
    <xf numFmtId="0" fontId="14" fillId="8" borderId="0" xfId="11" applyFont="1" applyFill="1" applyBorder="1" applyAlignment="1" applyProtection="1">
      <alignment horizontal="left" vertical="center"/>
      <protection hidden="1"/>
    </xf>
    <xf numFmtId="0" fontId="13" fillId="8" borderId="0" xfId="11" applyFont="1" applyFill="1" applyBorder="1" applyAlignment="1" applyProtection="1">
      <alignment horizontal="left" vertical="center"/>
      <protection hidden="1"/>
    </xf>
    <xf numFmtId="0" fontId="13" fillId="8" borderId="21" xfId="11" applyFont="1" applyFill="1" applyBorder="1" applyAlignment="1" applyProtection="1">
      <alignment horizontal="center" vertical="center"/>
      <protection hidden="1"/>
    </xf>
    <xf numFmtId="0" fontId="16" fillId="8" borderId="0" xfId="11" applyFont="1" applyFill="1" applyBorder="1" applyAlignment="1" applyProtection="1">
      <alignment vertical="center"/>
      <protection hidden="1"/>
    </xf>
    <xf numFmtId="168" fontId="13" fillId="0" borderId="22" xfId="13" applyNumberFormat="1" applyFont="1" applyFill="1" applyBorder="1" applyAlignment="1" applyProtection="1">
      <alignment horizontal="center" vertical="center"/>
      <protection hidden="1"/>
    </xf>
    <xf numFmtId="0" fontId="13" fillId="9" borderId="23" xfId="13" applyNumberFormat="1" applyFont="1" applyFill="1" applyBorder="1" applyAlignment="1" applyProtection="1">
      <alignment horizontal="center" vertical="center"/>
      <protection hidden="1"/>
    </xf>
    <xf numFmtId="168" fontId="13" fillId="0" borderId="24" xfId="13" applyNumberFormat="1" applyFont="1" applyFill="1" applyBorder="1" applyAlignment="1" applyProtection="1">
      <alignment horizontal="center" vertical="center"/>
      <protection hidden="1"/>
    </xf>
    <xf numFmtId="0" fontId="13" fillId="9" borderId="25" xfId="13" applyNumberFormat="1" applyFont="1" applyFill="1" applyBorder="1" applyAlignment="1" applyProtection="1">
      <alignment horizontal="center" vertical="center"/>
      <protection hidden="1"/>
    </xf>
    <xf numFmtId="168" fontId="13" fillId="0" borderId="26" xfId="13" applyNumberFormat="1" applyFont="1" applyFill="1" applyBorder="1" applyAlignment="1" applyProtection="1">
      <alignment horizontal="center" vertical="center"/>
      <protection hidden="1"/>
    </xf>
    <xf numFmtId="0" fontId="13" fillId="9" borderId="19" xfId="13" applyNumberFormat="1" applyFont="1" applyFill="1" applyBorder="1" applyAlignment="1" applyProtection="1">
      <alignment horizontal="center" vertical="center"/>
      <protection hidden="1"/>
    </xf>
    <xf numFmtId="0" fontId="13" fillId="9" borderId="27" xfId="13" applyNumberFormat="1" applyFont="1" applyFill="1" applyBorder="1" applyAlignment="1" applyProtection="1">
      <alignment horizontal="center" vertical="center"/>
      <protection hidden="1"/>
    </xf>
    <xf numFmtId="168" fontId="13" fillId="0" borderId="19" xfId="13" applyNumberFormat="1" applyFont="1" applyFill="1" applyBorder="1" applyAlignment="1" applyProtection="1">
      <alignment horizontal="center" vertical="center"/>
      <protection hidden="1"/>
    </xf>
    <xf numFmtId="0" fontId="18" fillId="9" borderId="11" xfId="14" applyNumberFormat="1" applyFont="1" applyFill="1" applyBorder="1" applyAlignment="1" applyProtection="1">
      <alignment horizontal="left" vertical="center" wrapText="1"/>
      <protection hidden="1"/>
    </xf>
    <xf numFmtId="0" fontId="14" fillId="9" borderId="11" xfId="14" applyFont="1" applyFill="1" applyBorder="1" applyAlignment="1" applyProtection="1">
      <alignment horizontal="left" vertical="center" wrapText="1"/>
      <protection hidden="1"/>
    </xf>
    <xf numFmtId="0" fontId="14" fillId="9" borderId="19" xfId="12" applyFont="1" applyFill="1" applyBorder="1" applyAlignment="1" applyProtection="1">
      <alignment horizontal="center" vertical="center" wrapText="1"/>
      <protection hidden="1"/>
    </xf>
    <xf numFmtId="0" fontId="14" fillId="9" borderId="19" xfId="14" applyFont="1" applyFill="1" applyBorder="1" applyAlignment="1" applyProtection="1">
      <alignment horizontal="center" vertical="center" wrapText="1"/>
      <protection hidden="1"/>
    </xf>
    <xf numFmtId="0" fontId="13" fillId="9" borderId="0" xfId="13" applyFont="1" applyFill="1" applyAlignment="1" applyProtection="1">
      <alignment horizontal="center" vertical="center"/>
      <protection hidden="1"/>
    </xf>
    <xf numFmtId="0" fontId="13" fillId="9" borderId="0" xfId="10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left" vertical="center"/>
      <protection hidden="1"/>
    </xf>
    <xf numFmtId="0" fontId="14" fillId="9" borderId="0" xfId="15" applyFont="1" applyFill="1" applyAlignment="1" applyProtection="1">
      <alignment horizontal="center" vertical="center"/>
      <protection hidden="1"/>
    </xf>
    <xf numFmtId="0" fontId="16" fillId="9" borderId="0" xfId="13" applyFont="1" applyFill="1" applyAlignment="1" applyProtection="1">
      <alignment horizontal="left" vertical="center"/>
      <protection hidden="1"/>
    </xf>
    <xf numFmtId="0" fontId="12" fillId="0" borderId="10" xfId="6" applyFont="1" applyFill="1" applyBorder="1"/>
    <xf numFmtId="0" fontId="12" fillId="0" borderId="0" xfId="9" applyNumberFormat="1"/>
    <xf numFmtId="0" fontId="12" fillId="0" borderId="0" xfId="0" applyNumberFormat="1" applyFont="1"/>
    <xf numFmtId="0" fontId="12" fillId="0" borderId="0" xfId="0" applyFont="1"/>
    <xf numFmtId="0" fontId="12" fillId="0" borderId="0" xfId="9" applyFont="1"/>
    <xf numFmtId="0" fontId="0" fillId="0" borderId="0" xfId="0" applyFill="1" applyProtection="1"/>
    <xf numFmtId="0" fontId="21" fillId="10" borderId="0" xfId="0" applyFont="1" applyFill="1" applyBorder="1" applyProtection="1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10" fontId="0" fillId="0" borderId="0" xfId="0" applyNumberFormat="1" applyFill="1" applyBorder="1" applyProtection="1"/>
    <xf numFmtId="0" fontId="22" fillId="2" borderId="20" xfId="0" applyFont="1" applyFill="1" applyBorder="1" applyProtection="1"/>
    <xf numFmtId="10" fontId="0" fillId="2" borderId="20" xfId="0" applyNumberFormat="1" applyFill="1" applyBorder="1" applyProtection="1"/>
    <xf numFmtId="0" fontId="0" fillId="10" borderId="20" xfId="0" applyFill="1" applyBorder="1" applyProtection="1"/>
    <xf numFmtId="0" fontId="6" fillId="10" borderId="20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 applyProtection="1">
      <alignment horizontal="center" vertical="center"/>
    </xf>
    <xf numFmtId="0" fontId="6" fillId="11" borderId="20" xfId="0" applyFont="1" applyFill="1" applyBorder="1" applyAlignment="1" applyProtection="1">
      <alignment horizontal="center" vertical="center"/>
    </xf>
    <xf numFmtId="0" fontId="6" fillId="12" borderId="20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top"/>
    </xf>
    <xf numFmtId="0" fontId="3" fillId="6" borderId="28" xfId="0" applyFont="1" applyFill="1" applyBorder="1" applyAlignment="1" applyProtection="1">
      <alignment horizontal="center" vertical="top" wrapText="1"/>
    </xf>
    <xf numFmtId="0" fontId="3" fillId="6" borderId="19" xfId="0" applyFont="1" applyFill="1" applyBorder="1" applyAlignment="1" applyProtection="1">
      <alignment horizontal="center" vertical="top" wrapText="1"/>
    </xf>
    <xf numFmtId="0" fontId="11" fillId="0" borderId="0" xfId="0" applyFont="1" applyAlignment="1" applyProtection="1">
      <alignment horizontal="center" vertical="top"/>
    </xf>
    <xf numFmtId="0" fontId="23" fillId="6" borderId="29" xfId="0" applyFont="1" applyFill="1" applyBorder="1" applyAlignment="1" applyProtection="1">
      <alignment horizontal="center" vertical="top" wrapText="1"/>
    </xf>
    <xf numFmtId="0" fontId="23" fillId="6" borderId="29" xfId="0" applyFont="1" applyFill="1" applyBorder="1" applyAlignment="1" applyProtection="1">
      <alignment horizontal="right" vertical="center" wrapText="1"/>
    </xf>
    <xf numFmtId="0" fontId="23" fillId="6" borderId="26" xfId="0" applyFont="1" applyFill="1" applyBorder="1" applyAlignment="1" applyProtection="1">
      <alignment horizontal="right" vertical="center" wrapText="1"/>
    </xf>
    <xf numFmtId="0" fontId="23" fillId="6" borderId="26" xfId="0" applyFont="1" applyFill="1" applyBorder="1" applyAlignment="1" applyProtection="1">
      <alignment horizontal="center" vertical="top" wrapText="1"/>
    </xf>
    <xf numFmtId="0" fontId="2" fillId="0" borderId="11" xfId="5" applyBorder="1" applyAlignment="1" applyProtection="1">
      <alignment wrapText="1"/>
    </xf>
    <xf numFmtId="0" fontId="24" fillId="0" borderId="11" xfId="0" applyFont="1" applyFill="1" applyBorder="1" applyAlignment="1" applyProtection="1"/>
    <xf numFmtId="0" fontId="23" fillId="0" borderId="11" xfId="0" applyFont="1" applyFill="1" applyBorder="1" applyAlignment="1" applyProtection="1"/>
    <xf numFmtId="0" fontId="23" fillId="0" borderId="11" xfId="0" applyFont="1" applyFill="1" applyBorder="1" applyAlignment="1" applyProtection="1">
      <alignment horizontal="center" wrapText="1"/>
    </xf>
    <xf numFmtId="0" fontId="23" fillId="0" borderId="0" xfId="0" applyFont="1" applyFill="1" applyAlignment="1" applyProtection="1"/>
    <xf numFmtId="0" fontId="23" fillId="0" borderId="0" xfId="0" applyFont="1" applyAlignment="1" applyProtection="1"/>
    <xf numFmtId="0" fontId="25" fillId="0" borderId="31" xfId="0" applyFont="1" applyFill="1" applyBorder="1" applyAlignment="1" applyProtection="1">
      <alignment horizontal="center"/>
    </xf>
    <xf numFmtId="0" fontId="2" fillId="0" borderId="0" xfId="5" applyAlignment="1" applyProtection="1"/>
    <xf numFmtId="2" fontId="25" fillId="0" borderId="31" xfId="0" applyNumberFormat="1" applyFont="1" applyFill="1" applyBorder="1" applyProtection="1"/>
    <xf numFmtId="43" fontId="25" fillId="0" borderId="31" xfId="16" applyFont="1" applyFill="1" applyBorder="1" applyAlignment="1" applyProtection="1">
      <alignment horizontal="center"/>
    </xf>
    <xf numFmtId="0" fontId="25" fillId="0" borderId="0" xfId="0" applyFont="1" applyFill="1" applyProtection="1"/>
    <xf numFmtId="0" fontId="2" fillId="0" borderId="0" xfId="5" applyFill="1" applyBorder="1" applyAlignment="1" applyProtection="1">
      <alignment horizontal="center" vertical="center" wrapText="1"/>
    </xf>
    <xf numFmtId="0" fontId="25" fillId="14" borderId="31" xfId="0" applyFont="1" applyFill="1" applyBorder="1" applyAlignment="1" applyProtection="1">
      <alignment horizontal="center"/>
    </xf>
    <xf numFmtId="0" fontId="0" fillId="14" borderId="32" xfId="5" applyFont="1" applyFill="1" applyBorder="1" applyAlignment="1" applyProtection="1">
      <alignment horizontal="left"/>
    </xf>
    <xf numFmtId="0" fontId="0" fillId="14" borderId="31" xfId="5" applyFont="1" applyFill="1" applyBorder="1" applyAlignment="1" applyProtection="1">
      <alignment horizontal="left"/>
    </xf>
    <xf numFmtId="2" fontId="25" fillId="14" borderId="31" xfId="0" applyNumberFormat="1" applyFont="1" applyFill="1" applyBorder="1" applyProtection="1"/>
    <xf numFmtId="1" fontId="25" fillId="14" borderId="31" xfId="16" applyNumberFormat="1" applyFont="1" applyFill="1" applyBorder="1" applyAlignment="1" applyProtection="1">
      <alignment horizontal="center"/>
    </xf>
    <xf numFmtId="169" fontId="26" fillId="14" borderId="31" xfId="16" applyNumberFormat="1" applyFont="1" applyFill="1" applyBorder="1" applyAlignment="1" applyProtection="1">
      <alignment horizontal="center"/>
    </xf>
    <xf numFmtId="43" fontId="25" fillId="14" borderId="31" xfId="16" applyFont="1" applyFill="1" applyBorder="1" applyAlignment="1" applyProtection="1">
      <alignment horizontal="center"/>
    </xf>
    <xf numFmtId="0" fontId="2" fillId="0" borderId="0" xfId="5" applyFill="1" applyBorder="1" applyAlignment="1" applyProtection="1">
      <alignment horizontal="left" indent="1"/>
    </xf>
    <xf numFmtId="1" fontId="25" fillId="0" borderId="31" xfId="16" applyNumberFormat="1" applyFont="1" applyFill="1" applyBorder="1" applyAlignment="1" applyProtection="1">
      <alignment horizontal="center"/>
    </xf>
    <xf numFmtId="169" fontId="26" fillId="0" borderId="31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>
      <alignment horizontal="left" indent="1"/>
    </xf>
    <xf numFmtId="0" fontId="2" fillId="0" borderId="0" xfId="5" applyFill="1" applyBorder="1" applyAlignment="1" applyProtection="1"/>
    <xf numFmtId="170" fontId="25" fillId="0" borderId="0" xfId="0" applyNumberFormat="1" applyFont="1" applyFill="1" applyProtection="1"/>
    <xf numFmtId="170" fontId="27" fillId="15" borderId="31" xfId="0" applyNumberFormat="1" applyFont="1" applyFill="1" applyBorder="1" applyProtection="1"/>
    <xf numFmtId="2" fontId="27" fillId="15" borderId="31" xfId="0" applyNumberFormat="1" applyFont="1" applyFill="1" applyBorder="1" applyProtection="1"/>
    <xf numFmtId="170" fontId="27" fillId="15" borderId="31" xfId="16" applyNumberFormat="1" applyFont="1" applyFill="1" applyBorder="1" applyAlignment="1" applyProtection="1">
      <alignment horizontal="center"/>
    </xf>
    <xf numFmtId="170" fontId="21" fillId="15" borderId="31" xfId="16" applyNumberFormat="1" applyFont="1" applyFill="1" applyBorder="1" applyAlignment="1" applyProtection="1">
      <alignment horizontal="center"/>
    </xf>
    <xf numFmtId="3" fontId="21" fillId="15" borderId="31" xfId="16" applyNumberFormat="1" applyFont="1" applyFill="1" applyBorder="1" applyAlignment="1" applyProtection="1">
      <alignment horizontal="right"/>
    </xf>
    <xf numFmtId="4" fontId="21" fillId="15" borderId="31" xfId="16" applyNumberFormat="1" applyFont="1" applyFill="1" applyBorder="1" applyAlignment="1" applyProtection="1"/>
    <xf numFmtId="170" fontId="0" fillId="0" borderId="0" xfId="0" applyNumberFormat="1" applyFill="1" applyBorder="1" applyProtection="1"/>
    <xf numFmtId="170" fontId="0" fillId="0" borderId="0" xfId="0" applyNumberFormat="1" applyFill="1" applyProtection="1"/>
    <xf numFmtId="170" fontId="27" fillId="15" borderId="0" xfId="0" applyNumberFormat="1" applyFont="1" applyFill="1" applyBorder="1" applyProtection="1"/>
    <xf numFmtId="2" fontId="27" fillId="15" borderId="33" xfId="0" applyNumberFormat="1" applyFont="1" applyFill="1" applyBorder="1" applyProtection="1"/>
    <xf numFmtId="2" fontId="4" fillId="0" borderId="33" xfId="0" applyNumberFormat="1" applyFont="1" applyFill="1" applyBorder="1" applyProtection="1"/>
    <xf numFmtId="169" fontId="22" fillId="0" borderId="31" xfId="16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2" fillId="0" borderId="0" xfId="5" applyFill="1" applyBorder="1" applyAlignment="1" applyProtection="1">
      <alignment horizontal="left"/>
    </xf>
    <xf numFmtId="0" fontId="2" fillId="0" borderId="0" xfId="5" applyFill="1" applyAlignment="1" applyProtection="1">
      <alignment horizontal="left"/>
    </xf>
    <xf numFmtId="0" fontId="0" fillId="14" borderId="33" xfId="5" applyFont="1" applyFill="1" applyBorder="1" applyAlignment="1" applyProtection="1">
      <alignment horizontal="left"/>
    </xf>
    <xf numFmtId="2" fontId="25" fillId="14" borderId="33" xfId="0" applyNumberFormat="1" applyFont="1" applyFill="1" applyBorder="1" applyProtection="1"/>
    <xf numFmtId="2" fontId="25" fillId="0" borderId="33" xfId="0" applyNumberFormat="1" applyFont="1" applyFill="1" applyBorder="1" applyProtection="1"/>
    <xf numFmtId="164" fontId="21" fillId="15" borderId="26" xfId="16" applyNumberFormat="1" applyFont="1" applyFill="1" applyBorder="1" applyAlignment="1" applyProtection="1">
      <alignment horizontal="center"/>
    </xf>
    <xf numFmtId="4" fontId="21" fillId="15" borderId="31" xfId="16" applyNumberFormat="1" applyFont="1" applyFill="1" applyBorder="1" applyAlignment="1" applyProtection="1">
      <alignment horizontal="right"/>
    </xf>
    <xf numFmtId="2" fontId="4" fillId="0" borderId="31" xfId="0" applyNumberFormat="1" applyFont="1" applyFill="1" applyBorder="1" applyProtection="1"/>
    <xf numFmtId="1" fontId="4" fillId="0" borderId="31" xfId="16" applyNumberFormat="1" applyFont="1" applyFill="1" applyBorder="1" applyAlignment="1" applyProtection="1">
      <alignment horizontal="center"/>
    </xf>
    <xf numFmtId="164" fontId="4" fillId="0" borderId="34" xfId="16" applyNumberFormat="1" applyFont="1" applyFill="1" applyBorder="1" applyAlignment="1" applyProtection="1">
      <alignment horizontal="center"/>
    </xf>
    <xf numFmtId="0" fontId="25" fillId="0" borderId="35" xfId="0" applyFont="1" applyFill="1" applyBorder="1" applyAlignment="1" applyProtection="1">
      <alignment horizontal="center"/>
    </xf>
    <xf numFmtId="164" fontId="4" fillId="0" borderId="26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/>
    <xf numFmtId="0" fontId="2" fillId="0" borderId="26" xfId="5" applyFill="1" applyBorder="1" applyAlignment="1" applyProtection="1"/>
    <xf numFmtId="0" fontId="0" fillId="16" borderId="0" xfId="0" applyFill="1" applyProtection="1"/>
    <xf numFmtId="0" fontId="27" fillId="15" borderId="26" xfId="0" applyFont="1" applyFill="1" applyBorder="1" applyProtection="1"/>
    <xf numFmtId="0" fontId="27" fillId="15" borderId="26" xfId="16" applyNumberFormat="1" applyFont="1" applyFill="1" applyBorder="1" applyAlignment="1" applyProtection="1">
      <alignment horizontal="center"/>
    </xf>
    <xf numFmtId="169" fontId="21" fillId="15" borderId="26" xfId="16" applyNumberFormat="1" applyFont="1" applyFill="1" applyBorder="1" applyAlignment="1" applyProtection="1">
      <alignment horizontal="center"/>
    </xf>
    <xf numFmtId="3" fontId="21" fillId="15" borderId="26" xfId="16" applyNumberFormat="1" applyFont="1" applyFill="1" applyBorder="1" applyAlignment="1" applyProtection="1">
      <alignment horizontal="right"/>
    </xf>
    <xf numFmtId="4" fontId="21" fillId="15" borderId="26" xfId="16" applyNumberFormat="1" applyFont="1" applyFill="1" applyBorder="1" applyAlignment="1" applyProtection="1">
      <alignment horizontal="right"/>
    </xf>
    <xf numFmtId="0" fontId="4" fillId="0" borderId="37" xfId="0" applyFont="1" applyFill="1" applyBorder="1" applyAlignment="1" applyProtection="1">
      <alignment horizontal="center"/>
    </xf>
    <xf numFmtId="0" fontId="27" fillId="17" borderId="37" xfId="0" applyFont="1" applyFill="1" applyBorder="1" applyAlignment="1" applyProtection="1">
      <alignment horizontal="center"/>
    </xf>
    <xf numFmtId="0" fontId="4" fillId="17" borderId="37" xfId="16" applyNumberFormat="1" applyFont="1" applyFill="1" applyBorder="1" applyAlignment="1" applyProtection="1">
      <alignment horizontal="center"/>
    </xf>
    <xf numFmtId="169" fontId="22" fillId="17" borderId="37" xfId="16" applyNumberFormat="1" applyFont="1" applyFill="1" applyBorder="1" applyAlignment="1" applyProtection="1">
      <alignment horizontal="center"/>
    </xf>
    <xf numFmtId="170" fontId="4" fillId="17" borderId="37" xfId="17" applyNumberFormat="1" applyFont="1" applyFill="1" applyBorder="1" applyAlignment="1" applyProtection="1"/>
    <xf numFmtId="41" fontId="4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/>
    <xf numFmtId="164" fontId="4" fillId="17" borderId="37" xfId="17" applyNumberFormat="1" applyFont="1" applyFill="1" applyBorder="1" applyAlignment="1" applyProtection="1"/>
    <xf numFmtId="43" fontId="4" fillId="17" borderId="37" xfId="16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left"/>
    </xf>
    <xf numFmtId="8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Alignment="1" applyProtection="1">
      <alignment horizontal="center"/>
    </xf>
    <xf numFmtId="41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Protection="1"/>
    <xf numFmtId="164" fontId="4" fillId="0" borderId="32" xfId="0" applyNumberFormat="1" applyFont="1" applyFill="1" applyBorder="1" applyAlignment="1" applyProtection="1">
      <alignment horizontal="center"/>
    </xf>
    <xf numFmtId="42" fontId="4" fillId="0" borderId="32" xfId="0" applyNumberFormat="1" applyFont="1" applyFill="1" applyBorder="1" applyAlignment="1" applyProtection="1">
      <alignment horizontal="center"/>
    </xf>
    <xf numFmtId="0" fontId="0" fillId="0" borderId="32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center"/>
    </xf>
    <xf numFmtId="0" fontId="4" fillId="0" borderId="32" xfId="16" applyNumberFormat="1" applyFont="1" applyFill="1" applyBorder="1" applyAlignment="1" applyProtection="1">
      <alignment horizontal="center"/>
    </xf>
    <xf numFmtId="169" fontId="22" fillId="0" borderId="32" xfId="16" applyNumberFormat="1" applyFont="1" applyFill="1" applyBorder="1" applyAlignment="1" applyProtection="1">
      <alignment horizontal="center"/>
    </xf>
    <xf numFmtId="3" fontId="4" fillId="0" borderId="32" xfId="17" applyNumberFormat="1" applyFont="1" applyFill="1" applyBorder="1" applyAlignment="1" applyProtection="1">
      <alignment horizontal="right"/>
    </xf>
    <xf numFmtId="44" fontId="4" fillId="0" borderId="32" xfId="17" applyNumberFormat="1" applyFont="1" applyFill="1" applyBorder="1" applyAlignment="1" applyProtection="1">
      <alignment horizontal="center"/>
    </xf>
    <xf numFmtId="41" fontId="4" fillId="0" borderId="32" xfId="17" applyNumberFormat="1" applyFont="1" applyFill="1" applyBorder="1" applyProtection="1"/>
    <xf numFmtId="164" fontId="4" fillId="0" borderId="32" xfId="17" applyNumberFormat="1" applyFont="1" applyFill="1" applyBorder="1" applyAlignment="1" applyProtection="1"/>
    <xf numFmtId="43" fontId="4" fillId="0" borderId="32" xfId="16" applyFont="1" applyFill="1" applyBorder="1" applyAlignment="1" applyProtection="1">
      <alignment horizontal="center"/>
    </xf>
    <xf numFmtId="0" fontId="0" fillId="0" borderId="32" xfId="0" applyBorder="1"/>
    <xf numFmtId="0" fontId="0" fillId="0" borderId="32" xfId="0" applyBorder="1" applyAlignment="1">
      <alignment horizontal="center"/>
    </xf>
    <xf numFmtId="0" fontId="21" fillId="0" borderId="0" xfId="0" applyFont="1" applyFill="1" applyProtection="1"/>
    <xf numFmtId="0" fontId="0" fillId="0" borderId="32" xfId="0" applyFont="1" applyFill="1" applyBorder="1" applyAlignment="1" applyProtection="1">
      <alignment horizontal="left"/>
    </xf>
    <xf numFmtId="0" fontId="0" fillId="0" borderId="32" xfId="0" applyFont="1" applyFill="1" applyBorder="1" applyAlignment="1" applyProtection="1">
      <alignment horizontal="center"/>
    </xf>
    <xf numFmtId="0" fontId="21" fillId="0" borderId="0" xfId="0" applyFont="1" applyFill="1" applyBorder="1" applyProtection="1"/>
    <xf numFmtId="0" fontId="21" fillId="16" borderId="0" xfId="0" applyFont="1" applyFill="1" applyProtection="1"/>
    <xf numFmtId="0" fontId="0" fillId="0" borderId="32" xfId="0" applyFill="1" applyBorder="1" applyAlignment="1">
      <alignment horizontal="left"/>
    </xf>
    <xf numFmtId="0" fontId="0" fillId="0" borderId="32" xfId="0" applyFill="1" applyBorder="1" applyAlignment="1">
      <alignment horizontal="center"/>
    </xf>
    <xf numFmtId="3" fontId="0" fillId="0" borderId="32" xfId="0" applyNumberFormat="1" applyFill="1" applyBorder="1" applyAlignment="1">
      <alignment horizontal="center"/>
    </xf>
    <xf numFmtId="170" fontId="4" fillId="0" borderId="32" xfId="17" applyNumberFormat="1" applyFont="1" applyFill="1" applyBorder="1" applyAlignment="1" applyProtection="1"/>
    <xf numFmtId="42" fontId="4" fillId="0" borderId="32" xfId="17" applyNumberFormat="1" applyFont="1" applyFill="1" applyBorder="1" applyAlignment="1" applyProtection="1">
      <alignment horizontal="center"/>
    </xf>
    <xf numFmtId="44" fontId="0" fillId="14" borderId="32" xfId="17" applyFont="1" applyFill="1" applyBorder="1" applyAlignment="1" applyProtection="1">
      <alignment horizontal="left"/>
    </xf>
    <xf numFmtId="164" fontId="0" fillId="14" borderId="32" xfId="17" applyNumberFormat="1" applyFont="1" applyFill="1" applyBorder="1" applyAlignment="1" applyProtection="1">
      <alignment horizontal="left"/>
    </xf>
    <xf numFmtId="164" fontId="4" fillId="10" borderId="32" xfId="18" applyNumberFormat="1" applyFont="1" applyFill="1" applyBorder="1" applyAlignment="1" applyProtection="1">
      <alignment horizontal="center"/>
    </xf>
    <xf numFmtId="164" fontId="4" fillId="0" borderId="32" xfId="18" applyNumberFormat="1" applyFont="1" applyFill="1" applyBorder="1" applyAlignment="1" applyProtection="1">
      <alignment horizontal="center"/>
    </xf>
    <xf numFmtId="0" fontId="0" fillId="18" borderId="0" xfId="0" applyFill="1" applyProtection="1"/>
    <xf numFmtId="170" fontId="0" fillId="0" borderId="20" xfId="0" applyNumberFormat="1" applyFill="1" applyBorder="1" applyProtection="1"/>
    <xf numFmtId="0" fontId="0" fillId="14" borderId="36" xfId="5" applyFont="1" applyFill="1" applyBorder="1" applyAlignment="1" applyProtection="1">
      <alignment horizontal="left"/>
    </xf>
    <xf numFmtId="44" fontId="0" fillId="14" borderId="36" xfId="17" applyFont="1" applyFill="1" applyBorder="1" applyAlignment="1" applyProtection="1">
      <alignment horizontal="left"/>
    </xf>
    <xf numFmtId="164" fontId="0" fillId="14" borderId="36" xfId="17" applyNumberFormat="1" applyFont="1" applyFill="1" applyBorder="1" applyAlignment="1" applyProtection="1">
      <alignment horizontal="left"/>
    </xf>
    <xf numFmtId="0" fontId="0" fillId="16" borderId="20" xfId="0" applyFill="1" applyBorder="1" applyProtection="1"/>
    <xf numFmtId="0" fontId="22" fillId="0" borderId="0" xfId="0" applyFont="1" applyFill="1" applyProtection="1"/>
    <xf numFmtId="0" fontId="21" fillId="2" borderId="38" xfId="0" applyFont="1" applyFill="1" applyBorder="1" applyAlignment="1" applyProtection="1">
      <alignment horizontal="left"/>
    </xf>
    <xf numFmtId="0" fontId="21" fillId="2" borderId="19" xfId="0" applyFont="1" applyFill="1" applyBorder="1" applyProtection="1"/>
    <xf numFmtId="2" fontId="21" fillId="2" borderId="19" xfId="16" applyNumberFormat="1" applyFont="1" applyFill="1" applyBorder="1" applyAlignment="1" applyProtection="1">
      <alignment horizontal="center"/>
    </xf>
    <xf numFmtId="169" fontId="21" fillId="2" borderId="19" xfId="16" applyNumberFormat="1" applyFont="1" applyFill="1" applyBorder="1" applyAlignment="1" applyProtection="1">
      <alignment horizontal="center"/>
    </xf>
    <xf numFmtId="3" fontId="21" fillId="2" borderId="19" xfId="16" applyNumberFormat="1" applyFont="1" applyFill="1" applyBorder="1" applyAlignment="1" applyProtection="1">
      <alignment horizontal="right"/>
    </xf>
    <xf numFmtId="42" fontId="21" fillId="2" borderId="19" xfId="16" applyNumberFormat="1" applyFont="1" applyFill="1" applyBorder="1" applyAlignment="1" applyProtection="1">
      <alignment horizontal="right"/>
    </xf>
    <xf numFmtId="164" fontId="21" fillId="2" borderId="19" xfId="16" applyNumberFormat="1" applyFont="1" applyFill="1" applyBorder="1" applyAlignment="1" applyProtection="1">
      <alignment horizontal="right"/>
    </xf>
    <xf numFmtId="43" fontId="21" fillId="2" borderId="19" xfId="16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2" fillId="15" borderId="0" xfId="0" applyFont="1" applyFill="1" applyProtection="1"/>
    <xf numFmtId="3" fontId="4" fillId="17" borderId="37" xfId="17" applyNumberFormat="1" applyFont="1" applyFill="1" applyBorder="1" applyAlignment="1" applyProtection="1">
      <alignment horizontal="right"/>
    </xf>
    <xf numFmtId="170" fontId="4" fillId="17" borderId="37" xfId="17" applyNumberFormat="1" applyFont="1" applyFill="1" applyBorder="1" applyAlignment="1" applyProtection="1">
      <alignment horizontal="center"/>
    </xf>
    <xf numFmtId="164" fontId="0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>
      <alignment horizontal="right"/>
    </xf>
    <xf numFmtId="0" fontId="0" fillId="0" borderId="32" xfId="0" applyFill="1" applyBorder="1" applyProtection="1"/>
    <xf numFmtId="44" fontId="4" fillId="0" borderId="32" xfId="17" applyNumberFormat="1" applyFont="1" applyFill="1" applyBorder="1" applyAlignment="1" applyProtection="1"/>
    <xf numFmtId="0" fontId="0" fillId="15" borderId="0" xfId="0" applyFill="1" applyProtection="1"/>
    <xf numFmtId="0" fontId="0" fillId="0" borderId="0" xfId="0" applyProtection="1"/>
    <xf numFmtId="164" fontId="28" fillId="0" borderId="39" xfId="17" applyNumberFormat="1" applyFont="1" applyFill="1" applyBorder="1"/>
    <xf numFmtId="171" fontId="0" fillId="0" borderId="0" xfId="17" applyNumberFormat="1" applyFont="1" applyAlignment="1" applyProtection="1">
      <alignment horizontal="right"/>
    </xf>
    <xf numFmtId="44" fontId="0" fillId="0" borderId="0" xfId="17" applyFont="1" applyProtection="1"/>
    <xf numFmtId="7" fontId="0" fillId="0" borderId="0" xfId="0" applyNumberFormat="1" applyProtection="1"/>
    <xf numFmtId="44" fontId="0" fillId="0" borderId="0" xfId="17" applyFont="1" applyAlignment="1" applyProtection="1">
      <alignment horizontal="right"/>
    </xf>
    <xf numFmtId="3" fontId="0" fillId="0" borderId="0" xfId="0" applyNumberFormat="1" applyFill="1" applyProtection="1"/>
    <xf numFmtId="169" fontId="23" fillId="0" borderId="11" xfId="16" applyNumberFormat="1" applyFont="1" applyFill="1" applyBorder="1" applyAlignment="1" applyProtection="1">
      <alignment wrapText="1"/>
    </xf>
    <xf numFmtId="164" fontId="23" fillId="0" borderId="11" xfId="17" applyNumberFormat="1" applyFont="1" applyFill="1" applyBorder="1" applyAlignment="1" applyProtection="1">
      <alignment horizontal="center" wrapText="1"/>
    </xf>
    <xf numFmtId="43" fontId="23" fillId="0" borderId="11" xfId="16" applyFont="1" applyFill="1" applyBorder="1" applyAlignment="1" applyProtection="1">
      <alignment horizontal="center" wrapText="1"/>
    </xf>
    <xf numFmtId="3" fontId="25" fillId="0" borderId="31" xfId="17" applyNumberFormat="1" applyFont="1" applyFill="1" applyBorder="1" applyAlignment="1" applyProtection="1">
      <alignment horizontal="right"/>
    </xf>
    <xf numFmtId="42" fontId="25" fillId="0" borderId="31" xfId="17" applyNumberFormat="1" applyFont="1" applyFill="1" applyBorder="1" applyAlignment="1" applyProtection="1">
      <alignment horizontal="right"/>
    </xf>
    <xf numFmtId="42" fontId="25" fillId="13" borderId="31" xfId="17" applyNumberFormat="1" applyFont="1" applyFill="1" applyBorder="1" applyAlignment="1" applyProtection="1">
      <alignment horizontal="right"/>
    </xf>
    <xf numFmtId="164" fontId="25" fillId="0" borderId="32" xfId="17" applyNumberFormat="1" applyFont="1" applyFill="1" applyBorder="1" applyProtection="1"/>
    <xf numFmtId="3" fontId="25" fillId="14" borderId="31" xfId="17" applyNumberFormat="1" applyFont="1" applyFill="1" applyBorder="1" applyAlignment="1" applyProtection="1">
      <alignment horizontal="right"/>
    </xf>
    <xf numFmtId="42" fontId="25" fillId="14" borderId="31" xfId="17" applyNumberFormat="1" applyFont="1" applyFill="1" applyBorder="1" applyAlignment="1" applyProtection="1">
      <alignment horizontal="right"/>
    </xf>
    <xf numFmtId="164" fontId="25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Alignment="1" applyProtection="1">
      <alignment horizontal="center"/>
    </xf>
    <xf numFmtId="164" fontId="25" fillId="0" borderId="31" xfId="17" applyNumberFormat="1" applyFont="1" applyFill="1" applyBorder="1" applyProtection="1"/>
    <xf numFmtId="3" fontId="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Protection="1"/>
    <xf numFmtId="164" fontId="25" fillId="0" borderId="36" xfId="17" applyNumberFormat="1" applyFont="1" applyFill="1" applyBorder="1" applyProtection="1"/>
    <xf numFmtId="0" fontId="27" fillId="0" borderId="0" xfId="0" applyFon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>
      <alignment horizontal="centerContinuous"/>
    </xf>
    <xf numFmtId="1" fontId="0" fillId="0" borderId="0" xfId="0" applyNumberFormat="1" applyFill="1" applyBorder="1" applyAlignment="1" applyProtection="1">
      <alignment horizontal="center"/>
    </xf>
    <xf numFmtId="42" fontId="21" fillId="0" borderId="0" xfId="19" applyNumberFormat="1" applyFon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/>
    <xf numFmtId="0" fontId="0" fillId="0" borderId="0" xfId="0" applyBorder="1" applyProtection="1"/>
    <xf numFmtId="0" fontId="3" fillId="2" borderId="20" xfId="0" applyFont="1" applyFill="1" applyBorder="1" applyProtection="1"/>
    <xf numFmtId="10" fontId="3" fillId="2" borderId="20" xfId="0" applyNumberFormat="1" applyFont="1" applyFill="1" applyBorder="1" applyProtection="1"/>
    <xf numFmtId="10" fontId="3" fillId="10" borderId="20" xfId="0" applyNumberFormat="1" applyFont="1" applyFill="1" applyBorder="1" applyProtection="1"/>
    <xf numFmtId="0" fontId="3" fillId="0" borderId="40" xfId="0" applyFont="1" applyFill="1" applyBorder="1" applyProtection="1"/>
    <xf numFmtId="0" fontId="3" fillId="0" borderId="0" xfId="0" applyFont="1" applyFill="1" applyBorder="1" applyProtection="1"/>
    <xf numFmtId="0" fontId="22" fillId="6" borderId="19" xfId="0" applyFont="1" applyFill="1" applyBorder="1" applyAlignment="1" applyProtection="1">
      <alignment horizontal="center" vertical="top" wrapText="1"/>
    </xf>
    <xf numFmtId="42" fontId="22" fillId="6" borderId="19" xfId="0" applyNumberFormat="1" applyFont="1" applyFill="1" applyBorder="1" applyAlignment="1" applyProtection="1">
      <alignment horizontal="center" vertical="top" wrapText="1"/>
    </xf>
    <xf numFmtId="0" fontId="2" fillId="0" borderId="0" xfId="5" applyFill="1" applyAlignment="1" applyProtection="1">
      <alignment wrapText="1"/>
    </xf>
    <xf numFmtId="0" fontId="22" fillId="0" borderId="0" xfId="0" applyFont="1" applyProtection="1"/>
    <xf numFmtId="0" fontId="23" fillId="0" borderId="0" xfId="0" applyFont="1" applyFill="1" applyProtection="1"/>
    <xf numFmtId="0" fontId="29" fillId="0" borderId="0" xfId="5" applyFont="1" applyFill="1" applyAlignment="1" applyProtection="1">
      <alignment wrapText="1"/>
    </xf>
    <xf numFmtId="0" fontId="23" fillId="0" borderId="0" xfId="0" applyFont="1" applyFill="1" applyBorder="1" applyProtection="1"/>
    <xf numFmtId="0" fontId="23" fillId="0" borderId="0" xfId="0" applyFont="1" applyProtection="1"/>
    <xf numFmtId="0" fontId="2" fillId="0" borderId="0" xfId="5" applyAlignment="1" applyProtection="1">
      <alignment wrapText="1"/>
    </xf>
    <xf numFmtId="0" fontId="24" fillId="0" borderId="11" xfId="0" applyFont="1" applyFill="1" applyBorder="1" applyAlignment="1" applyProtection="1">
      <alignment horizontal="left"/>
    </xf>
    <xf numFmtId="0" fontId="24" fillId="0" borderId="19" xfId="0" applyFont="1" applyFill="1" applyBorder="1" applyAlignment="1" applyProtection="1">
      <alignment horizontal="left"/>
    </xf>
    <xf numFmtId="0" fontId="22" fillId="10" borderId="19" xfId="0" applyFont="1" applyFill="1" applyBorder="1" applyAlignment="1" applyProtection="1">
      <alignment horizontal="center"/>
    </xf>
    <xf numFmtId="169" fontId="22" fillId="10" borderId="11" xfId="18" applyNumberFormat="1" applyFont="1" applyFill="1" applyBorder="1" applyAlignment="1" applyProtection="1">
      <alignment horizontal="center" wrapText="1"/>
    </xf>
    <xf numFmtId="164" fontId="22" fillId="10" borderId="11" xfId="19" applyNumberFormat="1" applyFont="1" applyFill="1" applyBorder="1" applyAlignment="1" applyProtection="1">
      <alignment horizontal="center" wrapText="1"/>
    </xf>
    <xf numFmtId="0" fontId="22" fillId="10" borderId="11" xfId="19" applyNumberFormat="1" applyFont="1" applyFill="1" applyBorder="1" applyAlignment="1" applyProtection="1">
      <alignment horizontal="center" wrapText="1"/>
    </xf>
    <xf numFmtId="164" fontId="22" fillId="10" borderId="11" xfId="19" applyNumberFormat="1" applyFont="1" applyFill="1" applyBorder="1" applyAlignment="1" applyProtection="1">
      <alignment horizontal="right" wrapText="1"/>
    </xf>
    <xf numFmtId="42" fontId="22" fillId="10" borderId="11" xfId="18" applyNumberFormat="1" applyFont="1" applyFill="1" applyBorder="1" applyAlignment="1" applyProtection="1">
      <alignment horizontal="center" wrapText="1"/>
    </xf>
    <xf numFmtId="43" fontId="22" fillId="10" borderId="11" xfId="18" applyFont="1" applyFill="1" applyBorder="1" applyAlignment="1" applyProtection="1">
      <alignment horizontal="center" wrapText="1"/>
    </xf>
    <xf numFmtId="0" fontId="22" fillId="10" borderId="0" xfId="0" applyFont="1" applyFill="1" applyProtection="1"/>
    <xf numFmtId="0" fontId="4" fillId="0" borderId="37" xfId="18" applyNumberFormat="1" applyFont="1" applyFill="1" applyBorder="1" applyAlignment="1" applyProtection="1">
      <alignment horizontal="center"/>
    </xf>
    <xf numFmtId="4" fontId="25" fillId="0" borderId="37" xfId="18" applyNumberFormat="1" applyFont="1" applyFill="1" applyBorder="1" applyAlignment="1" applyProtection="1">
      <alignment horizontal="center"/>
    </xf>
    <xf numFmtId="169" fontId="4" fillId="0" borderId="31" xfId="16" applyNumberFormat="1" applyFont="1" applyFill="1" applyBorder="1" applyAlignment="1" applyProtection="1">
      <alignment horizontal="center"/>
    </xf>
    <xf numFmtId="3" fontId="4" fillId="19" borderId="32" xfId="18" applyNumberFormat="1" applyFont="1" applyFill="1" applyBorder="1" applyAlignment="1" applyProtection="1">
      <alignment horizontal="center"/>
    </xf>
    <xf numFmtId="0" fontId="0" fillId="19" borderId="0" xfId="0" applyFill="1" applyAlignment="1"/>
    <xf numFmtId="4" fontId="25" fillId="0" borderId="31" xfId="18" applyNumberFormat="1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right"/>
    </xf>
    <xf numFmtId="0" fontId="4" fillId="0" borderId="32" xfId="18" applyNumberFormat="1" applyFont="1" applyFill="1" applyBorder="1" applyAlignment="1" applyProtection="1">
      <alignment horizontal="center"/>
    </xf>
    <xf numFmtId="4" fontId="4" fillId="0" borderId="32" xfId="18" applyNumberFormat="1" applyFont="1" applyFill="1" applyBorder="1" applyAlignment="1" applyProtection="1">
      <alignment horizontal="center"/>
    </xf>
    <xf numFmtId="4" fontId="4" fillId="0" borderId="31" xfId="18" applyNumberFormat="1" applyFont="1" applyFill="1" applyBorder="1" applyAlignment="1" applyProtection="1">
      <alignment horizontal="center"/>
    </xf>
    <xf numFmtId="169" fontId="0" fillId="0" borderId="31" xfId="16" applyNumberFormat="1" applyFont="1" applyFill="1" applyBorder="1" applyAlignment="1" applyProtection="1">
      <alignment horizontal="center"/>
    </xf>
    <xf numFmtId="0" fontId="0" fillId="0" borderId="32" xfId="18" applyNumberFormat="1" applyFont="1" applyFill="1" applyBorder="1" applyAlignment="1" applyProtection="1">
      <alignment horizontal="center"/>
    </xf>
    <xf numFmtId="4" fontId="25" fillId="0" borderId="32" xfId="18" applyNumberFormat="1" applyFont="1" applyFill="1" applyBorder="1" applyAlignment="1" applyProtection="1">
      <alignment horizontal="center"/>
    </xf>
    <xf numFmtId="1" fontId="4" fillId="0" borderId="0" xfId="0" applyNumberFormat="1" applyFont="1" applyFill="1" applyProtection="1"/>
    <xf numFmtId="0" fontId="27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>
      <alignment horizontal="center"/>
    </xf>
    <xf numFmtId="3" fontId="27" fillId="20" borderId="32" xfId="18" applyNumberFormat="1" applyFont="1" applyFill="1" applyBorder="1" applyAlignment="1" applyProtection="1">
      <alignment horizontal="right"/>
    </xf>
    <xf numFmtId="3" fontId="27" fillId="20" borderId="32" xfId="18" applyNumberFormat="1" applyFont="1" applyFill="1" applyBorder="1" applyAlignment="1" applyProtection="1">
      <alignment horizontal="center"/>
    </xf>
    <xf numFmtId="164" fontId="27" fillId="15" borderId="32" xfId="18" applyNumberFormat="1" applyFont="1" applyFill="1" applyBorder="1" applyAlignment="1" applyProtection="1">
      <alignment horizontal="center"/>
    </xf>
    <xf numFmtId="0" fontId="4" fillId="15" borderId="0" xfId="0" applyFont="1" applyFill="1" applyProtection="1"/>
    <xf numFmtId="170" fontId="27" fillId="15" borderId="41" xfId="0" applyNumberFormat="1" applyFont="1" applyFill="1" applyBorder="1" applyProtection="1"/>
    <xf numFmtId="4" fontId="4" fillId="0" borderId="32" xfId="18" applyNumberFormat="1" applyFont="1" applyFill="1" applyBorder="1" applyAlignment="1" applyProtection="1"/>
    <xf numFmtId="3" fontId="4" fillId="0" borderId="32" xfId="18" applyNumberFormat="1" applyFont="1" applyFill="1" applyBorder="1" applyAlignment="1" applyProtection="1">
      <alignment horizontal="center"/>
    </xf>
    <xf numFmtId="4" fontId="4" fillId="19" borderId="32" xfId="18" applyNumberFormat="1" applyFont="1" applyFill="1" applyBorder="1" applyAlignment="1" applyProtection="1"/>
    <xf numFmtId="3" fontId="4" fillId="19" borderId="32" xfId="18" applyNumberFormat="1" applyFont="1" applyFill="1" applyBorder="1" applyAlignment="1" applyProtection="1">
      <alignment horizontal="right"/>
    </xf>
    <xf numFmtId="170" fontId="4" fillId="19" borderId="32" xfId="18" applyNumberFormat="1" applyFont="1" applyFill="1" applyBorder="1" applyAlignment="1" applyProtection="1">
      <alignment horizontal="right"/>
    </xf>
    <xf numFmtId="164" fontId="4" fillId="19" borderId="32" xfId="19" applyNumberFormat="1" applyFont="1" applyFill="1" applyBorder="1" applyProtection="1"/>
    <xf numFmtId="42" fontId="4" fillId="19" borderId="32" xfId="19" applyNumberFormat="1" applyFont="1" applyFill="1" applyBorder="1" applyProtection="1"/>
    <xf numFmtId="0" fontId="25" fillId="0" borderId="0" xfId="0" applyFont="1" applyFill="1" applyAlignment="1" applyProtection="1">
      <alignment horizontal="center"/>
    </xf>
    <xf numFmtId="0" fontId="27" fillId="15" borderId="32" xfId="18" applyNumberFormat="1" applyFont="1" applyFill="1" applyBorder="1" applyAlignment="1" applyProtection="1">
      <alignment horizontal="center"/>
    </xf>
    <xf numFmtId="3" fontId="27" fillId="15" borderId="32" xfId="18" applyNumberFormat="1" applyFont="1" applyFill="1" applyBorder="1" applyAlignment="1" applyProtection="1">
      <alignment horizontal="right"/>
    </xf>
    <xf numFmtId="3" fontId="27" fillId="15" borderId="32" xfId="18" applyNumberFormat="1" applyFont="1" applyFill="1" applyBorder="1" applyAlignment="1" applyProtection="1">
      <alignment horizontal="center"/>
    </xf>
    <xf numFmtId="164" fontId="27" fillId="15" borderId="32" xfId="19" applyNumberFormat="1" applyFont="1" applyFill="1" applyBorder="1" applyAlignment="1" applyProtection="1">
      <alignment wrapText="1"/>
    </xf>
    <xf numFmtId="0" fontId="2" fillId="0" borderId="32" xfId="5" applyNumberFormat="1" applyFill="1" applyBorder="1" applyAlignment="1" applyProtection="1"/>
    <xf numFmtId="0" fontId="27" fillId="0" borderId="32" xfId="18" applyNumberFormat="1" applyFont="1" applyFill="1" applyBorder="1" applyAlignment="1" applyProtection="1"/>
    <xf numFmtId="3" fontId="0" fillId="0" borderId="32" xfId="18" applyNumberFormat="1" applyFont="1" applyFill="1" applyBorder="1" applyAlignment="1" applyProtection="1">
      <alignment horizontal="center"/>
    </xf>
    <xf numFmtId="3" fontId="4" fillId="0" borderId="32" xfId="18" applyNumberFormat="1" applyFont="1" applyFill="1" applyBorder="1" applyAlignment="1" applyProtection="1">
      <alignment horizontal="right"/>
    </xf>
    <xf numFmtId="164" fontId="4" fillId="0" borderId="32" xfId="18" applyNumberFormat="1" applyFont="1" applyFill="1" applyBorder="1" applyAlignment="1" applyProtection="1">
      <alignment horizontal="right"/>
    </xf>
    <xf numFmtId="164" fontId="4" fillId="0" borderId="42" xfId="19" applyNumberFormat="1" applyFont="1" applyFill="1" applyBorder="1" applyAlignment="1" applyProtection="1">
      <alignment horizontal="right"/>
    </xf>
    <xf numFmtId="164" fontId="4" fillId="0" borderId="32" xfId="19" applyNumberFormat="1" applyFont="1" applyFill="1" applyBorder="1" applyAlignment="1" applyProtection="1">
      <alignment wrapText="1"/>
    </xf>
    <xf numFmtId="164" fontId="4" fillId="0" borderId="32" xfId="19" applyNumberFormat="1" applyFont="1" applyFill="1" applyBorder="1" applyAlignment="1" applyProtection="1">
      <alignment horizontal="right" wrapText="1"/>
    </xf>
    <xf numFmtId="164" fontId="4" fillId="0" borderId="32" xfId="19" applyNumberFormat="1" applyFont="1" applyFill="1" applyBorder="1" applyProtection="1"/>
    <xf numFmtId="42" fontId="4" fillId="0" borderId="32" xfId="19" applyNumberFormat="1" applyFont="1" applyFill="1" applyBorder="1" applyProtection="1"/>
    <xf numFmtId="1" fontId="27" fillId="15" borderId="32" xfId="18" applyNumberFormat="1" applyFont="1" applyFill="1" applyBorder="1" applyAlignment="1" applyProtection="1">
      <alignment horizontal="right"/>
    </xf>
    <xf numFmtId="164" fontId="27" fillId="15" borderId="32" xfId="18" applyNumberFormat="1" applyFont="1" applyFill="1" applyBorder="1" applyAlignment="1" applyProtection="1">
      <alignment horizontal="right"/>
    </xf>
    <xf numFmtId="0" fontId="0" fillId="0" borderId="0" xfId="0" applyAlignment="1"/>
    <xf numFmtId="164" fontId="4" fillId="0" borderId="42" xfId="19" applyNumberFormat="1" applyFont="1" applyFill="1" applyBorder="1" applyProtection="1"/>
    <xf numFmtId="164" fontId="4" fillId="0" borderId="32" xfId="17" applyNumberFormat="1" applyFont="1" applyFill="1" applyBorder="1" applyAlignment="1" applyProtection="1">
      <alignment horizontal="right"/>
    </xf>
    <xf numFmtId="0" fontId="9" fillId="7" borderId="26" xfId="0" applyFont="1" applyFill="1" applyBorder="1" applyAlignment="1" applyProtection="1">
      <alignment horizontal="center" vertical="center"/>
      <protection locked="0"/>
    </xf>
    <xf numFmtId="0" fontId="4" fillId="16" borderId="0" xfId="0" applyFont="1" applyFill="1" applyProtection="1"/>
    <xf numFmtId="0" fontId="4" fillId="0" borderId="32" xfId="18" applyNumberFormat="1" applyFont="1" applyFill="1" applyBorder="1" applyAlignment="1" applyProtection="1"/>
    <xf numFmtId="164" fontId="27" fillId="20" borderId="32" xfId="17" applyNumberFormat="1" applyFont="1" applyFill="1" applyBorder="1" applyAlignment="1" applyProtection="1">
      <alignment horizontal="left"/>
    </xf>
    <xf numFmtId="0" fontId="27" fillId="20" borderId="32" xfId="5" applyFont="1" applyFill="1" applyBorder="1" applyAlignment="1" applyProtection="1">
      <alignment horizontal="left"/>
    </xf>
    <xf numFmtId="164" fontId="27" fillId="20" borderId="32" xfId="17" applyNumberFormat="1" applyFont="1" applyFill="1" applyBorder="1" applyAlignment="1" applyProtection="1">
      <alignment horizontal="right"/>
    </xf>
    <xf numFmtId="0" fontId="27" fillId="17" borderId="32" xfId="0" applyFont="1" applyFill="1" applyBorder="1" applyAlignment="1" applyProtection="1">
      <alignment horizontal="center"/>
    </xf>
    <xf numFmtId="0" fontId="4" fillId="17" borderId="32" xfId="16" applyNumberFormat="1" applyFont="1" applyFill="1" applyBorder="1" applyAlignment="1" applyProtection="1">
      <alignment horizontal="center"/>
    </xf>
    <xf numFmtId="169" fontId="22" fillId="17" borderId="32" xfId="16" applyNumberFormat="1" applyFont="1" applyFill="1" applyBorder="1" applyAlignment="1" applyProtection="1">
      <alignment horizontal="center"/>
    </xf>
    <xf numFmtId="3" fontId="4" fillId="17" borderId="32" xfId="17" applyNumberFormat="1" applyFont="1" applyFill="1" applyBorder="1" applyAlignment="1" applyProtection="1">
      <alignment horizontal="right"/>
    </xf>
    <xf numFmtId="170" fontId="4" fillId="17" borderId="32" xfId="17" applyNumberFormat="1" applyFont="1" applyFill="1" applyBorder="1" applyAlignment="1" applyProtection="1">
      <alignment horizontal="center"/>
    </xf>
    <xf numFmtId="164" fontId="0" fillId="17" borderId="32" xfId="17" applyNumberFormat="1" applyFont="1" applyFill="1" applyBorder="1" applyAlignment="1" applyProtection="1">
      <alignment horizontal="center"/>
    </xf>
    <xf numFmtId="170" fontId="4" fillId="17" borderId="32" xfId="17" applyNumberFormat="1" applyFont="1" applyFill="1" applyBorder="1" applyAlignment="1" applyProtection="1"/>
    <xf numFmtId="41" fontId="4" fillId="17" borderId="32" xfId="17" applyNumberFormat="1" applyFont="1" applyFill="1" applyBorder="1" applyAlignment="1" applyProtection="1">
      <alignment horizontal="right"/>
    </xf>
    <xf numFmtId="41" fontId="4" fillId="17" borderId="32" xfId="17" applyNumberFormat="1" applyFont="1" applyFill="1" applyBorder="1" applyAlignment="1" applyProtection="1">
      <alignment horizontal="center"/>
    </xf>
    <xf numFmtId="41" fontId="4" fillId="17" borderId="32" xfId="17" applyNumberFormat="1" applyFont="1" applyFill="1" applyBorder="1" applyAlignment="1" applyProtection="1"/>
    <xf numFmtId="164" fontId="4" fillId="17" borderId="32" xfId="17" applyNumberFormat="1" applyFont="1" applyFill="1" applyBorder="1" applyAlignment="1" applyProtection="1"/>
    <xf numFmtId="43" fontId="4" fillId="17" borderId="32" xfId="16" applyFont="1" applyFill="1" applyBorder="1" applyAlignment="1" applyProtection="1">
      <alignment horizontal="center"/>
    </xf>
    <xf numFmtId="49" fontId="0" fillId="0" borderId="32" xfId="0" applyNumberFormat="1" applyFill="1" applyBorder="1" applyAlignment="1">
      <alignment horizontal="center"/>
    </xf>
    <xf numFmtId="164" fontId="0" fillId="14" borderId="32" xfId="17" applyNumberFormat="1" applyFont="1" applyFill="1" applyBorder="1" applyAlignment="1" applyProtection="1">
      <alignment horizontal="right"/>
    </xf>
    <xf numFmtId="0" fontId="4" fillId="0" borderId="35" xfId="0" applyFont="1" applyFill="1" applyBorder="1" applyAlignment="1" applyProtection="1">
      <alignment horizontal="center"/>
    </xf>
    <xf numFmtId="0" fontId="0" fillId="0" borderId="33" xfId="0" applyBorder="1" applyAlignment="1">
      <alignment horizontal="center"/>
    </xf>
    <xf numFmtId="0" fontId="4" fillId="0" borderId="33" xfId="16" applyNumberFormat="1" applyFont="1" applyFill="1" applyBorder="1" applyAlignment="1" applyProtection="1">
      <alignment horizontal="center"/>
    </xf>
    <xf numFmtId="0" fontId="4" fillId="0" borderId="31" xfId="16" applyNumberFormat="1" applyFont="1" applyFill="1" applyBorder="1" applyAlignment="1" applyProtection="1">
      <alignment horizontal="center"/>
    </xf>
    <xf numFmtId="44" fontId="4" fillId="0" borderId="31" xfId="17" applyNumberFormat="1" applyFont="1" applyFill="1" applyBorder="1" applyAlignment="1" applyProtection="1">
      <alignment horizontal="center"/>
    </xf>
    <xf numFmtId="164" fontId="4" fillId="10" borderId="32" xfId="18" applyNumberFormat="1" applyFont="1" applyFill="1" applyBorder="1" applyAlignment="1" applyProtection="1">
      <alignment horizontal="right"/>
    </xf>
    <xf numFmtId="164" fontId="4" fillId="0" borderId="33" xfId="17" applyNumberFormat="1" applyFont="1" applyFill="1" applyBorder="1" applyProtection="1"/>
    <xf numFmtId="164" fontId="4" fillId="0" borderId="33" xfId="17" applyNumberFormat="1" applyFont="1" applyFill="1" applyBorder="1" applyAlignment="1" applyProtection="1"/>
    <xf numFmtId="164" fontId="4" fillId="0" borderId="31" xfId="17" applyNumberFormat="1" applyFont="1" applyFill="1" applyBorder="1" applyAlignment="1" applyProtection="1"/>
    <xf numFmtId="43" fontId="4" fillId="0" borderId="31" xfId="16" applyFont="1" applyFill="1" applyBorder="1" applyAlignment="1" applyProtection="1">
      <alignment horizontal="center"/>
    </xf>
    <xf numFmtId="3" fontId="4" fillId="15" borderId="32" xfId="18" applyNumberFormat="1" applyFont="1" applyFill="1" applyBorder="1" applyAlignment="1" applyProtection="1">
      <alignment horizontal="center"/>
    </xf>
    <xf numFmtId="169" fontId="21" fillId="2" borderId="19" xfId="18" applyNumberFormat="1" applyFont="1" applyFill="1" applyBorder="1" applyProtection="1"/>
    <xf numFmtId="164" fontId="21" fillId="2" borderId="19" xfId="19" applyNumberFormat="1" applyFont="1" applyFill="1" applyBorder="1" applyProtection="1"/>
    <xf numFmtId="164" fontId="21" fillId="2" borderId="19" xfId="19" applyNumberFormat="1" applyFont="1" applyFill="1" applyBorder="1" applyAlignment="1" applyProtection="1">
      <alignment horizontal="right"/>
    </xf>
    <xf numFmtId="2" fontId="21" fillId="2" borderId="19" xfId="19" applyNumberFormat="1" applyFont="1" applyFill="1" applyBorder="1" applyProtection="1"/>
    <xf numFmtId="164" fontId="0" fillId="14" borderId="36" xfId="17" applyNumberFormat="1" applyFont="1" applyFill="1" applyBorder="1" applyAlignment="1" applyProtection="1">
      <alignment horizontal="right"/>
    </xf>
    <xf numFmtId="0" fontId="4" fillId="0" borderId="0" xfId="0" applyFont="1" applyProtection="1"/>
    <xf numFmtId="164" fontId="0" fillId="0" borderId="0" xfId="0" applyNumberFormat="1" applyProtection="1"/>
    <xf numFmtId="42" fontId="0" fillId="0" borderId="0" xfId="0" applyNumberFormat="1" applyProtection="1"/>
    <xf numFmtId="166" fontId="0" fillId="0" borderId="0" xfId="0" applyNumberFormat="1" applyFill="1" applyProtection="1"/>
    <xf numFmtId="0" fontId="22" fillId="6" borderId="38" xfId="0" applyFont="1" applyFill="1" applyBorder="1" applyAlignment="1" applyProtection="1">
      <alignment horizontal="center" vertical="top" wrapText="1"/>
    </xf>
    <xf numFmtId="0" fontId="22" fillId="0" borderId="0" xfId="0" applyFont="1" applyFill="1" applyBorder="1" applyAlignment="1" applyProtection="1">
      <alignment horizontal="center" vertical="top" wrapText="1"/>
    </xf>
    <xf numFmtId="0" fontId="22" fillId="6" borderId="0" xfId="0" applyFont="1" applyFill="1" applyBorder="1" applyAlignment="1" applyProtection="1">
      <alignment horizontal="center" vertical="top" wrapText="1"/>
    </xf>
    <xf numFmtId="0" fontId="30" fillId="0" borderId="0" xfId="0" applyFont="1"/>
    <xf numFmtId="0" fontId="31" fillId="0" borderId="0" xfId="0" applyFont="1"/>
    <xf numFmtId="0" fontId="0" fillId="0" borderId="0" xfId="0" applyFill="1"/>
    <xf numFmtId="0" fontId="3" fillId="6" borderId="43" xfId="0" applyFont="1" applyFill="1" applyBorder="1" applyAlignment="1" applyProtection="1">
      <alignment horizontal="center" vertical="top" wrapText="1"/>
    </xf>
    <xf numFmtId="0" fontId="3" fillId="6" borderId="44" xfId="0" applyFont="1" applyFill="1" applyBorder="1" applyAlignment="1" applyProtection="1">
      <alignment horizontal="center" vertical="top" wrapText="1"/>
    </xf>
    <xf numFmtId="0" fontId="3" fillId="6" borderId="45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top" wrapText="1"/>
    </xf>
    <xf numFmtId="0" fontId="0" fillId="0" borderId="46" xfId="0" applyFill="1" applyBorder="1"/>
    <xf numFmtId="3" fontId="0" fillId="0" borderId="47" xfId="0" applyNumberFormat="1" applyFill="1" applyBorder="1"/>
    <xf numFmtId="164" fontId="0" fillId="0" borderId="47" xfId="0" applyNumberFormat="1" applyFill="1" applyBorder="1"/>
    <xf numFmtId="43" fontId="0" fillId="21" borderId="47" xfId="0" applyNumberFormat="1" applyFill="1" applyBorder="1"/>
    <xf numFmtId="43" fontId="0" fillId="21" borderId="48" xfId="0" applyNumberFormat="1" applyFill="1" applyBorder="1"/>
    <xf numFmtId="43" fontId="4" fillId="0" borderId="0" xfId="0" applyNumberFormat="1" applyFont="1" applyFill="1" applyBorder="1"/>
    <xf numFmtId="43" fontId="0" fillId="0" borderId="47" xfId="0" applyNumberFormat="1" applyFill="1" applyBorder="1"/>
    <xf numFmtId="43" fontId="32" fillId="0" borderId="48" xfId="0" applyNumberFormat="1" applyFont="1" applyFill="1" applyBorder="1" applyAlignment="1">
      <alignment horizontal="right"/>
    </xf>
    <xf numFmtId="43" fontId="0" fillId="0" borderId="48" xfId="0" applyNumberFormat="1" applyFill="1" applyBorder="1"/>
    <xf numFmtId="43" fontId="0" fillId="0" borderId="0" xfId="0" applyNumberFormat="1" applyFill="1" applyBorder="1"/>
    <xf numFmtId="164" fontId="0" fillId="0" borderId="49" xfId="0" applyNumberFormat="1" applyFill="1" applyBorder="1"/>
    <xf numFmtId="0" fontId="27" fillId="14" borderId="50" xfId="0" applyFont="1" applyFill="1" applyBorder="1" applyAlignment="1">
      <alignment wrapText="1"/>
    </xf>
    <xf numFmtId="3" fontId="27" fillId="14" borderId="47" xfId="0" applyNumberFormat="1" applyFont="1" applyFill="1" applyBorder="1" applyAlignment="1">
      <alignment vertical="center"/>
    </xf>
    <xf numFmtId="164" fontId="27" fillId="14" borderId="47" xfId="0" applyNumberFormat="1" applyFont="1" applyFill="1" applyBorder="1" applyAlignment="1">
      <alignment vertical="center"/>
    </xf>
    <xf numFmtId="164" fontId="27" fillId="14" borderId="10" xfId="0" applyNumberFormat="1" applyFont="1" applyFill="1" applyBorder="1" applyAlignment="1">
      <alignment vertical="center"/>
    </xf>
    <xf numFmtId="2" fontId="27" fillId="14" borderId="10" xfId="0" applyNumberFormat="1" applyFont="1" applyFill="1" applyBorder="1"/>
    <xf numFmtId="2" fontId="27" fillId="14" borderId="51" xfId="0" applyNumberFormat="1" applyFont="1" applyFill="1" applyBorder="1"/>
    <xf numFmtId="3" fontId="27" fillId="14" borderId="10" xfId="0" applyNumberFormat="1" applyFont="1" applyFill="1" applyBorder="1" applyAlignment="1">
      <alignment vertical="center"/>
    </xf>
    <xf numFmtId="4" fontId="27" fillId="14" borderId="10" xfId="0" applyNumberFormat="1" applyFont="1" applyFill="1" applyBorder="1" applyAlignment="1">
      <alignment vertical="center"/>
    </xf>
    <xf numFmtId="4" fontId="27" fillId="14" borderId="51" xfId="0" applyNumberFormat="1" applyFont="1" applyFill="1" applyBorder="1" applyAlignment="1">
      <alignment vertical="center"/>
    </xf>
    <xf numFmtId="43" fontId="27" fillId="0" borderId="0" xfId="0" applyNumberFormat="1" applyFont="1" applyFill="1" applyBorder="1"/>
    <xf numFmtId="0" fontId="27" fillId="14" borderId="50" xfId="0" applyFont="1" applyFill="1" applyBorder="1"/>
    <xf numFmtId="172" fontId="0" fillId="0" borderId="0" xfId="0" applyNumberFormat="1"/>
    <xf numFmtId="0" fontId="0" fillId="0" borderId="46" xfId="0" applyBorder="1"/>
    <xf numFmtId="3" fontId="0" fillId="0" borderId="47" xfId="0" applyNumberFormat="1" applyBorder="1"/>
    <xf numFmtId="164" fontId="0" fillId="0" borderId="47" xfId="0" applyNumberFormat="1" applyBorder="1"/>
    <xf numFmtId="0" fontId="0" fillId="0" borderId="50" xfId="0" applyFill="1" applyBorder="1"/>
    <xf numFmtId="3" fontId="0" fillId="0" borderId="10" xfId="0" applyNumberFormat="1" applyFill="1" applyBorder="1"/>
    <xf numFmtId="164" fontId="0" fillId="0" borderId="10" xfId="0" applyNumberFormat="1" applyFill="1" applyBorder="1"/>
    <xf numFmtId="43" fontId="0" fillId="0" borderId="10" xfId="0" applyNumberFormat="1" applyFill="1" applyBorder="1"/>
    <xf numFmtId="43" fontId="0" fillId="0" borderId="51" xfId="0" applyNumberFormat="1" applyFill="1" applyBorder="1"/>
    <xf numFmtId="0" fontId="4" fillId="0" borderId="0" xfId="0" applyFont="1"/>
    <xf numFmtId="0" fontId="27" fillId="0" borderId="0" xfId="0" applyFont="1"/>
    <xf numFmtId="43" fontId="0" fillId="0" borderId="47" xfId="0" applyNumberFormat="1" applyBorder="1"/>
    <xf numFmtId="43" fontId="0" fillId="0" borderId="48" xfId="0" applyNumberFormat="1" applyBorder="1"/>
    <xf numFmtId="0" fontId="27" fillId="22" borderId="46" xfId="0" applyFont="1" applyFill="1" applyBorder="1"/>
    <xf numFmtId="3" fontId="27" fillId="22" borderId="47" xfId="0" applyNumberFormat="1" applyFont="1" applyFill="1" applyBorder="1"/>
    <xf numFmtId="164" fontId="27" fillId="22" borderId="47" xfId="0" applyNumberFormat="1" applyFont="1" applyFill="1" applyBorder="1"/>
    <xf numFmtId="43" fontId="27" fillId="22" borderId="47" xfId="0" applyNumberFormat="1" applyFont="1" applyFill="1" applyBorder="1"/>
    <xf numFmtId="43" fontId="27" fillId="22" borderId="48" xfId="0" applyNumberFormat="1" applyFont="1" applyFill="1" applyBorder="1"/>
    <xf numFmtId="0" fontId="27" fillId="0" borderId="0" xfId="0" applyFont="1" applyFill="1"/>
    <xf numFmtId="0" fontId="0" fillId="0" borderId="50" xfId="0" applyFont="1" applyFill="1" applyBorder="1"/>
    <xf numFmtId="3" fontId="4" fillId="0" borderId="10" xfId="0" applyNumberFormat="1" applyFont="1" applyFill="1" applyBorder="1"/>
    <xf numFmtId="164" fontId="4" fillId="0" borderId="10" xfId="0" applyNumberFormat="1" applyFont="1" applyFill="1" applyBorder="1"/>
    <xf numFmtId="0" fontId="27" fillId="22" borderId="50" xfId="0" applyFont="1" applyFill="1" applyBorder="1"/>
    <xf numFmtId="3" fontId="27" fillId="22" borderId="10" xfId="0" applyNumberFormat="1" applyFont="1" applyFill="1" applyBorder="1"/>
    <xf numFmtId="164" fontId="27" fillId="22" borderId="10" xfId="0" applyNumberFormat="1" applyFont="1" applyFill="1" applyBorder="1"/>
    <xf numFmtId="43" fontId="27" fillId="22" borderId="10" xfId="0" applyNumberFormat="1" applyFont="1" applyFill="1" applyBorder="1"/>
    <xf numFmtId="43" fontId="27" fillId="22" borderId="51" xfId="0" applyNumberFormat="1" applyFont="1" applyFill="1" applyBorder="1"/>
    <xf numFmtId="43" fontId="4" fillId="0" borderId="10" xfId="0" applyNumberFormat="1" applyFont="1" applyFill="1" applyBorder="1"/>
    <xf numFmtId="43" fontId="4" fillId="0" borderId="51" xfId="0" applyNumberFormat="1" applyFont="1" applyFill="1" applyBorder="1"/>
    <xf numFmtId="0" fontId="27" fillId="0" borderId="52" xfId="0" applyFont="1" applyFill="1" applyBorder="1"/>
    <xf numFmtId="3" fontId="0" fillId="0" borderId="49" xfId="0" applyNumberFormat="1" applyFill="1" applyBorder="1"/>
    <xf numFmtId="43" fontId="0" fillId="0" borderId="49" xfId="0" applyNumberFormat="1" applyFill="1" applyBorder="1"/>
    <xf numFmtId="43" fontId="0" fillId="0" borderId="53" xfId="0" applyNumberFormat="1" applyFill="1" applyBorder="1"/>
    <xf numFmtId="3" fontId="33" fillId="21" borderId="54" xfId="0" applyNumberFormat="1" applyFont="1" applyFill="1" applyBorder="1"/>
    <xf numFmtId="3" fontId="33" fillId="21" borderId="55" xfId="0" applyNumberFormat="1" applyFont="1" applyFill="1" applyBorder="1"/>
    <xf numFmtId="4" fontId="33" fillId="21" borderId="55" xfId="0" applyNumberFormat="1" applyFont="1" applyFill="1" applyBorder="1"/>
    <xf numFmtId="4" fontId="33" fillId="21" borderId="56" xfId="0" applyNumberFormat="1" applyFont="1" applyFill="1" applyBorder="1"/>
    <xf numFmtId="0" fontId="0" fillId="0" borderId="57" xfId="0" applyFont="1" applyFill="1" applyBorder="1"/>
    <xf numFmtId="3" fontId="4" fillId="0" borderId="58" xfId="0" applyNumberFormat="1" applyFont="1" applyFill="1" applyBorder="1"/>
    <xf numFmtId="164" fontId="4" fillId="0" borderId="58" xfId="0" applyNumberFormat="1" applyFont="1" applyFill="1" applyBorder="1"/>
    <xf numFmtId="43" fontId="4" fillId="0" borderId="58" xfId="0" applyNumberFormat="1" applyFont="1" applyFill="1" applyBorder="1" applyAlignment="1">
      <alignment horizontal="center"/>
    </xf>
    <xf numFmtId="43" fontId="4" fillId="0" borderId="59" xfId="0" applyNumberFormat="1" applyFont="1" applyFill="1" applyBorder="1" applyAlignment="1">
      <alignment horizontal="center"/>
    </xf>
    <xf numFmtId="0" fontId="34" fillId="20" borderId="4" xfId="0" applyFont="1" applyFill="1" applyBorder="1"/>
    <xf numFmtId="3" fontId="34" fillId="20" borderId="5" xfId="0" applyNumberFormat="1" applyFont="1" applyFill="1" applyBorder="1"/>
    <xf numFmtId="4" fontId="33" fillId="23" borderId="5" xfId="0" applyNumberFormat="1" applyFont="1" applyFill="1" applyBorder="1"/>
    <xf numFmtId="4" fontId="33" fillId="23" borderId="6" xfId="0" applyNumberFormat="1" applyFont="1" applyFill="1" applyBorder="1"/>
    <xf numFmtId="0" fontId="27" fillId="22" borderId="60" xfId="0" applyFont="1" applyFill="1" applyBorder="1"/>
    <xf numFmtId="3" fontId="27" fillId="22" borderId="61" xfId="0" applyNumberFormat="1" applyFont="1" applyFill="1" applyBorder="1"/>
    <xf numFmtId="164" fontId="27" fillId="22" borderId="61" xfId="0" applyNumberFormat="1" applyFont="1" applyFill="1" applyBorder="1"/>
    <xf numFmtId="43" fontId="27" fillId="22" borderId="61" xfId="0" applyNumberFormat="1" applyFont="1" applyFill="1" applyBorder="1"/>
    <xf numFmtId="43" fontId="27" fillId="22" borderId="62" xfId="0" applyNumberFormat="1" applyFont="1" applyFill="1" applyBorder="1"/>
    <xf numFmtId="0" fontId="27" fillId="0" borderId="57" xfId="0" applyFont="1" applyFill="1" applyBorder="1"/>
    <xf numFmtId="3" fontId="27" fillId="0" borderId="58" xfId="0" applyNumberFormat="1" applyFont="1" applyFill="1" applyBorder="1"/>
    <xf numFmtId="164" fontId="27" fillId="0" borderId="58" xfId="0" applyNumberFormat="1" applyFont="1" applyFill="1" applyBorder="1"/>
    <xf numFmtId="43" fontId="27" fillId="0" borderId="58" xfId="0" applyNumberFormat="1" applyFont="1" applyFill="1" applyBorder="1"/>
    <xf numFmtId="43" fontId="27" fillId="0" borderId="59" xfId="0" applyNumberFormat="1" applyFont="1" applyFill="1" applyBorder="1"/>
    <xf numFmtId="0" fontId="0" fillId="0" borderId="0" xfId="0" quotePrefix="1"/>
    <xf numFmtId="0" fontId="4" fillId="0" borderId="57" xfId="0" applyFont="1" applyFill="1" applyBorder="1"/>
    <xf numFmtId="43" fontId="4" fillId="0" borderId="58" xfId="0" applyNumberFormat="1" applyFont="1" applyFill="1" applyBorder="1"/>
    <xf numFmtId="43" fontId="4" fillId="0" borderId="59" xfId="0" applyNumberFormat="1" applyFont="1" applyFill="1" applyBorder="1"/>
    <xf numFmtId="0" fontId="0" fillId="0" borderId="0" xfId="0" applyFont="1"/>
    <xf numFmtId="0" fontId="34" fillId="20" borderId="54" xfId="0" applyFont="1" applyFill="1" applyBorder="1"/>
    <xf numFmtId="3" fontId="34" fillId="20" borderId="55" xfId="0" applyNumberFormat="1" applyFont="1" applyFill="1" applyBorder="1"/>
    <xf numFmtId="4" fontId="27" fillId="20" borderId="55" xfId="0" applyNumberFormat="1" applyFont="1" applyFill="1" applyBorder="1"/>
    <xf numFmtId="4" fontId="27" fillId="20" borderId="56" xfId="0" applyNumberFormat="1" applyFont="1" applyFill="1" applyBorder="1"/>
    <xf numFmtId="42" fontId="0" fillId="0" borderId="0" xfId="0" applyNumberFormat="1"/>
    <xf numFmtId="0" fontId="0" fillId="0" borderId="0" xfId="0" applyFill="1" applyBorder="1"/>
    <xf numFmtId="164" fontId="0" fillId="0" borderId="0" xfId="0" applyNumberFormat="1"/>
    <xf numFmtId="4" fontId="27" fillId="0" borderId="0" xfId="0" applyNumberFormat="1" applyFont="1" applyFill="1" applyBorder="1"/>
    <xf numFmtId="43" fontId="4" fillId="0" borderId="0" xfId="0" applyNumberFormat="1" applyFont="1" applyFill="1" applyBorder="1" applyAlignment="1">
      <alignment horizontal="center"/>
    </xf>
    <xf numFmtId="0" fontId="0" fillId="24" borderId="0" xfId="0" applyFill="1"/>
    <xf numFmtId="0" fontId="1" fillId="0" borderId="0" xfId="3" applyFill="1"/>
    <xf numFmtId="0" fontId="2" fillId="0" borderId="0" xfId="5" applyFill="1" applyAlignment="1" applyProtection="1">
      <alignment wrapText="1"/>
    </xf>
    <xf numFmtId="39" fontId="4" fillId="0" borderId="11" xfId="1" applyNumberFormat="1" applyFont="1" applyFill="1" applyBorder="1" applyAlignment="1" applyProtection="1">
      <alignment horizontal="center" vertical="center"/>
      <protection locked="0"/>
    </xf>
    <xf numFmtId="37" fontId="27" fillId="0" borderId="11" xfId="1" applyNumberFormat="1" applyFont="1" applyFill="1" applyBorder="1" applyAlignment="1" applyProtection="1">
      <alignment horizontal="center" vertical="center"/>
      <protection locked="0"/>
    </xf>
    <xf numFmtId="43" fontId="4" fillId="0" borderId="10" xfId="0" applyNumberFormat="1" applyFont="1" applyFill="1" applyBorder="1" applyAlignment="1">
      <alignment horizontal="right"/>
    </xf>
    <xf numFmtId="43" fontId="4" fillId="0" borderId="51" xfId="0" applyNumberFormat="1" applyFont="1" applyFill="1" applyBorder="1" applyAlignment="1">
      <alignment horizontal="right"/>
    </xf>
    <xf numFmtId="0" fontId="2" fillId="0" borderId="30" xfId="5" applyFill="1" applyBorder="1" applyAlignment="1" applyProtection="1">
      <alignment vertical="center" wrapText="1"/>
    </xf>
    <xf numFmtId="0" fontId="35" fillId="0" borderId="0" xfId="5" applyFont="1" applyFill="1" applyAlignment="1" applyProtection="1"/>
    <xf numFmtId="0" fontId="35" fillId="0" borderId="0" xfId="5" applyFont="1" applyFill="1" applyBorder="1" applyAlignment="1" applyProtection="1"/>
    <xf numFmtId="0" fontId="0" fillId="19" borderId="0" xfId="0" applyFont="1" applyFill="1" applyAlignment="1"/>
    <xf numFmtId="170" fontId="4" fillId="15" borderId="0" xfId="0" applyNumberFormat="1" applyFont="1" applyFill="1" applyBorder="1" applyProtection="1"/>
    <xf numFmtId="2" fontId="4" fillId="19" borderId="33" xfId="18" applyNumberFormat="1" applyFont="1" applyFill="1" applyBorder="1" applyAlignment="1" applyProtection="1">
      <alignment horizontal="right"/>
    </xf>
    <xf numFmtId="2" fontId="27" fillId="15" borderId="33" xfId="18" applyNumberFormat="1" applyFont="1" applyFill="1" applyBorder="1" applyAlignment="1" applyProtection="1">
      <alignment horizontal="right"/>
    </xf>
    <xf numFmtId="43" fontId="25" fillId="0" borderId="31" xfId="16" applyFont="1" applyFill="1" applyBorder="1" applyAlignment="1" applyProtection="1">
      <alignment horizontal="right"/>
    </xf>
    <xf numFmtId="0" fontId="2" fillId="0" borderId="0" xfId="5" applyFont="1" applyFill="1" applyAlignment="1" applyProtection="1"/>
    <xf numFmtId="0" fontId="1" fillId="14" borderId="32" xfId="5" applyFont="1" applyFill="1" applyBorder="1" applyAlignment="1" applyProtection="1">
      <alignment horizontal="left"/>
    </xf>
    <xf numFmtId="0" fontId="0" fillId="0" borderId="46" xfId="0" applyFill="1" applyBorder="1" applyAlignment="1">
      <alignment horizontal="left" indent="2"/>
    </xf>
    <xf numFmtId="0" fontId="2" fillId="0" borderId="0" xfId="5" applyAlignment="1" applyProtection="1">
      <alignment horizontal="left" indent="1"/>
    </xf>
    <xf numFmtId="0" fontId="2" fillId="0" borderId="0" xfId="5" applyFill="1" applyAlignment="1" applyProtection="1">
      <alignment wrapText="1"/>
    </xf>
    <xf numFmtId="0" fontId="4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2" fillId="0" borderId="0" xfId="5" applyFill="1" applyAlignment="1" applyProtection="1">
      <alignment wrapText="1"/>
    </xf>
  </cellXfs>
  <cellStyles count="20">
    <cellStyle name="Comma" xfId="1" builtinId="3"/>
    <cellStyle name="Comma 10" xfId="16"/>
    <cellStyle name="Comma 10 2" xfId="18"/>
    <cellStyle name="Currency" xfId="2" builtinId="4"/>
    <cellStyle name="Currency 11" xfId="17"/>
    <cellStyle name="Currency 11 2" xfId="19"/>
    <cellStyle name="Currency 16 2" xfId="8"/>
    <cellStyle name="Hyperlink" xfId="5" builtinId="8"/>
    <cellStyle name="Normal" xfId="0" builtinId="0"/>
    <cellStyle name="Normal 10" xfId="9"/>
    <cellStyle name="Normal 10 2" xfId="13"/>
    <cellStyle name="Normal 2" xfId="10"/>
    <cellStyle name="Normal 2 2" xfId="12"/>
    <cellStyle name="Normal 22 4" xfId="11"/>
    <cellStyle name="Normal 222" xfId="6"/>
    <cellStyle name="Normal 223" xfId="7"/>
    <cellStyle name="Normal 339" xfId="3"/>
    <cellStyle name="Normal 340" xfId="4"/>
    <cellStyle name="Normal 8 2 2" xfId="14"/>
    <cellStyle name="Normal_Cost Effectiveness Algorithm-2002_rev6c" xfId="15"/>
  </cellStyles>
  <dxfs count="321"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  <color rgb="FF0066CC"/>
      <color rgb="FF660066"/>
      <color rgb="FFFF33CC"/>
      <color rgb="FFCC3399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78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mst\AppData\Local\Microsoft\Windows\Temporary%20Internet%20Files\Content.Outlook\N7GW4G16\Copy%20of%202017%20Energy%20Efficiency%20Program%20Tracking%20-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Cost "/>
      <sheetName val="DL May"/>
      <sheetName val="JUNE"/>
      <sheetName val="Aug 2009"/>
      <sheetName val="1-2010 DL"/>
      <sheetName val="kWh Data Entry"/>
      <sheetName val="Gas Cost "/>
      <sheetName val="Therms Data Entry"/>
      <sheetName val="Peak Capacity Impact"/>
      <sheetName val="Elec Cons Pgm Costs"/>
      <sheetName val="Gas Cons Pgm Costs"/>
      <sheetName val="Elec Cons kWh Savings"/>
      <sheetName val="Gas Cons Therm Savings"/>
      <sheetName val="PTD  Summary"/>
      <sheetName val="YTD Summary &amp; Forecast"/>
      <sheetName val="Data Graphs"/>
      <sheetName val="Exhibit 1_CURRENT-year View"/>
      <sheetName val="AR_Sector tables"/>
      <sheetName val="AR_Exec Summary Tables"/>
      <sheetName val="AR_Intro Tables"/>
      <sheetName val="AR_5-year views tables"/>
      <sheetName val="AR_5-yr elec spending"/>
      <sheetName val="AR_5-yr elec svgs"/>
      <sheetName val="AR_5-yr gas svgs"/>
      <sheetName val="AR_5-yr gas spending"/>
      <sheetName val="Cumulative Elect savings"/>
      <sheetName val="Cumulative Gas savings"/>
      <sheetName val="AR_Compare prev yr to current"/>
      <sheetName val="AR_Sector Pie Charts"/>
      <sheetName val="Fact Sheet"/>
      <sheetName val="-RETIRED-Peak Capacity Impact "/>
      <sheetName val="-RETIRED- YTD Summary"/>
      <sheetName val="January DL"/>
      <sheetName val="February DL"/>
      <sheetName val="March DL"/>
      <sheetName val="April DL"/>
      <sheetName val="May DL"/>
      <sheetName val="June DL"/>
      <sheetName val="July DL"/>
      <sheetName val="Aug DL"/>
      <sheetName val="Sept DL"/>
      <sheetName val="Oct DL"/>
      <sheetName val="Nov DL"/>
      <sheetName val="Dec DL"/>
      <sheetName val="17Jan DL"/>
      <sheetName val="17Feb DL"/>
      <sheetName val="CRAG Meeting Updates"/>
      <sheetName val="17Apr DL"/>
      <sheetName val="17MayDL"/>
      <sheetName val="17JuneDL"/>
      <sheetName val="17JulyDL"/>
      <sheetName val="17AugDL"/>
      <sheetName val="17SeptDL"/>
      <sheetName val="17OctDL"/>
      <sheetName val="17NovDL"/>
      <sheetName val="17DecD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54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1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57"/>
  <sheetViews>
    <sheetView tabSelected="1" zoomScale="70" zoomScaleNormal="70" workbookViewId="0">
      <selection activeCell="B12" sqref="B12"/>
    </sheetView>
  </sheetViews>
  <sheetFormatPr defaultRowHeight="15"/>
  <cols>
    <col min="1" max="1" width="3.5703125" customWidth="1"/>
    <col min="2" max="2" width="59.5703125" customWidth="1"/>
    <col min="3" max="3" width="20.85546875" customWidth="1"/>
    <col min="4" max="4" width="16.42578125" customWidth="1"/>
    <col min="5" max="5" width="21.140625" customWidth="1"/>
    <col min="6" max="6" width="11.7109375" customWidth="1"/>
    <col min="8" max="8" width="2.42578125" customWidth="1"/>
    <col min="9" max="9" width="3" customWidth="1"/>
    <col min="10" max="10" width="61.85546875" customWidth="1"/>
    <col min="11" max="11" width="21.85546875" customWidth="1"/>
    <col min="12" max="12" width="17" customWidth="1"/>
    <col min="13" max="13" width="16.85546875" customWidth="1"/>
  </cols>
  <sheetData>
    <row r="1" spans="2:16" ht="18">
      <c r="B1" s="394" t="s">
        <v>1801</v>
      </c>
    </row>
    <row r="2" spans="2:16" ht="18">
      <c r="B2" s="395" t="s">
        <v>481</v>
      </c>
    </row>
    <row r="4" spans="2:16" ht="15.75" thickBot="1">
      <c r="B4" s="131" t="s">
        <v>482</v>
      </c>
      <c r="J4" s="131" t="s">
        <v>483</v>
      </c>
      <c r="O4" s="396"/>
    </row>
    <row r="5" spans="2:16" ht="45.75" thickBot="1">
      <c r="B5" s="397" t="s">
        <v>484</v>
      </c>
      <c r="C5" s="398" t="s">
        <v>485</v>
      </c>
      <c r="D5" s="398" t="s">
        <v>486</v>
      </c>
      <c r="E5" s="398" t="s">
        <v>487</v>
      </c>
      <c r="F5" s="398" t="s">
        <v>488</v>
      </c>
      <c r="G5" s="399" t="s">
        <v>489</v>
      </c>
      <c r="H5" s="400"/>
      <c r="J5" s="397" t="s">
        <v>484</v>
      </c>
      <c r="K5" s="398" t="s">
        <v>485</v>
      </c>
      <c r="L5" s="398" t="s">
        <v>486</v>
      </c>
      <c r="M5" s="398" t="s">
        <v>487</v>
      </c>
      <c r="N5" s="398" t="s">
        <v>488</v>
      </c>
      <c r="O5" s="399" t="s">
        <v>490</v>
      </c>
    </row>
    <row r="6" spans="2:16" ht="15.75" thickTop="1">
      <c r="B6" s="401" t="s">
        <v>379</v>
      </c>
      <c r="C6" s="402">
        <f>'Electric CE'!H6</f>
        <v>1066698.69</v>
      </c>
      <c r="D6" s="403">
        <f>'Electric CE'!N6</f>
        <v>1744532.7699999998</v>
      </c>
      <c r="E6" s="403">
        <f>'Electric CE'!T6</f>
        <v>383978.17120417854</v>
      </c>
      <c r="F6" s="404">
        <f>'Electric CE'!U6</f>
        <v>1.1736169793934446</v>
      </c>
      <c r="G6" s="405">
        <f>'Electric CE'!V6</f>
        <v>0.87228010170331871</v>
      </c>
      <c r="H6" s="406"/>
      <c r="J6" s="401" t="s">
        <v>379</v>
      </c>
      <c r="K6" s="402">
        <f>'Gas CE'!H6</f>
        <v>9411.0899999999965</v>
      </c>
      <c r="L6" s="403">
        <f>'Gas CE'!N6</f>
        <v>496004.1</v>
      </c>
      <c r="M6" s="403">
        <f>'Gas CE'!T6</f>
        <v>1276.7998264378712</v>
      </c>
      <c r="N6" s="404">
        <f>'Gas CE'!U6</f>
        <v>0.387318285670048</v>
      </c>
      <c r="O6" s="405">
        <f>'Gas CE'!V6</f>
        <v>0.37829664739096003</v>
      </c>
      <c r="P6" s="406"/>
    </row>
    <row r="7" spans="2:16">
      <c r="B7" s="401"/>
      <c r="C7" s="402"/>
      <c r="D7" s="403"/>
      <c r="E7" s="403"/>
      <c r="F7" s="407"/>
      <c r="G7" s="408" t="s">
        <v>491</v>
      </c>
      <c r="H7" s="406"/>
      <c r="I7" s="396"/>
      <c r="J7" s="401"/>
      <c r="K7" s="402"/>
      <c r="L7" s="403"/>
      <c r="M7" s="403"/>
      <c r="N7" s="407"/>
      <c r="O7" s="408" t="s">
        <v>491</v>
      </c>
      <c r="P7" s="406"/>
    </row>
    <row r="8" spans="2:16">
      <c r="B8" s="401" t="s">
        <v>1835</v>
      </c>
      <c r="C8" s="402">
        <f>'Electric CE'!H7</f>
        <v>28937234.930000015</v>
      </c>
      <c r="D8" s="403">
        <f>'Electric CE'!N7</f>
        <v>15907776.289999997</v>
      </c>
      <c r="E8" s="403">
        <f>'Electric CE'!T7</f>
        <v>1716457.8841086847</v>
      </c>
      <c r="F8" s="407">
        <f>'Electric CE'!U7</f>
        <v>1.376224833859037</v>
      </c>
      <c r="G8" s="409">
        <f>'Electric CE'!V7</f>
        <v>1.0930026251616005</v>
      </c>
      <c r="H8" s="406"/>
      <c r="J8" s="401" t="s">
        <v>1836</v>
      </c>
      <c r="K8" s="402">
        <f>'Gas CE'!H7</f>
        <v>837216.60000000009</v>
      </c>
      <c r="L8" s="403">
        <f>'Gas CE'!N7</f>
        <v>6803705.6000000006</v>
      </c>
      <c r="M8" s="403">
        <f>'Gas CE'!T7</f>
        <v>1335223.1671939795</v>
      </c>
      <c r="N8" s="407">
        <f>'Gas CE'!U7</f>
        <v>2.6508436683585246</v>
      </c>
      <c r="O8" s="409">
        <f>'Gas CE'!V7</f>
        <v>1.3288060401315267</v>
      </c>
      <c r="P8" s="406"/>
    </row>
    <row r="9" spans="2:16">
      <c r="B9" s="510" t="s">
        <v>382</v>
      </c>
      <c r="C9" s="402">
        <f>'Electric CE'!H8</f>
        <v>1162759.6000000159</v>
      </c>
      <c r="D9" s="403">
        <f>'Electric CE'!N8</f>
        <v>1550052.53</v>
      </c>
      <c r="E9" s="403">
        <f>'Electric CE'!T8</f>
        <v>0</v>
      </c>
      <c r="F9" s="407">
        <f>'Electric CE'!U8</f>
        <v>0.84926388563506816</v>
      </c>
      <c r="G9" s="409">
        <f>'Electric CE'!V8</f>
        <v>1.8558566821093516</v>
      </c>
      <c r="H9" s="410"/>
      <c r="J9" s="510" t="s">
        <v>492</v>
      </c>
      <c r="K9" s="402">
        <f>'Gas CE'!H8</f>
        <v>487878</v>
      </c>
      <c r="L9" s="403">
        <f>'Gas CE'!N8</f>
        <v>1700453.36</v>
      </c>
      <c r="M9" s="403">
        <f>'Gas CE'!T8</f>
        <v>0</v>
      </c>
      <c r="N9" s="407">
        <f>'Gas CE'!U8</f>
        <v>4.2221730265395561</v>
      </c>
      <c r="O9" s="409">
        <f>'Gas CE'!V8</f>
        <v>2.7843201339682238</v>
      </c>
    </row>
    <row r="10" spans="2:16">
      <c r="B10" s="510" t="s">
        <v>492</v>
      </c>
      <c r="C10" s="402">
        <f>'Electric CE'!H9</f>
        <v>17242039</v>
      </c>
      <c r="D10" s="403">
        <f>'Electric CE'!N9</f>
        <v>8069488.3799999999</v>
      </c>
      <c r="E10" s="403">
        <f>'Electric CE'!T9</f>
        <v>399709.92131226871</v>
      </c>
      <c r="F10" s="407">
        <f>'Electric CE'!U9</f>
        <v>1.2933094398986578</v>
      </c>
      <c r="G10" s="409">
        <f>'Electric CE'!V9</f>
        <v>0.83068710915291755</v>
      </c>
      <c r="H10" s="410"/>
      <c r="J10" s="510" t="s">
        <v>493</v>
      </c>
      <c r="K10" s="402">
        <f>'Gas CE'!H9</f>
        <v>56345</v>
      </c>
      <c r="L10" s="403">
        <f>'Gas CE'!N9</f>
        <v>395565.2</v>
      </c>
      <c r="M10" s="403">
        <f>'Gas CE'!T9</f>
        <v>195502.32791535632</v>
      </c>
      <c r="N10" s="407">
        <f>'Gas CE'!U9</f>
        <v>1.9800283984529357</v>
      </c>
      <c r="O10" s="409">
        <f>'Gas CE'!V9</f>
        <v>0.86223858538623666</v>
      </c>
    </row>
    <row r="11" spans="2:16">
      <c r="B11" s="510" t="s">
        <v>493</v>
      </c>
      <c r="C11" s="402">
        <f>'Electric CE'!H10</f>
        <v>2913617.2</v>
      </c>
      <c r="D11" s="403">
        <f>'Electric CE'!N10</f>
        <v>1732775.02</v>
      </c>
      <c r="E11" s="403">
        <f>'Electric CE'!T10</f>
        <v>0</v>
      </c>
      <c r="F11" s="407">
        <f>'Electric CE'!U10</f>
        <v>0.79024264234235986</v>
      </c>
      <c r="G11" s="409">
        <f>'Electric CE'!V10</f>
        <v>0.86213350475482542</v>
      </c>
      <c r="H11" s="410"/>
      <c r="J11" s="510" t="s">
        <v>387</v>
      </c>
      <c r="K11" s="402">
        <f>'Gas CE'!H11</f>
        <v>7752.2000000001335</v>
      </c>
      <c r="L11" s="403">
        <f>'Gas CE'!N11</f>
        <v>0</v>
      </c>
      <c r="M11" s="403">
        <f>'Gas CE'!T11</f>
        <v>1047044.712097623</v>
      </c>
      <c r="N11" s="407">
        <f>'Gas CE'!U11</f>
        <v>0</v>
      </c>
      <c r="O11" s="409">
        <f>'Gas CE'!V11</f>
        <v>0</v>
      </c>
    </row>
    <row r="12" spans="2:16">
      <c r="B12" s="510" t="s">
        <v>387</v>
      </c>
      <c r="C12" s="402">
        <f>'Electric CE'!H11</f>
        <v>1772026</v>
      </c>
      <c r="D12" s="403">
        <f>'Electric CE'!N11</f>
        <v>1307549.1199999999</v>
      </c>
      <c r="E12" s="403">
        <f>'Electric CE'!T11</f>
        <v>1159524.5033458581</v>
      </c>
      <c r="F12" s="407">
        <f>'Electric CE'!U11</f>
        <v>1.1400817482790111</v>
      </c>
      <c r="G12" s="409">
        <f>'Electric CE'!V11</f>
        <v>2.1862070536277085</v>
      </c>
      <c r="H12" s="410"/>
      <c r="J12" s="510" t="s">
        <v>461</v>
      </c>
      <c r="K12" s="402">
        <f>'Gas CE'!H12</f>
        <v>435822</v>
      </c>
      <c r="L12" s="403">
        <f>'Gas CE'!N12</f>
        <v>1290608.46</v>
      </c>
      <c r="M12" s="403">
        <f>'Gas CE'!T12</f>
        <v>0</v>
      </c>
      <c r="N12" s="407">
        <f>'Gas CE'!U12</f>
        <v>2.9881472100431159</v>
      </c>
      <c r="O12" s="409">
        <f>'Gas CE'!V12</f>
        <v>1.6039430467918885</v>
      </c>
    </row>
    <row r="13" spans="2:16">
      <c r="B13" s="510" t="s">
        <v>461</v>
      </c>
      <c r="C13" s="402">
        <f>'Electric CE'!H12</f>
        <v>2420124</v>
      </c>
      <c r="D13" s="403">
        <f>'Electric CE'!N12</f>
        <v>681594.19</v>
      </c>
      <c r="E13" s="403">
        <f>'Electric CE'!T12</f>
        <v>0</v>
      </c>
      <c r="F13" s="407">
        <f>'Electric CE'!U12</f>
        <v>4.1992664024659607</v>
      </c>
      <c r="G13" s="409">
        <f>'Electric CE'!V12</f>
        <v>2.6988143424314006</v>
      </c>
      <c r="H13" s="410"/>
      <c r="J13" s="510" t="s">
        <v>390</v>
      </c>
      <c r="K13" s="402">
        <f>'Gas CE'!H13</f>
        <v>2473.200000000003</v>
      </c>
      <c r="L13" s="403">
        <f>'Gas CE'!N13</f>
        <v>30169.97</v>
      </c>
      <c r="M13" s="403">
        <f>'Gas CE'!T13</f>
        <v>92553.653330250658</v>
      </c>
      <c r="N13" s="407">
        <f>'Gas CE'!U13</f>
        <v>0.6261052333235545</v>
      </c>
      <c r="O13" s="409">
        <f>'Gas CE'!V13</f>
        <v>3.5257390576125789</v>
      </c>
    </row>
    <row r="14" spans="2:16">
      <c r="B14" s="510" t="s">
        <v>390</v>
      </c>
      <c r="C14" s="402">
        <f>'Electric CE'!H13</f>
        <v>72190.700000000012</v>
      </c>
      <c r="D14" s="403">
        <f>'Electric CE'!N13</f>
        <v>80924.429999999993</v>
      </c>
      <c r="E14" s="403">
        <f>'Electric CE'!T13</f>
        <v>92553.653330250658</v>
      </c>
      <c r="F14" s="407">
        <f>'Electric CE'!U13</f>
        <v>0.51426099372938083</v>
      </c>
      <c r="G14" s="409">
        <f>'Electric CE'!V13</f>
        <v>1.8511023957537036</v>
      </c>
      <c r="H14" s="410"/>
      <c r="J14" s="510" t="s">
        <v>494</v>
      </c>
      <c r="K14" s="402">
        <f>'Gas CE'!H14</f>
        <v>284347.2</v>
      </c>
      <c r="L14" s="403">
        <f>'Gas CE'!N14</f>
        <v>2347358.6</v>
      </c>
      <c r="M14" s="403">
        <f>'Gas CE'!T14</f>
        <v>122.47385074939528</v>
      </c>
      <c r="N14" s="407">
        <f>'Gas CE'!U14</f>
        <v>2.9199073604166288</v>
      </c>
      <c r="O14" s="409">
        <f>'Gas CE'!V14</f>
        <v>0.90731936087759457</v>
      </c>
    </row>
    <row r="15" spans="2:16">
      <c r="B15" s="510" t="s">
        <v>494</v>
      </c>
      <c r="C15" s="402">
        <f>'Electric CE'!H14</f>
        <v>1328478.43</v>
      </c>
      <c r="D15" s="403">
        <f>'Electric CE'!N14</f>
        <v>996002.63</v>
      </c>
      <c r="E15" s="403">
        <f>'Electric CE'!T14</f>
        <v>64669.806120307447</v>
      </c>
      <c r="F15" s="407">
        <f>'Electric CE'!U14</f>
        <v>4.0311019765650897</v>
      </c>
      <c r="G15" s="409">
        <f>'Electric CE'!V14</f>
        <v>1.5661545879998036</v>
      </c>
      <c r="H15" s="410"/>
      <c r="J15" s="510" t="s">
        <v>392</v>
      </c>
      <c r="K15" s="402">
        <f>'Gas CE'!H15</f>
        <v>-437401</v>
      </c>
      <c r="L15" s="403">
        <f>'Gas CE'!N15</f>
        <v>982557.56</v>
      </c>
      <c r="M15" s="403">
        <f>'Gas CE'!T15</f>
        <v>0</v>
      </c>
      <c r="N15" s="407">
        <f>'Gas CE'!U15</f>
        <v>-0.74949650222156161</v>
      </c>
      <c r="O15" s="409">
        <f>'Gas CE'!V15</f>
        <v>-0.91934592136824722</v>
      </c>
    </row>
    <row r="16" spans="2:16">
      <c r="B16" s="510" t="s">
        <v>392</v>
      </c>
      <c r="C16" s="402">
        <f>'Electric CE'!H15</f>
        <v>2026000</v>
      </c>
      <c r="D16" s="403">
        <f>'Electric CE'!N15</f>
        <v>1432214.62</v>
      </c>
      <c r="E16" s="403">
        <f>'Electric CE'!T15</f>
        <v>0</v>
      </c>
      <c r="F16" s="407">
        <f>'Electric CE'!U15</f>
        <v>0.25212842939031721</v>
      </c>
      <c r="G16" s="409">
        <f>'Electric CE'!V15</f>
        <v>0.29052269316099544</v>
      </c>
      <c r="H16" s="410"/>
      <c r="J16" s="510" t="s">
        <v>1837</v>
      </c>
      <c r="K16" s="402">
        <f>'Gas CE'!H16</f>
        <v>0</v>
      </c>
      <c r="L16" s="403">
        <f>'Gas CE'!N16</f>
        <v>56992.450000000004</v>
      </c>
      <c r="M16" s="403">
        <f>'Gas CE'!T16</f>
        <v>0</v>
      </c>
      <c r="N16" s="407">
        <f>'Gas CE'!U16</f>
        <v>0</v>
      </c>
      <c r="O16" s="409">
        <f>'Gas CE'!V16</f>
        <v>0</v>
      </c>
    </row>
    <row r="17" spans="1:19">
      <c r="B17" s="510" t="s">
        <v>1837</v>
      </c>
      <c r="C17" s="402">
        <f>'Electric CE'!H16</f>
        <v>0</v>
      </c>
      <c r="D17" s="403">
        <f>'Electric CE'!N16</f>
        <v>57175.369999999995</v>
      </c>
      <c r="E17" s="403">
        <f>'Electric CE'!T16</f>
        <v>0</v>
      </c>
      <c r="F17" s="407">
        <f>'Electric CE'!U16</f>
        <v>0</v>
      </c>
      <c r="G17" s="409">
        <f>'Electric CE'!V16</f>
        <v>0</v>
      </c>
      <c r="H17" s="410"/>
      <c r="J17" s="401" t="s">
        <v>393</v>
      </c>
      <c r="K17" s="402">
        <f>'Gas CE'!H17</f>
        <v>1027</v>
      </c>
      <c r="L17" s="403">
        <f>'Gas CE'!N17</f>
        <v>23936.23</v>
      </c>
      <c r="M17" s="403">
        <f>'Gas CE'!T17</f>
        <v>906.00425714286951</v>
      </c>
      <c r="N17" s="407">
        <f>'Gas CE'!U17</f>
        <v>0.80266494529840149</v>
      </c>
      <c r="O17" s="409">
        <f>'Gas CE'!V17</f>
        <v>0.57899300651143559</v>
      </c>
    </row>
    <row r="18" spans="1:19">
      <c r="A18" s="396"/>
      <c r="B18" s="401" t="s">
        <v>393</v>
      </c>
      <c r="C18" s="402">
        <f>'Electric CE'!H17</f>
        <v>79645.61</v>
      </c>
      <c r="D18" s="403">
        <f>'Electric CE'!N17</f>
        <v>62633.25</v>
      </c>
      <c r="E18" s="403">
        <f>'Electric CE'!T17</f>
        <v>2719.7581235771027</v>
      </c>
      <c r="F18" s="407">
        <f>'Electric CE'!U17</f>
        <v>3.1828083786212273</v>
      </c>
      <c r="G18" s="409">
        <f>'Electric CE'!V17</f>
        <v>1.7646307451487899</v>
      </c>
      <c r="H18" s="410"/>
      <c r="J18" s="401" t="s">
        <v>463</v>
      </c>
      <c r="K18" s="402">
        <f>'Gas CE'!H18</f>
        <v>0</v>
      </c>
      <c r="L18" s="403">
        <f>'Gas CE'!N18</f>
        <v>0</v>
      </c>
      <c r="M18" s="403">
        <f>'Gas CE'!T18</f>
        <v>0</v>
      </c>
      <c r="N18" s="407">
        <f>'Gas CE'!U18</f>
        <v>0</v>
      </c>
      <c r="O18" s="409">
        <f>'Gas CE'!V18</f>
        <v>0</v>
      </c>
    </row>
    <row r="19" spans="1:19">
      <c r="B19" s="401" t="s">
        <v>463</v>
      </c>
      <c r="C19" s="402">
        <f>'Electric CE'!H18</f>
        <v>128180</v>
      </c>
      <c r="D19" s="403">
        <f>'Electric CE'!N18</f>
        <v>151341.07</v>
      </c>
      <c r="E19" s="403">
        <f>'Electric CE'!T18</f>
        <v>7256.6143072719751</v>
      </c>
      <c r="F19" s="407">
        <f>'Electric CE'!U18</f>
        <v>3.0436165740319239</v>
      </c>
      <c r="G19" s="409">
        <f>'Electric CE'!V18</f>
        <v>2.4499418608868799</v>
      </c>
      <c r="H19" s="410"/>
      <c r="J19" s="401" t="s">
        <v>464</v>
      </c>
      <c r="K19" s="402">
        <f>'Gas CE'!H19</f>
        <v>34509.64</v>
      </c>
      <c r="L19" s="403">
        <f>'Gas CE'!N19</f>
        <v>352233.83999999997</v>
      </c>
      <c r="M19" s="403">
        <f>'Gas CE'!T19</f>
        <v>11452.962815341227</v>
      </c>
      <c r="N19" s="407">
        <f>'Gas CE'!U19</f>
        <v>2.6320279612926867</v>
      </c>
      <c r="O19" s="409">
        <f>'Gas CE'!V19</f>
        <v>1.2652555057263486</v>
      </c>
    </row>
    <row r="20" spans="1:19">
      <c r="B20" s="401" t="s">
        <v>464</v>
      </c>
      <c r="C20" s="402">
        <f>'Electric CE'!H19</f>
        <v>6706309.9000000004</v>
      </c>
      <c r="D20" s="403">
        <f>'Electric CE'!N19</f>
        <v>5843584.25</v>
      </c>
      <c r="E20" s="403">
        <f>'Electric CE'!T19</f>
        <v>137627.19856779967</v>
      </c>
      <c r="F20" s="407">
        <f>'Electric CE'!U19</f>
        <v>2.8248560109737708</v>
      </c>
      <c r="G20" s="409">
        <f>'Electric CE'!V19</f>
        <v>1.8579963140700084</v>
      </c>
      <c r="H20" s="410"/>
      <c r="J20" s="401" t="s">
        <v>396</v>
      </c>
      <c r="K20" s="402">
        <f>'Gas CE'!H20</f>
        <v>15716</v>
      </c>
      <c r="L20" s="403">
        <f>'Gas CE'!N20</f>
        <v>198653.69</v>
      </c>
      <c r="M20" s="403">
        <f>'Gas CE'!T20</f>
        <v>0</v>
      </c>
      <c r="N20" s="407">
        <f>'Gas CE'!U20</f>
        <v>0.81631028243869186</v>
      </c>
      <c r="O20" s="409">
        <f>'Gas CE'!V20</f>
        <v>0.897941310682561</v>
      </c>
    </row>
    <row r="21" spans="1:19">
      <c r="A21" s="396"/>
      <c r="B21" s="401" t="s">
        <v>396</v>
      </c>
      <c r="C21" s="402">
        <f>'Electric CE'!H20</f>
        <v>844510</v>
      </c>
      <c r="D21" s="403">
        <f>'Electric CE'!N20</f>
        <v>646269.89</v>
      </c>
      <c r="E21" s="403">
        <f>'Electric CE'!T20</f>
        <v>0</v>
      </c>
      <c r="F21" s="407">
        <f>'Electric CE'!U20</f>
        <v>1.4399016165643077</v>
      </c>
      <c r="G21" s="409">
        <f>'Electric CE'!V20</f>
        <v>1.5838917782207387</v>
      </c>
      <c r="H21" s="410"/>
      <c r="J21" s="412" t="s">
        <v>495</v>
      </c>
      <c r="K21" s="413">
        <f>SUM(K6,K9:K20)</f>
        <v>897880.33000000019</v>
      </c>
      <c r="L21" s="414">
        <f>SUM(L6,L9:L20)</f>
        <v>7874533.4600000009</v>
      </c>
      <c r="M21" s="415">
        <f>SUM(M6,M9:M20)</f>
        <v>1348858.9340929014</v>
      </c>
      <c r="N21" s="416"/>
      <c r="O21" s="417"/>
    </row>
    <row r="22" spans="1:19">
      <c r="B22" s="412" t="s">
        <v>495</v>
      </c>
      <c r="C22" s="418">
        <f>SUM(C6,C9:C21)</f>
        <v>37762579.13000001</v>
      </c>
      <c r="D22" s="415">
        <f>SUM(D6,D9:D21)</f>
        <v>24356137.52</v>
      </c>
      <c r="E22" s="415">
        <f>SUM(E6,E9:E21)</f>
        <v>2248039.6263115122</v>
      </c>
      <c r="F22" s="419"/>
      <c r="G22" s="420"/>
      <c r="H22" s="410"/>
      <c r="J22" s="422" t="s">
        <v>496</v>
      </c>
      <c r="K22" s="413">
        <f>'Gas CE'!H22</f>
        <v>888469.24000000011</v>
      </c>
      <c r="L22" s="414">
        <f>'Gas CE'!N22</f>
        <v>7378529.3600000013</v>
      </c>
      <c r="M22" s="415">
        <f>'Gas CE'!T22</f>
        <v>1347582.1342664636</v>
      </c>
      <c r="N22" s="416">
        <f>'Gas CE'!U22</f>
        <v>2.5945583618933949</v>
      </c>
      <c r="O22" s="417">
        <f>'Gas CE'!V22</f>
        <v>1.3190710126447649</v>
      </c>
      <c r="P22" s="423"/>
    </row>
    <row r="23" spans="1:19">
      <c r="A23" s="396"/>
      <c r="B23" s="422" t="s">
        <v>496</v>
      </c>
      <c r="C23" s="418">
        <f>'Electric CE'!H22</f>
        <v>36695880.440000013</v>
      </c>
      <c r="D23" s="415">
        <f>'Electric CE'!N22</f>
        <v>22611604.75</v>
      </c>
      <c r="E23" s="415">
        <f>'Electric CE'!T22</f>
        <v>1864061.4551073336</v>
      </c>
      <c r="F23" s="419">
        <f>'Electric CE'!U22</f>
        <v>1.7685829997195563</v>
      </c>
      <c r="G23" s="420">
        <f>'Electric CE'!V22</f>
        <v>1.3310427528319519</v>
      </c>
      <c r="H23" s="421"/>
      <c r="I23" s="396"/>
      <c r="J23" s="424" t="str">
        <f>'Gas CE'!C24</f>
        <v>Commercial/Industrial Retrofit</v>
      </c>
      <c r="K23" s="402">
        <f>'Gas CE'!H23</f>
        <v>309586</v>
      </c>
      <c r="L23" s="403">
        <f>'Gas CE'!N23</f>
        <v>1576838.88</v>
      </c>
      <c r="M23" s="426">
        <f>'Gas CE'!T23</f>
        <v>0</v>
      </c>
      <c r="N23" s="407">
        <f>'Gas CE'!U23</f>
        <v>2.2288597654556961</v>
      </c>
      <c r="O23" s="409">
        <f>'Gas CE'!V24</f>
        <v>1.4286153161141304</v>
      </c>
      <c r="P23" s="396"/>
    </row>
    <row r="24" spans="1:19" s="396" customFormat="1" ht="16.350000000000001" customHeight="1">
      <c r="A24" s="433"/>
      <c r="B24" s="427" t="s">
        <v>399</v>
      </c>
      <c r="C24" s="428">
        <f>'Electric CE'!H23</f>
        <v>57575865.5</v>
      </c>
      <c r="D24" s="429">
        <f>'Electric CE'!N23</f>
        <v>18777486.349999998</v>
      </c>
      <c r="E24" s="429">
        <f>'Electric CE'!T23</f>
        <v>0</v>
      </c>
      <c r="F24" s="430">
        <f>'Electric CE'!U23</f>
        <v>3.3055493223478427</v>
      </c>
      <c r="G24" s="431">
        <f>'Electric CE'!V23</f>
        <v>1.7895526887523014</v>
      </c>
      <c r="H24" s="421"/>
      <c r="I24"/>
      <c r="J24" s="424" t="str">
        <f>'Gas CE'!C27</f>
        <v>Commercial/Industrial New Construction</v>
      </c>
      <c r="K24" s="425">
        <f>'Gas CE'!H27</f>
        <v>52324</v>
      </c>
      <c r="L24" s="403">
        <f>'Gas CE'!N27</f>
        <v>318188.16000000003</v>
      </c>
      <c r="M24" s="426">
        <f>'Gas CE'!T27</f>
        <v>0</v>
      </c>
      <c r="N24" s="407">
        <f>'Gas CE'!U27</f>
        <v>1.7061530678109003</v>
      </c>
      <c r="O24" s="409">
        <f>'Gas CE'!V27</f>
        <v>1.873241933136881</v>
      </c>
      <c r="P24" s="432"/>
      <c r="S24"/>
    </row>
    <row r="25" spans="1:19">
      <c r="B25" s="427" t="s">
        <v>400</v>
      </c>
      <c r="C25" s="428">
        <f>'Electric CE'!H28</f>
        <v>9061654</v>
      </c>
      <c r="D25" s="429">
        <f>'Electric CE'!N28</f>
        <v>2185721.6</v>
      </c>
      <c r="E25" s="429">
        <f>'Electric CE'!T28</f>
        <v>0</v>
      </c>
      <c r="F25" s="430">
        <f>'Electric CE'!U28</f>
        <v>3.3229153921785066</v>
      </c>
      <c r="G25" s="431">
        <f>'Electric CE'!V28</f>
        <v>2.7945634988620873</v>
      </c>
      <c r="J25" s="424" t="s">
        <v>401</v>
      </c>
      <c r="K25" s="425">
        <f>'Gas CE'!H28</f>
        <v>355433</v>
      </c>
      <c r="L25" s="403">
        <f>'Gas CE'!N28</f>
        <v>550400.99</v>
      </c>
      <c r="M25" s="426">
        <f>'Gas CE'!T28</f>
        <v>0</v>
      </c>
      <c r="N25" s="407">
        <f>'Gas CE'!U28</f>
        <v>1.4878240021690317</v>
      </c>
      <c r="O25" s="409">
        <f>'Gas CE'!V28</f>
        <v>1.6791338063808829</v>
      </c>
      <c r="P25" s="432"/>
    </row>
    <row r="26" spans="1:19">
      <c r="B26" s="427" t="s">
        <v>401</v>
      </c>
      <c r="C26" s="428">
        <f>'Electric CE'!H29</f>
        <v>6595843</v>
      </c>
      <c r="D26" s="429">
        <f>'Electric CE'!N29</f>
        <v>1239327.56</v>
      </c>
      <c r="E26" s="429">
        <f>'Electric CE'!T29</f>
        <v>0</v>
      </c>
      <c r="F26" s="430">
        <f>'Electric CE'!U29</f>
        <v>1.2563773643765195</v>
      </c>
      <c r="G26" s="431">
        <f>'Electric CE'!V29</f>
        <v>1.2542389925492283</v>
      </c>
      <c r="H26" s="432"/>
      <c r="J26" s="424" t="s">
        <v>402</v>
      </c>
      <c r="K26" s="425">
        <f>'Gas CE'!H29</f>
        <v>0</v>
      </c>
      <c r="L26" s="403">
        <f>'Gas CE'!N29</f>
        <v>2854.83</v>
      </c>
      <c r="M26" s="426">
        <f>'Gas CE'!T29</f>
        <v>0</v>
      </c>
      <c r="N26" s="407">
        <f>'Gas CE'!U29</f>
        <v>0</v>
      </c>
      <c r="O26" s="409">
        <f>'Gas CE'!V29</f>
        <v>0</v>
      </c>
      <c r="P26" s="432"/>
    </row>
    <row r="27" spans="1:19">
      <c r="B27" s="427" t="s">
        <v>402</v>
      </c>
      <c r="C27" s="428">
        <f>'Electric CE'!H30</f>
        <v>80136</v>
      </c>
      <c r="D27" s="429">
        <f>'Electric CE'!N30</f>
        <v>37623.279999999999</v>
      </c>
      <c r="E27" s="429">
        <f>'Electric CE'!T30</f>
        <v>0</v>
      </c>
      <c r="F27" s="430">
        <f>'Electric CE'!U30</f>
        <v>2.210218403941278</v>
      </c>
      <c r="G27" s="431">
        <f>'Electric CE'!V30</f>
        <v>1.2346748565963359</v>
      </c>
      <c r="H27" s="432"/>
      <c r="J27" s="424" t="str">
        <f>'Gas CE'!C31</f>
        <v>Commercial Kitchen &amp; Laundry</v>
      </c>
      <c r="K27" s="425">
        <f>'Gas CE'!H31</f>
        <v>154309.44</v>
      </c>
      <c r="L27" s="403">
        <f>'Gas CE'!N31</f>
        <v>868723.08000000007</v>
      </c>
      <c r="M27" s="426">
        <f>'Gas CE'!T31</f>
        <v>3035219.2224997315</v>
      </c>
      <c r="N27" s="434">
        <f>'Gas CE'!U31</f>
        <v>1.595217649375845</v>
      </c>
      <c r="O27" s="435">
        <f>'Gas CE'!V31</f>
        <v>7.1215523413297124</v>
      </c>
    </row>
    <row r="28" spans="1:19">
      <c r="B28" s="427" t="s">
        <v>497</v>
      </c>
      <c r="C28" s="428">
        <f>'Electric CE'!H31</f>
        <v>7475425</v>
      </c>
      <c r="D28" s="429">
        <f>'Electric CE'!N31</f>
        <v>3559423.39</v>
      </c>
      <c r="E28" s="429">
        <f>'Electric CE'!T31</f>
        <v>0</v>
      </c>
      <c r="F28" s="430">
        <f>'Electric CE'!U31</f>
        <v>2.1350642698085474</v>
      </c>
      <c r="G28" s="431">
        <f>'Electric CE'!V31</f>
        <v>1.1808915645325802</v>
      </c>
      <c r="H28" s="432"/>
      <c r="I28" s="433"/>
      <c r="J28" s="424" t="str">
        <f>'Gas CE'!C32</f>
        <v>Commercial HVAC</v>
      </c>
      <c r="K28" s="425">
        <f>'Gas CE'!H32</f>
        <v>14782.380000000001</v>
      </c>
      <c r="L28" s="403">
        <f>'Gas CE'!N32</f>
        <v>15740.98</v>
      </c>
      <c r="M28" s="426">
        <f>'Gas CE'!T32</f>
        <v>0</v>
      </c>
      <c r="N28" s="434">
        <f>'Gas CE'!U32</f>
        <v>9.3543258932477595</v>
      </c>
      <c r="O28" s="435">
        <f>'Gas CE'!V32</f>
        <v>6.2589508452263694</v>
      </c>
      <c r="P28" s="433"/>
      <c r="S28" s="433"/>
    </row>
    <row r="29" spans="1:19" s="433" customFormat="1">
      <c r="A29"/>
      <c r="B29" s="427" t="s">
        <v>498</v>
      </c>
      <c r="C29" s="428">
        <f>'Electric CE'!H32</f>
        <v>5521586</v>
      </c>
      <c r="D29" s="429">
        <f>'Electric CE'!N32</f>
        <v>1998091.55</v>
      </c>
      <c r="E29" s="429">
        <f>'Electric CE'!T32</f>
        <v>0</v>
      </c>
      <c r="F29" s="430">
        <f>'Electric CE'!U32</f>
        <v>2.7382365981597627</v>
      </c>
      <c r="G29" s="431">
        <f>'Electric CE'!V32</f>
        <v>2.704048432466934</v>
      </c>
      <c r="H29" s="432"/>
      <c r="I29"/>
      <c r="J29" s="424" t="str">
        <f>'Gas CE'!C33</f>
        <v>Commercial Midstream</v>
      </c>
      <c r="K29" s="425">
        <f>'Gas CE'!H33</f>
        <v>578333.87999999989</v>
      </c>
      <c r="L29" s="403">
        <f>'Gas CE'!N33</f>
        <v>2118170.92</v>
      </c>
      <c r="M29" s="426">
        <f>'Gas CE'!T33</f>
        <v>0</v>
      </c>
      <c r="N29" s="434">
        <f>'Gas CE'!U33</f>
        <v>2.2480314487959419</v>
      </c>
      <c r="O29" s="435">
        <f>'Gas CE'!V33</f>
        <v>2.8445481296739241</v>
      </c>
      <c r="P29"/>
      <c r="S29"/>
    </row>
    <row r="30" spans="1:19">
      <c r="A30" s="441"/>
      <c r="B30" s="427" t="s">
        <v>499</v>
      </c>
      <c r="C30" s="428">
        <f>'Electric CE'!H34</f>
        <v>14889787.800000012</v>
      </c>
      <c r="D30" s="429">
        <f>'Electric CE'!N34</f>
        <v>2209676.86</v>
      </c>
      <c r="E30" s="429">
        <f>'Electric CE'!T34</f>
        <v>0</v>
      </c>
      <c r="F30" s="430">
        <f>'Electric CE'!U34</f>
        <v>6.2877407176510127</v>
      </c>
      <c r="G30" s="431">
        <f>'Electric CE'!V34</f>
        <v>5.6745741679996113</v>
      </c>
      <c r="H30" s="410"/>
      <c r="J30" s="424" t="str">
        <f>'Gas CE'!C34</f>
        <v>Small Business Direct Install</v>
      </c>
      <c r="K30" s="425">
        <f>'Gas CE'!H34</f>
        <v>1824</v>
      </c>
      <c r="L30" s="403">
        <f>'Gas CE'!N34</f>
        <v>15134.599999999999</v>
      </c>
      <c r="M30" s="426">
        <f>'Gas CE'!T34</f>
        <v>7466.022413300997</v>
      </c>
      <c r="N30" s="434">
        <f>'Gas CE'!U34</f>
        <v>1.2441961482361912</v>
      </c>
      <c r="O30" s="435">
        <f>'Gas CE'!V34</f>
        <v>0.90350961103285454</v>
      </c>
    </row>
    <row r="31" spans="1:19">
      <c r="A31" s="441"/>
      <c r="B31" s="427" t="s">
        <v>469</v>
      </c>
      <c r="C31" s="428">
        <f>'Electric CE'!H35</f>
        <v>505663.58999999997</v>
      </c>
      <c r="D31" s="429">
        <f>'Electric CE'!N35</f>
        <v>215523.56</v>
      </c>
      <c r="E31" s="429">
        <f>'Electric CE'!T35</f>
        <v>794480.04961261526</v>
      </c>
      <c r="F31" s="430">
        <f>'Electric CE'!U35</f>
        <v>2.1865814196037672</v>
      </c>
      <c r="G31" s="431">
        <f>'Electric CE'!V35</f>
        <v>8.1454961589368136</v>
      </c>
      <c r="H31" s="410"/>
      <c r="J31" s="436" t="s">
        <v>500</v>
      </c>
      <c r="K31" s="437">
        <f>SUM(K23:K30)</f>
        <v>1466592.6999999997</v>
      </c>
      <c r="L31" s="438">
        <f>SUM(L23:L30)</f>
        <v>5466052.4399999995</v>
      </c>
      <c r="M31" s="438">
        <f>SUM(M23:M30)</f>
        <v>3042685.2449130323</v>
      </c>
      <c r="N31" s="439">
        <f>'Gas CE'!U35</f>
        <v>2.0471673602985585</v>
      </c>
      <c r="O31" s="440">
        <f>'Gas CE'!V35</f>
        <v>2.5231985582530361</v>
      </c>
    </row>
    <row r="32" spans="1:19">
      <c r="A32" s="433"/>
      <c r="B32" s="427" t="s">
        <v>470</v>
      </c>
      <c r="C32" s="428">
        <f>'Electric CE'!H36</f>
        <v>1099468.3700000001</v>
      </c>
      <c r="D32" s="429">
        <f>'Electric CE'!N36</f>
        <v>249464.86</v>
      </c>
      <c r="E32" s="429">
        <f>'Electric CE'!T36</f>
        <v>0</v>
      </c>
      <c r="F32" s="430">
        <f>'Electric CE'!U36</f>
        <v>4.9708479391988334</v>
      </c>
      <c r="G32" s="431">
        <f>'Electric CE'!V36</f>
        <v>2.1975933199516851</v>
      </c>
      <c r="H32" s="410"/>
      <c r="J32" s="442" t="s">
        <v>414</v>
      </c>
      <c r="K32" s="443">
        <f>'Gas CE'!H39</f>
        <v>0</v>
      </c>
      <c r="L32" s="444">
        <f>'Gas CE'!N39</f>
        <v>0</v>
      </c>
      <c r="M32" s="444">
        <f>'Gas CE'!T39</f>
        <v>0</v>
      </c>
      <c r="N32" s="434">
        <f>'Gas CE'!U39</f>
        <v>0</v>
      </c>
      <c r="O32" s="435">
        <f>'Gas CE'!V39</f>
        <v>0</v>
      </c>
    </row>
    <row r="33" spans="1:19">
      <c r="B33" s="427" t="s">
        <v>409</v>
      </c>
      <c r="C33" s="428">
        <f>'Electric CE'!H37</f>
        <v>379203</v>
      </c>
      <c r="D33" s="429">
        <f>'Electric CE'!N37</f>
        <v>388874.47</v>
      </c>
      <c r="E33" s="429">
        <f>'Electric CE'!T37</f>
        <v>0</v>
      </c>
      <c r="F33" s="430">
        <f>'Electric CE'!U37</f>
        <v>1.4207834943931166</v>
      </c>
      <c r="G33" s="431">
        <f>'Electric CE'!V37</f>
        <v>1.2706347877537909</v>
      </c>
      <c r="H33" s="410"/>
      <c r="J33" s="442" t="s">
        <v>501</v>
      </c>
      <c r="K33" s="443">
        <f>'Gas CE'!H40</f>
        <v>0</v>
      </c>
      <c r="L33" s="444">
        <f>'Gas CE'!N40</f>
        <v>828.63</v>
      </c>
      <c r="M33" s="444">
        <f>'Gas CE'!T40</f>
        <v>0</v>
      </c>
      <c r="N33" s="434">
        <f>'Gas CE'!U40</f>
        <v>0</v>
      </c>
      <c r="O33" s="435">
        <f>'Gas CE'!V40</f>
        <v>0</v>
      </c>
    </row>
    <row r="34" spans="1:19">
      <c r="B34" s="427" t="s">
        <v>410</v>
      </c>
      <c r="C34" s="428">
        <f>'Electric CE'!H38</f>
        <v>15105791.390000002</v>
      </c>
      <c r="D34" s="429">
        <f>'Electric CE'!N38</f>
        <v>7468216.0999999996</v>
      </c>
      <c r="E34" s="429">
        <f>'Electric CE'!T38</f>
        <v>3599.4107833509206</v>
      </c>
      <c r="F34" s="430">
        <f>'Electric CE'!U38</f>
        <v>2.0550559099177717</v>
      </c>
      <c r="G34" s="431">
        <f>'Electric CE'!V38</f>
        <v>2.3743959924264684</v>
      </c>
      <c r="H34" s="410"/>
      <c r="J34" s="436" t="s">
        <v>416</v>
      </c>
      <c r="K34" s="437">
        <f>SUM(K32:K33)</f>
        <v>0</v>
      </c>
      <c r="L34" s="437">
        <f>SUM(L32:L33)</f>
        <v>828.63</v>
      </c>
      <c r="M34" s="437">
        <f>SUM(M32:M33)</f>
        <v>0</v>
      </c>
      <c r="N34" s="439">
        <f>SUM(N32:N33)</f>
        <v>0</v>
      </c>
      <c r="O34" s="440">
        <f>SUM(O32:O33)</f>
        <v>0</v>
      </c>
    </row>
    <row r="35" spans="1:19">
      <c r="B35" s="427" t="s">
        <v>411</v>
      </c>
      <c r="C35" s="428">
        <f>'Electric CE'!H39</f>
        <v>605487</v>
      </c>
      <c r="D35" s="429">
        <f>'Electric CE'!N39</f>
        <v>601376.22</v>
      </c>
      <c r="E35" s="429">
        <f>'Electric CE'!T39</f>
        <v>0</v>
      </c>
      <c r="F35" s="430">
        <f>'Electric CE'!U39</f>
        <v>1.265289591465047</v>
      </c>
      <c r="G35" s="431">
        <f>'Electric CE'!V39</f>
        <v>1.3392131403722962</v>
      </c>
      <c r="H35" s="406"/>
      <c r="I35" s="432"/>
      <c r="J35" s="427" t="s">
        <v>502</v>
      </c>
      <c r="K35" s="428">
        <f>'Gas CE'!H36</f>
        <v>0</v>
      </c>
      <c r="L35" s="429">
        <f>'Gas CE'!N36</f>
        <v>608889</v>
      </c>
      <c r="M35" s="429">
        <f>'Electric CE'!X40</f>
        <v>0</v>
      </c>
      <c r="N35" s="430">
        <f>'Electric CE'!AC40</f>
        <v>0</v>
      </c>
      <c r="O35" s="431">
        <f>'Electric CE'!AD40</f>
        <v>0</v>
      </c>
      <c r="P35" s="432"/>
      <c r="S35" s="432"/>
    </row>
    <row r="36" spans="1:19" s="432" customFormat="1">
      <c r="A36"/>
      <c r="B36" s="445" t="s">
        <v>500</v>
      </c>
      <c r="C36" s="446">
        <f>SUM(C24:C35)</f>
        <v>118895910.65000002</v>
      </c>
      <c r="D36" s="447">
        <f>SUM(D24:D35)</f>
        <v>38930805.799999997</v>
      </c>
      <c r="E36" s="447">
        <f>SUM(E24:E35)</f>
        <v>798079.46039596619</v>
      </c>
      <c r="F36" s="448">
        <f>'Electric CE'!U40</f>
        <v>2.9876121673242828</v>
      </c>
      <c r="G36" s="449">
        <f>'Electric CE'!V40</f>
        <v>2.0297563943982411</v>
      </c>
      <c r="H36" s="410"/>
      <c r="I36" s="441"/>
      <c r="J36" s="427" t="s">
        <v>421</v>
      </c>
      <c r="K36" s="428">
        <f>'Gas CE'!H37</f>
        <v>0</v>
      </c>
      <c r="L36" s="429">
        <f>'Gas CE'!N37</f>
        <v>10978.16</v>
      </c>
      <c r="M36" s="429"/>
      <c r="N36" s="430"/>
      <c r="O36" s="431"/>
      <c r="P36" s="441"/>
      <c r="S36" s="441"/>
    </row>
    <row r="37" spans="1:19" s="441" customFormat="1">
      <c r="A37"/>
      <c r="B37" s="427" t="str">
        <f>'Electric CE'!C41</f>
        <v>Residential Pilots</v>
      </c>
      <c r="C37" s="428">
        <f>'Electric CE'!H41</f>
        <v>0</v>
      </c>
      <c r="D37" s="429">
        <f>'Electric CE'!N41</f>
        <v>338818.27</v>
      </c>
      <c r="E37" s="444">
        <f>'Electric CE'!T41</f>
        <v>0</v>
      </c>
      <c r="F37" s="498">
        <f>IFERROR('Electric CE'!U41,"-")</f>
        <v>0</v>
      </c>
      <c r="G37" s="499">
        <f>IFERROR('Electric CE'!V41,"-")</f>
        <v>0</v>
      </c>
      <c r="H37" s="410"/>
      <c r="J37" s="436" t="s">
        <v>474</v>
      </c>
      <c r="K37" s="438">
        <f>SUM(K35:K36)</f>
        <v>0</v>
      </c>
      <c r="L37" s="438">
        <f>SUM(L35:L36)</f>
        <v>619867.16</v>
      </c>
      <c r="M37" s="438">
        <f>SUM(M35:M36)</f>
        <v>0</v>
      </c>
      <c r="N37" s="439">
        <f>SUM(N35:N36)</f>
        <v>0</v>
      </c>
      <c r="O37" s="440">
        <f>SUM(O35:O36)</f>
        <v>0</v>
      </c>
    </row>
    <row r="38" spans="1:19" s="441" customFormat="1">
      <c r="A38"/>
      <c r="B38" s="427" t="s">
        <v>501</v>
      </c>
      <c r="C38" s="428">
        <f>'Electric CE'!H42</f>
        <v>607491</v>
      </c>
      <c r="D38" s="429">
        <f>'Electric CE'!N42</f>
        <v>214468.83000000002</v>
      </c>
      <c r="E38" s="444"/>
      <c r="F38" s="450">
        <f>'Electric CE'!U42</f>
        <v>2.7987938887149526</v>
      </c>
      <c r="G38" s="451">
        <f>'Electric CE'!V42</f>
        <v>3.0786732775864483</v>
      </c>
      <c r="H38" s="410"/>
      <c r="J38" s="452" t="s">
        <v>503</v>
      </c>
      <c r="K38" s="453">
        <f>'Gas CE'!H57</f>
        <v>0</v>
      </c>
      <c r="L38" s="411">
        <f>'Gas CE'!N55</f>
        <v>1316437.2700000003</v>
      </c>
      <c r="M38" s="411">
        <f>'Gas CE'!T57</f>
        <v>0</v>
      </c>
      <c r="N38" s="454"/>
      <c r="O38" s="455"/>
      <c r="S38" s="433"/>
    </row>
    <row r="39" spans="1:19" s="441" customFormat="1">
      <c r="A39"/>
      <c r="B39" s="445" t="s">
        <v>504</v>
      </c>
      <c r="C39" s="446">
        <f>SUM(C37:C38)</f>
        <v>607491</v>
      </c>
      <c r="D39" s="447">
        <f>SUM(D37:D38)</f>
        <v>553287.10000000009</v>
      </c>
      <c r="E39" s="447">
        <f>'Electric CE'!T43</f>
        <v>0</v>
      </c>
      <c r="F39" s="448">
        <f>'Electric CE'!U43</f>
        <v>1.0848871241058144</v>
      </c>
      <c r="G39" s="449">
        <f>'Electric CE'!V43</f>
        <v>1.1933758365163958</v>
      </c>
      <c r="H39" s="410"/>
      <c r="I39" s="433"/>
      <c r="J39" s="452" t="s">
        <v>505</v>
      </c>
      <c r="K39" s="453">
        <f>'Gas CE'!H60</f>
        <v>0</v>
      </c>
      <c r="L39" s="411">
        <f>'Gas CE'!I60</f>
        <v>568148.51</v>
      </c>
      <c r="M39" s="411">
        <f>'Gas CE'!T60</f>
        <v>0</v>
      </c>
      <c r="N39" s="454"/>
      <c r="O39" s="455"/>
      <c r="P39" s="433"/>
      <c r="S39" s="433"/>
    </row>
    <row r="40" spans="1:19" s="433" customFormat="1" ht="15.75" thickBot="1">
      <c r="A40" s="432"/>
      <c r="B40" s="427" t="str">
        <f>'Electric CE'!C44</f>
        <v>Northwest Energy Efficiency Alliance</v>
      </c>
      <c r="C40" s="428">
        <f>'Electric CE'!H44</f>
        <v>10249200</v>
      </c>
      <c r="D40" s="429">
        <f>'Electric CE'!N44</f>
        <v>4289485.32</v>
      </c>
      <c r="E40" s="429">
        <f>'Electric CE'!P44</f>
        <v>0</v>
      </c>
      <c r="F40" s="430">
        <f>'Electric CE'!U44</f>
        <v>0.91520285020127368</v>
      </c>
      <c r="G40" s="431">
        <f>'Electric CE'!V44</f>
        <v>2.9101676042693487</v>
      </c>
      <c r="H40" s="410"/>
      <c r="I40"/>
      <c r="J40" s="456" t="s">
        <v>506</v>
      </c>
      <c r="K40" s="457">
        <f>K22+K31+K34</f>
        <v>2355061.94</v>
      </c>
      <c r="L40" s="457">
        <f>L22+L31+L34+L37+L38+L39</f>
        <v>15349863.370000001</v>
      </c>
      <c r="M40" s="457">
        <f>M22+M31</f>
        <v>4390267.3791794963</v>
      </c>
      <c r="N40" s="458">
        <f>'Gas CE'!U62</f>
        <v>1.9761706318244718</v>
      </c>
      <c r="O40" s="459">
        <f>'Gas CE'!V62</f>
        <v>1.5042110058829383</v>
      </c>
      <c r="P40"/>
      <c r="S40"/>
    </row>
    <row r="41" spans="1:19">
      <c r="B41" s="427" t="s">
        <v>421</v>
      </c>
      <c r="C41" s="428">
        <f>'Electric CE'!H46</f>
        <v>0</v>
      </c>
      <c r="D41" s="429">
        <f>'Electric CE'!N46</f>
        <v>25615.18</v>
      </c>
      <c r="E41" s="429"/>
      <c r="F41" s="430"/>
      <c r="G41" s="431"/>
      <c r="H41" s="410"/>
      <c r="J41" s="460" t="s">
        <v>507</v>
      </c>
      <c r="K41" s="461">
        <f>'Gas CE'!H66</f>
        <v>0</v>
      </c>
      <c r="L41" s="462">
        <f>'Gas CE'!N66</f>
        <v>0</v>
      </c>
      <c r="M41" s="462"/>
      <c r="N41" s="463" t="s">
        <v>508</v>
      </c>
      <c r="O41" s="464" t="s">
        <v>508</v>
      </c>
    </row>
    <row r="42" spans="1:19" ht="15.75" thickBot="1">
      <c r="B42" s="427" t="str">
        <f>'Electric CE'!C45</f>
        <v>Transmission &amp; Distribution</v>
      </c>
      <c r="C42" s="428">
        <f>'Electric CE'!H45</f>
        <v>2294877</v>
      </c>
      <c r="D42" s="429">
        <f>'Electric CE'!N45</f>
        <v>0</v>
      </c>
      <c r="E42" s="429">
        <f>'Electric CE'!T45</f>
        <v>0</v>
      </c>
      <c r="F42" s="430">
        <f>'Electric CE'!U45</f>
        <v>0</v>
      </c>
      <c r="G42" s="431">
        <f>'Electric CE'!V45</f>
        <v>16.44686501785873</v>
      </c>
      <c r="H42" s="410"/>
      <c r="J42" s="465" t="s">
        <v>509</v>
      </c>
      <c r="K42" s="466">
        <f>K21+K31+K34</f>
        <v>2364473.0299999998</v>
      </c>
      <c r="L42" s="466">
        <f>L21+L31+L37+L38+L39+L34+L41</f>
        <v>15845867.470000001</v>
      </c>
      <c r="M42" s="466">
        <f>M21+M31+M34</f>
        <v>4391544.1790059339</v>
      </c>
      <c r="N42" s="467"/>
      <c r="O42" s="468"/>
    </row>
    <row r="43" spans="1:19" ht="15.75" thickBot="1">
      <c r="B43" s="469" t="s">
        <v>474</v>
      </c>
      <c r="C43" s="470">
        <f>SUM(C40:C42)</f>
        <v>12544077</v>
      </c>
      <c r="D43" s="471">
        <f>SUM(D40:D42)</f>
        <v>4315100.5</v>
      </c>
      <c r="E43" s="471">
        <f>'Electric CE'!T47</f>
        <v>0</v>
      </c>
      <c r="F43" s="472">
        <f>'Electric CE'!U47</f>
        <v>1.5045864464046896</v>
      </c>
      <c r="G43" s="473">
        <f>'Electric CE'!V47</f>
        <v>4.2293489413090457</v>
      </c>
      <c r="H43" s="410"/>
    </row>
    <row r="44" spans="1:19" ht="15.75" thickTop="1">
      <c r="B44" s="474" t="s">
        <v>503</v>
      </c>
      <c r="C44" s="475">
        <f>'Electric CE'!H61</f>
        <v>0</v>
      </c>
      <c r="D44" s="476">
        <f>'Electric CE'!$N$61</f>
        <v>8636584.0899999999</v>
      </c>
      <c r="E44" s="476"/>
      <c r="F44" s="477"/>
      <c r="G44" s="478"/>
      <c r="H44" s="421"/>
      <c r="L44" s="396"/>
      <c r="N44" s="396"/>
      <c r="O44" s="479"/>
    </row>
    <row r="45" spans="1:19">
      <c r="B45" s="474" t="s">
        <v>505</v>
      </c>
      <c r="C45" s="475">
        <f>'Electric CE'!H67</f>
        <v>0</v>
      </c>
      <c r="D45" s="476">
        <f>'Electric CE'!$N$67</f>
        <v>2596436.7599999998</v>
      </c>
      <c r="E45" s="476"/>
      <c r="F45" s="477"/>
      <c r="G45" s="478"/>
      <c r="H45" s="406"/>
    </row>
    <row r="46" spans="1:19">
      <c r="B46" s="480"/>
      <c r="C46" s="461"/>
      <c r="D46" s="462"/>
      <c r="E46" s="462"/>
      <c r="F46" s="481"/>
      <c r="G46" s="482"/>
      <c r="H46" s="410"/>
      <c r="I46" s="432"/>
      <c r="J46" t="s">
        <v>510</v>
      </c>
      <c r="P46" s="432"/>
      <c r="S46" s="432"/>
    </row>
    <row r="47" spans="1:19" s="432" customFormat="1" ht="15.75" thickBot="1">
      <c r="A47"/>
      <c r="B47" s="456" t="s">
        <v>511</v>
      </c>
      <c r="C47" s="457">
        <f>C23+C36+C39+C43</f>
        <v>168743359.09000003</v>
      </c>
      <c r="D47" s="457">
        <f>D23+D36+D39+D43+D44+D45</f>
        <v>77643819</v>
      </c>
      <c r="E47" s="457">
        <f>E23+E36</f>
        <v>2662140.9155032998</v>
      </c>
      <c r="F47" s="458">
        <f>'Electric CE'!U68</f>
        <v>2.1045939784064238</v>
      </c>
      <c r="G47" s="459">
        <f>'Electric CE'!V68</f>
        <v>1.6376222704952965</v>
      </c>
      <c r="H47" s="421"/>
      <c r="I47"/>
      <c r="J47" t="s">
        <v>512</v>
      </c>
      <c r="K47"/>
      <c r="L47"/>
      <c r="M47"/>
      <c r="N47"/>
      <c r="O47"/>
      <c r="P47"/>
      <c r="S47"/>
    </row>
    <row r="48" spans="1:19">
      <c r="B48" s="480"/>
      <c r="C48" s="461"/>
      <c r="D48" s="462"/>
      <c r="E48" s="462"/>
      <c r="F48" s="481"/>
      <c r="G48" s="482"/>
      <c r="H48" s="410"/>
      <c r="J48" t="s">
        <v>513</v>
      </c>
    </row>
    <row r="49" spans="2:15">
      <c r="B49" s="480" t="s">
        <v>514</v>
      </c>
      <c r="C49" s="461">
        <f>'Electric CE'!H72</f>
        <v>0</v>
      </c>
      <c r="D49" s="462">
        <f>'Electric CE'!N72</f>
        <v>3518013.21</v>
      </c>
      <c r="E49" s="462"/>
      <c r="F49" s="463" t="s">
        <v>508</v>
      </c>
      <c r="G49" s="464" t="s">
        <v>508</v>
      </c>
      <c r="H49" s="410"/>
      <c r="J49" s="483" t="s">
        <v>515</v>
      </c>
      <c r="K49" s="432"/>
      <c r="L49" s="432"/>
      <c r="M49" s="432"/>
      <c r="N49" s="432"/>
      <c r="O49" s="432"/>
    </row>
    <row r="50" spans="2:15" ht="15.75" thickBot="1">
      <c r="B50" s="484" t="s">
        <v>516</v>
      </c>
      <c r="C50" s="485">
        <f>C22+C36+C39+C43+C49</f>
        <v>169810057.78000003</v>
      </c>
      <c r="D50" s="485">
        <f>D22+D36+D39+D43+D44+D45+D49</f>
        <v>82906364.979999989</v>
      </c>
      <c r="E50" s="485">
        <f>E47</f>
        <v>2662140.9155032998</v>
      </c>
      <c r="F50" s="486"/>
      <c r="G50" s="487"/>
      <c r="H50" s="421"/>
      <c r="J50" s="396"/>
      <c r="K50" s="396"/>
      <c r="L50" s="396"/>
      <c r="M50" s="396"/>
      <c r="N50" s="396"/>
      <c r="O50" s="396"/>
    </row>
    <row r="51" spans="2:15">
      <c r="H51" s="406"/>
      <c r="J51" s="396" t="s">
        <v>517</v>
      </c>
      <c r="K51" s="396"/>
      <c r="L51" s="396"/>
      <c r="M51" s="396"/>
      <c r="N51" s="396"/>
      <c r="O51" s="396"/>
    </row>
    <row r="52" spans="2:15">
      <c r="B52" s="432"/>
      <c r="D52" s="488"/>
      <c r="E52" s="489"/>
      <c r="H52" s="406"/>
      <c r="J52" s="396" t="s">
        <v>518</v>
      </c>
      <c r="K52" s="396"/>
      <c r="L52" s="396"/>
      <c r="M52" s="396"/>
      <c r="N52" s="396"/>
      <c r="O52" s="396"/>
    </row>
    <row r="53" spans="2:15">
      <c r="D53" s="490"/>
      <c r="E53" s="489"/>
      <c r="H53" s="406"/>
      <c r="J53" s="396" t="s">
        <v>519</v>
      </c>
      <c r="K53" s="396"/>
      <c r="L53" s="396"/>
      <c r="M53" s="396"/>
      <c r="N53" s="396"/>
      <c r="O53" s="396"/>
    </row>
    <row r="54" spans="2:15">
      <c r="E54" s="421"/>
      <c r="H54" s="491"/>
      <c r="J54" s="396" t="s">
        <v>520</v>
      </c>
      <c r="K54" s="396"/>
      <c r="L54" s="396"/>
      <c r="M54" s="396"/>
      <c r="N54" s="396"/>
      <c r="O54" s="396"/>
    </row>
    <row r="55" spans="2:15">
      <c r="H55" s="406"/>
    </row>
    <row r="56" spans="2:15">
      <c r="F56" s="493"/>
      <c r="G56" s="479" t="s">
        <v>521</v>
      </c>
      <c r="H56" s="492"/>
    </row>
    <row r="57" spans="2:15">
      <c r="H57" s="49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F22" sqref="F22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18230023</v>
      </c>
      <c r="D2" s="20" t="s">
        <v>311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18230023</v>
      </c>
      <c r="D5" s="61" t="s">
        <v>311</v>
      </c>
      <c r="E5" s="38" t="s">
        <v>664</v>
      </c>
      <c r="F5" s="39" t="s">
        <v>665</v>
      </c>
      <c r="G5" s="39">
        <v>12</v>
      </c>
      <c r="H5" s="39"/>
      <c r="I5" s="40" t="s">
        <v>282</v>
      </c>
      <c r="J5" s="41">
        <v>410</v>
      </c>
      <c r="K5" s="41">
        <v>899</v>
      </c>
      <c r="L5" s="41"/>
      <c r="M5" s="42">
        <v>75</v>
      </c>
      <c r="N5" s="42">
        <v>145.28</v>
      </c>
      <c r="O5" s="43">
        <v>368590</v>
      </c>
      <c r="P5" s="44">
        <v>30750</v>
      </c>
      <c r="Q5" s="44">
        <v>59564.799999999697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1.8276253613451212</v>
      </c>
      <c r="V5" s="48">
        <f t="shared" ref="V5:V24" si="2">N5-M5</f>
        <v>70.28</v>
      </c>
      <c r="W5" s="49">
        <f t="shared" ref="W5:W24" si="3">(O5/A$10)</f>
        <v>0.15230211344542677</v>
      </c>
      <c r="X5" s="44">
        <f t="shared" ref="X5:X24" si="4">W5*A$8</f>
        <v>23800.251268116841</v>
      </c>
      <c r="Y5" s="44">
        <f t="shared" ref="Y5:Y24" si="5">Q5-P5</f>
        <v>28814.799999999697</v>
      </c>
      <c r="Z5" s="44">
        <f t="shared" ref="Z5:Z24" si="6">X5+(A$6*W5)</f>
        <v>103808.23564912376</v>
      </c>
      <c r="AA5" s="50">
        <f t="shared" ref="AA5:AA24" si="7">Q5+X5</f>
        <v>83365.051268116542</v>
      </c>
      <c r="AB5" s="51">
        <f t="shared" ref="AB5:AC20" si="8">Z5/(1+ElecDiscountRate)^1</f>
        <v>97044.251331330044</v>
      </c>
      <c r="AC5" s="44">
        <f t="shared" si="8"/>
        <v>77933.113272989183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1.1592850537786947</v>
      </c>
      <c r="AG5" s="44">
        <f t="shared" ref="AG5:AG24" si="10">AF5*J5*K5</f>
        <v>427300.8779722891</v>
      </c>
      <c r="AH5" s="52">
        <f>HLOOKUP(I5,ElecAvoidedCostsWOCC!$A$5:$Q$50,T5+1,FALSE)</f>
        <v>1.1592850537786947</v>
      </c>
      <c r="AI5" s="44">
        <f t="shared" ref="AI5:AI24" si="11">AH5*J5*L5</f>
        <v>0</v>
      </c>
      <c r="AJ5" s="44">
        <f>AG5+AI5</f>
        <v>427300.8779722891</v>
      </c>
      <c r="AK5" s="44">
        <f>HLOOKUP(I5,ElecAvoidedCostsWOCC!$A$5:$Q$50,G5+1,FALSE)*J5*L5</f>
        <v>0</v>
      </c>
      <c r="AL5" s="44">
        <f>AG5+AI5-AK5</f>
        <v>427300.8779722891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427300.8779722891</v>
      </c>
      <c r="AN5" s="48">
        <f>AM5*1.1+AD5+AE5</f>
        <v>470030.96576951805</v>
      </c>
      <c r="AO5" s="47">
        <f>IFERROR(AM5/AB5,0)</f>
        <v>4.4031549742538747</v>
      </c>
      <c r="AP5" s="47">
        <f>AN5/AC5</f>
        <v>6.0312099187294494</v>
      </c>
    </row>
    <row r="6" spans="1:42" ht="13.5" customHeight="1">
      <c r="A6" s="53">
        <f>SUMIF('Program Costs'!D:D,C2,'Program Costs'!L:L)</f>
        <v>525324.18999999994</v>
      </c>
      <c r="B6" s="97" t="s">
        <v>15</v>
      </c>
      <c r="C6" s="61">
        <v>18230023</v>
      </c>
      <c r="D6" s="61" t="s">
        <v>311</v>
      </c>
      <c r="E6" s="38" t="s">
        <v>666</v>
      </c>
      <c r="F6" s="39" t="s">
        <v>665</v>
      </c>
      <c r="G6" s="39">
        <v>11</v>
      </c>
      <c r="H6" s="39"/>
      <c r="I6" s="40" t="s">
        <v>283</v>
      </c>
      <c r="J6" s="41">
        <v>11</v>
      </c>
      <c r="K6" s="41">
        <v>502</v>
      </c>
      <c r="L6" s="41"/>
      <c r="M6" s="42">
        <v>75</v>
      </c>
      <c r="N6" s="42">
        <v>151.83000000000001</v>
      </c>
      <c r="O6" s="43">
        <v>5522</v>
      </c>
      <c r="P6" s="44">
        <v>825</v>
      </c>
      <c r="Q6" s="44">
        <v>1670.13</v>
      </c>
      <c r="R6" s="45">
        <v>0</v>
      </c>
      <c r="S6" s="46">
        <v>0</v>
      </c>
      <c r="T6" s="39">
        <f t="shared" si="0"/>
        <v>11</v>
      </c>
      <c r="U6" s="47">
        <f t="shared" si="1"/>
        <v>2.5098713950194286E-2</v>
      </c>
      <c r="V6" s="48">
        <f t="shared" si="2"/>
        <v>76.830000000000013</v>
      </c>
      <c r="W6" s="49">
        <f t="shared" si="3"/>
        <v>2.2817012681994805E-3</v>
      </c>
      <c r="X6" s="44">
        <f t="shared" si="4"/>
        <v>356.56145718153283</v>
      </c>
      <c r="Y6" s="44">
        <f t="shared" si="5"/>
        <v>845.13000000000011</v>
      </c>
      <c r="Z6" s="44">
        <f t="shared" si="6"/>
        <v>1555.1943277203977</v>
      </c>
      <c r="AA6" s="50">
        <f t="shared" si="7"/>
        <v>2026.691457181533</v>
      </c>
      <c r="AB6" s="51">
        <f t="shared" si="8"/>
        <v>1453.8602671032977</v>
      </c>
      <c r="AC6" s="44">
        <f t="shared" si="8"/>
        <v>1894.6353717692184</v>
      </c>
      <c r="AD6" s="44">
        <f t="shared" si="9"/>
        <v>0</v>
      </c>
      <c r="AE6" s="44">
        <v>0</v>
      </c>
      <c r="AF6" s="52">
        <f>HLOOKUP(I6,ElecAvoidedCostsWOCC!$A$5:$Q$50,G6+1,FALSE)</f>
        <v>1.0685556528500126</v>
      </c>
      <c r="AG6" s="44">
        <f t="shared" si="10"/>
        <v>5900.56431503777</v>
      </c>
      <c r="AH6" s="52">
        <f>HLOOKUP(I6,ElecAvoidedCostsWOCC!$A$5:$Q$50,T6+1,FALSE)</f>
        <v>1.0685556528500126</v>
      </c>
      <c r="AI6" s="44">
        <f t="shared" si="11"/>
        <v>0</v>
      </c>
      <c r="AJ6" s="44">
        <f t="shared" ref="AJ6:AJ24" si="12">AG6+AI6</f>
        <v>5900.56431503777</v>
      </c>
      <c r="AK6" s="44">
        <f>HLOOKUP(I6,ElecAvoidedCostsWOCC!$A$5:$Q$50,G6+1,FALSE)*J6*L6</f>
        <v>0</v>
      </c>
      <c r="AL6" s="44">
        <f t="shared" ref="AL6:AL24" si="13">AG6+AI6-AK6</f>
        <v>5900.56431503777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5900.56431503777</v>
      </c>
      <c r="AN6" s="48">
        <f t="shared" ref="AN6:AN24" si="14">AM6*1.1+AD6+AE6</f>
        <v>6490.6207465415473</v>
      </c>
      <c r="AO6" s="47">
        <f t="shared" ref="AO6:AO24" si="15">IFERROR(AM6/AB6,0)</f>
        <v>4.0585498129020205</v>
      </c>
      <c r="AP6" s="47">
        <f t="shared" ref="AP6:AP24" si="16">AN6/AC6</f>
        <v>3.4257888579798754</v>
      </c>
    </row>
    <row r="7" spans="1:42" ht="13.5" customHeight="1">
      <c r="A7" s="36" t="s">
        <v>249</v>
      </c>
      <c r="B7" s="97" t="s">
        <v>15</v>
      </c>
      <c r="C7" s="61">
        <v>18230023</v>
      </c>
      <c r="D7" s="61" t="s">
        <v>311</v>
      </c>
      <c r="E7" s="38" t="s">
        <v>667</v>
      </c>
      <c r="F7" s="39" t="s">
        <v>668</v>
      </c>
      <c r="G7" s="39">
        <v>12</v>
      </c>
      <c r="H7" s="39"/>
      <c r="I7" s="40" t="s">
        <v>283</v>
      </c>
      <c r="J7" s="41">
        <v>459</v>
      </c>
      <c r="K7" s="41"/>
      <c r="L7" s="41"/>
      <c r="M7" s="42"/>
      <c r="N7" s="42"/>
      <c r="O7" s="43">
        <v>0</v>
      </c>
      <c r="P7" s="44">
        <v>0</v>
      </c>
      <c r="Q7" s="44">
        <v>0</v>
      </c>
      <c r="R7" s="45">
        <v>0</v>
      </c>
      <c r="S7" s="46">
        <v>0</v>
      </c>
      <c r="T7" s="39">
        <f t="shared" si="0"/>
        <v>12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>
        <f>HLOOKUP(I7,ElecAvoidedCostsWOCC!$A$5:$Q$50,G7+1,FALSE)</f>
        <v>1.1537621052924141</v>
      </c>
      <c r="AG7" s="44">
        <f t="shared" si="10"/>
        <v>0</v>
      </c>
      <c r="AH7" s="52">
        <f>HLOOKUP(I7,ElecAvoidedCostsWOCC!$A$5:$Q$50,T7+1,FALSE)</f>
        <v>1.1537621052924141</v>
      </c>
      <c r="AI7" s="44">
        <f t="shared" si="11"/>
        <v>0</v>
      </c>
      <c r="AJ7" s="44">
        <f t="shared" si="12"/>
        <v>0</v>
      </c>
      <c r="AK7" s="44">
        <f>HLOOKUP(I7,ElecAvoidedCostsWOCC!$A$5:$Q$50,G7+1,FALSE)*J7*L7</f>
        <v>0</v>
      </c>
      <c r="AL7" s="44">
        <f t="shared" si="13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156270</v>
      </c>
      <c r="B8" s="97" t="s">
        <v>15</v>
      </c>
      <c r="C8" s="61">
        <v>18230023</v>
      </c>
      <c r="D8" s="61" t="s">
        <v>311</v>
      </c>
      <c r="E8" s="38" t="s">
        <v>669</v>
      </c>
      <c r="F8" s="39" t="s">
        <v>668</v>
      </c>
      <c r="G8" s="39">
        <v>11</v>
      </c>
      <c r="H8" s="39"/>
      <c r="I8" s="40" t="s">
        <v>283</v>
      </c>
      <c r="J8" s="41">
        <v>25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11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>
        <f>HLOOKUP(I8,ElecAvoidedCostsWOCC!$A$5:$Q$50,G8+1,FALSE)</f>
        <v>1.0685556528500126</v>
      </c>
      <c r="AG8" s="44">
        <f t="shared" si="10"/>
        <v>0</v>
      </c>
      <c r="AH8" s="52">
        <f>HLOOKUP(I8,ElecAvoidedCostsWOCC!$A$5:$Q$50,T8+1,FALSE)</f>
        <v>1.0685556528500126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97" t="s">
        <v>15</v>
      </c>
      <c r="C9" s="61">
        <v>18230023</v>
      </c>
      <c r="D9" s="61" t="s">
        <v>311</v>
      </c>
      <c r="E9" s="38" t="s">
        <v>670</v>
      </c>
      <c r="F9" s="39" t="s">
        <v>671</v>
      </c>
      <c r="G9" s="39"/>
      <c r="H9" s="39"/>
      <c r="I9" s="40"/>
      <c r="J9" s="41">
        <v>33</v>
      </c>
      <c r="K9" s="41">
        <v>0</v>
      </c>
      <c r="L9" s="41"/>
      <c r="M9" s="42">
        <v>75</v>
      </c>
      <c r="N9" s="42">
        <v>145.28</v>
      </c>
      <c r="O9" s="43">
        <v>0</v>
      </c>
      <c r="P9" s="44">
        <v>900</v>
      </c>
      <c r="Q9" s="44">
        <v>4794.24</v>
      </c>
      <c r="R9" s="45">
        <v>0</v>
      </c>
      <c r="S9" s="46">
        <v>0</v>
      </c>
      <c r="T9" s="39">
        <f t="shared" si="0"/>
        <v>0</v>
      </c>
      <c r="U9" s="47">
        <f t="shared" si="1"/>
        <v>0</v>
      </c>
      <c r="V9" s="48">
        <f t="shared" si="2"/>
        <v>70.28</v>
      </c>
      <c r="W9" s="49">
        <f t="shared" si="3"/>
        <v>0</v>
      </c>
      <c r="X9" s="44">
        <f t="shared" si="4"/>
        <v>0</v>
      </c>
      <c r="Y9" s="44">
        <f t="shared" si="5"/>
        <v>3894.24</v>
      </c>
      <c r="Z9" s="44">
        <f t="shared" si="6"/>
        <v>0</v>
      </c>
      <c r="AA9" s="50">
        <f t="shared" si="7"/>
        <v>4794.24</v>
      </c>
      <c r="AB9" s="51">
        <f t="shared" si="8"/>
        <v>0</v>
      </c>
      <c r="AC9" s="44">
        <f t="shared" si="8"/>
        <v>4481.8547256240063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SUM(O5:O999)</f>
        <v>2420124</v>
      </c>
      <c r="B10" s="97" t="s">
        <v>15</v>
      </c>
      <c r="C10" s="61">
        <v>18230023</v>
      </c>
      <c r="D10" s="61" t="s">
        <v>311</v>
      </c>
      <c r="E10" s="38" t="s">
        <v>672</v>
      </c>
      <c r="F10" s="39" t="s">
        <v>671</v>
      </c>
      <c r="G10" s="39"/>
      <c r="H10" s="39"/>
      <c r="I10" s="40" t="s">
        <v>283</v>
      </c>
      <c r="J10" s="41">
        <v>6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450</v>
      </c>
      <c r="Q10" s="44">
        <v>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-450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str">
        <f>HLOOKUP(I10,ElecAvoidedCostsWOCC!$A$5:$Q$50,G10+1,FALSE)</f>
        <v>SF Space Heat</v>
      </c>
      <c r="AG10" s="44" t="e">
        <f t="shared" si="10"/>
        <v>#VALUE!</v>
      </c>
      <c r="AH10" s="52" t="str">
        <f>HLOOKUP(I10,ElecAvoidedCostsWOCC!$A$5:$Q$50,T10+1,FALSE)</f>
        <v>SF Space Heat</v>
      </c>
      <c r="AI10" s="44" t="e">
        <f t="shared" si="11"/>
        <v>#VALUE!</v>
      </c>
      <c r="AJ10" s="44" t="e">
        <f t="shared" si="12"/>
        <v>#VALUE!</v>
      </c>
      <c r="AK10" s="44" t="e">
        <f>HLOOKUP(I10,ElecAvoidedCostsWOCC!$A$5:$Q$50,G10+1,FALSE)*J10*L10</f>
        <v>#VALUE!</v>
      </c>
      <c r="AL10" s="44" t="e">
        <f t="shared" si="13"/>
        <v>#VALUE!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97" t="s">
        <v>15</v>
      </c>
      <c r="C11" s="61">
        <v>18230023</v>
      </c>
      <c r="D11" s="61" t="s">
        <v>311</v>
      </c>
      <c r="E11" s="38" t="s">
        <v>673</v>
      </c>
      <c r="F11" s="39" t="s">
        <v>674</v>
      </c>
      <c r="G11" s="39">
        <v>11</v>
      </c>
      <c r="H11" s="39"/>
      <c r="I11" s="40" t="s">
        <v>283</v>
      </c>
      <c r="J11" s="41">
        <v>360</v>
      </c>
      <c r="K11" s="41">
        <v>506</v>
      </c>
      <c r="L11" s="41"/>
      <c r="M11" s="42">
        <v>75</v>
      </c>
      <c r="N11" s="42">
        <v>172.38</v>
      </c>
      <c r="O11" s="43">
        <v>182160</v>
      </c>
      <c r="P11" s="44">
        <v>26991.5</v>
      </c>
      <c r="Q11" s="44">
        <v>62056.799999999603</v>
      </c>
      <c r="R11" s="45">
        <v>0</v>
      </c>
      <c r="S11" s="46">
        <v>0</v>
      </c>
      <c r="T11" s="39">
        <f t="shared" si="0"/>
        <v>11</v>
      </c>
      <c r="U11" s="47">
        <f t="shared" si="1"/>
        <v>0.82795757572752471</v>
      </c>
      <c r="V11" s="48">
        <f t="shared" si="2"/>
        <v>97.38</v>
      </c>
      <c r="W11" s="49">
        <f t="shared" si="3"/>
        <v>7.5268870520684067E-2</v>
      </c>
      <c r="X11" s="44">
        <f t="shared" si="4"/>
        <v>11762.2663962673</v>
      </c>
      <c r="Y11" s="44">
        <f t="shared" si="5"/>
        <v>35065.299999999603</v>
      </c>
      <c r="Z11" s="44">
        <f t="shared" si="6"/>
        <v>51302.824834760526</v>
      </c>
      <c r="AA11" s="50">
        <f t="shared" si="7"/>
        <v>73819.066396266906</v>
      </c>
      <c r="AB11" s="51">
        <f t="shared" si="8"/>
        <v>47960.011998467344</v>
      </c>
      <c r="AC11" s="44">
        <f t="shared" si="8"/>
        <v>69009.130032968969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1.0685556528500126</v>
      </c>
      <c r="AG11" s="44">
        <f t="shared" si="10"/>
        <v>194648.09772315828</v>
      </c>
      <c r="AH11" s="52">
        <f>HLOOKUP(I11,ElecAvoidedCostsWOCC!$A$5:$Q$50,T11+1,FALSE)</f>
        <v>1.0685556528500126</v>
      </c>
      <c r="AI11" s="44">
        <f t="shared" si="11"/>
        <v>0</v>
      </c>
      <c r="AJ11" s="44">
        <f t="shared" si="12"/>
        <v>194648.09772315828</v>
      </c>
      <c r="AK11" s="44">
        <f>HLOOKUP(I11,ElecAvoidedCostsWOCC!$A$5:$Q$50,G11+1,FALSE)*J11*L11</f>
        <v>0</v>
      </c>
      <c r="AL11" s="44">
        <f t="shared" si="13"/>
        <v>194648.09772315828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194648.09772315831</v>
      </c>
      <c r="AN11" s="48">
        <f t="shared" si="14"/>
        <v>214112.90749547415</v>
      </c>
      <c r="AO11" s="47">
        <f t="shared" si="15"/>
        <v>4.0585498129020205</v>
      </c>
      <c r="AP11" s="47">
        <f t="shared" si="16"/>
        <v>3.1026750720257184</v>
      </c>
    </row>
    <row r="12" spans="1:42" ht="13.5" customHeight="1">
      <c r="A12" s="55">
        <f>SUM(P5:P1000)</f>
        <v>499545.88</v>
      </c>
      <c r="B12" s="97" t="s">
        <v>15</v>
      </c>
      <c r="C12" s="61">
        <v>18230023</v>
      </c>
      <c r="D12" s="61" t="s">
        <v>311</v>
      </c>
      <c r="E12" s="38" t="s">
        <v>675</v>
      </c>
      <c r="F12" s="39" t="s">
        <v>674</v>
      </c>
      <c r="G12" s="39">
        <v>11</v>
      </c>
      <c r="H12" s="39"/>
      <c r="I12" s="40" t="s">
        <v>283</v>
      </c>
      <c r="J12" s="41">
        <v>3324</v>
      </c>
      <c r="K12" s="41">
        <v>508</v>
      </c>
      <c r="L12" s="41"/>
      <c r="M12" s="42">
        <v>75</v>
      </c>
      <c r="N12" s="42">
        <v>189</v>
      </c>
      <c r="O12" s="43">
        <v>1688592</v>
      </c>
      <c r="P12" s="44">
        <v>249054.38</v>
      </c>
      <c r="Q12" s="44">
        <v>628236</v>
      </c>
      <c r="R12" s="45">
        <v>0</v>
      </c>
      <c r="S12" s="46">
        <v>0</v>
      </c>
      <c r="T12" s="39">
        <f t="shared" si="0"/>
        <v>11</v>
      </c>
      <c r="U12" s="47">
        <f t="shared" si="1"/>
        <v>7.6750249160786801</v>
      </c>
      <c r="V12" s="48">
        <f t="shared" si="2"/>
        <v>114</v>
      </c>
      <c r="W12" s="49">
        <f t="shared" si="3"/>
        <v>0.69772953782533453</v>
      </c>
      <c r="X12" s="44">
        <f t="shared" si="4"/>
        <v>109034.19487596503</v>
      </c>
      <c r="Y12" s="44">
        <f t="shared" si="5"/>
        <v>379181.62</v>
      </c>
      <c r="Z12" s="44">
        <f t="shared" si="6"/>
        <v>475568.39917313319</v>
      </c>
      <c r="AA12" s="50">
        <f t="shared" si="7"/>
        <v>737270.19487596501</v>
      </c>
      <c r="AB12" s="51">
        <f t="shared" si="8"/>
        <v>444581.09673098358</v>
      </c>
      <c r="AC12" s="44">
        <f t="shared" si="8"/>
        <v>689230.80758714117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1.0685556528500126</v>
      </c>
      <c r="AG12" s="44">
        <f t="shared" si="10"/>
        <v>1804354.5269573084</v>
      </c>
      <c r="AH12" s="52">
        <f>HLOOKUP(I12,ElecAvoidedCostsWOCC!$A$5:$Q$50,T12+1,FALSE)</f>
        <v>1.0685556528500126</v>
      </c>
      <c r="AI12" s="44">
        <f t="shared" si="11"/>
        <v>0</v>
      </c>
      <c r="AJ12" s="44">
        <f t="shared" si="12"/>
        <v>1804354.5269573084</v>
      </c>
      <c r="AK12" s="44">
        <f>HLOOKUP(I12,ElecAvoidedCostsWOCC!$A$5:$Q$50,G12+1,FALSE)*J12*L12</f>
        <v>0</v>
      </c>
      <c r="AL12" s="44">
        <f t="shared" si="13"/>
        <v>1804354.5269573084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1804354.5269573084</v>
      </c>
      <c r="AN12" s="48">
        <f t="shared" si="14"/>
        <v>1984789.9796530395</v>
      </c>
      <c r="AO12" s="47">
        <f t="shared" si="15"/>
        <v>4.0585498129020205</v>
      </c>
      <c r="AP12" s="47">
        <f t="shared" si="16"/>
        <v>2.8797174441481963</v>
      </c>
    </row>
    <row r="13" spans="1:42" ht="13.5" customHeight="1">
      <c r="A13" s="56" t="s">
        <v>255</v>
      </c>
      <c r="B13" s="97" t="s">
        <v>15</v>
      </c>
      <c r="C13" s="61">
        <v>18230023</v>
      </c>
      <c r="D13" s="61" t="s">
        <v>311</v>
      </c>
      <c r="E13" s="38" t="s">
        <v>676</v>
      </c>
      <c r="F13" s="39" t="s">
        <v>677</v>
      </c>
      <c r="G13" s="39">
        <v>11</v>
      </c>
      <c r="H13" s="39"/>
      <c r="I13" s="40" t="s">
        <v>283</v>
      </c>
      <c r="J13" s="41">
        <v>1977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11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1.0685556528500126</v>
      </c>
      <c r="AG13" s="44">
        <f t="shared" si="10"/>
        <v>0</v>
      </c>
      <c r="AH13" s="52">
        <f>HLOOKUP(I13,ElecAvoidedCostsWOCC!$A$5:$Q$50,T13+1,FALSE)</f>
        <v>1.0685556528500126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510776.08999999927</v>
      </c>
      <c r="B14" s="97" t="s">
        <v>15</v>
      </c>
      <c r="C14" s="61">
        <v>18230023</v>
      </c>
      <c r="D14" s="61" t="s">
        <v>311</v>
      </c>
      <c r="E14" s="38" t="s">
        <v>678</v>
      </c>
      <c r="F14" s="39" t="s">
        <v>677</v>
      </c>
      <c r="G14" s="39">
        <v>11</v>
      </c>
      <c r="H14" s="39"/>
      <c r="I14" s="40" t="s">
        <v>283</v>
      </c>
      <c r="J14" s="41">
        <v>10704</v>
      </c>
      <c r="K14" s="41"/>
      <c r="L14" s="41"/>
      <c r="M14" s="42"/>
      <c r="N14" s="42"/>
      <c r="O14" s="43">
        <v>0</v>
      </c>
      <c r="P14" s="44">
        <v>0</v>
      </c>
      <c r="Q14" s="44">
        <v>0</v>
      </c>
      <c r="R14" s="45">
        <v>0</v>
      </c>
      <c r="S14" s="46">
        <v>0</v>
      </c>
      <c r="T14" s="39">
        <f t="shared" si="0"/>
        <v>11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1.0685556528500126</v>
      </c>
      <c r="AG14" s="44">
        <f t="shared" si="10"/>
        <v>0</v>
      </c>
      <c r="AH14" s="52">
        <f>HLOOKUP(I14,ElecAvoidedCostsWOCC!$A$5:$Q$50,T14+1,FALSE)</f>
        <v>1.0685556528500126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97" t="s">
        <v>15</v>
      </c>
      <c r="C15" s="61">
        <v>18230023</v>
      </c>
      <c r="D15" s="61" t="s">
        <v>311</v>
      </c>
      <c r="E15" s="38" t="s">
        <v>679</v>
      </c>
      <c r="F15" s="39" t="s">
        <v>680</v>
      </c>
      <c r="G15" s="39">
        <v>15</v>
      </c>
      <c r="H15" s="39"/>
      <c r="I15" s="40" t="s">
        <v>283</v>
      </c>
      <c r="J15" s="41">
        <v>2540</v>
      </c>
      <c r="K15" s="41">
        <v>69</v>
      </c>
      <c r="L15" s="41"/>
      <c r="M15" s="42">
        <v>75</v>
      </c>
      <c r="N15" s="42">
        <v>100</v>
      </c>
      <c r="O15" s="43">
        <v>175260</v>
      </c>
      <c r="P15" s="44">
        <v>190575</v>
      </c>
      <c r="Q15" s="44">
        <v>254000</v>
      </c>
      <c r="R15" s="45">
        <v>0</v>
      </c>
      <c r="S15" s="46">
        <v>0</v>
      </c>
      <c r="T15" s="39">
        <f t="shared" si="0"/>
        <v>15</v>
      </c>
      <c r="U15" s="47">
        <f t="shared" si="1"/>
        <v>1.0862666541053267</v>
      </c>
      <c r="V15" s="48">
        <f t="shared" si="2"/>
        <v>25</v>
      </c>
      <c r="W15" s="49">
        <f t="shared" si="3"/>
        <v>7.2417776940355116E-2</v>
      </c>
      <c r="X15" s="44">
        <f t="shared" si="4"/>
        <v>11316.726002469293</v>
      </c>
      <c r="Y15" s="44">
        <f t="shared" si="5"/>
        <v>63425</v>
      </c>
      <c r="Z15" s="44">
        <f t="shared" si="6"/>
        <v>49359.53601526202</v>
      </c>
      <c r="AA15" s="50">
        <f t="shared" si="7"/>
        <v>265316.72600246931</v>
      </c>
      <c r="AB15" s="51">
        <f t="shared" si="8"/>
        <v>46143.344877313277</v>
      </c>
      <c r="AC15" s="44">
        <f t="shared" si="8"/>
        <v>248029.09788021809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1.3893373920773078</v>
      </c>
      <c r="AG15" s="44">
        <f t="shared" si="10"/>
        <v>243495.27133546898</v>
      </c>
      <c r="AH15" s="52">
        <f>HLOOKUP(I15,ElecAvoidedCostsWOCC!$A$5:$Q$50,T15+1,FALSE)</f>
        <v>1.3893373920773078</v>
      </c>
      <c r="AI15" s="44">
        <f t="shared" si="11"/>
        <v>0</v>
      </c>
      <c r="AJ15" s="44">
        <f t="shared" si="12"/>
        <v>243495.27133546898</v>
      </c>
      <c r="AK15" s="44">
        <f>HLOOKUP(I15,ElecAvoidedCostsWOCC!$A$5:$Q$50,G15+1,FALSE)*J15*L15</f>
        <v>0</v>
      </c>
      <c r="AL15" s="44">
        <f t="shared" si="13"/>
        <v>243495.27133546898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243495.27133546898</v>
      </c>
      <c r="AN15" s="48">
        <f t="shared" si="14"/>
        <v>267844.79846901592</v>
      </c>
      <c r="AO15" s="47">
        <f t="shared" si="15"/>
        <v>5.2769315268080028</v>
      </c>
      <c r="AP15" s="47">
        <f t="shared" si="16"/>
        <v>1.0798926446862598</v>
      </c>
    </row>
    <row r="16" spans="1:42" ht="13.5" customHeight="1">
      <c r="A16" s="54">
        <f>SUM(U5:U999)</f>
        <v>11.441973221206847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681594.19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1166591.9699999993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4.1992664024659616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2.6988143424314006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89" priority="4">
      <formula>ISTEXT(J5)</formula>
    </cfRule>
    <cfRule type="notContainsBlanks" dxfId="288" priority="5">
      <formula>LEN(TRIM(J5))&gt;0</formula>
    </cfRule>
  </conditionalFormatting>
  <conditionalFormatting sqref="M5:N24 R5:S24">
    <cfRule type="expression" dxfId="287" priority="2">
      <formula>ISTEXT(M5)</formula>
    </cfRule>
  </conditionalFormatting>
  <conditionalFormatting sqref="M5:N24 R5:S24">
    <cfRule type="notContainsBlanks" dxfId="286" priority="3">
      <formula>LEN(TRIM(M5))&gt;0</formula>
    </cfRule>
  </conditionalFormatting>
  <conditionalFormatting sqref="R5:S24">
    <cfRule type="expression" dxfId="2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D14" sqref="D14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18230435</v>
      </c>
      <c r="D2" s="20" t="s">
        <v>52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18230435</v>
      </c>
      <c r="D5" s="61" t="s">
        <v>52</v>
      </c>
      <c r="E5" s="38" t="s">
        <v>681</v>
      </c>
      <c r="F5" s="39" t="s">
        <v>682</v>
      </c>
      <c r="G5" s="39">
        <v>3</v>
      </c>
      <c r="H5" s="39">
        <v>7</v>
      </c>
      <c r="I5" s="40" t="s">
        <v>279</v>
      </c>
      <c r="J5" s="41">
        <v>1</v>
      </c>
      <c r="K5" s="41">
        <v>74.8</v>
      </c>
      <c r="L5" s="41">
        <v>44.7</v>
      </c>
      <c r="M5" s="42">
        <v>7</v>
      </c>
      <c r="N5" s="42">
        <v>3.71</v>
      </c>
      <c r="O5" s="43">
        <v>74.8</v>
      </c>
      <c r="P5" s="44">
        <v>7</v>
      </c>
      <c r="Q5" s="44">
        <v>3.71</v>
      </c>
      <c r="R5" s="45">
        <v>8.8800000000000008</v>
      </c>
      <c r="S5" s="46">
        <v>0</v>
      </c>
      <c r="T5" s="39">
        <f t="shared" ref="T5:T24" si="0">G5+H5</f>
        <v>10</v>
      </c>
      <c r="U5" s="47">
        <f t="shared" ref="U5:U24" si="1">(O5/$A$10)*T5</f>
        <v>1.0361445449344581E-2</v>
      </c>
      <c r="V5" s="48">
        <f t="shared" ref="V5:V24" si="2">N5-M5</f>
        <v>-3.29</v>
      </c>
      <c r="W5" s="49">
        <f t="shared" ref="W5:W24" si="3">(O5/A$10)</f>
        <v>1.0361445449344581E-3</v>
      </c>
      <c r="X5" s="44">
        <f t="shared" ref="X5:X24" si="4">W5*A$8</f>
        <v>62.281332692438205</v>
      </c>
      <c r="Y5" s="44">
        <f t="shared" ref="Y5:Y24" si="5">Q5-P5</f>
        <v>-3.29</v>
      </c>
      <c r="Z5" s="44">
        <f t="shared" ref="Z5:Z24" si="6">X5+(A$6*W5)</f>
        <v>83.849406696430407</v>
      </c>
      <c r="AA5" s="50">
        <f t="shared" ref="AA5:AA24" si="7">Q5+X5</f>
        <v>65.991332692438206</v>
      </c>
      <c r="AB5" s="51">
        <f t="shared" ref="AB5:AC20" si="8">Z5/(1+ElecDiscountRate)^1</f>
        <v>78.38590884961242</v>
      </c>
      <c r="AC5" s="44">
        <f t="shared" si="8"/>
        <v>61.691439368456763</v>
      </c>
      <c r="AD5" s="44">
        <f t="shared" ref="AD5:AD24" si="9">-PV(ElecDiscountRate,T5,R5)*J5</f>
        <v>62.455986726687065</v>
      </c>
      <c r="AE5" s="44">
        <v>0</v>
      </c>
      <c r="AF5" s="52">
        <f>HLOOKUP(I5,ElecAvoidedCostsWOCC!$A$5:$Q$50,G5+1,FALSE)</f>
        <v>0.2337612554483032</v>
      </c>
      <c r="AG5" s="44">
        <f t="shared" ref="AG5:AG24" si="10">AF5*J5*K5</f>
        <v>17.48534190753308</v>
      </c>
      <c r="AH5" s="52">
        <f>HLOOKUP(I5,ElecAvoidedCostsWOCC!$A$5:$Q$50,T5+1,FALSE)</f>
        <v>0.74487332198138856</v>
      </c>
      <c r="AI5" s="44">
        <f t="shared" ref="AI5:AI24" si="11">AH5*J5*L5</f>
        <v>33.295837492568069</v>
      </c>
      <c r="AJ5" s="44">
        <f>AG5+AI5</f>
        <v>50.781179400101152</v>
      </c>
      <c r="AK5" s="44">
        <f>HLOOKUP(I5,ElecAvoidedCostsWOCC!$A$5:$Q$50,G5+1,FALSE)*J5*L5</f>
        <v>10.449128118539154</v>
      </c>
      <c r="AL5" s="44">
        <f>AG5+AI5-AK5</f>
        <v>40.332051281562002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40.332051281562002</v>
      </c>
      <c r="AN5" s="48">
        <f>AM5*1.1+AD5+AE5</f>
        <v>106.82124313640527</v>
      </c>
      <c r="AO5" s="47">
        <f>IFERROR(AM5/AB5,0)</f>
        <v>0.51453190852122688</v>
      </c>
      <c r="AP5" s="47">
        <f>AN5/AC5</f>
        <v>1.7315407815079069</v>
      </c>
    </row>
    <row r="6" spans="1:42" ht="13.5" customHeight="1">
      <c r="A6" s="53">
        <f>SUMIF('Program Costs'!D:D,C2,'Program Costs'!L:L)</f>
        <v>20815.7</v>
      </c>
      <c r="B6" s="97" t="s">
        <v>15</v>
      </c>
      <c r="C6" s="61">
        <v>18230435</v>
      </c>
      <c r="D6" s="61" t="s">
        <v>52</v>
      </c>
      <c r="E6" s="38" t="s">
        <v>683</v>
      </c>
      <c r="F6" s="39" t="s">
        <v>684</v>
      </c>
      <c r="G6" s="39">
        <v>3</v>
      </c>
      <c r="H6" s="39">
        <v>7</v>
      </c>
      <c r="I6" s="40" t="s">
        <v>279</v>
      </c>
      <c r="J6" s="41">
        <v>557</v>
      </c>
      <c r="K6" s="41">
        <v>56.2</v>
      </c>
      <c r="L6" s="41">
        <v>22.9</v>
      </c>
      <c r="M6" s="42">
        <v>7</v>
      </c>
      <c r="N6" s="42">
        <v>3.71</v>
      </c>
      <c r="O6" s="43">
        <v>31303.4</v>
      </c>
      <c r="P6" s="44">
        <v>3899</v>
      </c>
      <c r="Q6" s="44">
        <v>2066.4699999999998</v>
      </c>
      <c r="R6" s="45">
        <v>5.34</v>
      </c>
      <c r="S6" s="46">
        <v>0</v>
      </c>
      <c r="T6" s="39">
        <f t="shared" si="0"/>
        <v>10</v>
      </c>
      <c r="U6" s="47">
        <f t="shared" si="1"/>
        <v>4.3362095117515134</v>
      </c>
      <c r="V6" s="48">
        <f t="shared" si="2"/>
        <v>-3.29</v>
      </c>
      <c r="W6" s="49">
        <f t="shared" si="3"/>
        <v>0.43362095117515131</v>
      </c>
      <c r="X6" s="44">
        <f t="shared" si="4"/>
        <v>26064.40467653035</v>
      </c>
      <c r="Y6" s="44">
        <f t="shared" si="5"/>
        <v>-1832.5300000000002</v>
      </c>
      <c r="Z6" s="44">
        <f t="shared" si="6"/>
        <v>35090.528309906949</v>
      </c>
      <c r="AA6" s="50">
        <f t="shared" si="7"/>
        <v>28130.874676530351</v>
      </c>
      <c r="AB6" s="51">
        <f t="shared" si="8"/>
        <v>32804.083677579642</v>
      </c>
      <c r="AC6" s="44">
        <f t="shared" si="8"/>
        <v>26297.910326755493</v>
      </c>
      <c r="AD6" s="44">
        <f t="shared" si="9"/>
        <v>20919.801554067959</v>
      </c>
      <c r="AE6" s="44">
        <v>0</v>
      </c>
      <c r="AF6" s="52">
        <f>HLOOKUP(I6,ElecAvoidedCostsWOCC!$A$5:$Q$50,G6+1,FALSE)</f>
        <v>0.2337612554483032</v>
      </c>
      <c r="AG6" s="44">
        <f t="shared" si="10"/>
        <v>7317.5220838004152</v>
      </c>
      <c r="AH6" s="52">
        <f>HLOOKUP(I6,ElecAvoidedCostsWOCC!$A$5:$Q$50,T6+1,FALSE)</f>
        <v>0.74487332198138856</v>
      </c>
      <c r="AI6" s="44">
        <f t="shared" si="11"/>
        <v>9501.0826838692046</v>
      </c>
      <c r="AJ6" s="44">
        <f t="shared" ref="AJ6:AJ24" si="12">AG6+AI6</f>
        <v>16818.604767669618</v>
      </c>
      <c r="AK6" s="44">
        <f>HLOOKUP(I6,ElecAvoidedCostsWOCC!$A$5:$Q$50,G6+1,FALSE)*J6*L6</f>
        <v>2981.6949416197417</v>
      </c>
      <c r="AL6" s="44">
        <f t="shared" ref="AL6:AL24" si="13">AG6+AI6-AK6</f>
        <v>13836.909826049876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13836.909826049876</v>
      </c>
      <c r="AN6" s="48">
        <f t="shared" ref="AN6:AN24" si="14">AM6*1.1+AD6+AE6</f>
        <v>36140.402362722823</v>
      </c>
      <c r="AO6" s="47">
        <f t="shared" ref="AO6:AO24" si="15">IFERROR(AM6/AB6,0)</f>
        <v>0.42180449123493985</v>
      </c>
      <c r="AP6" s="47">
        <f t="shared" ref="AP6:AP24" si="16">AN6/AC6</f>
        <v>1.3742689785489755</v>
      </c>
    </row>
    <row r="7" spans="1:42" ht="13.5" customHeight="1">
      <c r="A7" s="36" t="s">
        <v>249</v>
      </c>
      <c r="B7" s="97" t="s">
        <v>15</v>
      </c>
      <c r="C7" s="61">
        <v>18230435</v>
      </c>
      <c r="D7" s="61" t="s">
        <v>52</v>
      </c>
      <c r="E7" s="38" t="s">
        <v>685</v>
      </c>
      <c r="F7" s="39" t="s">
        <v>686</v>
      </c>
      <c r="G7" s="39">
        <v>3</v>
      </c>
      <c r="H7" s="39">
        <v>7</v>
      </c>
      <c r="I7" s="40" t="s">
        <v>279</v>
      </c>
      <c r="J7" s="41">
        <v>68</v>
      </c>
      <c r="K7" s="41">
        <v>39.4</v>
      </c>
      <c r="L7" s="41">
        <v>6.8</v>
      </c>
      <c r="M7" s="42">
        <v>3.5</v>
      </c>
      <c r="N7" s="42">
        <v>3.71</v>
      </c>
      <c r="O7" s="43">
        <v>2679.2</v>
      </c>
      <c r="P7" s="44">
        <v>238</v>
      </c>
      <c r="Q7" s="44">
        <v>252.28</v>
      </c>
      <c r="R7" s="45">
        <v>2.5099999999999998</v>
      </c>
      <c r="S7" s="46">
        <v>0</v>
      </c>
      <c r="T7" s="39">
        <f t="shared" si="0"/>
        <v>10</v>
      </c>
      <c r="U7" s="47">
        <f t="shared" si="1"/>
        <v>0.37112813700379677</v>
      </c>
      <c r="V7" s="48">
        <f t="shared" si="2"/>
        <v>0.20999999999999996</v>
      </c>
      <c r="W7" s="49">
        <f t="shared" si="3"/>
        <v>3.7112813700379679E-2</v>
      </c>
      <c r="X7" s="44">
        <f t="shared" si="4"/>
        <v>2230.804098256423</v>
      </c>
      <c r="Y7" s="44">
        <f t="shared" si="5"/>
        <v>14.280000000000001</v>
      </c>
      <c r="Z7" s="44">
        <f t="shared" si="6"/>
        <v>3003.3332943994164</v>
      </c>
      <c r="AA7" s="50">
        <f t="shared" si="7"/>
        <v>2483.0840982564232</v>
      </c>
      <c r="AB7" s="51">
        <f t="shared" si="8"/>
        <v>2807.6407351588446</v>
      </c>
      <c r="AC7" s="44">
        <f t="shared" si="8"/>
        <v>2321.2901731854004</v>
      </c>
      <c r="AD7" s="44">
        <f t="shared" si="9"/>
        <v>1200.4490782106923</v>
      </c>
      <c r="AE7" s="44">
        <v>0</v>
      </c>
      <c r="AF7" s="52">
        <f>HLOOKUP(I7,ElecAvoidedCostsWOCC!$A$5:$Q$50,G7+1,FALSE)</f>
        <v>0.2337612554483032</v>
      </c>
      <c r="AG7" s="44">
        <f t="shared" si="10"/>
        <v>626.29315559709391</v>
      </c>
      <c r="AH7" s="52">
        <f>HLOOKUP(I7,ElecAvoidedCostsWOCC!$A$5:$Q$50,T7+1,FALSE)</f>
        <v>0.74487332198138856</v>
      </c>
      <c r="AI7" s="44">
        <f t="shared" si="11"/>
        <v>344.42942408419407</v>
      </c>
      <c r="AJ7" s="44">
        <f t="shared" si="12"/>
        <v>970.72257968128793</v>
      </c>
      <c r="AK7" s="44">
        <f>HLOOKUP(I7,ElecAvoidedCostsWOCC!$A$5:$Q$50,G7+1,FALSE)*J7*L7</f>
        <v>108.0912045192954</v>
      </c>
      <c r="AL7" s="44">
        <f t="shared" si="13"/>
        <v>862.63137516199254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862.63137516199254</v>
      </c>
      <c r="AN7" s="48">
        <f t="shared" si="14"/>
        <v>2149.3435908888841</v>
      </c>
      <c r="AO7" s="47">
        <f t="shared" si="15"/>
        <v>0.3072442155293022</v>
      </c>
      <c r="AP7" s="47">
        <f t="shared" si="16"/>
        <v>0.92592628690597445</v>
      </c>
    </row>
    <row r="8" spans="1:42" ht="13.5" customHeight="1">
      <c r="A8" s="53">
        <f>SUMIF('Program Costs'!D:D,C2,'Program Costs'!O:O)</f>
        <v>60108.729999999996</v>
      </c>
      <c r="B8" s="97" t="s">
        <v>15</v>
      </c>
      <c r="C8" s="61">
        <v>18230435</v>
      </c>
      <c r="D8" s="61" t="s">
        <v>52</v>
      </c>
      <c r="E8" s="38" t="s">
        <v>687</v>
      </c>
      <c r="F8" s="39" t="s">
        <v>688</v>
      </c>
      <c r="G8" s="39">
        <v>3</v>
      </c>
      <c r="H8" s="39">
        <v>7</v>
      </c>
      <c r="I8" s="40" t="s">
        <v>279</v>
      </c>
      <c r="J8" s="41">
        <v>5</v>
      </c>
      <c r="K8" s="41">
        <v>87.4</v>
      </c>
      <c r="L8" s="41">
        <v>51.9</v>
      </c>
      <c r="M8" s="42">
        <v>10</v>
      </c>
      <c r="N8" s="42">
        <v>5.29</v>
      </c>
      <c r="O8" s="43">
        <v>437</v>
      </c>
      <c r="P8" s="44">
        <v>50</v>
      </c>
      <c r="Q8" s="44">
        <v>26.45</v>
      </c>
      <c r="R8" s="45">
        <v>8.8800000000000008</v>
      </c>
      <c r="S8" s="46">
        <v>0</v>
      </c>
      <c r="T8" s="39">
        <f t="shared" si="0"/>
        <v>10</v>
      </c>
      <c r="U8" s="47">
        <f t="shared" si="1"/>
        <v>6.0534113119833984E-2</v>
      </c>
      <c r="V8" s="48">
        <f t="shared" si="2"/>
        <v>-4.71</v>
      </c>
      <c r="W8" s="49">
        <f t="shared" si="3"/>
        <v>6.0534113119833982E-3</v>
      </c>
      <c r="X8" s="44">
        <f t="shared" si="4"/>
        <v>363.86286613095581</v>
      </c>
      <c r="Y8" s="44">
        <f t="shared" si="5"/>
        <v>-23.55</v>
      </c>
      <c r="Z8" s="44">
        <f t="shared" si="6"/>
        <v>489.86885997780865</v>
      </c>
      <c r="AA8" s="50">
        <f t="shared" si="7"/>
        <v>390.3128661309558</v>
      </c>
      <c r="AB8" s="51">
        <f t="shared" si="8"/>
        <v>457.94976159466074</v>
      </c>
      <c r="AC8" s="44">
        <f t="shared" si="8"/>
        <v>364.88068255675029</v>
      </c>
      <c r="AD8" s="44">
        <f t="shared" si="9"/>
        <v>312.27993363343535</v>
      </c>
      <c r="AE8" s="44">
        <v>0</v>
      </c>
      <c r="AF8" s="52">
        <f>HLOOKUP(I8,ElecAvoidedCostsWOCC!$A$5:$Q$50,G8+1,FALSE)</f>
        <v>0.2337612554483032</v>
      </c>
      <c r="AG8" s="44">
        <f t="shared" si="10"/>
        <v>102.1536686309085</v>
      </c>
      <c r="AH8" s="52">
        <f>HLOOKUP(I8,ElecAvoidedCostsWOCC!$A$5:$Q$50,T8+1,FALSE)</f>
        <v>0.74487332198138856</v>
      </c>
      <c r="AI8" s="44">
        <f t="shared" si="11"/>
        <v>193.29462705417032</v>
      </c>
      <c r="AJ8" s="44">
        <f t="shared" si="12"/>
        <v>295.44829568507885</v>
      </c>
      <c r="AK8" s="44">
        <f>HLOOKUP(I8,ElecAvoidedCostsWOCC!$A$5:$Q$50,G8+1,FALSE)*J8*L8</f>
        <v>60.661045788834677</v>
      </c>
      <c r="AL8" s="44">
        <f t="shared" si="13"/>
        <v>234.78724989624416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234.78724989624416</v>
      </c>
      <c r="AN8" s="48">
        <f t="shared" si="14"/>
        <v>570.54590851930402</v>
      </c>
      <c r="AO8" s="47">
        <f t="shared" si="15"/>
        <v>0.51269215443780147</v>
      </c>
      <c r="AP8" s="47">
        <f t="shared" si="16"/>
        <v>1.5636506282586402</v>
      </c>
    </row>
    <row r="9" spans="1:42" ht="13.5" customHeight="1">
      <c r="A9" s="36" t="s">
        <v>251</v>
      </c>
      <c r="B9" s="97" t="s">
        <v>15</v>
      </c>
      <c r="C9" s="61">
        <v>18230435</v>
      </c>
      <c r="D9" s="61" t="s">
        <v>52</v>
      </c>
      <c r="E9" s="38" t="s">
        <v>689</v>
      </c>
      <c r="F9" s="39" t="s">
        <v>690</v>
      </c>
      <c r="G9" s="39">
        <v>3</v>
      </c>
      <c r="H9" s="39">
        <v>7</v>
      </c>
      <c r="I9" s="40" t="s">
        <v>279</v>
      </c>
      <c r="J9" s="41">
        <v>175</v>
      </c>
      <c r="K9" s="41">
        <v>65.7</v>
      </c>
      <c r="L9" s="41">
        <v>26.5</v>
      </c>
      <c r="M9" s="42">
        <v>10</v>
      </c>
      <c r="N9" s="42">
        <v>5.29</v>
      </c>
      <c r="O9" s="43">
        <v>11497.5</v>
      </c>
      <c r="P9" s="44">
        <v>1750</v>
      </c>
      <c r="Q9" s="44">
        <v>925.75</v>
      </c>
      <c r="R9" s="45">
        <v>5.34</v>
      </c>
      <c r="S9" s="46">
        <v>0</v>
      </c>
      <c r="T9" s="39">
        <f t="shared" si="0"/>
        <v>10</v>
      </c>
      <c r="U9" s="47">
        <f t="shared" si="1"/>
        <v>1.5926566718427717</v>
      </c>
      <c r="V9" s="48">
        <f t="shared" si="2"/>
        <v>-4.71</v>
      </c>
      <c r="W9" s="49">
        <f t="shared" si="3"/>
        <v>0.15926566718427718</v>
      </c>
      <c r="X9" s="44">
        <f t="shared" si="4"/>
        <v>9573.2569870495772</v>
      </c>
      <c r="Y9" s="44">
        <f t="shared" si="5"/>
        <v>-824.25</v>
      </c>
      <c r="Z9" s="44">
        <f t="shared" si="6"/>
        <v>12888.483335457335</v>
      </c>
      <c r="AA9" s="50">
        <f t="shared" si="7"/>
        <v>10499.006987049577</v>
      </c>
      <c r="AB9" s="51">
        <f t="shared" si="8"/>
        <v>12048.689665754262</v>
      </c>
      <c r="AC9" s="44">
        <f t="shared" si="8"/>
        <v>9814.9079060012864</v>
      </c>
      <c r="AD9" s="44">
        <f t="shared" si="9"/>
        <v>6572.648603163183</v>
      </c>
      <c r="AE9" s="44">
        <f t="shared" ref="AE9:AE24" si="17">-PV(ElecDiscountRate,T9,S9)*J9</f>
        <v>0</v>
      </c>
      <c r="AF9" s="52">
        <f>HLOOKUP(I9,ElecAvoidedCostsWOCC!$A$5:$Q$50,G9+1,FALSE)</f>
        <v>0.2337612554483032</v>
      </c>
      <c r="AG9" s="44">
        <f t="shared" si="10"/>
        <v>2687.6700345168665</v>
      </c>
      <c r="AH9" s="52">
        <f>HLOOKUP(I9,ElecAvoidedCostsWOCC!$A$5:$Q$50,T9+1,FALSE)</f>
        <v>0.74487332198138856</v>
      </c>
      <c r="AI9" s="44">
        <f t="shared" si="11"/>
        <v>3454.350030688689</v>
      </c>
      <c r="AJ9" s="44">
        <f t="shared" si="12"/>
        <v>6142.0200652055555</v>
      </c>
      <c r="AK9" s="44">
        <f>HLOOKUP(I9,ElecAvoidedCostsWOCC!$A$5:$Q$50,G9+1,FALSE)*J9*L9</f>
        <v>1084.0678221415062</v>
      </c>
      <c r="AL9" s="44">
        <f t="shared" si="13"/>
        <v>5057.9522430640491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5057.95224306405</v>
      </c>
      <c r="AN9" s="48">
        <f t="shared" si="14"/>
        <v>12136.396070533639</v>
      </c>
      <c r="AO9" s="47">
        <f t="shared" si="15"/>
        <v>0.41979272297469505</v>
      </c>
      <c r="AP9" s="47">
        <f t="shared" si="16"/>
        <v>1.2365267394014863</v>
      </c>
    </row>
    <row r="10" spans="1:42" ht="13.5" customHeight="1">
      <c r="A10" s="54">
        <f>SUM(O5:O999)</f>
        <v>72190.700000000012</v>
      </c>
      <c r="B10" s="97" t="s">
        <v>15</v>
      </c>
      <c r="C10" s="61">
        <v>18230435</v>
      </c>
      <c r="D10" s="61" t="s">
        <v>52</v>
      </c>
      <c r="E10" s="38" t="s">
        <v>691</v>
      </c>
      <c r="F10" s="39" t="s">
        <v>692</v>
      </c>
      <c r="G10" s="39">
        <v>3</v>
      </c>
      <c r="H10" s="39">
        <v>7</v>
      </c>
      <c r="I10" s="40" t="s">
        <v>279</v>
      </c>
      <c r="J10" s="41">
        <v>32</v>
      </c>
      <c r="K10" s="41">
        <v>46.1</v>
      </c>
      <c r="L10" s="41">
        <v>6.8</v>
      </c>
      <c r="M10" s="42">
        <v>5</v>
      </c>
      <c r="N10" s="42">
        <v>5.29</v>
      </c>
      <c r="O10" s="43">
        <v>1475.2</v>
      </c>
      <c r="P10" s="44">
        <v>160</v>
      </c>
      <c r="Q10" s="44">
        <v>169.28</v>
      </c>
      <c r="R10" s="45">
        <v>2.5099999999999998</v>
      </c>
      <c r="S10" s="46">
        <v>0</v>
      </c>
      <c r="T10" s="39">
        <f t="shared" si="0"/>
        <v>10</v>
      </c>
      <c r="U10" s="47">
        <f t="shared" si="1"/>
        <v>0.20434765142878511</v>
      </c>
      <c r="V10" s="48">
        <f t="shared" si="2"/>
        <v>0.29000000000000004</v>
      </c>
      <c r="W10" s="49">
        <f t="shared" si="3"/>
        <v>2.0434765142878512E-2</v>
      </c>
      <c r="X10" s="44">
        <f t="shared" si="4"/>
        <v>1228.3077805866958</v>
      </c>
      <c r="Y10" s="44">
        <f t="shared" si="5"/>
        <v>9.2800000000000011</v>
      </c>
      <c r="Z10" s="44">
        <f t="shared" si="6"/>
        <v>1653.6717213713121</v>
      </c>
      <c r="AA10" s="50">
        <f t="shared" si="7"/>
        <v>1397.5877805866958</v>
      </c>
      <c r="AB10" s="51">
        <f t="shared" si="8"/>
        <v>1545.921025868292</v>
      </c>
      <c r="AC10" s="44">
        <f t="shared" si="8"/>
        <v>1306.5231191798593</v>
      </c>
      <c r="AD10" s="44">
        <f t="shared" si="9"/>
        <v>564.91721327561993</v>
      </c>
      <c r="AE10" s="44">
        <f t="shared" si="17"/>
        <v>0</v>
      </c>
      <c r="AF10" s="52">
        <f>HLOOKUP(I10,ElecAvoidedCostsWOCC!$A$5:$Q$50,G10+1,FALSE)</f>
        <v>0.2337612554483032</v>
      </c>
      <c r="AG10" s="44">
        <f t="shared" si="10"/>
        <v>344.84460403733692</v>
      </c>
      <c r="AH10" s="52">
        <f>HLOOKUP(I10,ElecAvoidedCostsWOCC!$A$5:$Q$50,T10+1,FALSE)</f>
        <v>0.74487332198138856</v>
      </c>
      <c r="AI10" s="44">
        <f t="shared" si="11"/>
        <v>162.08443486315014</v>
      </c>
      <c r="AJ10" s="44">
        <f t="shared" si="12"/>
        <v>506.92903890048706</v>
      </c>
      <c r="AK10" s="44">
        <f>HLOOKUP(I10,ElecAvoidedCostsWOCC!$A$5:$Q$50,G10+1,FALSE)*J10*L10</f>
        <v>50.866449185550778</v>
      </c>
      <c r="AL10" s="44">
        <f t="shared" si="13"/>
        <v>456.06258971493628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456.06258971493628</v>
      </c>
      <c r="AN10" s="48">
        <f t="shared" si="14"/>
        <v>1066.5860619620498</v>
      </c>
      <c r="AO10" s="47">
        <f t="shared" si="15"/>
        <v>0.29501027677580183</v>
      </c>
      <c r="AP10" s="47">
        <f t="shared" si="16"/>
        <v>0.81635452622650517</v>
      </c>
    </row>
    <row r="11" spans="1:42" ht="13.5" customHeight="1">
      <c r="A11" s="36" t="s">
        <v>252</v>
      </c>
      <c r="B11" s="97" t="s">
        <v>15</v>
      </c>
      <c r="C11" s="61">
        <v>18230435</v>
      </c>
      <c r="D11" s="61" t="s">
        <v>52</v>
      </c>
      <c r="E11" s="38" t="s">
        <v>693</v>
      </c>
      <c r="F11" s="39" t="s">
        <v>694</v>
      </c>
      <c r="G11" s="39">
        <v>10</v>
      </c>
      <c r="H11" s="39"/>
      <c r="I11" s="40" t="s">
        <v>279</v>
      </c>
      <c r="J11" s="41">
        <v>32</v>
      </c>
      <c r="K11" s="41">
        <v>11.1</v>
      </c>
      <c r="L11" s="41"/>
      <c r="M11" s="42">
        <v>3.5</v>
      </c>
      <c r="N11" s="42">
        <v>12</v>
      </c>
      <c r="O11" s="43">
        <v>355.2</v>
      </c>
      <c r="P11" s="44">
        <v>112</v>
      </c>
      <c r="Q11" s="44">
        <v>384</v>
      </c>
      <c r="R11" s="45">
        <v>3.16</v>
      </c>
      <c r="S11" s="46">
        <v>0</v>
      </c>
      <c r="T11" s="39">
        <f t="shared" si="0"/>
        <v>10</v>
      </c>
      <c r="U11" s="47">
        <f t="shared" si="1"/>
        <v>4.9203013684588175E-2</v>
      </c>
      <c r="V11" s="48">
        <f t="shared" si="2"/>
        <v>8.5</v>
      </c>
      <c r="W11" s="49">
        <f t="shared" si="3"/>
        <v>4.9203013684588175E-3</v>
      </c>
      <c r="X11" s="44">
        <f t="shared" si="4"/>
        <v>295.75306647532153</v>
      </c>
      <c r="Y11" s="44">
        <f t="shared" si="5"/>
        <v>272</v>
      </c>
      <c r="Z11" s="44">
        <f t="shared" si="6"/>
        <v>398.17258367074976</v>
      </c>
      <c r="AA11" s="50">
        <f t="shared" si="7"/>
        <v>679.75306647532148</v>
      </c>
      <c r="AB11" s="51">
        <f t="shared" si="8"/>
        <v>372.22827303987071</v>
      </c>
      <c r="AC11" s="44">
        <f t="shared" si="8"/>
        <v>635.46140644603292</v>
      </c>
      <c r="AD11" s="44">
        <f t="shared" si="9"/>
        <v>711.21051551831033</v>
      </c>
      <c r="AE11" s="44">
        <f t="shared" si="17"/>
        <v>0</v>
      </c>
      <c r="AF11" s="52">
        <f>HLOOKUP(I11,ElecAvoidedCostsWOCC!$A$5:$Q$50,G11+1,FALSE)</f>
        <v>0.74487332198138856</v>
      </c>
      <c r="AG11" s="44">
        <f t="shared" si="10"/>
        <v>264.57900396778922</v>
      </c>
      <c r="AH11" s="52">
        <f>HLOOKUP(I11,ElecAvoidedCostsWOCC!$A$5:$Q$50,T11+1,FALSE)</f>
        <v>0.74487332198138856</v>
      </c>
      <c r="AI11" s="44">
        <f t="shared" si="11"/>
        <v>0</v>
      </c>
      <c r="AJ11" s="44">
        <f t="shared" si="12"/>
        <v>264.57900396778922</v>
      </c>
      <c r="AK11" s="44">
        <f>HLOOKUP(I11,ElecAvoidedCostsWOCC!$A$5:$Q$50,G11+1,FALSE)*J11*L11</f>
        <v>0</v>
      </c>
      <c r="AL11" s="44">
        <f t="shared" si="13"/>
        <v>264.57900396778922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264.57900396778922</v>
      </c>
      <c r="AN11" s="48">
        <f t="shared" si="14"/>
        <v>1002.2474198828785</v>
      </c>
      <c r="AO11" s="47">
        <f t="shared" si="15"/>
        <v>0.71079770971467615</v>
      </c>
      <c r="AP11" s="47">
        <f t="shared" si="16"/>
        <v>1.5771963642736109</v>
      </c>
    </row>
    <row r="12" spans="1:42" ht="13.5" customHeight="1">
      <c r="A12" s="55">
        <f>SUM(P5:P1000)</f>
        <v>16998.5</v>
      </c>
      <c r="B12" s="97" t="s">
        <v>15</v>
      </c>
      <c r="C12" s="61">
        <v>18230435</v>
      </c>
      <c r="D12" s="61" t="s">
        <v>52</v>
      </c>
      <c r="E12" s="38" t="s">
        <v>695</v>
      </c>
      <c r="F12" s="39" t="s">
        <v>696</v>
      </c>
      <c r="G12" s="39">
        <v>10</v>
      </c>
      <c r="H12" s="39"/>
      <c r="I12" s="40" t="s">
        <v>279</v>
      </c>
      <c r="J12" s="41">
        <v>9</v>
      </c>
      <c r="K12" s="41">
        <v>13.1</v>
      </c>
      <c r="L12" s="41"/>
      <c r="M12" s="42">
        <v>5</v>
      </c>
      <c r="N12" s="42">
        <v>17.14</v>
      </c>
      <c r="O12" s="43">
        <v>117.9</v>
      </c>
      <c r="P12" s="44">
        <v>45</v>
      </c>
      <c r="Q12" s="44">
        <v>154.26</v>
      </c>
      <c r="R12" s="45">
        <v>3.16</v>
      </c>
      <c r="S12" s="46">
        <v>0</v>
      </c>
      <c r="T12" s="39">
        <f t="shared" si="0"/>
        <v>10</v>
      </c>
      <c r="U12" s="47">
        <f t="shared" si="1"/>
        <v>1.6331743562536447E-2</v>
      </c>
      <c r="V12" s="48">
        <f t="shared" si="2"/>
        <v>12.14</v>
      </c>
      <c r="W12" s="49">
        <f t="shared" si="3"/>
        <v>1.6331743562536447E-3</v>
      </c>
      <c r="X12" s="44">
        <f t="shared" si="4"/>
        <v>98.16803642297414</v>
      </c>
      <c r="Y12" s="44">
        <f t="shared" si="5"/>
        <v>109.25999999999999</v>
      </c>
      <c r="Z12" s="44">
        <f t="shared" si="6"/>
        <v>132.16370387044313</v>
      </c>
      <c r="AA12" s="50">
        <f t="shared" si="7"/>
        <v>252.42803642297412</v>
      </c>
      <c r="AB12" s="51">
        <f t="shared" si="8"/>
        <v>123.55212103434899</v>
      </c>
      <c r="AC12" s="44">
        <f t="shared" si="8"/>
        <v>235.98021540896895</v>
      </c>
      <c r="AD12" s="44">
        <f t="shared" si="9"/>
        <v>200.02795748952479</v>
      </c>
      <c r="AE12" s="44">
        <f t="shared" si="17"/>
        <v>0</v>
      </c>
      <c r="AF12" s="52">
        <f>HLOOKUP(I12,ElecAvoidedCostsWOCC!$A$5:$Q$50,G12+1,FALSE)</f>
        <v>0.74487332198138856</v>
      </c>
      <c r="AG12" s="44">
        <f t="shared" si="10"/>
        <v>87.820564661605701</v>
      </c>
      <c r="AH12" s="52">
        <f>HLOOKUP(I12,ElecAvoidedCostsWOCC!$A$5:$Q$50,T12+1,FALSE)</f>
        <v>0.74487332198138856</v>
      </c>
      <c r="AI12" s="44">
        <f t="shared" si="11"/>
        <v>0</v>
      </c>
      <c r="AJ12" s="44">
        <f t="shared" si="12"/>
        <v>87.820564661605701</v>
      </c>
      <c r="AK12" s="44">
        <f>HLOOKUP(I12,ElecAvoidedCostsWOCC!$A$5:$Q$50,G12+1,FALSE)*J12*L12</f>
        <v>0</v>
      </c>
      <c r="AL12" s="44">
        <f t="shared" si="13"/>
        <v>87.820564661605701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87.820564661605715</v>
      </c>
      <c r="AN12" s="48">
        <f t="shared" si="14"/>
        <v>296.63057861729112</v>
      </c>
      <c r="AO12" s="47">
        <f t="shared" si="15"/>
        <v>0.71079770971467604</v>
      </c>
      <c r="AP12" s="47">
        <f t="shared" si="16"/>
        <v>1.2570146107512072</v>
      </c>
    </row>
    <row r="13" spans="1:42" ht="13.5" customHeight="1">
      <c r="A13" s="56" t="s">
        <v>255</v>
      </c>
      <c r="B13" s="97" t="s">
        <v>15</v>
      </c>
      <c r="C13" s="61">
        <v>18230435</v>
      </c>
      <c r="D13" s="61" t="s">
        <v>52</v>
      </c>
      <c r="E13" s="38" t="s">
        <v>697</v>
      </c>
      <c r="F13" s="39" t="s">
        <v>698</v>
      </c>
      <c r="G13" s="39">
        <v>10</v>
      </c>
      <c r="H13" s="39"/>
      <c r="I13" s="40" t="s">
        <v>279</v>
      </c>
      <c r="J13" s="41">
        <v>2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19.27</v>
      </c>
      <c r="S13" s="46">
        <v>0</v>
      </c>
      <c r="T13" s="39">
        <f t="shared" si="0"/>
        <v>10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271.06460905929276</v>
      </c>
      <c r="AE13" s="44">
        <f t="shared" si="17"/>
        <v>0</v>
      </c>
      <c r="AF13" s="52">
        <f>HLOOKUP(I13,ElecAvoidedCostsWOCC!$A$5:$Q$50,G13+1,FALSE)</f>
        <v>0.74487332198138856</v>
      </c>
      <c r="AG13" s="44">
        <f t="shared" si="10"/>
        <v>0</v>
      </c>
      <c r="AH13" s="52">
        <f>HLOOKUP(I13,ElecAvoidedCostsWOCC!$A$5:$Q$50,T13+1,FALSE)</f>
        <v>0.74487332198138856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271.06460905929276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1107.0000000000095</v>
      </c>
      <c r="B14" s="97" t="s">
        <v>15</v>
      </c>
      <c r="C14" s="61">
        <v>18230435</v>
      </c>
      <c r="D14" s="61" t="s">
        <v>52</v>
      </c>
      <c r="E14" s="38" t="s">
        <v>699</v>
      </c>
      <c r="F14" s="39" t="s">
        <v>700</v>
      </c>
      <c r="G14" s="39">
        <v>10</v>
      </c>
      <c r="H14" s="39"/>
      <c r="I14" s="40" t="s">
        <v>279</v>
      </c>
      <c r="J14" s="41">
        <v>178</v>
      </c>
      <c r="K14" s="41">
        <v>61.3</v>
      </c>
      <c r="L14" s="41"/>
      <c r="M14" s="42">
        <v>21</v>
      </c>
      <c r="N14" s="42">
        <v>14.03</v>
      </c>
      <c r="O14" s="43">
        <v>10911.4</v>
      </c>
      <c r="P14" s="44">
        <v>4005</v>
      </c>
      <c r="Q14" s="44">
        <v>2497.34</v>
      </c>
      <c r="R14" s="45">
        <v>19.27</v>
      </c>
      <c r="S14" s="46">
        <v>0</v>
      </c>
      <c r="T14" s="39">
        <f t="shared" si="0"/>
        <v>10</v>
      </c>
      <c r="U14" s="47">
        <f t="shared" si="1"/>
        <v>1.5114689288232412</v>
      </c>
      <c r="V14" s="48">
        <f t="shared" si="2"/>
        <v>-6.9700000000000006</v>
      </c>
      <c r="W14" s="49">
        <f t="shared" si="3"/>
        <v>0.15114689288232414</v>
      </c>
      <c r="X14" s="44">
        <f t="shared" si="4"/>
        <v>9085.2477746025434</v>
      </c>
      <c r="Y14" s="44">
        <f t="shared" si="5"/>
        <v>-1507.6599999999999</v>
      </c>
      <c r="Z14" s="44">
        <f t="shared" si="6"/>
        <v>12231.476152773139</v>
      </c>
      <c r="AA14" s="50">
        <f t="shared" si="7"/>
        <v>11582.587774602544</v>
      </c>
      <c r="AB14" s="51">
        <f t="shared" si="8"/>
        <v>11434.492056439318</v>
      </c>
      <c r="AC14" s="44">
        <f t="shared" si="8"/>
        <v>10827.88424287421</v>
      </c>
      <c r="AD14" s="44">
        <f t="shared" si="9"/>
        <v>24124.750206277055</v>
      </c>
      <c r="AE14" s="44">
        <f t="shared" si="17"/>
        <v>0</v>
      </c>
      <c r="AF14" s="52">
        <f>HLOOKUP(I14,ElecAvoidedCostsWOCC!$A$5:$Q$50,G14+1,FALSE)</f>
        <v>0.74487332198138856</v>
      </c>
      <c r="AG14" s="44">
        <f t="shared" si="10"/>
        <v>8127.6107654677226</v>
      </c>
      <c r="AH14" s="52">
        <f>HLOOKUP(I14,ElecAvoidedCostsWOCC!$A$5:$Q$50,T14+1,FALSE)</f>
        <v>0.74487332198138856</v>
      </c>
      <c r="AI14" s="44">
        <f t="shared" si="11"/>
        <v>0</v>
      </c>
      <c r="AJ14" s="44">
        <f t="shared" si="12"/>
        <v>8127.6107654677226</v>
      </c>
      <c r="AK14" s="44">
        <f>HLOOKUP(I14,ElecAvoidedCostsWOCC!$A$5:$Q$50,G14+1,FALSE)*J14*L14</f>
        <v>0</v>
      </c>
      <c r="AL14" s="44">
        <f t="shared" si="13"/>
        <v>8127.6107654677226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8127.6107654677226</v>
      </c>
      <c r="AN14" s="48">
        <f t="shared" si="14"/>
        <v>33065.122048291552</v>
      </c>
      <c r="AO14" s="47">
        <f t="shared" si="15"/>
        <v>0.71079770971467593</v>
      </c>
      <c r="AP14" s="47">
        <f t="shared" si="16"/>
        <v>3.053701102323068</v>
      </c>
    </row>
    <row r="15" spans="1:42" ht="13.5" customHeight="1">
      <c r="A15" s="57" t="s">
        <v>258</v>
      </c>
      <c r="B15" s="97" t="s">
        <v>15</v>
      </c>
      <c r="C15" s="61">
        <v>18230435</v>
      </c>
      <c r="D15" s="61" t="s">
        <v>52</v>
      </c>
      <c r="E15" s="38" t="s">
        <v>701</v>
      </c>
      <c r="F15" s="39" t="s">
        <v>702</v>
      </c>
      <c r="G15" s="39">
        <v>10</v>
      </c>
      <c r="H15" s="39"/>
      <c r="I15" s="40" t="s">
        <v>279</v>
      </c>
      <c r="J15" s="41">
        <v>59</v>
      </c>
      <c r="K15" s="41">
        <v>72.2</v>
      </c>
      <c r="L15" s="41"/>
      <c r="M15" s="42">
        <v>30</v>
      </c>
      <c r="N15" s="42">
        <v>20.04</v>
      </c>
      <c r="O15" s="43">
        <v>4259.8</v>
      </c>
      <c r="P15" s="44">
        <v>1770</v>
      </c>
      <c r="Q15" s="44">
        <v>1182.3599999999999</v>
      </c>
      <c r="R15" s="45">
        <v>19.27</v>
      </c>
      <c r="S15" s="46">
        <v>0</v>
      </c>
      <c r="T15" s="39">
        <f t="shared" si="0"/>
        <v>10</v>
      </c>
      <c r="U15" s="47">
        <f t="shared" si="1"/>
        <v>0.59007600702029472</v>
      </c>
      <c r="V15" s="48">
        <f t="shared" si="2"/>
        <v>-9.9600000000000009</v>
      </c>
      <c r="W15" s="49">
        <f t="shared" si="3"/>
        <v>5.9007600702029477E-2</v>
      </c>
      <c r="X15" s="44">
        <f t="shared" si="4"/>
        <v>3546.8719385461</v>
      </c>
      <c r="Y15" s="44">
        <f t="shared" si="5"/>
        <v>-587.6400000000001</v>
      </c>
      <c r="Z15" s="44">
        <f t="shared" si="6"/>
        <v>4775.1564524793348</v>
      </c>
      <c r="AA15" s="50">
        <f t="shared" si="7"/>
        <v>4729.2319385460996</v>
      </c>
      <c r="AB15" s="51">
        <f t="shared" si="8"/>
        <v>4464.0146325879541</v>
      </c>
      <c r="AC15" s="44">
        <f t="shared" si="8"/>
        <v>4421.0824890587073</v>
      </c>
      <c r="AD15" s="44">
        <f t="shared" si="9"/>
        <v>7996.4059672491367</v>
      </c>
      <c r="AE15" s="44">
        <f t="shared" si="17"/>
        <v>0</v>
      </c>
      <c r="AF15" s="52">
        <f>HLOOKUP(I15,ElecAvoidedCostsWOCC!$A$5:$Q$50,G15+1,FALSE)</f>
        <v>0.74487332198138856</v>
      </c>
      <c r="AG15" s="44">
        <f t="shared" si="10"/>
        <v>3173.0113769763188</v>
      </c>
      <c r="AH15" s="52">
        <f>HLOOKUP(I15,ElecAvoidedCostsWOCC!$A$5:$Q$50,T15+1,FALSE)</f>
        <v>0.74487332198138856</v>
      </c>
      <c r="AI15" s="44">
        <f t="shared" si="11"/>
        <v>0</v>
      </c>
      <c r="AJ15" s="44">
        <f t="shared" si="12"/>
        <v>3173.0113769763188</v>
      </c>
      <c r="AK15" s="44">
        <f>HLOOKUP(I15,ElecAvoidedCostsWOCC!$A$5:$Q$50,G15+1,FALSE)*J15*L15</f>
        <v>0</v>
      </c>
      <c r="AL15" s="44">
        <f t="shared" si="13"/>
        <v>3173.0113769763188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3173.0113769763193</v>
      </c>
      <c r="AN15" s="48">
        <f t="shared" si="14"/>
        <v>11486.718481923088</v>
      </c>
      <c r="AO15" s="47">
        <f t="shared" si="15"/>
        <v>0.71079770971467615</v>
      </c>
      <c r="AP15" s="47">
        <f t="shared" si="16"/>
        <v>2.5981687766175847</v>
      </c>
    </row>
    <row r="16" spans="1:42" ht="13.5" customHeight="1">
      <c r="A16" s="54">
        <f>SUM(U5:U999)</f>
        <v>10</v>
      </c>
      <c r="B16" s="97" t="s">
        <v>15</v>
      </c>
      <c r="C16" s="61">
        <v>18230435</v>
      </c>
      <c r="D16" s="61" t="s">
        <v>52</v>
      </c>
      <c r="E16" s="38" t="s">
        <v>703</v>
      </c>
      <c r="F16" s="39" t="s">
        <v>704</v>
      </c>
      <c r="G16" s="39">
        <v>10</v>
      </c>
      <c r="H16" s="39"/>
      <c r="I16" s="40" t="s">
        <v>279</v>
      </c>
      <c r="J16" s="41">
        <v>589</v>
      </c>
      <c r="K16" s="41">
        <v>11.1</v>
      </c>
      <c r="L16" s="41"/>
      <c r="M16" s="42">
        <v>3.5</v>
      </c>
      <c r="N16" s="42">
        <v>12</v>
      </c>
      <c r="O16" s="43">
        <v>6537.9000000000096</v>
      </c>
      <c r="P16" s="44">
        <v>3272.5</v>
      </c>
      <c r="Q16" s="44">
        <v>7068</v>
      </c>
      <c r="R16" s="45">
        <v>3.72</v>
      </c>
      <c r="S16" s="46">
        <v>0</v>
      </c>
      <c r="T16" s="39">
        <f t="shared" si="0"/>
        <v>10</v>
      </c>
      <c r="U16" s="47">
        <f t="shared" si="1"/>
        <v>0.90564297063195243</v>
      </c>
      <c r="V16" s="48">
        <f t="shared" si="2"/>
        <v>8.5</v>
      </c>
      <c r="W16" s="49">
        <f t="shared" si="3"/>
        <v>9.0564297063195243E-2</v>
      </c>
      <c r="X16" s="44">
        <f t="shared" si="4"/>
        <v>5443.7048798113956</v>
      </c>
      <c r="Y16" s="44">
        <f t="shared" si="5"/>
        <v>3795.5</v>
      </c>
      <c r="Z16" s="44">
        <f t="shared" si="6"/>
        <v>7328.8641181897492</v>
      </c>
      <c r="AA16" s="50">
        <f t="shared" si="7"/>
        <v>12511.704879811396</v>
      </c>
      <c r="AB16" s="51">
        <f t="shared" si="8"/>
        <v>6851.3266506401314</v>
      </c>
      <c r="AC16" s="44">
        <f t="shared" si="8"/>
        <v>11696.461512397302</v>
      </c>
      <c r="AD16" s="44">
        <f t="shared" si="9"/>
        <v>15410.592724899718</v>
      </c>
      <c r="AE16" s="44">
        <f t="shared" si="17"/>
        <v>0</v>
      </c>
      <c r="AF16" s="52">
        <f>HLOOKUP(I16,ElecAvoidedCostsWOCC!$A$5:$Q$50,G16+1,FALSE)</f>
        <v>0.74487332198138856</v>
      </c>
      <c r="AG16" s="44">
        <f t="shared" si="10"/>
        <v>4869.9072917821195</v>
      </c>
      <c r="AH16" s="52">
        <f>HLOOKUP(I16,ElecAvoidedCostsWOCC!$A$5:$Q$50,T16+1,FALSE)</f>
        <v>0.74487332198138856</v>
      </c>
      <c r="AI16" s="44">
        <f t="shared" si="11"/>
        <v>0</v>
      </c>
      <c r="AJ16" s="44">
        <f t="shared" si="12"/>
        <v>4869.9072917821195</v>
      </c>
      <c r="AK16" s="44">
        <f>HLOOKUP(I16,ElecAvoidedCostsWOCC!$A$5:$Q$50,G16+1,FALSE)*J16*L16</f>
        <v>0</v>
      </c>
      <c r="AL16" s="44">
        <f t="shared" si="13"/>
        <v>4869.9072917821195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4869.9072917821204</v>
      </c>
      <c r="AN16" s="48">
        <f t="shared" si="14"/>
        <v>20767.49074586005</v>
      </c>
      <c r="AO16" s="47">
        <f t="shared" si="15"/>
        <v>0.71079770971467493</v>
      </c>
      <c r="AP16" s="47">
        <f t="shared" si="16"/>
        <v>1.7755361930484868</v>
      </c>
    </row>
    <row r="17" spans="1:42" ht="13.5" customHeight="1">
      <c r="A17" s="58" t="s">
        <v>261</v>
      </c>
      <c r="B17" s="97" t="s">
        <v>15</v>
      </c>
      <c r="C17" s="61">
        <v>18230435</v>
      </c>
      <c r="D17" s="61" t="s">
        <v>52</v>
      </c>
      <c r="E17" s="38" t="s">
        <v>705</v>
      </c>
      <c r="F17" s="39" t="s">
        <v>706</v>
      </c>
      <c r="G17" s="39">
        <v>10</v>
      </c>
      <c r="H17" s="39"/>
      <c r="I17" s="40" t="s">
        <v>279</v>
      </c>
      <c r="J17" s="41">
        <v>194</v>
      </c>
      <c r="K17" s="41">
        <v>13.1</v>
      </c>
      <c r="L17" s="41"/>
      <c r="M17" s="42">
        <v>5</v>
      </c>
      <c r="N17" s="42">
        <v>17.399999999999999</v>
      </c>
      <c r="O17" s="43">
        <v>2541.4</v>
      </c>
      <c r="P17" s="44">
        <v>1690</v>
      </c>
      <c r="Q17" s="44">
        <v>3375.6000000000099</v>
      </c>
      <c r="R17" s="45">
        <v>3.72</v>
      </c>
      <c r="S17" s="46">
        <v>0</v>
      </c>
      <c r="T17" s="39">
        <f t="shared" si="0"/>
        <v>10</v>
      </c>
      <c r="U17" s="47">
        <f t="shared" si="1"/>
        <v>0.35203980568134119</v>
      </c>
      <c r="V17" s="48">
        <f t="shared" si="2"/>
        <v>12.399999999999999</v>
      </c>
      <c r="W17" s="49">
        <f t="shared" si="3"/>
        <v>3.5203980568134119E-2</v>
      </c>
      <c r="X17" s="44">
        <f t="shared" si="4"/>
        <v>2116.0665628952202</v>
      </c>
      <c r="Y17" s="44">
        <f t="shared" si="5"/>
        <v>1685.6000000000099</v>
      </c>
      <c r="Z17" s="44">
        <f t="shared" si="6"/>
        <v>2848.8620612073296</v>
      </c>
      <c r="AA17" s="50">
        <f t="shared" si="7"/>
        <v>5491.6665628952305</v>
      </c>
      <c r="AB17" s="51">
        <f t="shared" si="8"/>
        <v>2663.234608962634</v>
      </c>
      <c r="AC17" s="44">
        <f t="shared" si="8"/>
        <v>5133.8380507574366</v>
      </c>
      <c r="AD17" s="44">
        <f t="shared" si="9"/>
        <v>5075.8149212742701</v>
      </c>
      <c r="AE17" s="44">
        <f t="shared" si="17"/>
        <v>0</v>
      </c>
      <c r="AF17" s="52">
        <f>HLOOKUP(I17,ElecAvoidedCostsWOCC!$A$5:$Q$50,G17+1,FALSE)</f>
        <v>0.74487332198138856</v>
      </c>
      <c r="AG17" s="44">
        <f t="shared" si="10"/>
        <v>1893.0210604835011</v>
      </c>
      <c r="AH17" s="52">
        <f>HLOOKUP(I17,ElecAvoidedCostsWOCC!$A$5:$Q$50,T17+1,FALSE)</f>
        <v>0.74487332198138856</v>
      </c>
      <c r="AI17" s="44">
        <f t="shared" si="11"/>
        <v>0</v>
      </c>
      <c r="AJ17" s="44">
        <f t="shared" si="12"/>
        <v>1893.0210604835011</v>
      </c>
      <c r="AK17" s="44">
        <f>HLOOKUP(I17,ElecAvoidedCostsWOCC!$A$5:$Q$50,G17+1,FALSE)*J17*L17</f>
        <v>0</v>
      </c>
      <c r="AL17" s="44">
        <f t="shared" si="13"/>
        <v>1893.0210604835011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1893.0210604835008</v>
      </c>
      <c r="AN17" s="48">
        <f t="shared" si="14"/>
        <v>7158.1380878061209</v>
      </c>
      <c r="AO17" s="47">
        <f t="shared" si="15"/>
        <v>0.71079770971467593</v>
      </c>
      <c r="AP17" s="47">
        <f t="shared" si="16"/>
        <v>1.394305394333587</v>
      </c>
    </row>
    <row r="18" spans="1:42" ht="13.5" customHeight="1">
      <c r="A18" s="59">
        <f>A6+A8</f>
        <v>80924.429999999993</v>
      </c>
      <c r="B18" s="97" t="s">
        <v>15</v>
      </c>
      <c r="C18" s="61">
        <v>18230435</v>
      </c>
      <c r="D18" s="61" t="s">
        <v>52</v>
      </c>
      <c r="E18" s="38" t="s">
        <v>707</v>
      </c>
      <c r="F18" s="39" t="s">
        <v>708</v>
      </c>
      <c r="G18" s="39">
        <v>10</v>
      </c>
      <c r="H18" s="39"/>
      <c r="I18" s="40" t="s">
        <v>279</v>
      </c>
      <c r="J18" s="41">
        <v>349</v>
      </c>
      <c r="K18" s="41"/>
      <c r="L18" s="41"/>
      <c r="M18" s="42"/>
      <c r="N18" s="42"/>
      <c r="O18" s="43">
        <v>0</v>
      </c>
      <c r="P18" s="44">
        <v>0</v>
      </c>
      <c r="Q18" s="44">
        <v>0</v>
      </c>
      <c r="R18" s="45">
        <v>3.72</v>
      </c>
      <c r="S18" s="46">
        <v>0</v>
      </c>
      <c r="T18" s="39">
        <f t="shared" si="0"/>
        <v>10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9131.234059405775</v>
      </c>
      <c r="AE18" s="44">
        <f t="shared" si="17"/>
        <v>0</v>
      </c>
      <c r="AF18" s="52">
        <f>HLOOKUP(I18,ElecAvoidedCostsWOCC!$A$5:$Q$50,G18+1,FALSE)</f>
        <v>0.74487332198138856</v>
      </c>
      <c r="AG18" s="44">
        <f t="shared" si="10"/>
        <v>0</v>
      </c>
      <c r="AH18" s="52">
        <f>HLOOKUP(I18,ElecAvoidedCostsWOCC!$A$5:$Q$50,T18+1,FALSE)</f>
        <v>0.74487332198138856</v>
      </c>
      <c r="AI18" s="44">
        <f t="shared" si="11"/>
        <v>0</v>
      </c>
      <c r="AJ18" s="44">
        <f t="shared" si="12"/>
        <v>0</v>
      </c>
      <c r="AK18" s="44">
        <f>HLOOKUP(I18,ElecAvoidedCostsWOCC!$A$5:$Q$50,G18+1,FALSE)*J18*L18</f>
        <v>0</v>
      </c>
      <c r="AL18" s="44">
        <f t="shared" si="13"/>
        <v>0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9131.234059405775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78214.23000000001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0.51426099372938083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1.8511023957537036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84" priority="4">
      <formula>ISTEXT(J5)</formula>
    </cfRule>
    <cfRule type="notContainsBlanks" dxfId="283" priority="5">
      <formula>LEN(TRIM(J5))&gt;0</formula>
    </cfRule>
  </conditionalFormatting>
  <conditionalFormatting sqref="M5:N24 R5:S24">
    <cfRule type="expression" dxfId="282" priority="2">
      <formula>ISTEXT(M5)</formula>
    </cfRule>
  </conditionalFormatting>
  <conditionalFormatting sqref="M5:N24 R5:S24">
    <cfRule type="notContainsBlanks" dxfId="281" priority="3">
      <formula>LEN(TRIM(M5))&gt;0</formula>
    </cfRule>
  </conditionalFormatting>
  <conditionalFormatting sqref="R5:S24">
    <cfRule type="expression" dxfId="2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15"/>
  <sheetViews>
    <sheetView zoomScale="85" zoomScaleNormal="85" workbookViewId="0">
      <selection activeCell="D13" sqref="D13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18230627</v>
      </c>
      <c r="D2" s="20" t="s">
        <v>80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18230627</v>
      </c>
      <c r="D5" s="61" t="s">
        <v>80</v>
      </c>
      <c r="E5" s="38" t="s">
        <v>1804</v>
      </c>
      <c r="F5" s="39" t="s">
        <v>1805</v>
      </c>
      <c r="G5" s="39">
        <v>45</v>
      </c>
      <c r="H5" s="39"/>
      <c r="I5" s="40" t="s">
        <v>283</v>
      </c>
      <c r="J5" s="41">
        <v>3677.94</v>
      </c>
      <c r="K5" s="41">
        <v>15.8</v>
      </c>
      <c r="L5" s="41"/>
      <c r="M5" s="42">
        <v>50</v>
      </c>
      <c r="N5" s="42">
        <v>20.5</v>
      </c>
      <c r="O5" s="43">
        <v>58111.46</v>
      </c>
      <c r="P5" s="44">
        <v>7950</v>
      </c>
      <c r="Q5" s="44">
        <v>75397.759999999995</v>
      </c>
      <c r="R5" s="45">
        <v>0.26</v>
      </c>
      <c r="S5" s="46">
        <v>0</v>
      </c>
      <c r="T5" s="39">
        <f t="shared" ref="T5:T24" si="0">G5+H5</f>
        <v>45</v>
      </c>
      <c r="U5" s="47">
        <f t="shared" ref="U5:U24" si="1">(O5/$A$10)*T5</f>
        <v>1.9684291750224352</v>
      </c>
      <c r="V5" s="48">
        <f t="shared" ref="V5:V24" si="2">N5-M5</f>
        <v>-29.5</v>
      </c>
      <c r="W5" s="49">
        <f t="shared" ref="W5:W24" si="3">(O5/A$10)</f>
        <v>4.3742870556054116E-2</v>
      </c>
      <c r="X5" s="44">
        <f t="shared" ref="X5:X24" si="4">W5*A$8</f>
        <v>6476.2680261512405</v>
      </c>
      <c r="Y5" s="44">
        <f t="shared" ref="Y5:Y24" si="5">Q5-P5</f>
        <v>67447.759999999995</v>
      </c>
      <c r="Z5" s="44">
        <f t="shared" ref="Z5:Z24" si="6">X5+(A$6*W5)</f>
        <v>43568.014117579463</v>
      </c>
      <c r="AA5" s="50">
        <f t="shared" ref="AA5:AA24" si="7">Q5+X5</f>
        <v>81874.028026151238</v>
      </c>
      <c r="AB5" s="51">
        <f t="shared" ref="AB5:AC20" si="8">Z5/(1+ElecDiscountRate)^1</f>
        <v>40729.189602299208</v>
      </c>
      <c r="AC5" s="44">
        <f t="shared" si="8"/>
        <v>76539.242802796332</v>
      </c>
      <c r="AD5" s="44">
        <f t="shared" ref="AD5:AD24" si="9">-PV(ElecDiscountRate,T5,R5)*J5</f>
        <v>13058.179876544553</v>
      </c>
      <c r="AE5" s="44">
        <v>0</v>
      </c>
      <c r="AF5" s="52">
        <f>HLOOKUP(I5,ElecAvoidedCostsWOCC!$A$5:$Q$50,G5+1,FALSE)</f>
        <v>3.4276422079642828</v>
      </c>
      <c r="AG5" s="44">
        <f t="shared" ref="AG5:AG24" si="10">AF5*J5*K5</f>
        <v>199185.26564129046</v>
      </c>
      <c r="AH5" s="52">
        <f>HLOOKUP(I5,ElecAvoidedCostsWOCC!$A$5:$Q$50,T5+1,FALSE)</f>
        <v>3.4276422079642828</v>
      </c>
      <c r="AI5" s="44">
        <f t="shared" ref="AI5:AI24" si="11">AH5*J5*L5</f>
        <v>0</v>
      </c>
      <c r="AJ5" s="44">
        <f>AG5+AI5</f>
        <v>199185.26564129046</v>
      </c>
      <c r="AK5" s="44">
        <f>HLOOKUP(I5,ElecAvoidedCostsWOCC!$A$5:$Q$50,G5+1,FALSE)*J5*L5</f>
        <v>0</v>
      </c>
      <c r="AL5" s="44">
        <f>AG5+AI5-AK5</f>
        <v>199185.26564129046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199185.26564129046</v>
      </c>
      <c r="AN5" s="48">
        <f>AM5*1.1+AD5+AE5</f>
        <v>232161.97208196408</v>
      </c>
      <c r="AO5" s="47">
        <f>IFERROR(AM5/AB5,0)</f>
        <v>4.8904794715101874</v>
      </c>
      <c r="AP5" s="47">
        <f>AN5/AC5</f>
        <v>3.0332410353226296</v>
      </c>
    </row>
    <row r="6" spans="1:42" ht="13.5" customHeight="1">
      <c r="A6" s="53">
        <f>SUMIF('Program Costs'!D:D,C2,'Program Costs'!L:L)</f>
        <v>847949.52</v>
      </c>
      <c r="B6" s="97" t="s">
        <v>15</v>
      </c>
      <c r="C6" s="61">
        <v>18230627</v>
      </c>
      <c r="D6" s="61" t="s">
        <v>80</v>
      </c>
      <c r="E6" s="38" t="s">
        <v>1806</v>
      </c>
      <c r="F6" s="39" t="s">
        <v>1805</v>
      </c>
      <c r="G6" s="39">
        <v>45</v>
      </c>
      <c r="H6" s="39"/>
      <c r="I6" s="40" t="s">
        <v>283</v>
      </c>
      <c r="J6" s="41">
        <v>11836.26</v>
      </c>
      <c r="K6" s="41">
        <v>4.67</v>
      </c>
      <c r="L6" s="41"/>
      <c r="M6" s="42">
        <v>50</v>
      </c>
      <c r="N6" s="42">
        <v>22.6</v>
      </c>
      <c r="O6" s="43">
        <v>55244.55</v>
      </c>
      <c r="P6" s="44">
        <v>31850</v>
      </c>
      <c r="Q6" s="44">
        <v>267499.59000000003</v>
      </c>
      <c r="R6" s="45">
        <v>0</v>
      </c>
      <c r="S6" s="46">
        <v>0</v>
      </c>
      <c r="T6" s="39">
        <f t="shared" si="0"/>
        <v>45</v>
      </c>
      <c r="U6" s="47">
        <f t="shared" si="1"/>
        <v>1.8713173611708549</v>
      </c>
      <c r="V6" s="48">
        <f t="shared" si="2"/>
        <v>-27.4</v>
      </c>
      <c r="W6" s="49">
        <f t="shared" si="3"/>
        <v>4.1584830248241222E-2</v>
      </c>
      <c r="X6" s="44">
        <f t="shared" si="4"/>
        <v>6156.7634470741841</v>
      </c>
      <c r="Y6" s="44">
        <f t="shared" si="5"/>
        <v>235649.59000000003</v>
      </c>
      <c r="Z6" s="44">
        <f t="shared" si="6"/>
        <v>41418.600295351811</v>
      </c>
      <c r="AA6" s="50">
        <f t="shared" si="7"/>
        <v>273656.35344707419</v>
      </c>
      <c r="AB6" s="51">
        <f t="shared" si="8"/>
        <v>38719.828265262979</v>
      </c>
      <c r="AC6" s="44">
        <f t="shared" si="8"/>
        <v>255825.32807990481</v>
      </c>
      <c r="AD6" s="44">
        <f t="shared" si="9"/>
        <v>0</v>
      </c>
      <c r="AE6" s="44">
        <v>0</v>
      </c>
      <c r="AF6" s="52">
        <f>HLOOKUP(I6,ElecAvoidedCostsWOCC!$A$5:$Q$50,G6+1,FALSE)</f>
        <v>3.4276422079642828</v>
      </c>
      <c r="AG6" s="44">
        <f t="shared" si="10"/>
        <v>189464.06856325161</v>
      </c>
      <c r="AH6" s="52">
        <f>HLOOKUP(I6,ElecAvoidedCostsWOCC!$A$5:$Q$50,T6+1,FALSE)</f>
        <v>3.4276422079642828</v>
      </c>
      <c r="AI6" s="44">
        <f t="shared" si="11"/>
        <v>0</v>
      </c>
      <c r="AJ6" s="44">
        <f t="shared" ref="AJ6:AJ24" si="12">AG6+AI6</f>
        <v>189464.06856325161</v>
      </c>
      <c r="AK6" s="44">
        <f>HLOOKUP(I6,ElecAvoidedCostsWOCC!$A$5:$Q$50,G6+1,FALSE)*J6*L6</f>
        <v>0</v>
      </c>
      <c r="AL6" s="44">
        <f t="shared" ref="AL6:AL24" si="13">AG6+AI6-AK6</f>
        <v>189464.06856325161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189464.06856325161</v>
      </c>
      <c r="AN6" s="48">
        <f t="shared" ref="AN6:AN24" si="14">AM6*1.1+AD6+AE6</f>
        <v>208410.47541957677</v>
      </c>
      <c r="AO6" s="47">
        <f t="shared" ref="AO6:AO24" si="15">IFERROR(AM6/AB6,0)</f>
        <v>4.8932052917504025</v>
      </c>
      <c r="AP6" s="47">
        <f t="shared" ref="AP6:AP24" si="16">AN6/AC6</f>
        <v>0.81465927155766837</v>
      </c>
    </row>
    <row r="7" spans="1:42" ht="13.5" customHeight="1">
      <c r="A7" s="36" t="s">
        <v>249</v>
      </c>
      <c r="B7" s="97" t="s">
        <v>15</v>
      </c>
      <c r="C7" s="61">
        <v>18230627</v>
      </c>
      <c r="D7" s="61" t="s">
        <v>80</v>
      </c>
      <c r="E7" s="38" t="s">
        <v>1807</v>
      </c>
      <c r="F7" s="39" t="s">
        <v>1808</v>
      </c>
      <c r="G7" s="39">
        <v>45</v>
      </c>
      <c r="H7" s="39"/>
      <c r="I7" s="40" t="s">
        <v>283</v>
      </c>
      <c r="J7" s="41">
        <v>3002.99</v>
      </c>
      <c r="K7" s="41">
        <v>6.99</v>
      </c>
      <c r="L7" s="41"/>
      <c r="M7" s="42">
        <v>50</v>
      </c>
      <c r="N7" s="42">
        <v>20.5</v>
      </c>
      <c r="O7" s="43">
        <v>20990.91</v>
      </c>
      <c r="P7" s="44">
        <v>7850</v>
      </c>
      <c r="Q7" s="44">
        <v>61561.29</v>
      </c>
      <c r="R7" s="45">
        <v>0.11</v>
      </c>
      <c r="S7" s="46">
        <v>0</v>
      </c>
      <c r="T7" s="39">
        <f t="shared" si="0"/>
        <v>45</v>
      </c>
      <c r="U7" s="47">
        <f t="shared" si="1"/>
        <v>0.71103220697380842</v>
      </c>
      <c r="V7" s="48">
        <f t="shared" si="2"/>
        <v>-29.5</v>
      </c>
      <c r="W7" s="49">
        <f t="shared" si="3"/>
        <v>1.5800715710529076E-2</v>
      </c>
      <c r="X7" s="44">
        <f t="shared" si="4"/>
        <v>2339.3451011696893</v>
      </c>
      <c r="Y7" s="44">
        <f t="shared" si="5"/>
        <v>53711.29</v>
      </c>
      <c r="Z7" s="44">
        <f t="shared" si="6"/>
        <v>15737.554403569278</v>
      </c>
      <c r="AA7" s="50">
        <f t="shared" si="7"/>
        <v>63900.63510116969</v>
      </c>
      <c r="AB7" s="51">
        <f t="shared" si="8"/>
        <v>14712.119663054385</v>
      </c>
      <c r="AC7" s="44">
        <f t="shared" si="8"/>
        <v>59736.968403449267</v>
      </c>
      <c r="AD7" s="44">
        <f t="shared" si="9"/>
        <v>4510.7756752432661</v>
      </c>
      <c r="AE7" s="44">
        <v>0</v>
      </c>
      <c r="AF7" s="52">
        <f>HLOOKUP(I7,ElecAvoidedCostsWOCC!$A$5:$Q$50,G7+1,FALSE)</f>
        <v>3.4276422079642828</v>
      </c>
      <c r="AG7" s="44">
        <f t="shared" si="10"/>
        <v>71949.295165921678</v>
      </c>
      <c r="AH7" s="52">
        <f>HLOOKUP(I7,ElecAvoidedCostsWOCC!$A$5:$Q$50,T7+1,FALSE)</f>
        <v>3.4276422079642828</v>
      </c>
      <c r="AI7" s="44">
        <f t="shared" si="11"/>
        <v>0</v>
      </c>
      <c r="AJ7" s="44">
        <f t="shared" si="12"/>
        <v>71949.295165921678</v>
      </c>
      <c r="AK7" s="44">
        <f>HLOOKUP(I7,ElecAvoidedCostsWOCC!$A$5:$Q$50,G7+1,FALSE)*J7*L7</f>
        <v>0</v>
      </c>
      <c r="AL7" s="44">
        <f t="shared" si="13"/>
        <v>71949.295165921678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71949.295165921678</v>
      </c>
      <c r="AN7" s="48">
        <f t="shared" si="14"/>
        <v>83655.000357757119</v>
      </c>
      <c r="AO7" s="47">
        <f t="shared" si="15"/>
        <v>4.8904778382549043</v>
      </c>
      <c r="AP7" s="47">
        <f t="shared" si="16"/>
        <v>1.4003891157109138</v>
      </c>
    </row>
    <row r="8" spans="1:42" ht="13.5" customHeight="1">
      <c r="A8" s="53">
        <f>SUMIF('Program Costs'!D:D,C2,'Program Costs'!O:O)</f>
        <v>148053.10999999999</v>
      </c>
      <c r="B8" s="97" t="s">
        <v>15</v>
      </c>
      <c r="C8" s="61">
        <v>18230627</v>
      </c>
      <c r="D8" s="61" t="s">
        <v>80</v>
      </c>
      <c r="E8" s="38" t="s">
        <v>1809</v>
      </c>
      <c r="F8" s="39" t="s">
        <v>1808</v>
      </c>
      <c r="G8" s="39">
        <v>45</v>
      </c>
      <c r="H8" s="39"/>
      <c r="I8" s="40" t="s">
        <v>283</v>
      </c>
      <c r="J8" s="41">
        <v>11473.98</v>
      </c>
      <c r="K8" s="41">
        <v>2.9</v>
      </c>
      <c r="L8" s="41"/>
      <c r="M8" s="42">
        <v>50</v>
      </c>
      <c r="N8" s="42">
        <v>22.6</v>
      </c>
      <c r="O8" s="43">
        <v>33267.68</v>
      </c>
      <c r="P8" s="44">
        <v>31300</v>
      </c>
      <c r="Q8" s="44">
        <v>259311.95</v>
      </c>
      <c r="R8" s="45">
        <v>0</v>
      </c>
      <c r="S8" s="46">
        <v>0</v>
      </c>
      <c r="T8" s="39">
        <f t="shared" si="0"/>
        <v>45</v>
      </c>
      <c r="U8" s="47">
        <f t="shared" si="1"/>
        <v>1.1268873970351179</v>
      </c>
      <c r="V8" s="48">
        <f t="shared" si="2"/>
        <v>-27.4</v>
      </c>
      <c r="W8" s="49">
        <f t="shared" si="3"/>
        <v>2.5041942156335952E-2</v>
      </c>
      <c r="X8" s="44">
        <f t="shared" si="4"/>
        <v>3707.5374166856436</v>
      </c>
      <c r="Y8" s="44">
        <f t="shared" si="5"/>
        <v>228011.95</v>
      </c>
      <c r="Z8" s="44">
        <f t="shared" si="6"/>
        <v>24941.840248018481</v>
      </c>
      <c r="AA8" s="50">
        <f t="shared" si="7"/>
        <v>263019.48741668568</v>
      </c>
      <c r="AB8" s="51">
        <f t="shared" si="8"/>
        <v>23316.668456593885</v>
      </c>
      <c r="AC8" s="44">
        <f t="shared" si="8"/>
        <v>245881.54381292479</v>
      </c>
      <c r="AD8" s="44">
        <f t="shared" si="9"/>
        <v>0</v>
      </c>
      <c r="AE8" s="44">
        <v>0</v>
      </c>
      <c r="AF8" s="52">
        <f>HLOOKUP(I8,ElecAvoidedCostsWOCC!$A$5:$Q$50,G8+1,FALSE)</f>
        <v>3.4276422079642828</v>
      </c>
      <c r="AG8" s="44">
        <f t="shared" si="10"/>
        <v>114053.22460988026</v>
      </c>
      <c r="AH8" s="52">
        <f>HLOOKUP(I8,ElecAvoidedCostsWOCC!$A$5:$Q$50,T8+1,FALSE)</f>
        <v>3.4276422079642828</v>
      </c>
      <c r="AI8" s="44">
        <f t="shared" si="11"/>
        <v>0</v>
      </c>
      <c r="AJ8" s="44">
        <f t="shared" si="12"/>
        <v>114053.22460988026</v>
      </c>
      <c r="AK8" s="44">
        <f>HLOOKUP(I8,ElecAvoidedCostsWOCC!$A$5:$Q$50,G8+1,FALSE)*J8*L8</f>
        <v>0</v>
      </c>
      <c r="AL8" s="44">
        <f t="shared" si="13"/>
        <v>114053.22460988026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114053.22460988024</v>
      </c>
      <c r="AN8" s="48">
        <f t="shared" si="14"/>
        <v>125458.54707086827</v>
      </c>
      <c r="AO8" s="47">
        <f t="shared" si="15"/>
        <v>4.8914888858243524</v>
      </c>
      <c r="AP8" s="47">
        <f t="shared" si="16"/>
        <v>0.5102397891495325</v>
      </c>
    </row>
    <row r="9" spans="1:42" ht="13.5" customHeight="1">
      <c r="A9" s="36" t="s">
        <v>251</v>
      </c>
      <c r="B9" s="97" t="s">
        <v>15</v>
      </c>
      <c r="C9" s="61">
        <v>18230627</v>
      </c>
      <c r="D9" s="61" t="s">
        <v>80</v>
      </c>
      <c r="E9" s="38" t="s">
        <v>1810</v>
      </c>
      <c r="F9" s="39" t="s">
        <v>1811</v>
      </c>
      <c r="G9" s="39">
        <v>45</v>
      </c>
      <c r="H9" s="39"/>
      <c r="I9" s="40" t="s">
        <v>283</v>
      </c>
      <c r="J9" s="41">
        <v>4802.17</v>
      </c>
      <c r="K9" s="41">
        <v>8.92</v>
      </c>
      <c r="L9" s="41"/>
      <c r="M9" s="42">
        <v>50</v>
      </c>
      <c r="N9" s="42">
        <v>20.5</v>
      </c>
      <c r="O9" s="43">
        <v>42835.34</v>
      </c>
      <c r="P9" s="44">
        <v>14000</v>
      </c>
      <c r="Q9" s="44">
        <v>98444.5</v>
      </c>
      <c r="R9" s="45">
        <v>0.15</v>
      </c>
      <c r="S9" s="46">
        <v>0</v>
      </c>
      <c r="T9" s="39">
        <f t="shared" si="0"/>
        <v>45</v>
      </c>
      <c r="U9" s="47">
        <f t="shared" si="1"/>
        <v>1.4509759861136773</v>
      </c>
      <c r="V9" s="48">
        <f t="shared" si="2"/>
        <v>-29.5</v>
      </c>
      <c r="W9" s="49">
        <f t="shared" si="3"/>
        <v>3.2243910802526164E-2</v>
      </c>
      <c r="X9" s="44">
        <f t="shared" si="4"/>
        <v>4773.8112728765936</v>
      </c>
      <c r="Y9" s="44">
        <f t="shared" si="5"/>
        <v>84444.5</v>
      </c>
      <c r="Z9" s="44">
        <f t="shared" si="6"/>
        <v>32115.019960801466</v>
      </c>
      <c r="AA9" s="50">
        <f t="shared" si="7"/>
        <v>103218.3112728766</v>
      </c>
      <c r="AB9" s="51">
        <f t="shared" si="8"/>
        <v>30022.454857251065</v>
      </c>
      <c r="AC9" s="44">
        <f t="shared" si="8"/>
        <v>96492.765516384577</v>
      </c>
      <c r="AD9" s="44">
        <f t="shared" si="9"/>
        <v>9836.3380971433107</v>
      </c>
      <c r="AE9" s="44">
        <f t="shared" ref="AE9:AE24" si="17">-PV(ElecDiscountRate,T9,S9)*J9</f>
        <v>0</v>
      </c>
      <c r="AF9" s="52">
        <f>HLOOKUP(I9,ElecAvoidedCostsWOCC!$A$5:$Q$50,G9+1,FALSE)</f>
        <v>3.4276422079642828</v>
      </c>
      <c r="AG9" s="44">
        <f t="shared" si="10"/>
        <v>146824.27558983298</v>
      </c>
      <c r="AH9" s="52">
        <f>HLOOKUP(I9,ElecAvoidedCostsWOCC!$A$5:$Q$50,T9+1,FALSE)</f>
        <v>3.4276422079642828</v>
      </c>
      <c r="AI9" s="44">
        <f t="shared" si="11"/>
        <v>0</v>
      </c>
      <c r="AJ9" s="44">
        <f t="shared" si="12"/>
        <v>146824.27558983298</v>
      </c>
      <c r="AK9" s="44">
        <f>HLOOKUP(I9,ElecAvoidedCostsWOCC!$A$5:$Q$50,G9+1,FALSE)*J9*L9</f>
        <v>0</v>
      </c>
      <c r="AL9" s="44">
        <f t="shared" si="13"/>
        <v>146824.27558983298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146824.27558983298</v>
      </c>
      <c r="AN9" s="48">
        <f t="shared" si="14"/>
        <v>171343.04124595958</v>
      </c>
      <c r="AO9" s="47">
        <f t="shared" si="15"/>
        <v>4.8904820171416388</v>
      </c>
      <c r="AP9" s="47">
        <f t="shared" si="16"/>
        <v>1.7757086795990455</v>
      </c>
    </row>
    <row r="10" spans="1:42" ht="13.5" customHeight="1">
      <c r="A10" s="54">
        <f>SUM(O5:O999)</f>
        <v>1328478.43</v>
      </c>
      <c r="B10" s="97" t="s">
        <v>15</v>
      </c>
      <c r="C10" s="61">
        <v>18230627</v>
      </c>
      <c r="D10" s="61" t="s">
        <v>80</v>
      </c>
      <c r="E10" s="38" t="s">
        <v>1812</v>
      </c>
      <c r="F10" s="39" t="s">
        <v>1811</v>
      </c>
      <c r="G10" s="39">
        <v>45</v>
      </c>
      <c r="H10" s="39"/>
      <c r="I10" s="40" t="s">
        <v>283</v>
      </c>
      <c r="J10" s="41">
        <v>12633.28</v>
      </c>
      <c r="K10" s="41">
        <v>4.43</v>
      </c>
      <c r="L10" s="41"/>
      <c r="M10" s="42">
        <v>50</v>
      </c>
      <c r="N10" s="42">
        <v>22.6</v>
      </c>
      <c r="O10" s="43">
        <v>56014.7</v>
      </c>
      <c r="P10" s="44">
        <v>36250</v>
      </c>
      <c r="Q10" s="44">
        <v>285512.13</v>
      </c>
      <c r="R10" s="45">
        <v>0</v>
      </c>
      <c r="S10" s="46">
        <v>0</v>
      </c>
      <c r="T10" s="39">
        <f t="shared" si="0"/>
        <v>45</v>
      </c>
      <c r="U10" s="47">
        <f t="shared" si="1"/>
        <v>1.8974049130778887</v>
      </c>
      <c r="V10" s="48">
        <f t="shared" si="2"/>
        <v>-27.4</v>
      </c>
      <c r="W10" s="49">
        <f t="shared" si="3"/>
        <v>4.2164553623953084E-2</v>
      </c>
      <c r="X10" s="44">
        <f t="shared" si="4"/>
        <v>6242.5932957880241</v>
      </c>
      <c r="Y10" s="44">
        <f t="shared" si="5"/>
        <v>249262.13</v>
      </c>
      <c r="Z10" s="44">
        <f t="shared" si="6"/>
        <v>41996.006302233298</v>
      </c>
      <c r="AA10" s="50">
        <f t="shared" si="7"/>
        <v>291754.72329578805</v>
      </c>
      <c r="AB10" s="51">
        <f t="shared" si="8"/>
        <v>39259.611388457786</v>
      </c>
      <c r="AC10" s="44">
        <f t="shared" si="8"/>
        <v>272744.43609964289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3.4276422079642828</v>
      </c>
      <c r="AG10" s="44">
        <f t="shared" si="10"/>
        <v>191829.47142592739</v>
      </c>
      <c r="AH10" s="52">
        <f>HLOOKUP(I10,ElecAvoidedCostsWOCC!$A$5:$Q$50,T10+1,FALSE)</f>
        <v>3.4276422079642828</v>
      </c>
      <c r="AI10" s="44">
        <f t="shared" si="11"/>
        <v>0</v>
      </c>
      <c r="AJ10" s="44">
        <f t="shared" si="12"/>
        <v>191829.47142592739</v>
      </c>
      <c r="AK10" s="44">
        <f>HLOOKUP(I10,ElecAvoidedCostsWOCC!$A$5:$Q$50,G10+1,FALSE)*J10*L10</f>
        <v>0</v>
      </c>
      <c r="AL10" s="44">
        <f t="shared" si="13"/>
        <v>191829.47142592739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191829.47142592739</v>
      </c>
      <c r="AN10" s="48">
        <f t="shared" si="14"/>
        <v>211012.41856852014</v>
      </c>
      <c r="AO10" s="47">
        <f t="shared" si="15"/>
        <v>4.8861785596360923</v>
      </c>
      <c r="AP10" s="47">
        <f t="shared" si="16"/>
        <v>0.77366351294304703</v>
      </c>
    </row>
    <row r="11" spans="1:42" ht="13.5" customHeight="1">
      <c r="A11" s="36" t="s">
        <v>252</v>
      </c>
      <c r="B11" s="97" t="s">
        <v>15</v>
      </c>
      <c r="C11" s="61">
        <v>18230627</v>
      </c>
      <c r="D11" s="61" t="s">
        <v>80</v>
      </c>
      <c r="E11" s="38" t="s">
        <v>1714</v>
      </c>
      <c r="F11" s="39" t="s">
        <v>1715</v>
      </c>
      <c r="G11" s="39">
        <v>30</v>
      </c>
      <c r="H11" s="39"/>
      <c r="I11" s="40" t="s">
        <v>283</v>
      </c>
      <c r="J11" s="41">
        <v>41</v>
      </c>
      <c r="K11" s="41"/>
      <c r="L11" s="41"/>
      <c r="M11" s="42"/>
      <c r="N11" s="42"/>
      <c r="O11" s="43">
        <v>0</v>
      </c>
      <c r="P11" s="44">
        <v>0</v>
      </c>
      <c r="Q11" s="44">
        <v>0</v>
      </c>
      <c r="R11" s="45">
        <v>0.24</v>
      </c>
      <c r="S11" s="46">
        <v>0</v>
      </c>
      <c r="T11" s="39">
        <f t="shared" si="0"/>
        <v>30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122.47385074939528</v>
      </c>
      <c r="AE11" s="44">
        <f t="shared" si="17"/>
        <v>0</v>
      </c>
      <c r="AF11" s="52">
        <f>HLOOKUP(I11,ElecAvoidedCostsWOCC!$A$5:$Q$50,G11+1,FALSE)</f>
        <v>2.3666688857668672</v>
      </c>
      <c r="AG11" s="44">
        <f t="shared" si="10"/>
        <v>0</v>
      </c>
      <c r="AH11" s="52">
        <f>HLOOKUP(I11,ElecAvoidedCostsWOCC!$A$5:$Q$50,T11+1,FALSE)</f>
        <v>2.3666688857668672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122.47385074939528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842327</v>
      </c>
      <c r="B12" s="97" t="s">
        <v>15</v>
      </c>
      <c r="C12" s="61">
        <v>18230627</v>
      </c>
      <c r="D12" s="61" t="s">
        <v>80</v>
      </c>
      <c r="E12" s="38" t="s">
        <v>1716</v>
      </c>
      <c r="F12" s="39" t="s">
        <v>1715</v>
      </c>
      <c r="G12" s="39">
        <v>45</v>
      </c>
      <c r="H12" s="39"/>
      <c r="I12" s="40" t="s">
        <v>283</v>
      </c>
      <c r="J12" s="41">
        <v>35114.79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>
        <v>0</v>
      </c>
      <c r="S12" s="46">
        <v>0</v>
      </c>
      <c r="T12" s="39">
        <f t="shared" si="0"/>
        <v>45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3.4276422079642828</v>
      </c>
      <c r="AG12" s="44">
        <f t="shared" si="10"/>
        <v>0</v>
      </c>
      <c r="AH12" s="52">
        <f>HLOOKUP(I12,ElecAvoidedCostsWOCC!$A$5:$Q$50,T12+1,FALSE)</f>
        <v>3.4276422079642828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97" t="s">
        <v>15</v>
      </c>
      <c r="C13" s="61">
        <v>18230627</v>
      </c>
      <c r="D13" s="61" t="s">
        <v>80</v>
      </c>
      <c r="E13" s="38" t="s">
        <v>1717</v>
      </c>
      <c r="F13" s="39" t="s">
        <v>1715</v>
      </c>
      <c r="G13" s="39">
        <v>45</v>
      </c>
      <c r="H13" s="39"/>
      <c r="I13" s="40" t="s">
        <v>283</v>
      </c>
      <c r="J13" s="41">
        <v>124587.22</v>
      </c>
      <c r="K13" s="41">
        <v>0.32</v>
      </c>
      <c r="L13" s="41"/>
      <c r="M13" s="42">
        <v>0</v>
      </c>
      <c r="N13" s="42">
        <v>0</v>
      </c>
      <c r="O13" s="43">
        <v>39656.03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45</v>
      </c>
      <c r="U13" s="47">
        <f t="shared" si="1"/>
        <v>1.343282141208721</v>
      </c>
      <c r="V13" s="48">
        <f t="shared" si="2"/>
        <v>0</v>
      </c>
      <c r="W13" s="49">
        <f t="shared" si="3"/>
        <v>2.9850714249082689E-2</v>
      </c>
      <c r="X13" s="44">
        <f t="shared" si="4"/>
        <v>4419.4910802980066</v>
      </c>
      <c r="Y13" s="44">
        <f t="shared" si="5"/>
        <v>0</v>
      </c>
      <c r="Z13" s="44">
        <f t="shared" si="6"/>
        <v>29731.389899464833</v>
      </c>
      <c r="AA13" s="50">
        <f t="shared" si="7"/>
        <v>4419.4910802980066</v>
      </c>
      <c r="AB13" s="51">
        <f t="shared" si="8"/>
        <v>27794.13844953242</v>
      </c>
      <c r="AC13" s="44">
        <f t="shared" si="8"/>
        <v>4131.5238667832164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3.4276422079642828</v>
      </c>
      <c r="AG13" s="44">
        <f t="shared" si="10"/>
        <v>136652.93243037819</v>
      </c>
      <c r="AH13" s="52">
        <f>HLOOKUP(I13,ElecAvoidedCostsWOCC!$A$5:$Q$50,T13+1,FALSE)</f>
        <v>3.4276422079642828</v>
      </c>
      <c r="AI13" s="44">
        <f t="shared" si="11"/>
        <v>0</v>
      </c>
      <c r="AJ13" s="44">
        <f t="shared" si="12"/>
        <v>136652.93243037819</v>
      </c>
      <c r="AK13" s="44">
        <f>HLOOKUP(I13,ElecAvoidedCostsWOCC!$A$5:$Q$50,G13+1,FALSE)*J13*L13</f>
        <v>0</v>
      </c>
      <c r="AL13" s="44">
        <f t="shared" si="13"/>
        <v>136652.93243037819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136652.93243037819</v>
      </c>
      <c r="AN13" s="48">
        <f t="shared" si="14"/>
        <v>150318.22567341602</v>
      </c>
      <c r="AO13" s="47">
        <f t="shared" si="15"/>
        <v>4.9166097621089273</v>
      </c>
      <c r="AP13" s="47">
        <f t="shared" si="16"/>
        <v>36.383240305580763</v>
      </c>
    </row>
    <row r="14" spans="1:42" ht="13.5" customHeight="1">
      <c r="A14" s="55">
        <f>SUM(Y5:Y1000)</f>
        <v>1873746.02</v>
      </c>
      <c r="B14" s="97" t="s">
        <v>15</v>
      </c>
      <c r="C14" s="61">
        <v>18230627</v>
      </c>
      <c r="D14" s="61" t="s">
        <v>80</v>
      </c>
      <c r="E14" s="38" t="s">
        <v>1813</v>
      </c>
      <c r="F14" s="39" t="s">
        <v>1814</v>
      </c>
      <c r="G14" s="39">
        <v>25</v>
      </c>
      <c r="H14" s="39"/>
      <c r="I14" s="40" t="s">
        <v>283</v>
      </c>
      <c r="J14" s="41">
        <v>2958.74</v>
      </c>
      <c r="K14" s="41">
        <v>9.98</v>
      </c>
      <c r="L14" s="41"/>
      <c r="M14" s="42">
        <v>200</v>
      </c>
      <c r="N14" s="42">
        <v>17.809999999999999</v>
      </c>
      <c r="O14" s="43">
        <v>29528.23</v>
      </c>
      <c r="P14" s="44">
        <v>41366.720000000001</v>
      </c>
      <c r="Q14" s="44">
        <v>52695.15</v>
      </c>
      <c r="R14" s="45">
        <v>0.08</v>
      </c>
      <c r="S14" s="46">
        <v>0</v>
      </c>
      <c r="T14" s="39">
        <f t="shared" si="0"/>
        <v>25</v>
      </c>
      <c r="U14" s="47">
        <f t="shared" si="1"/>
        <v>0.55567763339597476</v>
      </c>
      <c r="V14" s="48">
        <f t="shared" si="2"/>
        <v>-182.19</v>
      </c>
      <c r="W14" s="49">
        <f t="shared" si="3"/>
        <v>2.2227105335838989E-2</v>
      </c>
      <c r="X14" s="44">
        <f t="shared" si="4"/>
        <v>3290.7920712685564</v>
      </c>
      <c r="Y14" s="44">
        <f t="shared" si="5"/>
        <v>11328.43</v>
      </c>
      <c r="Z14" s="44">
        <f t="shared" si="6"/>
        <v>22138.255371782667</v>
      </c>
      <c r="AA14" s="50">
        <f t="shared" si="7"/>
        <v>55985.942071268561</v>
      </c>
      <c r="AB14" s="51">
        <f t="shared" si="8"/>
        <v>20695.760841154217</v>
      </c>
      <c r="AC14" s="44">
        <f t="shared" si="8"/>
        <v>52337.984548255168</v>
      </c>
      <c r="AD14" s="44">
        <f t="shared" si="9"/>
        <v>2765.864577523384</v>
      </c>
      <c r="AE14" s="44">
        <f t="shared" si="17"/>
        <v>0</v>
      </c>
      <c r="AF14" s="52">
        <f>HLOOKUP(I14,ElecAvoidedCostsWOCC!$A$5:$Q$50,G14+1,FALSE)</f>
        <v>2.0508206305871441</v>
      </c>
      <c r="AG14" s="44">
        <f t="shared" si="10"/>
        <v>60557.093424783197</v>
      </c>
      <c r="AH14" s="52">
        <f>HLOOKUP(I14,ElecAvoidedCostsWOCC!$A$5:$Q$50,T14+1,FALSE)</f>
        <v>2.0508206305871441</v>
      </c>
      <c r="AI14" s="44">
        <f t="shared" si="11"/>
        <v>0</v>
      </c>
      <c r="AJ14" s="44">
        <f t="shared" si="12"/>
        <v>60557.093424783197</v>
      </c>
      <c r="AK14" s="44">
        <f>HLOOKUP(I14,ElecAvoidedCostsWOCC!$A$5:$Q$50,G14+1,FALSE)*J14*L14</f>
        <v>0</v>
      </c>
      <c r="AL14" s="44">
        <f t="shared" si="13"/>
        <v>60557.093424783197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60557.093424783205</v>
      </c>
      <c r="AN14" s="48">
        <f t="shared" si="14"/>
        <v>69378.667344784917</v>
      </c>
      <c r="AO14" s="47">
        <f t="shared" si="15"/>
        <v>2.9260626796751241</v>
      </c>
      <c r="AP14" s="47">
        <f t="shared" si="16"/>
        <v>1.3255892053087828</v>
      </c>
    </row>
    <row r="15" spans="1:42" ht="13.5" customHeight="1">
      <c r="A15" s="57" t="s">
        <v>258</v>
      </c>
      <c r="B15" s="97" t="s">
        <v>15</v>
      </c>
      <c r="C15" s="61">
        <v>18230627</v>
      </c>
      <c r="D15" s="61" t="s">
        <v>80</v>
      </c>
      <c r="E15" s="38" t="s">
        <v>1815</v>
      </c>
      <c r="F15" s="39" t="s">
        <v>1814</v>
      </c>
      <c r="G15" s="39">
        <v>25</v>
      </c>
      <c r="H15" s="39"/>
      <c r="I15" s="40" t="s">
        <v>283</v>
      </c>
      <c r="J15" s="41">
        <v>5885.35</v>
      </c>
      <c r="K15" s="41">
        <v>16.54</v>
      </c>
      <c r="L15" s="41"/>
      <c r="M15" s="42">
        <v>200</v>
      </c>
      <c r="N15" s="42">
        <v>18.53</v>
      </c>
      <c r="O15" s="43">
        <v>97316.02</v>
      </c>
      <c r="P15" s="44">
        <v>78860.09</v>
      </c>
      <c r="Q15" s="44">
        <v>109055.52</v>
      </c>
      <c r="R15" s="45">
        <v>0</v>
      </c>
      <c r="S15" s="46">
        <v>0</v>
      </c>
      <c r="T15" s="39">
        <f t="shared" si="0"/>
        <v>25</v>
      </c>
      <c r="U15" s="47">
        <f t="shared" si="1"/>
        <v>1.8313436221918937</v>
      </c>
      <c r="V15" s="48">
        <f t="shared" si="2"/>
        <v>-181.47</v>
      </c>
      <c r="W15" s="49">
        <f t="shared" si="3"/>
        <v>7.3253744887675748E-2</v>
      </c>
      <c r="X15" s="44">
        <f t="shared" si="4"/>
        <v>10845.444749766993</v>
      </c>
      <c r="Y15" s="44">
        <f t="shared" si="5"/>
        <v>30195.430000000008</v>
      </c>
      <c r="Z15" s="44">
        <f t="shared" si="6"/>
        <v>72960.922565474102</v>
      </c>
      <c r="AA15" s="50">
        <f t="shared" si="7"/>
        <v>119900.96474976699</v>
      </c>
      <c r="AB15" s="51">
        <f t="shared" si="8"/>
        <v>68206.901528909133</v>
      </c>
      <c r="AC15" s="44">
        <f t="shared" si="8"/>
        <v>112088.40305671401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2.0508206305871441</v>
      </c>
      <c r="AG15" s="44">
        <f t="shared" si="10"/>
        <v>199634.44565865886</v>
      </c>
      <c r="AH15" s="52">
        <f>HLOOKUP(I15,ElecAvoidedCostsWOCC!$A$5:$Q$50,T15+1,FALSE)</f>
        <v>2.0508206305871441</v>
      </c>
      <c r="AI15" s="44">
        <f t="shared" si="11"/>
        <v>0</v>
      </c>
      <c r="AJ15" s="44">
        <f t="shared" si="12"/>
        <v>199634.44565865886</v>
      </c>
      <c r="AK15" s="44">
        <f>HLOOKUP(I15,ElecAvoidedCostsWOCC!$A$5:$Q$50,G15+1,FALSE)*J15*L15</f>
        <v>0</v>
      </c>
      <c r="AL15" s="44">
        <f t="shared" si="13"/>
        <v>199634.44565865886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199634.44565865883</v>
      </c>
      <c r="AN15" s="48">
        <f t="shared" si="14"/>
        <v>219597.89022452474</v>
      </c>
      <c r="AO15" s="47">
        <f t="shared" si="15"/>
        <v>2.9268950968846581</v>
      </c>
      <c r="AP15" s="47">
        <f t="shared" si="16"/>
        <v>1.9591490665935667</v>
      </c>
    </row>
    <row r="16" spans="1:42" ht="13.5" customHeight="1">
      <c r="A16" s="54">
        <f>SUM(U5:U999)</f>
        <v>36.331299748690682</v>
      </c>
      <c r="B16" s="97" t="s">
        <v>15</v>
      </c>
      <c r="C16" s="61">
        <v>18230627</v>
      </c>
      <c r="D16" s="61" t="s">
        <v>80</v>
      </c>
      <c r="E16" s="38" t="s">
        <v>1718</v>
      </c>
      <c r="F16" s="39" t="s">
        <v>1719</v>
      </c>
      <c r="G16" s="39">
        <v>25</v>
      </c>
      <c r="H16" s="39"/>
      <c r="I16" s="40" t="s">
        <v>283</v>
      </c>
      <c r="J16" s="41">
        <v>234.1</v>
      </c>
      <c r="K16" s="41"/>
      <c r="L16" s="41"/>
      <c r="M16" s="42"/>
      <c r="N16" s="42"/>
      <c r="O16" s="43">
        <v>0</v>
      </c>
      <c r="P16" s="44">
        <v>0</v>
      </c>
      <c r="Q16" s="44">
        <v>0</v>
      </c>
      <c r="R16" s="45">
        <v>0</v>
      </c>
      <c r="S16" s="46">
        <v>0</v>
      </c>
      <c r="T16" s="39">
        <f t="shared" si="0"/>
        <v>25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2.0508206305871441</v>
      </c>
      <c r="AG16" s="44">
        <f t="shared" si="10"/>
        <v>0</v>
      </c>
      <c r="AH16" s="52">
        <f>HLOOKUP(I16,ElecAvoidedCostsWOCC!$A$5:$Q$50,T16+1,FALSE)</f>
        <v>2.0508206305871441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97" t="s">
        <v>15</v>
      </c>
      <c r="C17" s="61">
        <v>18230627</v>
      </c>
      <c r="D17" s="61" t="s">
        <v>80</v>
      </c>
      <c r="E17" s="38" t="s">
        <v>1720</v>
      </c>
      <c r="F17" s="39" t="s">
        <v>1719</v>
      </c>
      <c r="G17" s="39">
        <v>25</v>
      </c>
      <c r="H17" s="39"/>
      <c r="I17" s="40" t="s">
        <v>283</v>
      </c>
      <c r="J17" s="41">
        <v>1302.32</v>
      </c>
      <c r="K17" s="41">
        <v>0.56000000000000005</v>
      </c>
      <c r="L17" s="41"/>
      <c r="M17" s="42">
        <v>0</v>
      </c>
      <c r="N17" s="42">
        <v>0</v>
      </c>
      <c r="O17" s="43">
        <v>731.13</v>
      </c>
      <c r="P17" s="44">
        <v>0</v>
      </c>
      <c r="Q17" s="44">
        <v>0</v>
      </c>
      <c r="R17" s="45">
        <v>0</v>
      </c>
      <c r="S17" s="46">
        <v>0</v>
      </c>
      <c r="T17" s="39">
        <f t="shared" si="0"/>
        <v>25</v>
      </c>
      <c r="U17" s="47">
        <f t="shared" si="1"/>
        <v>1.3758785680848429E-2</v>
      </c>
      <c r="V17" s="48">
        <f t="shared" si="2"/>
        <v>0</v>
      </c>
      <c r="W17" s="49">
        <f t="shared" si="3"/>
        <v>5.5035142723393717E-4</v>
      </c>
      <c r="X17" s="44">
        <f t="shared" si="4"/>
        <v>81.481240394923091</v>
      </c>
      <c r="Y17" s="44">
        <f t="shared" si="5"/>
        <v>0</v>
      </c>
      <c r="Z17" s="44">
        <f t="shared" si="6"/>
        <v>548.1514689492551</v>
      </c>
      <c r="AA17" s="50">
        <f t="shared" si="7"/>
        <v>81.481240394923091</v>
      </c>
      <c r="AB17" s="51">
        <f t="shared" si="8"/>
        <v>512.43476577475462</v>
      </c>
      <c r="AC17" s="44">
        <f t="shared" si="8"/>
        <v>76.17204860701419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2.0508206305871441</v>
      </c>
      <c r="AG17" s="44">
        <f t="shared" si="10"/>
        <v>1495.6618452307</v>
      </c>
      <c r="AH17" s="52">
        <f>HLOOKUP(I17,ElecAvoidedCostsWOCC!$A$5:$Q$50,T17+1,FALSE)</f>
        <v>2.0508206305871441</v>
      </c>
      <c r="AI17" s="44">
        <f t="shared" si="11"/>
        <v>0</v>
      </c>
      <c r="AJ17" s="44">
        <f t="shared" si="12"/>
        <v>1495.6618452307</v>
      </c>
      <c r="AK17" s="44">
        <f>HLOOKUP(I17,ElecAvoidedCostsWOCC!$A$5:$Q$50,G17+1,FALSE)*J17*L17</f>
        <v>0</v>
      </c>
      <c r="AL17" s="44">
        <f t="shared" si="13"/>
        <v>1495.6618452307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1495.6618452306998</v>
      </c>
      <c r="AN17" s="48">
        <f t="shared" si="14"/>
        <v>1645.22802975377</v>
      </c>
      <c r="AO17" s="47">
        <f t="shared" si="15"/>
        <v>2.9187360911576627</v>
      </c>
      <c r="AP17" s="47">
        <f t="shared" si="16"/>
        <v>21.598841830312434</v>
      </c>
    </row>
    <row r="18" spans="1:42" ht="13.5" customHeight="1">
      <c r="A18" s="59">
        <f>A6+A8</f>
        <v>996002.63</v>
      </c>
      <c r="B18" s="97" t="s">
        <v>15</v>
      </c>
      <c r="C18" s="61">
        <v>18230627</v>
      </c>
      <c r="D18" s="61" t="s">
        <v>80</v>
      </c>
      <c r="E18" s="38" t="s">
        <v>1816</v>
      </c>
      <c r="F18" s="39" t="s">
        <v>1817</v>
      </c>
      <c r="G18" s="39">
        <v>45</v>
      </c>
      <c r="H18" s="39"/>
      <c r="I18" s="40" t="s">
        <v>283</v>
      </c>
      <c r="J18" s="41">
        <v>13244</v>
      </c>
      <c r="K18" s="41">
        <v>2.35</v>
      </c>
      <c r="L18" s="41"/>
      <c r="M18" s="42">
        <v>0.5</v>
      </c>
      <c r="N18" s="42">
        <v>1.24</v>
      </c>
      <c r="O18" s="43">
        <v>31123.4</v>
      </c>
      <c r="P18" s="44">
        <v>6434.31</v>
      </c>
      <c r="Q18" s="44">
        <v>16422.560000000001</v>
      </c>
      <c r="R18" s="45">
        <v>0.04</v>
      </c>
      <c r="S18" s="46">
        <v>0</v>
      </c>
      <c r="T18" s="39">
        <f t="shared" si="0"/>
        <v>45</v>
      </c>
      <c r="U18" s="47">
        <f t="shared" si="1"/>
        <v>1.0542534740289311</v>
      </c>
      <c r="V18" s="48">
        <f t="shared" si="2"/>
        <v>0.74</v>
      </c>
      <c r="W18" s="49">
        <f t="shared" si="3"/>
        <v>2.342785497842069E-2</v>
      </c>
      <c r="X18" s="44">
        <f t="shared" si="4"/>
        <v>3468.5667901841657</v>
      </c>
      <c r="Y18" s="44">
        <f t="shared" si="5"/>
        <v>9988.25</v>
      </c>
      <c r="Z18" s="44">
        <f t="shared" si="6"/>
        <v>23334.2051737656</v>
      </c>
      <c r="AA18" s="50">
        <f t="shared" si="7"/>
        <v>19891.126790184167</v>
      </c>
      <c r="AB18" s="51">
        <f t="shared" si="8"/>
        <v>21813.784401014862</v>
      </c>
      <c r="AC18" s="44">
        <f t="shared" si="8"/>
        <v>18595.051687561154</v>
      </c>
      <c r="AD18" s="44">
        <f t="shared" si="9"/>
        <v>7234.0885757100677</v>
      </c>
      <c r="AE18" s="44">
        <f t="shared" si="17"/>
        <v>0</v>
      </c>
      <c r="AF18" s="52">
        <f>HLOOKUP(I18,ElecAvoidedCostsWOCC!$A$5:$Q$50,G18+1,FALSE)</f>
        <v>3.4276422079642828</v>
      </c>
      <c r="AG18" s="44">
        <f t="shared" si="10"/>
        <v>106679.87949535555</v>
      </c>
      <c r="AH18" s="52">
        <f>HLOOKUP(I18,ElecAvoidedCostsWOCC!$A$5:$Q$50,T18+1,FALSE)</f>
        <v>3.4276422079642828</v>
      </c>
      <c r="AI18" s="44">
        <f t="shared" si="11"/>
        <v>0</v>
      </c>
      <c r="AJ18" s="44">
        <f t="shared" si="12"/>
        <v>106679.87949535555</v>
      </c>
      <c r="AK18" s="44">
        <f>HLOOKUP(I18,ElecAvoidedCostsWOCC!$A$5:$Q$50,G18+1,FALSE)*J18*L18</f>
        <v>0</v>
      </c>
      <c r="AL18" s="44">
        <f t="shared" si="13"/>
        <v>106679.87949535555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106679.87949535556</v>
      </c>
      <c r="AN18" s="48">
        <f t="shared" si="14"/>
        <v>124581.9560206012</v>
      </c>
      <c r="AO18" s="47">
        <f t="shared" si="15"/>
        <v>4.8904801447653625</v>
      </c>
      <c r="AP18" s="47">
        <f t="shared" si="16"/>
        <v>6.6997370114296695</v>
      </c>
    </row>
    <row r="19" spans="1:42" ht="13.5" customHeight="1">
      <c r="A19" s="58" t="s">
        <v>231</v>
      </c>
      <c r="B19" s="97" t="s">
        <v>15</v>
      </c>
      <c r="C19" s="61">
        <v>18230627</v>
      </c>
      <c r="D19" s="61" t="s">
        <v>80</v>
      </c>
      <c r="E19" s="38" t="s">
        <v>1818</v>
      </c>
      <c r="F19" s="39" t="s">
        <v>1817</v>
      </c>
      <c r="G19" s="39">
        <v>45</v>
      </c>
      <c r="H19" s="39"/>
      <c r="I19" s="40" t="s">
        <v>283</v>
      </c>
      <c r="J19" s="41">
        <v>15925</v>
      </c>
      <c r="K19" s="41">
        <v>1.86</v>
      </c>
      <c r="L19" s="41"/>
      <c r="M19" s="42">
        <v>0.5</v>
      </c>
      <c r="N19" s="42">
        <v>1.49</v>
      </c>
      <c r="O19" s="43">
        <v>29623.68</v>
      </c>
      <c r="P19" s="44">
        <v>7797.46</v>
      </c>
      <c r="Q19" s="44">
        <v>23728.25</v>
      </c>
      <c r="R19" s="45">
        <v>0</v>
      </c>
      <c r="S19" s="46">
        <v>0</v>
      </c>
      <c r="T19" s="39">
        <f t="shared" si="0"/>
        <v>45</v>
      </c>
      <c r="U19" s="47">
        <f t="shared" si="1"/>
        <v>1.0034529503049592</v>
      </c>
      <c r="V19" s="48">
        <f t="shared" si="2"/>
        <v>0.99</v>
      </c>
      <c r="W19" s="49">
        <f t="shared" si="3"/>
        <v>2.2298954451221313E-2</v>
      </c>
      <c r="X19" s="44">
        <f t="shared" si="4"/>
        <v>3301.4295562516586</v>
      </c>
      <c r="Y19" s="44">
        <f t="shared" si="5"/>
        <v>15930.79</v>
      </c>
      <c r="Z19" s="44">
        <f t="shared" si="6"/>
        <v>22209.817279666637</v>
      </c>
      <c r="AA19" s="50">
        <f t="shared" si="7"/>
        <v>27029.67955625166</v>
      </c>
      <c r="AB19" s="51">
        <f t="shared" si="8"/>
        <v>20762.659885637688</v>
      </c>
      <c r="AC19" s="44">
        <f t="shared" si="8"/>
        <v>25268.467379874412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3.4276422079642828</v>
      </c>
      <c r="AG19" s="44">
        <f t="shared" si="10"/>
        <v>101528.47602100605</v>
      </c>
      <c r="AH19" s="52">
        <f>HLOOKUP(I19,ElecAvoidedCostsWOCC!$A$5:$Q$50,T19+1,FALSE)</f>
        <v>3.4276422079642828</v>
      </c>
      <c r="AI19" s="44">
        <f t="shared" si="11"/>
        <v>0</v>
      </c>
      <c r="AJ19" s="44">
        <f t="shared" si="12"/>
        <v>101528.47602100605</v>
      </c>
      <c r="AK19" s="44">
        <f>HLOOKUP(I19,ElecAvoidedCostsWOCC!$A$5:$Q$50,G19+1,FALSE)*J19*L19</f>
        <v>0</v>
      </c>
      <c r="AL19" s="44">
        <f t="shared" si="13"/>
        <v>101528.47602100605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101528.47602100605</v>
      </c>
      <c r="AN19" s="48">
        <f t="shared" si="14"/>
        <v>111681.32362310667</v>
      </c>
      <c r="AO19" s="47">
        <f t="shared" si="15"/>
        <v>4.8899551685686049</v>
      </c>
      <c r="AP19" s="47">
        <f t="shared" si="16"/>
        <v>4.4197901655110883</v>
      </c>
    </row>
    <row r="20" spans="1:42" ht="13.5" customHeight="1">
      <c r="A20" s="59">
        <f>A8+SUM(Q5:Q906)</f>
        <v>2864126.1300000013</v>
      </c>
      <c r="B20" s="97" t="s">
        <v>15</v>
      </c>
      <c r="C20" s="61">
        <v>18230627</v>
      </c>
      <c r="D20" s="61" t="s">
        <v>80</v>
      </c>
      <c r="E20" s="38" t="s">
        <v>1721</v>
      </c>
      <c r="F20" s="39" t="s">
        <v>1722</v>
      </c>
      <c r="G20" s="39">
        <v>45</v>
      </c>
      <c r="H20" s="39"/>
      <c r="I20" s="40" t="s">
        <v>283</v>
      </c>
      <c r="J20" s="41">
        <v>76334</v>
      </c>
      <c r="K20" s="41"/>
      <c r="L20" s="41"/>
      <c r="M20" s="42"/>
      <c r="N20" s="42"/>
      <c r="O20" s="43">
        <v>0</v>
      </c>
      <c r="P20" s="44">
        <v>0</v>
      </c>
      <c r="Q20" s="44">
        <v>0</v>
      </c>
      <c r="R20" s="45">
        <v>0</v>
      </c>
      <c r="S20" s="46">
        <v>0</v>
      </c>
      <c r="T20" s="39">
        <f t="shared" si="0"/>
        <v>45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3.4276422079642828</v>
      </c>
      <c r="AG20" s="44">
        <f t="shared" si="10"/>
        <v>0</v>
      </c>
      <c r="AH20" s="52">
        <f>HLOOKUP(I20,ElecAvoidedCostsWOCC!$A$5:$Q$50,T20+1,FALSE)</f>
        <v>3.4276422079642828</v>
      </c>
      <c r="AI20" s="44">
        <f t="shared" si="11"/>
        <v>0</v>
      </c>
      <c r="AJ20" s="44">
        <f t="shared" si="12"/>
        <v>0</v>
      </c>
      <c r="AK20" s="44">
        <f>HLOOKUP(I20,ElecAvoidedCostsWOCC!$A$5:$Q$50,G20+1,FALSE)*J20*L20</f>
        <v>0</v>
      </c>
      <c r="AL20" s="44">
        <f t="shared" si="13"/>
        <v>0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97" t="s">
        <v>15</v>
      </c>
      <c r="C21" s="61">
        <v>18230627</v>
      </c>
      <c r="D21" s="61" t="s">
        <v>80</v>
      </c>
      <c r="E21" s="38" t="s">
        <v>1723</v>
      </c>
      <c r="F21" s="39" t="s">
        <v>1722</v>
      </c>
      <c r="G21" s="39">
        <v>45</v>
      </c>
      <c r="H21" s="39"/>
      <c r="I21" s="40" t="s">
        <v>283</v>
      </c>
      <c r="J21" s="41">
        <v>287952</v>
      </c>
      <c r="K21" s="41">
        <v>0.08</v>
      </c>
      <c r="L21" s="41"/>
      <c r="M21" s="42">
        <v>0</v>
      </c>
      <c r="N21" s="42">
        <v>0</v>
      </c>
      <c r="O21" s="43">
        <v>22892.48</v>
      </c>
      <c r="P21" s="44">
        <v>0</v>
      </c>
      <c r="Q21" s="44">
        <v>0</v>
      </c>
      <c r="R21" s="45">
        <v>0</v>
      </c>
      <c r="S21" s="46">
        <v>0</v>
      </c>
      <c r="T21" s="39">
        <f t="shared" si="0"/>
        <v>45</v>
      </c>
      <c r="U21" s="47">
        <f t="shared" si="1"/>
        <v>0.77544473191032548</v>
      </c>
      <c r="V21" s="48">
        <f t="shared" si="2"/>
        <v>0</v>
      </c>
      <c r="W21" s="49">
        <f t="shared" si="3"/>
        <v>1.7232105153562789E-2</v>
      </c>
      <c r="X21" s="44">
        <f t="shared" si="4"/>
        <v>2551.2667598319981</v>
      </c>
      <c r="Y21" s="44">
        <f t="shared" si="5"/>
        <v>0</v>
      </c>
      <c r="Z21" s="44">
        <f t="shared" si="6"/>
        <v>17163.222053385092</v>
      </c>
      <c r="AA21" s="50">
        <f t="shared" si="7"/>
        <v>2551.2667598319981</v>
      </c>
      <c r="AB21" s="51">
        <f t="shared" ref="AB21:AC24" si="18">Z21/(1+ElecDiscountRate)^1</f>
        <v>16044.893010549771</v>
      </c>
      <c r="AC21" s="44">
        <f t="shared" si="18"/>
        <v>2385.0301578311655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3.4276422079642828</v>
      </c>
      <c r="AG21" s="44">
        <f t="shared" si="10"/>
        <v>78959.714325418492</v>
      </c>
      <c r="AH21" s="52">
        <f>HLOOKUP(I21,ElecAvoidedCostsWOCC!$A$5:$Q$50,T21+1,FALSE)</f>
        <v>3.4276422079642828</v>
      </c>
      <c r="AI21" s="44">
        <f t="shared" si="11"/>
        <v>0</v>
      </c>
      <c r="AJ21" s="44">
        <f t="shared" si="12"/>
        <v>78959.714325418492</v>
      </c>
      <c r="AK21" s="44">
        <f>HLOOKUP(I21,ElecAvoidedCostsWOCC!$A$5:$Q$50,G21+1,FALSE)*J21*L21</f>
        <v>0</v>
      </c>
      <c r="AL21" s="44">
        <f t="shared" si="13"/>
        <v>78959.714325418492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78959.714325418492</v>
      </c>
      <c r="AN21" s="48">
        <f t="shared" si="14"/>
        <v>86855.685757960353</v>
      </c>
      <c r="AO21" s="47">
        <f t="shared" si="15"/>
        <v>4.9211742498688666</v>
      </c>
      <c r="AP21" s="47">
        <f t="shared" si="16"/>
        <v>36.417017819574589</v>
      </c>
    </row>
    <row r="22" spans="1:42" ht="13.5" customHeight="1">
      <c r="A22" s="60">
        <f>(SUM(AM5:AM1000)/(SUM(AB5:AB1000)))</f>
        <v>4.0311019765650906</v>
      </c>
      <c r="B22" s="97" t="s">
        <v>15</v>
      </c>
      <c r="C22" s="61">
        <v>18230627</v>
      </c>
      <c r="D22" s="61" t="s">
        <v>80</v>
      </c>
      <c r="E22" s="38" t="s">
        <v>1819</v>
      </c>
      <c r="F22" s="39" t="s">
        <v>710</v>
      </c>
      <c r="G22" s="39">
        <v>45</v>
      </c>
      <c r="H22" s="39"/>
      <c r="I22" s="40" t="s">
        <v>283</v>
      </c>
      <c r="J22" s="41">
        <v>4120</v>
      </c>
      <c r="K22" s="41">
        <v>1.33</v>
      </c>
      <c r="L22" s="41"/>
      <c r="M22" s="42">
        <v>0.5</v>
      </c>
      <c r="N22" s="42">
        <v>1.24</v>
      </c>
      <c r="O22" s="43">
        <v>5479.6</v>
      </c>
      <c r="P22" s="44">
        <v>2400</v>
      </c>
      <c r="Q22" s="44">
        <v>5108.8</v>
      </c>
      <c r="R22" s="45">
        <v>0.02</v>
      </c>
      <c r="S22" s="46">
        <v>0</v>
      </c>
      <c r="T22" s="39">
        <f t="shared" si="0"/>
        <v>45</v>
      </c>
      <c r="U22" s="47">
        <f t="shared" si="1"/>
        <v>0.18561234750345176</v>
      </c>
      <c r="V22" s="48">
        <f t="shared" si="2"/>
        <v>0.74</v>
      </c>
      <c r="W22" s="49">
        <f t="shared" si="3"/>
        <v>4.1247188334100392E-3</v>
      </c>
      <c r="X22" s="44">
        <f t="shared" si="4"/>
        <v>610.67745116192816</v>
      </c>
      <c r="Y22" s="44">
        <f t="shared" si="5"/>
        <v>2708.8</v>
      </c>
      <c r="Z22" s="44">
        <f t="shared" si="6"/>
        <v>4108.2308060869309</v>
      </c>
      <c r="AA22" s="50">
        <f t="shared" si="7"/>
        <v>5719.477451161928</v>
      </c>
      <c r="AB22" s="51">
        <f t="shared" si="18"/>
        <v>3840.5448313423676</v>
      </c>
      <c r="AC22" s="44">
        <f t="shared" si="18"/>
        <v>5346.805133366297</v>
      </c>
      <c r="AD22" s="44">
        <f t="shared" si="9"/>
        <v>1125.2055622140394</v>
      </c>
      <c r="AE22" s="44">
        <f t="shared" si="17"/>
        <v>0</v>
      </c>
      <c r="AF22" s="52">
        <f>HLOOKUP(I22,ElecAvoidedCostsWOCC!$A$5:$Q$50,G22+1,FALSE)</f>
        <v>3.4276422079642828</v>
      </c>
      <c r="AG22" s="44">
        <f t="shared" si="10"/>
        <v>18782.108242761085</v>
      </c>
      <c r="AH22" s="52">
        <f>HLOOKUP(I22,ElecAvoidedCostsWOCC!$A$5:$Q$50,T22+1,FALSE)</f>
        <v>3.4276422079642828</v>
      </c>
      <c r="AI22" s="44">
        <f t="shared" si="11"/>
        <v>0</v>
      </c>
      <c r="AJ22" s="44">
        <f t="shared" si="12"/>
        <v>18782.108242761085</v>
      </c>
      <c r="AK22" s="44">
        <f>HLOOKUP(I22,ElecAvoidedCostsWOCC!$A$5:$Q$50,G22+1,FALSE)*J22*L22</f>
        <v>0</v>
      </c>
      <c r="AL22" s="44">
        <f t="shared" si="13"/>
        <v>18782.108242761085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18782.108242761085</v>
      </c>
      <c r="AN22" s="48">
        <f t="shared" si="14"/>
        <v>21785.524629251235</v>
      </c>
      <c r="AO22" s="47">
        <f t="shared" si="15"/>
        <v>4.8904801447653625</v>
      </c>
      <c r="AP22" s="47">
        <f t="shared" si="16"/>
        <v>4.0744938492896372</v>
      </c>
    </row>
    <row r="23" spans="1:42" ht="13.5" customHeight="1">
      <c r="A23" s="58" t="s">
        <v>246</v>
      </c>
      <c r="B23" s="97" t="s">
        <v>15</v>
      </c>
      <c r="C23" s="61">
        <v>18230627</v>
      </c>
      <c r="D23" s="61" t="s">
        <v>80</v>
      </c>
      <c r="E23" s="38" t="s">
        <v>709</v>
      </c>
      <c r="F23" s="39" t="s">
        <v>710</v>
      </c>
      <c r="G23" s="39">
        <v>45</v>
      </c>
      <c r="H23" s="39"/>
      <c r="I23" s="40" t="s">
        <v>283</v>
      </c>
      <c r="J23" s="41">
        <v>13510</v>
      </c>
      <c r="K23" s="41">
        <v>1.3</v>
      </c>
      <c r="L23" s="41"/>
      <c r="M23" s="42">
        <v>0.5</v>
      </c>
      <c r="N23" s="42">
        <v>1.49</v>
      </c>
      <c r="O23" s="43">
        <v>17577.86</v>
      </c>
      <c r="P23" s="44">
        <v>6544.5</v>
      </c>
      <c r="Q23" s="44">
        <v>20129.900000000001</v>
      </c>
      <c r="R23" s="45">
        <v>0</v>
      </c>
      <c r="S23" s="46">
        <v>0</v>
      </c>
      <c r="T23" s="39">
        <f t="shared" si="0"/>
        <v>45</v>
      </c>
      <c r="U23" s="47">
        <f t="shared" si="1"/>
        <v>0.5954208078485701</v>
      </c>
      <c r="V23" s="48">
        <f t="shared" si="2"/>
        <v>0.99</v>
      </c>
      <c r="W23" s="49">
        <f t="shared" si="3"/>
        <v>1.3231573507746001E-2</v>
      </c>
      <c r="X23" s="44">
        <f t="shared" si="4"/>
        <v>1958.9756080154043</v>
      </c>
      <c r="Y23" s="44">
        <f t="shared" si="5"/>
        <v>13585.400000000001</v>
      </c>
      <c r="Z23" s="44">
        <f t="shared" si="6"/>
        <v>13178.682012753343</v>
      </c>
      <c r="AA23" s="50">
        <f t="shared" si="7"/>
        <v>22088.875608015405</v>
      </c>
      <c r="AB23" s="51">
        <f t="shared" si="18"/>
        <v>12319.979445408379</v>
      </c>
      <c r="AC23" s="44">
        <f t="shared" si="18"/>
        <v>20649.598586533986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3.4276422079642828</v>
      </c>
      <c r="AG23" s="44">
        <f t="shared" si="10"/>
        <v>60199.680098476696</v>
      </c>
      <c r="AH23" s="52">
        <f>HLOOKUP(I23,ElecAvoidedCostsWOCC!$A$5:$Q$50,T23+1,FALSE)</f>
        <v>3.4276422079642828</v>
      </c>
      <c r="AI23" s="44">
        <f t="shared" si="11"/>
        <v>0</v>
      </c>
      <c r="AJ23" s="44">
        <f t="shared" si="12"/>
        <v>60199.680098476696</v>
      </c>
      <c r="AK23" s="44">
        <f>HLOOKUP(I23,ElecAvoidedCostsWOCC!$A$5:$Q$50,G23+1,FALSE)*J23*L23</f>
        <v>0</v>
      </c>
      <c r="AL23" s="44">
        <f t="shared" si="13"/>
        <v>60199.680098476696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60199.680098476703</v>
      </c>
      <c r="AN23" s="48">
        <f t="shared" si="14"/>
        <v>66219.648108324385</v>
      </c>
      <c r="AO23" s="47">
        <f t="shared" si="15"/>
        <v>4.8863458226720464</v>
      </c>
      <c r="AP23" s="47">
        <f t="shared" si="16"/>
        <v>3.2068249574356149</v>
      </c>
    </row>
    <row r="24" spans="1:42" ht="13.5" customHeight="1">
      <c r="A24" s="60">
        <f>(SUM(AN5:AN1000)/SUM(AC5:AC1000))</f>
        <v>1.5661545879998047</v>
      </c>
      <c r="B24" s="97" t="s">
        <v>15</v>
      </c>
      <c r="C24" s="61">
        <v>18230627</v>
      </c>
      <c r="D24" s="61" t="s">
        <v>80</v>
      </c>
      <c r="E24" s="38" t="s">
        <v>711</v>
      </c>
      <c r="F24" s="39" t="s">
        <v>712</v>
      </c>
      <c r="G24" s="39">
        <v>45</v>
      </c>
      <c r="H24" s="39"/>
      <c r="I24" s="40" t="s">
        <v>283</v>
      </c>
      <c r="J24" s="41">
        <v>5701</v>
      </c>
      <c r="K24" s="41">
        <v>2.16</v>
      </c>
      <c r="L24" s="41"/>
      <c r="M24" s="42">
        <v>0.5</v>
      </c>
      <c r="N24" s="42">
        <v>1.24</v>
      </c>
      <c r="O24" s="43">
        <v>12314.16</v>
      </c>
      <c r="P24" s="44">
        <v>3276.87</v>
      </c>
      <c r="Q24" s="44">
        <v>7069.24</v>
      </c>
      <c r="R24" s="45">
        <v>0.04</v>
      </c>
      <c r="S24" s="46">
        <v>0</v>
      </c>
      <c r="T24" s="39">
        <f t="shared" si="0"/>
        <v>45</v>
      </c>
      <c r="U24" s="47">
        <f t="shared" si="1"/>
        <v>0.41712171420050831</v>
      </c>
      <c r="V24" s="48">
        <f t="shared" si="2"/>
        <v>0.74</v>
      </c>
      <c r="W24" s="49">
        <f t="shared" si="3"/>
        <v>9.2693714266779623E-3</v>
      </c>
      <c r="X24" s="44">
        <f t="shared" si="4"/>
        <v>1372.3592674648091</v>
      </c>
      <c r="Y24" s="44">
        <f t="shared" si="5"/>
        <v>3792.37</v>
      </c>
      <c r="Z24" s="44">
        <f t="shared" si="6"/>
        <v>9232.318319418102</v>
      </c>
      <c r="AA24" s="50">
        <f t="shared" si="7"/>
        <v>8441.5992674648096</v>
      </c>
      <c r="AB24" s="51">
        <f t="shared" si="18"/>
        <v>8630.7547157316076</v>
      </c>
      <c r="AC24" s="44">
        <f t="shared" si="18"/>
        <v>7891.5576960501157</v>
      </c>
      <c r="AD24" s="44">
        <f t="shared" si="9"/>
        <v>3113.9790826127373</v>
      </c>
      <c r="AE24" s="44">
        <f t="shared" si="17"/>
        <v>0</v>
      </c>
      <c r="AF24" s="52">
        <f>HLOOKUP(I24,ElecAvoidedCostsWOCC!$A$5:$Q$50,G24+1,FALSE)</f>
        <v>3.4276422079642828</v>
      </c>
      <c r="AG24" s="44">
        <f t="shared" si="10"/>
        <v>42208.534571625452</v>
      </c>
      <c r="AH24" s="52">
        <f>HLOOKUP(I24,ElecAvoidedCostsWOCC!$A$5:$Q$50,T24+1,FALSE)</f>
        <v>3.4276422079642828</v>
      </c>
      <c r="AI24" s="44">
        <f t="shared" si="11"/>
        <v>0</v>
      </c>
      <c r="AJ24" s="44">
        <f t="shared" si="12"/>
        <v>42208.534571625452</v>
      </c>
      <c r="AK24" s="44">
        <f>HLOOKUP(I24,ElecAvoidedCostsWOCC!$A$5:$Q$50,G24+1,FALSE)*J24*L24</f>
        <v>0</v>
      </c>
      <c r="AL24" s="44">
        <f t="shared" si="13"/>
        <v>42208.534571625452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42208.53457162546</v>
      </c>
      <c r="AN24" s="48">
        <f t="shared" si="14"/>
        <v>49543.367111400745</v>
      </c>
      <c r="AO24" s="47">
        <f t="shared" si="15"/>
        <v>4.8904801447653643</v>
      </c>
      <c r="AP24" s="47">
        <f t="shared" si="16"/>
        <v>6.2780212753431686</v>
      </c>
    </row>
    <row r="25" spans="1:42" ht="13.5" customHeight="1">
      <c r="B25" s="97" t="s">
        <v>15</v>
      </c>
      <c r="C25" s="61">
        <v>18230627</v>
      </c>
      <c r="D25" s="61" t="s">
        <v>80</v>
      </c>
      <c r="E25" s="38" t="s">
        <v>713</v>
      </c>
      <c r="F25" s="39" t="s">
        <v>712</v>
      </c>
      <c r="G25" s="39">
        <v>45</v>
      </c>
      <c r="H25" s="39"/>
      <c r="I25" s="40" t="s">
        <v>283</v>
      </c>
      <c r="J25" s="41">
        <v>21553</v>
      </c>
      <c r="K25" s="41">
        <v>1.2</v>
      </c>
      <c r="L25" s="41"/>
      <c r="M25" s="42">
        <v>0.5</v>
      </c>
      <c r="N25" s="42">
        <v>1.49</v>
      </c>
      <c r="O25" s="43">
        <v>25934.73</v>
      </c>
      <c r="P25" s="44">
        <v>12539.85</v>
      </c>
      <c r="Q25" s="44">
        <v>32113.97</v>
      </c>
      <c r="R25" s="45">
        <v>0</v>
      </c>
      <c r="S25" s="46">
        <v>0</v>
      </c>
      <c r="T25" s="39">
        <f t="shared" ref="T25:T67" si="19">G25+H25</f>
        <v>45</v>
      </c>
      <c r="U25" s="47">
        <f t="shared" ref="U25:U67" si="20">(O25/$A$10)*T25</f>
        <v>0.87849589699397679</v>
      </c>
      <c r="V25" s="48">
        <f t="shared" ref="V25:V67" si="21">N25-M25</f>
        <v>0.99</v>
      </c>
      <c r="W25" s="49">
        <f t="shared" ref="W25:W67" si="22">(O25/A$10)</f>
        <v>1.9522131044310595E-2</v>
      </c>
      <c r="X25" s="44">
        <f t="shared" ref="X25:X67" si="23">W25*A$8</f>
        <v>2890.3122149377309</v>
      </c>
      <c r="Y25" s="44">
        <f t="shared" ref="Y25:Y67" si="24">Q25-P25</f>
        <v>19574.120000000003</v>
      </c>
      <c r="Z25" s="44">
        <f t="shared" ref="Z25:Z67" si="25">X25+(A$6*W25)</f>
        <v>19444.093863337999</v>
      </c>
      <c r="AA25" s="50">
        <f t="shared" ref="AA25:AA67" si="26">Q25+X25</f>
        <v>35004.282214937732</v>
      </c>
      <c r="AB25" s="51">
        <f t="shared" ref="AB25:AB67" si="27">Z25/(1+ElecDiscountRate)^1</f>
        <v>18177.146735849303</v>
      </c>
      <c r="AC25" s="44">
        <f t="shared" ref="AC25:AC67" si="28">AA25/(1+ElecDiscountRate)^1</f>
        <v>32723.457244963756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>
        <f>HLOOKUP(I25,ElecAvoidedCostsWOCC!$A$5:$Q$50,G25+1,FALSE)</f>
        <v>3.4276422079642828</v>
      </c>
      <c r="AG25" s="44">
        <f t="shared" ref="AG25:AG67" si="31">AF25*J25*K25</f>
        <v>88651.167009905024</v>
      </c>
      <c r="AH25" s="52">
        <f>HLOOKUP(I25,ElecAvoidedCostsWOCC!$A$5:$Q$50,T25+1,FALSE)</f>
        <v>3.4276422079642828</v>
      </c>
      <c r="AI25" s="44">
        <f t="shared" ref="AI25:AI67" si="32">AH25*J25*L25</f>
        <v>0</v>
      </c>
      <c r="AJ25" s="44">
        <f t="shared" ref="AJ25:AJ67" si="33">AG25+AI25</f>
        <v>88651.167009905024</v>
      </c>
      <c r="AK25" s="44">
        <f>HLOOKUP(I25,ElecAvoidedCostsWOCC!$A$5:$Q$50,G25+1,FALSE)*J25*L25</f>
        <v>0</v>
      </c>
      <c r="AL25" s="44">
        <f t="shared" ref="AL25:AL67" si="34">AG25+AI25-AK25</f>
        <v>88651.167009905024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88651.16700990501</v>
      </c>
      <c r="AN25" s="48">
        <f t="shared" ref="AN25:AN67" si="35">AM25*1.1+AD25+AE25</f>
        <v>97516.283710895514</v>
      </c>
      <c r="AO25" s="47">
        <f t="shared" ref="AO25:AO67" si="36">IFERROR(AM25/AB25,0)</f>
        <v>4.8770672481322688</v>
      </c>
      <c r="AP25" s="47">
        <f t="shared" ref="AP25:AP67" si="37">AN25/AC25</f>
        <v>2.9800116467187641</v>
      </c>
    </row>
    <row r="26" spans="1:42" ht="13.5" customHeight="1">
      <c r="B26" s="97" t="s">
        <v>15</v>
      </c>
      <c r="C26" s="61">
        <v>18230627</v>
      </c>
      <c r="D26" s="61" t="s">
        <v>80</v>
      </c>
      <c r="E26" s="38" t="s">
        <v>714</v>
      </c>
      <c r="F26" s="39" t="s">
        <v>715</v>
      </c>
      <c r="G26" s="39">
        <v>45</v>
      </c>
      <c r="H26" s="39"/>
      <c r="I26" s="40" t="s">
        <v>283</v>
      </c>
      <c r="J26" s="41">
        <v>9568</v>
      </c>
      <c r="K26" s="41">
        <v>0.62</v>
      </c>
      <c r="L26" s="41"/>
      <c r="M26" s="42">
        <v>0.5</v>
      </c>
      <c r="N26" s="42">
        <v>1.0900000000000001</v>
      </c>
      <c r="O26" s="43">
        <v>5932.16</v>
      </c>
      <c r="P26" s="44">
        <v>4800</v>
      </c>
      <c r="Q26" s="44">
        <v>10429.120000000001</v>
      </c>
      <c r="R26" s="45">
        <v>0.01</v>
      </c>
      <c r="S26" s="46">
        <v>0</v>
      </c>
      <c r="T26" s="39">
        <f t="shared" si="19"/>
        <v>45</v>
      </c>
      <c r="U26" s="47">
        <f t="shared" si="20"/>
        <v>0.20094206572853429</v>
      </c>
      <c r="V26" s="48">
        <f t="shared" si="21"/>
        <v>0.59000000000000008</v>
      </c>
      <c r="W26" s="49">
        <f t="shared" si="22"/>
        <v>4.4653792384118729E-3</v>
      </c>
      <c r="X26" s="44">
        <f t="shared" si="23"/>
        <v>661.11328357630919</v>
      </c>
      <c r="Y26" s="44">
        <f t="shared" si="24"/>
        <v>5629.1200000000008</v>
      </c>
      <c r="Z26" s="44">
        <f t="shared" si="25"/>
        <v>4447.5294654056224</v>
      </c>
      <c r="AA26" s="50">
        <f t="shared" si="26"/>
        <v>11090.23328357631</v>
      </c>
      <c r="AB26" s="51">
        <f t="shared" si="27"/>
        <v>4157.7353140185305</v>
      </c>
      <c r="AC26" s="44">
        <f t="shared" si="28"/>
        <v>10367.610810111535</v>
      </c>
      <c r="AD26" s="44">
        <f t="shared" si="29"/>
        <v>1306.5493712698944</v>
      </c>
      <c r="AE26" s="44">
        <f t="shared" si="30"/>
        <v>0</v>
      </c>
      <c r="AF26" s="52">
        <f>HLOOKUP(I26,ElecAvoidedCostsWOCC!$A$5:$Q$50,G26+1,FALSE)</f>
        <v>3.4276422079642828</v>
      </c>
      <c r="AG26" s="44">
        <f t="shared" si="31"/>
        <v>20333.322000397398</v>
      </c>
      <c r="AH26" s="52">
        <f>HLOOKUP(I26,ElecAvoidedCostsWOCC!$A$5:$Q$50,T26+1,FALSE)</f>
        <v>3.4276422079642828</v>
      </c>
      <c r="AI26" s="44">
        <f t="shared" si="32"/>
        <v>0</v>
      </c>
      <c r="AJ26" s="44">
        <f t="shared" si="33"/>
        <v>20333.322000397398</v>
      </c>
      <c r="AK26" s="44">
        <f>HLOOKUP(I26,ElecAvoidedCostsWOCC!$A$5:$Q$50,G26+1,FALSE)*J26*L26</f>
        <v>0</v>
      </c>
      <c r="AL26" s="44">
        <f t="shared" si="34"/>
        <v>20333.322000397398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20333.322000397402</v>
      </c>
      <c r="AN26" s="48">
        <f t="shared" si="35"/>
        <v>23673.203571707039</v>
      </c>
      <c r="AO26" s="47">
        <f t="shared" si="36"/>
        <v>4.8904801447653625</v>
      </c>
      <c r="AP26" s="47">
        <f t="shared" si="37"/>
        <v>2.2833808102266486</v>
      </c>
    </row>
    <row r="27" spans="1:42" ht="13.5" customHeight="1">
      <c r="B27" s="97" t="s">
        <v>15</v>
      </c>
      <c r="C27" s="61">
        <v>18230627</v>
      </c>
      <c r="D27" s="61" t="s">
        <v>80</v>
      </c>
      <c r="E27" s="38" t="s">
        <v>716</v>
      </c>
      <c r="F27" s="39" t="s">
        <v>715</v>
      </c>
      <c r="G27" s="39">
        <v>45</v>
      </c>
      <c r="H27" s="39"/>
      <c r="I27" s="40" t="s">
        <v>283</v>
      </c>
      <c r="J27" s="41">
        <v>42780</v>
      </c>
      <c r="K27" s="41">
        <v>0.44</v>
      </c>
      <c r="L27" s="41"/>
      <c r="M27" s="42">
        <v>0.5</v>
      </c>
      <c r="N27" s="42">
        <v>1.24</v>
      </c>
      <c r="O27" s="43">
        <v>18921.62</v>
      </c>
      <c r="P27" s="44">
        <v>21000</v>
      </c>
      <c r="Q27" s="44">
        <v>53047.199999999997</v>
      </c>
      <c r="R27" s="45">
        <v>0</v>
      </c>
      <c r="S27" s="46">
        <v>0</v>
      </c>
      <c r="T27" s="39">
        <f t="shared" si="19"/>
        <v>45</v>
      </c>
      <c r="U27" s="47">
        <f t="shared" si="20"/>
        <v>0.6409384456471755</v>
      </c>
      <c r="V27" s="48">
        <f t="shared" si="21"/>
        <v>0.74</v>
      </c>
      <c r="W27" s="49">
        <f t="shared" si="22"/>
        <v>1.4243076569937233E-2</v>
      </c>
      <c r="X27" s="44">
        <f t="shared" si="23"/>
        <v>2108.7317821473398</v>
      </c>
      <c r="Y27" s="44">
        <f t="shared" si="24"/>
        <v>32047.199999999997</v>
      </c>
      <c r="Z27" s="44">
        <f t="shared" si="25"/>
        <v>14186.141722948862</v>
      </c>
      <c r="AA27" s="50">
        <f t="shared" si="26"/>
        <v>55155.931782147338</v>
      </c>
      <c r="AB27" s="51">
        <f t="shared" si="27"/>
        <v>13261.794636766252</v>
      </c>
      <c r="AC27" s="44">
        <f t="shared" si="28"/>
        <v>51562.056447739866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3.4276422079642828</v>
      </c>
      <c r="AG27" s="44">
        <f t="shared" si="31"/>
        <v>64519.194808953282</v>
      </c>
      <c r="AH27" s="52">
        <f>HLOOKUP(I27,ElecAvoidedCostsWOCC!$A$5:$Q$50,T27+1,FALSE)</f>
        <v>3.4276422079642828</v>
      </c>
      <c r="AI27" s="44">
        <f t="shared" si="32"/>
        <v>0</v>
      </c>
      <c r="AJ27" s="44">
        <f t="shared" si="33"/>
        <v>64519.194808953282</v>
      </c>
      <c r="AK27" s="44">
        <f>HLOOKUP(I27,ElecAvoidedCostsWOCC!$A$5:$Q$50,G27+1,FALSE)*J27*L27</f>
        <v>0</v>
      </c>
      <c r="AL27" s="44">
        <f t="shared" si="34"/>
        <v>64519.194808953282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64519.194808953282</v>
      </c>
      <c r="AN27" s="48">
        <f t="shared" si="35"/>
        <v>70971.114289848614</v>
      </c>
      <c r="AO27" s="47">
        <f t="shared" si="36"/>
        <v>4.8650425207221879</v>
      </c>
      <c r="AP27" s="47">
        <f t="shared" si="37"/>
        <v>1.3764213295445378</v>
      </c>
    </row>
    <row r="28" spans="1:42" ht="13.5" customHeight="1">
      <c r="B28" s="97" t="s">
        <v>15</v>
      </c>
      <c r="C28" s="61">
        <v>18230627</v>
      </c>
      <c r="D28" s="61" t="s">
        <v>80</v>
      </c>
      <c r="E28" s="38" t="s">
        <v>717</v>
      </c>
      <c r="F28" s="39" t="s">
        <v>718</v>
      </c>
      <c r="G28" s="39">
        <v>45</v>
      </c>
      <c r="H28" s="39"/>
      <c r="I28" s="40" t="s">
        <v>283</v>
      </c>
      <c r="J28" s="41">
        <v>93886</v>
      </c>
      <c r="K28" s="41"/>
      <c r="L28" s="41"/>
      <c r="M28" s="42"/>
      <c r="N28" s="42"/>
      <c r="O28" s="43">
        <v>0</v>
      </c>
      <c r="P28" s="44">
        <v>0</v>
      </c>
      <c r="Q28" s="44">
        <v>0</v>
      </c>
      <c r="R28" s="45">
        <v>0</v>
      </c>
      <c r="S28" s="46">
        <v>0</v>
      </c>
      <c r="T28" s="39">
        <f t="shared" si="19"/>
        <v>45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3.4276422079642828</v>
      </c>
      <c r="AG28" s="44">
        <f t="shared" si="31"/>
        <v>0</v>
      </c>
      <c r="AH28" s="52">
        <f>HLOOKUP(I28,ElecAvoidedCostsWOCC!$A$5:$Q$50,T28+1,FALSE)</f>
        <v>3.4276422079642828</v>
      </c>
      <c r="AI28" s="44">
        <f t="shared" si="32"/>
        <v>0</v>
      </c>
      <c r="AJ28" s="44">
        <f t="shared" si="33"/>
        <v>0</v>
      </c>
      <c r="AK28" s="44">
        <f>HLOOKUP(I28,ElecAvoidedCostsWOCC!$A$5:$Q$50,G28+1,FALSE)*J28*L28</f>
        <v>0</v>
      </c>
      <c r="AL28" s="44">
        <f t="shared" si="34"/>
        <v>0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 t="s">
        <v>15</v>
      </c>
      <c r="C29" s="61">
        <v>18230627</v>
      </c>
      <c r="D29" s="61" t="s">
        <v>80</v>
      </c>
      <c r="E29" s="38" t="s">
        <v>719</v>
      </c>
      <c r="F29" s="39" t="s">
        <v>718</v>
      </c>
      <c r="G29" s="39">
        <v>45</v>
      </c>
      <c r="H29" s="39"/>
      <c r="I29" s="40" t="s">
        <v>283</v>
      </c>
      <c r="J29" s="41">
        <v>419368</v>
      </c>
      <c r="K29" s="41">
        <v>0.03</v>
      </c>
      <c r="L29" s="41"/>
      <c r="M29" s="42">
        <v>0</v>
      </c>
      <c r="N29" s="42">
        <v>0</v>
      </c>
      <c r="O29" s="43">
        <v>12035.97</v>
      </c>
      <c r="P29" s="44">
        <v>0</v>
      </c>
      <c r="Q29" s="44">
        <v>0</v>
      </c>
      <c r="R29" s="45">
        <v>0</v>
      </c>
      <c r="S29" s="46">
        <v>0</v>
      </c>
      <c r="T29" s="39">
        <f t="shared" si="19"/>
        <v>45</v>
      </c>
      <c r="U29" s="47">
        <f t="shared" si="20"/>
        <v>0.40769849006882258</v>
      </c>
      <c r="V29" s="48">
        <f t="shared" si="21"/>
        <v>0</v>
      </c>
      <c r="W29" s="49">
        <f t="shared" si="22"/>
        <v>9.0599664459738351E-3</v>
      </c>
      <c r="X29" s="44">
        <f t="shared" si="23"/>
        <v>1341.3562088220731</v>
      </c>
      <c r="Y29" s="44">
        <f t="shared" si="24"/>
        <v>0</v>
      </c>
      <c r="Z29" s="44">
        <f t="shared" si="25"/>
        <v>9023.7504079016926</v>
      </c>
      <c r="AA29" s="50">
        <f t="shared" si="26"/>
        <v>1341.3562088220731</v>
      </c>
      <c r="AB29" s="51">
        <f t="shared" si="27"/>
        <v>8435.7767672260379</v>
      </c>
      <c r="AC29" s="44">
        <f t="shared" si="28"/>
        <v>1253.9555097897289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3.4276422079642828</v>
      </c>
      <c r="AG29" s="44">
        <f t="shared" si="31"/>
        <v>43123.30372408696</v>
      </c>
      <c r="AH29" s="52">
        <f>HLOOKUP(I29,ElecAvoidedCostsWOCC!$A$5:$Q$50,T29+1,FALSE)</f>
        <v>3.4276422079642828</v>
      </c>
      <c r="AI29" s="44">
        <f t="shared" si="32"/>
        <v>0</v>
      </c>
      <c r="AJ29" s="44">
        <f t="shared" si="33"/>
        <v>43123.30372408696</v>
      </c>
      <c r="AK29" s="44">
        <f>HLOOKUP(I29,ElecAvoidedCostsWOCC!$A$5:$Q$50,G29+1,FALSE)*J29*L29</f>
        <v>0</v>
      </c>
      <c r="AL29" s="44">
        <f t="shared" si="34"/>
        <v>43123.30372408696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43123.30372408696</v>
      </c>
      <c r="AN29" s="48">
        <f t="shared" si="35"/>
        <v>47435.634096495662</v>
      </c>
      <c r="AO29" s="47">
        <f t="shared" si="36"/>
        <v>5.1119541109273952</v>
      </c>
      <c r="AP29" s="47">
        <f t="shared" si="37"/>
        <v>37.828801521395256</v>
      </c>
    </row>
    <row r="30" spans="1:42">
      <c r="B30" s="97" t="s">
        <v>15</v>
      </c>
      <c r="C30" s="61">
        <v>18230627</v>
      </c>
      <c r="D30" s="61" t="s">
        <v>80</v>
      </c>
      <c r="E30" s="38" t="s">
        <v>720</v>
      </c>
      <c r="F30" s="39" t="s">
        <v>721</v>
      </c>
      <c r="G30" s="39">
        <v>45</v>
      </c>
      <c r="H30" s="39"/>
      <c r="I30" s="40" t="s">
        <v>283</v>
      </c>
      <c r="J30" s="41">
        <v>11275</v>
      </c>
      <c r="K30" s="41">
        <v>0.26</v>
      </c>
      <c r="L30" s="41"/>
      <c r="M30" s="42">
        <v>0.5</v>
      </c>
      <c r="N30" s="42">
        <v>1.0900000000000001</v>
      </c>
      <c r="O30" s="43">
        <v>2931.5</v>
      </c>
      <c r="P30" s="44">
        <v>5400</v>
      </c>
      <c r="Q30" s="44">
        <v>12289.75</v>
      </c>
      <c r="R30" s="45">
        <v>0.02</v>
      </c>
      <c r="S30" s="46">
        <v>0</v>
      </c>
      <c r="T30" s="39">
        <f t="shared" si="19"/>
        <v>45</v>
      </c>
      <c r="U30" s="47">
        <f t="shared" si="20"/>
        <v>9.9299692807206519E-2</v>
      </c>
      <c r="V30" s="48">
        <f t="shared" si="21"/>
        <v>0.59000000000000008</v>
      </c>
      <c r="W30" s="49">
        <f t="shared" si="22"/>
        <v>2.2066598401601447E-3</v>
      </c>
      <c r="X30" s="44">
        <f t="shared" si="23"/>
        <v>326.70285204781231</v>
      </c>
      <c r="Y30" s="44">
        <f t="shared" si="24"/>
        <v>6889.75</v>
      </c>
      <c r="Z30" s="44">
        <f t="shared" si="25"/>
        <v>2197.8390043148838</v>
      </c>
      <c r="AA30" s="50">
        <f t="shared" si="26"/>
        <v>12616.452852047812</v>
      </c>
      <c r="AB30" s="51">
        <f t="shared" si="27"/>
        <v>2054.6312090444831</v>
      </c>
      <c r="AC30" s="44">
        <f t="shared" si="28"/>
        <v>11794.384268531188</v>
      </c>
      <c r="AD30" s="44">
        <f t="shared" si="29"/>
        <v>3079.2943480493436</v>
      </c>
      <c r="AE30" s="44">
        <f t="shared" si="30"/>
        <v>0</v>
      </c>
      <c r="AF30" s="52">
        <f>HLOOKUP(I30,ElecAvoidedCostsWOCC!$A$5:$Q$50,G30+1,FALSE)</f>
        <v>3.4276422079642828</v>
      </c>
      <c r="AG30" s="44">
        <f t="shared" si="31"/>
        <v>10048.133132647295</v>
      </c>
      <c r="AH30" s="52">
        <f>HLOOKUP(I30,ElecAvoidedCostsWOCC!$A$5:$Q$50,T30+1,FALSE)</f>
        <v>3.4276422079642828</v>
      </c>
      <c r="AI30" s="44">
        <f t="shared" si="32"/>
        <v>0</v>
      </c>
      <c r="AJ30" s="44">
        <f t="shared" si="33"/>
        <v>10048.133132647295</v>
      </c>
      <c r="AK30" s="44">
        <f>HLOOKUP(I30,ElecAvoidedCostsWOCC!$A$5:$Q$50,G30+1,FALSE)*J30*L30</f>
        <v>0</v>
      </c>
      <c r="AL30" s="44">
        <f t="shared" si="34"/>
        <v>10048.133132647295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10048.133132647295</v>
      </c>
      <c r="AN30" s="48">
        <f t="shared" si="35"/>
        <v>14132.240793961369</v>
      </c>
      <c r="AO30" s="47">
        <f t="shared" si="36"/>
        <v>4.8904801447653625</v>
      </c>
      <c r="AP30" s="47">
        <f t="shared" si="37"/>
        <v>1.1982177680667789</v>
      </c>
    </row>
    <row r="31" spans="1:42">
      <c r="B31" s="97" t="s">
        <v>15</v>
      </c>
      <c r="C31" s="61">
        <v>18230627</v>
      </c>
      <c r="D31" s="61" t="s">
        <v>80</v>
      </c>
      <c r="E31" s="38" t="s">
        <v>722</v>
      </c>
      <c r="F31" s="39" t="s">
        <v>721</v>
      </c>
      <c r="G31" s="39">
        <v>45</v>
      </c>
      <c r="H31" s="39"/>
      <c r="I31" s="40" t="s">
        <v>283</v>
      </c>
      <c r="J31" s="41">
        <v>25388</v>
      </c>
      <c r="K31" s="41">
        <v>0.33</v>
      </c>
      <c r="L31" s="41"/>
      <c r="M31" s="42">
        <v>0.5</v>
      </c>
      <c r="N31" s="42">
        <v>1.24</v>
      </c>
      <c r="O31" s="43">
        <v>8405.9599999999991</v>
      </c>
      <c r="P31" s="44">
        <v>13088.43</v>
      </c>
      <c r="Q31" s="44">
        <v>31481.119999999999</v>
      </c>
      <c r="R31" s="45">
        <v>0</v>
      </c>
      <c r="S31" s="46">
        <v>0</v>
      </c>
      <c r="T31" s="39">
        <f t="shared" si="19"/>
        <v>45</v>
      </c>
      <c r="U31" s="47">
        <f t="shared" si="20"/>
        <v>0.28473793134902459</v>
      </c>
      <c r="V31" s="48">
        <f t="shared" si="21"/>
        <v>0.74</v>
      </c>
      <c r="W31" s="49">
        <f t="shared" si="22"/>
        <v>6.3275095855338803E-3</v>
      </c>
      <c r="X31" s="44">
        <f t="shared" si="23"/>
        <v>936.80747269310189</v>
      </c>
      <c r="Y31" s="44">
        <f t="shared" si="24"/>
        <v>18392.689999999999</v>
      </c>
      <c r="Z31" s="44">
        <f t="shared" si="25"/>
        <v>6302.2161885419546</v>
      </c>
      <c r="AA31" s="50">
        <f t="shared" si="26"/>
        <v>32417.9274726931</v>
      </c>
      <c r="AB31" s="51">
        <f t="shared" si="27"/>
        <v>5891.5735145760063</v>
      </c>
      <c r="AC31" s="44">
        <f t="shared" si="28"/>
        <v>30305.625383465547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3.4276422079642828</v>
      </c>
      <c r="AG31" s="44">
        <f t="shared" si="31"/>
        <v>28716.92352401308</v>
      </c>
      <c r="AH31" s="52">
        <f>HLOOKUP(I31,ElecAvoidedCostsWOCC!$A$5:$Q$50,T31+1,FALSE)</f>
        <v>3.4276422079642828</v>
      </c>
      <c r="AI31" s="44">
        <f t="shared" si="32"/>
        <v>0</v>
      </c>
      <c r="AJ31" s="44">
        <f t="shared" si="33"/>
        <v>28716.92352401308</v>
      </c>
      <c r="AK31" s="44">
        <f>HLOOKUP(I31,ElecAvoidedCostsWOCC!$A$5:$Q$50,G31+1,FALSE)*J31*L31</f>
        <v>0</v>
      </c>
      <c r="AL31" s="44">
        <f t="shared" si="34"/>
        <v>28716.92352401308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28716.923524013077</v>
      </c>
      <c r="AN31" s="48">
        <f t="shared" si="35"/>
        <v>31588.615876414387</v>
      </c>
      <c r="AO31" s="47">
        <f t="shared" si="36"/>
        <v>4.8742366454337152</v>
      </c>
      <c r="AP31" s="47">
        <f t="shared" si="37"/>
        <v>1.0423350607920081</v>
      </c>
    </row>
    <row r="32" spans="1:42">
      <c r="B32" s="97" t="s">
        <v>15</v>
      </c>
      <c r="C32" s="61">
        <v>18230627</v>
      </c>
      <c r="D32" s="61" t="s">
        <v>80</v>
      </c>
      <c r="E32" s="38" t="s">
        <v>723</v>
      </c>
      <c r="F32" s="39" t="s">
        <v>724</v>
      </c>
      <c r="G32" s="39">
        <v>45</v>
      </c>
      <c r="H32" s="39"/>
      <c r="I32" s="40" t="s">
        <v>283</v>
      </c>
      <c r="J32" s="41">
        <v>14052</v>
      </c>
      <c r="K32" s="41">
        <v>0.44</v>
      </c>
      <c r="L32" s="41"/>
      <c r="M32" s="42">
        <v>0.5</v>
      </c>
      <c r="N32" s="42">
        <v>1.0900000000000001</v>
      </c>
      <c r="O32" s="43">
        <v>6182.88</v>
      </c>
      <c r="P32" s="44">
        <v>6600</v>
      </c>
      <c r="Q32" s="44">
        <v>15316.68</v>
      </c>
      <c r="R32" s="45">
        <v>0.01</v>
      </c>
      <c r="S32" s="46">
        <v>0</v>
      </c>
      <c r="T32" s="39">
        <f t="shared" si="19"/>
        <v>45</v>
      </c>
      <c r="U32" s="47">
        <f t="shared" si="20"/>
        <v>0.20943478924230632</v>
      </c>
      <c r="V32" s="48">
        <f t="shared" si="21"/>
        <v>0.59000000000000008</v>
      </c>
      <c r="W32" s="49">
        <f t="shared" si="22"/>
        <v>4.6541064276068075E-3</v>
      </c>
      <c r="X32" s="44">
        <f t="shared" si="23"/>
        <v>689.05493087817763</v>
      </c>
      <c r="Y32" s="44">
        <f t="shared" si="24"/>
        <v>8716.68</v>
      </c>
      <c r="Z32" s="44">
        <f t="shared" si="25"/>
        <v>4635.5022421962849</v>
      </c>
      <c r="AA32" s="50">
        <f t="shared" si="26"/>
        <v>16005.734930878178</v>
      </c>
      <c r="AB32" s="51">
        <f t="shared" si="27"/>
        <v>4333.4600749708188</v>
      </c>
      <c r="AC32" s="44">
        <f t="shared" si="28"/>
        <v>14962.825961370643</v>
      </c>
      <c r="AD32" s="44">
        <f t="shared" si="29"/>
        <v>1918.8578349795732</v>
      </c>
      <c r="AE32" s="44">
        <f t="shared" si="30"/>
        <v>0</v>
      </c>
      <c r="AF32" s="52">
        <f>HLOOKUP(I32,ElecAvoidedCostsWOCC!$A$5:$Q$50,G32+1,FALSE)</f>
        <v>3.4276422079642828</v>
      </c>
      <c r="AG32" s="44">
        <f t="shared" si="31"/>
        <v>21192.700454778205</v>
      </c>
      <c r="AH32" s="52">
        <f>HLOOKUP(I32,ElecAvoidedCostsWOCC!$A$5:$Q$50,T32+1,FALSE)</f>
        <v>3.4276422079642828</v>
      </c>
      <c r="AI32" s="44">
        <f t="shared" si="32"/>
        <v>0</v>
      </c>
      <c r="AJ32" s="44">
        <f t="shared" si="33"/>
        <v>21192.700454778205</v>
      </c>
      <c r="AK32" s="44">
        <f>HLOOKUP(I32,ElecAvoidedCostsWOCC!$A$5:$Q$50,G32+1,FALSE)*J32*L32</f>
        <v>0</v>
      </c>
      <c r="AL32" s="44">
        <f t="shared" si="34"/>
        <v>21192.700454778205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21192.700454778205</v>
      </c>
      <c r="AN32" s="48">
        <f t="shared" si="35"/>
        <v>25230.828335235601</v>
      </c>
      <c r="AO32" s="47">
        <f t="shared" si="36"/>
        <v>4.8904801447653616</v>
      </c>
      <c r="AP32" s="47">
        <f t="shared" si="37"/>
        <v>1.68623416461394</v>
      </c>
    </row>
    <row r="33" spans="2:42">
      <c r="B33" s="97" t="s">
        <v>15</v>
      </c>
      <c r="C33" s="61">
        <v>18230627</v>
      </c>
      <c r="D33" s="61" t="s">
        <v>80</v>
      </c>
      <c r="E33" s="38" t="s">
        <v>725</v>
      </c>
      <c r="F33" s="39" t="s">
        <v>724</v>
      </c>
      <c r="G33" s="39">
        <v>45</v>
      </c>
      <c r="H33" s="39"/>
      <c r="I33" s="40" t="s">
        <v>283</v>
      </c>
      <c r="J33" s="41">
        <v>30485</v>
      </c>
      <c r="K33" s="41">
        <v>0.43</v>
      </c>
      <c r="L33" s="41"/>
      <c r="M33" s="42">
        <v>0.5</v>
      </c>
      <c r="N33" s="42">
        <v>1.24</v>
      </c>
      <c r="O33" s="43">
        <v>13227.45</v>
      </c>
      <c r="P33" s="44">
        <v>17964.84</v>
      </c>
      <c r="Q33" s="44">
        <v>37801.4</v>
      </c>
      <c r="R33" s="45">
        <v>0</v>
      </c>
      <c r="S33" s="46">
        <v>0</v>
      </c>
      <c r="T33" s="39">
        <f t="shared" si="19"/>
        <v>45</v>
      </c>
      <c r="U33" s="47">
        <f t="shared" si="20"/>
        <v>0.44805789582898992</v>
      </c>
      <c r="V33" s="48">
        <f t="shared" si="21"/>
        <v>0.74</v>
      </c>
      <c r="W33" s="49">
        <f t="shared" si="22"/>
        <v>9.9568421295331087E-3</v>
      </c>
      <c r="X33" s="44">
        <f t="shared" si="23"/>
        <v>1474.1414430563993</v>
      </c>
      <c r="Y33" s="44">
        <f t="shared" si="24"/>
        <v>19836.560000000001</v>
      </c>
      <c r="Z33" s="44">
        <f t="shared" si="25"/>
        <v>9917.0409475097767</v>
      </c>
      <c r="AA33" s="50">
        <f t="shared" si="26"/>
        <v>39275.541443056398</v>
      </c>
      <c r="AB33" s="51">
        <f t="shared" si="27"/>
        <v>9270.8618748338558</v>
      </c>
      <c r="AC33" s="44">
        <f t="shared" si="28"/>
        <v>36716.407818132553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3.4276422079642828</v>
      </c>
      <c r="AG33" s="44">
        <f t="shared" si="31"/>
        <v>44931.419265210199</v>
      </c>
      <c r="AH33" s="52">
        <f>HLOOKUP(I33,ElecAvoidedCostsWOCC!$A$5:$Q$50,T33+1,FALSE)</f>
        <v>3.4276422079642828</v>
      </c>
      <c r="AI33" s="44">
        <f t="shared" si="32"/>
        <v>0</v>
      </c>
      <c r="AJ33" s="44">
        <f t="shared" si="33"/>
        <v>44931.419265210199</v>
      </c>
      <c r="AK33" s="44">
        <f>HLOOKUP(I33,ElecAvoidedCostsWOCC!$A$5:$Q$50,G33+1,FALSE)*J33*L33</f>
        <v>0</v>
      </c>
      <c r="AL33" s="44">
        <f t="shared" si="34"/>
        <v>44931.419265210199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44931.419265210199</v>
      </c>
      <c r="AN33" s="48">
        <f t="shared" si="35"/>
        <v>49424.56119173122</v>
      </c>
      <c r="AO33" s="47">
        <f t="shared" si="36"/>
        <v>4.8465201910923108</v>
      </c>
      <c r="AP33" s="47">
        <f t="shared" si="37"/>
        <v>1.3461164675080957</v>
      </c>
    </row>
    <row r="34" spans="2:42">
      <c r="B34" s="97" t="s">
        <v>15</v>
      </c>
      <c r="C34" s="61">
        <v>18230627</v>
      </c>
      <c r="D34" s="61" t="s">
        <v>80</v>
      </c>
      <c r="E34" s="38" t="s">
        <v>726</v>
      </c>
      <c r="F34" s="39" t="s">
        <v>727</v>
      </c>
      <c r="G34" s="39">
        <v>5</v>
      </c>
      <c r="H34" s="39"/>
      <c r="I34" s="40" t="s">
        <v>283</v>
      </c>
      <c r="J34" s="41">
        <v>42</v>
      </c>
      <c r="K34" s="41"/>
      <c r="L34" s="41"/>
      <c r="M34" s="42"/>
      <c r="N34" s="42"/>
      <c r="O34" s="43">
        <v>0</v>
      </c>
      <c r="P34" s="44">
        <v>0</v>
      </c>
      <c r="Q34" s="44"/>
      <c r="R34" s="45">
        <v>0</v>
      </c>
      <c r="S34" s="46">
        <v>0</v>
      </c>
      <c r="T34" s="39">
        <f t="shared" si="19"/>
        <v>5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0.5120569885699936</v>
      </c>
      <c r="AG34" s="44">
        <f t="shared" si="31"/>
        <v>0</v>
      </c>
      <c r="AH34" s="52">
        <f>HLOOKUP(I34,ElecAvoidedCostsWOCC!$A$5:$Q$50,T34+1,FALSE)</f>
        <v>0.5120569885699936</v>
      </c>
      <c r="AI34" s="44">
        <f t="shared" si="32"/>
        <v>0</v>
      </c>
      <c r="AJ34" s="44">
        <f t="shared" si="33"/>
        <v>0</v>
      </c>
      <c r="AK34" s="44">
        <f>HLOOKUP(I34,ElecAvoidedCostsWOCC!$A$5:$Q$50,G34+1,FALSE)*J34*L34</f>
        <v>0</v>
      </c>
      <c r="AL34" s="44">
        <f t="shared" si="34"/>
        <v>0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15</v>
      </c>
      <c r="C35" s="61">
        <v>18230627</v>
      </c>
      <c r="D35" s="61" t="s">
        <v>80</v>
      </c>
      <c r="E35" s="38" t="s">
        <v>728</v>
      </c>
      <c r="F35" s="39" t="s">
        <v>727</v>
      </c>
      <c r="G35" s="39">
        <v>5</v>
      </c>
      <c r="H35" s="39"/>
      <c r="I35" s="40" t="s">
        <v>283</v>
      </c>
      <c r="J35" s="41">
        <v>480</v>
      </c>
      <c r="K35" s="41"/>
      <c r="L35" s="41"/>
      <c r="M35" s="42"/>
      <c r="N35" s="42"/>
      <c r="O35" s="43">
        <v>0</v>
      </c>
      <c r="P35" s="44">
        <v>0</v>
      </c>
      <c r="Q35" s="44"/>
      <c r="R35" s="45">
        <v>0</v>
      </c>
      <c r="S35" s="46">
        <v>0</v>
      </c>
      <c r="T35" s="39">
        <f t="shared" si="19"/>
        <v>5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0.5120569885699936</v>
      </c>
      <c r="AG35" s="44">
        <f t="shared" si="31"/>
        <v>0</v>
      </c>
      <c r="AH35" s="52">
        <f>HLOOKUP(I35,ElecAvoidedCostsWOCC!$A$5:$Q$50,T35+1,FALSE)</f>
        <v>0.5120569885699936</v>
      </c>
      <c r="AI35" s="44">
        <f t="shared" si="32"/>
        <v>0</v>
      </c>
      <c r="AJ35" s="44">
        <f t="shared" si="33"/>
        <v>0</v>
      </c>
      <c r="AK35" s="44">
        <f>HLOOKUP(I35,ElecAvoidedCostsWOCC!$A$5:$Q$50,G35+1,FALSE)*J35*L35</f>
        <v>0</v>
      </c>
      <c r="AL35" s="44">
        <f t="shared" si="34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 t="s">
        <v>15</v>
      </c>
      <c r="C36" s="61">
        <v>18230627</v>
      </c>
      <c r="D36" s="61" t="s">
        <v>80</v>
      </c>
      <c r="E36" s="38" t="s">
        <v>729</v>
      </c>
      <c r="F36" s="39" t="s">
        <v>730</v>
      </c>
      <c r="G36" s="39">
        <v>25</v>
      </c>
      <c r="H36" s="39"/>
      <c r="I36" s="40" t="s">
        <v>283</v>
      </c>
      <c r="J36" s="41">
        <v>9356</v>
      </c>
      <c r="K36" s="41">
        <v>0.31</v>
      </c>
      <c r="L36" s="41"/>
      <c r="M36" s="42">
        <v>1.39</v>
      </c>
      <c r="N36" s="42">
        <v>2.3199999999999998</v>
      </c>
      <c r="O36" s="43">
        <v>2935.92</v>
      </c>
      <c r="P36" s="44">
        <v>9600</v>
      </c>
      <c r="Q36" s="44">
        <v>21705.919999999998</v>
      </c>
      <c r="R36" s="45">
        <v>0</v>
      </c>
      <c r="S36" s="46">
        <v>0</v>
      </c>
      <c r="T36" s="39">
        <f t="shared" si="19"/>
        <v>25</v>
      </c>
      <c r="U36" s="47">
        <f t="shared" si="20"/>
        <v>5.5249673869375515E-2</v>
      </c>
      <c r="V36" s="48">
        <f t="shared" si="21"/>
        <v>0.92999999999999994</v>
      </c>
      <c r="W36" s="49">
        <f t="shared" si="22"/>
        <v>2.2099869547750205E-3</v>
      </c>
      <c r="X36" s="44">
        <f t="shared" si="23"/>
        <v>327.19544171387111</v>
      </c>
      <c r="Y36" s="44">
        <f t="shared" si="24"/>
        <v>12105.919999999998</v>
      </c>
      <c r="Z36" s="44">
        <f t="shared" si="25"/>
        <v>2201.1528192216115</v>
      </c>
      <c r="AA36" s="50">
        <f t="shared" si="26"/>
        <v>22033.115441713868</v>
      </c>
      <c r="AB36" s="51">
        <f t="shared" si="27"/>
        <v>2057.7291008896059</v>
      </c>
      <c r="AC36" s="44">
        <f t="shared" si="28"/>
        <v>20597.471666554982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2.0508206305871441</v>
      </c>
      <c r="AG36" s="44">
        <f t="shared" si="31"/>
        <v>5948.1181241297299</v>
      </c>
      <c r="AH36" s="52">
        <f>HLOOKUP(I36,ElecAvoidedCostsWOCC!$A$5:$Q$50,T36+1,FALSE)</f>
        <v>2.0508206305871441</v>
      </c>
      <c r="AI36" s="44">
        <f t="shared" si="32"/>
        <v>0</v>
      </c>
      <c r="AJ36" s="44">
        <f t="shared" si="33"/>
        <v>5948.1181241297299</v>
      </c>
      <c r="AK36" s="44">
        <f>HLOOKUP(I36,ElecAvoidedCostsWOCC!$A$5:$Q$50,G36+1,FALSE)*J36*L36</f>
        <v>0</v>
      </c>
      <c r="AL36" s="44">
        <f t="shared" si="34"/>
        <v>5948.1181241297299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5948.1181241297299</v>
      </c>
      <c r="AN36" s="48">
        <f t="shared" si="35"/>
        <v>6542.9299365427032</v>
      </c>
      <c r="AO36" s="47">
        <f t="shared" si="36"/>
        <v>2.8906225418876641</v>
      </c>
      <c r="AP36" s="47">
        <f t="shared" si="37"/>
        <v>0.31765694559331498</v>
      </c>
    </row>
    <row r="37" spans="2:42">
      <c r="B37" s="97" t="s">
        <v>15</v>
      </c>
      <c r="C37" s="61">
        <v>18230627</v>
      </c>
      <c r="D37" s="61" t="s">
        <v>80</v>
      </c>
      <c r="E37" s="38" t="s">
        <v>731</v>
      </c>
      <c r="F37" s="39" t="s">
        <v>732</v>
      </c>
      <c r="G37" s="39">
        <v>25</v>
      </c>
      <c r="H37" s="39"/>
      <c r="I37" s="40" t="s">
        <v>283</v>
      </c>
      <c r="J37" s="41">
        <v>18449</v>
      </c>
      <c r="K37" s="41">
        <v>0.46</v>
      </c>
      <c r="L37" s="41"/>
      <c r="M37" s="42">
        <v>1.39</v>
      </c>
      <c r="N37" s="42">
        <v>1.39</v>
      </c>
      <c r="O37" s="43">
        <v>8486.5400000000009</v>
      </c>
      <c r="P37" s="44">
        <v>15370.46</v>
      </c>
      <c r="Q37" s="44">
        <v>25644.11</v>
      </c>
      <c r="R37" s="45">
        <v>0</v>
      </c>
      <c r="S37" s="46">
        <v>0</v>
      </c>
      <c r="T37" s="39">
        <f t="shared" si="19"/>
        <v>25</v>
      </c>
      <c r="U37" s="47">
        <f t="shared" si="20"/>
        <v>0.15970413610704995</v>
      </c>
      <c r="V37" s="48">
        <f t="shared" si="21"/>
        <v>0</v>
      </c>
      <c r="W37" s="49">
        <f t="shared" si="22"/>
        <v>6.3881654442819978E-3</v>
      </c>
      <c r="X37" s="44">
        <f t="shared" si="23"/>
        <v>945.78776122048146</v>
      </c>
      <c r="Y37" s="44">
        <f t="shared" si="24"/>
        <v>10273.650000000001</v>
      </c>
      <c r="Z37" s="44">
        <f t="shared" si="25"/>
        <v>6362.6295833799877</v>
      </c>
      <c r="AA37" s="50">
        <f t="shared" si="26"/>
        <v>26589.897761220484</v>
      </c>
      <c r="AB37" s="51">
        <f t="shared" si="27"/>
        <v>5948.0504659063172</v>
      </c>
      <c r="AC37" s="44">
        <f t="shared" si="28"/>
        <v>24857.34108742683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2.0508206305871441</v>
      </c>
      <c r="AG37" s="44">
        <f t="shared" si="31"/>
        <v>17404.371314303022</v>
      </c>
      <c r="AH37" s="52">
        <f>HLOOKUP(I37,ElecAvoidedCostsWOCC!$A$5:$Q$50,T37+1,FALSE)</f>
        <v>2.0508206305871441</v>
      </c>
      <c r="AI37" s="44">
        <f t="shared" si="32"/>
        <v>0</v>
      </c>
      <c r="AJ37" s="44">
        <f t="shared" si="33"/>
        <v>17404.371314303022</v>
      </c>
      <c r="AK37" s="44">
        <f>HLOOKUP(I37,ElecAvoidedCostsWOCC!$A$5:$Q$50,G37+1,FALSE)*J37*L37</f>
        <v>0</v>
      </c>
      <c r="AL37" s="44">
        <f t="shared" si="34"/>
        <v>17404.371314303022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17404.371314303022</v>
      </c>
      <c r="AN37" s="48">
        <f t="shared" si="35"/>
        <v>19144.808445733324</v>
      </c>
      <c r="AO37" s="47">
        <f t="shared" si="36"/>
        <v>2.9260631553251426</v>
      </c>
      <c r="AP37" s="47">
        <f t="shared" si="37"/>
        <v>0.77018730114368583</v>
      </c>
    </row>
    <row r="38" spans="2:42">
      <c r="B38" s="97" t="s">
        <v>15</v>
      </c>
      <c r="C38" s="61">
        <v>18230627</v>
      </c>
      <c r="D38" s="61" t="s">
        <v>80</v>
      </c>
      <c r="E38" s="38" t="s">
        <v>733</v>
      </c>
      <c r="F38" s="39" t="s">
        <v>732</v>
      </c>
      <c r="G38" s="39">
        <v>25</v>
      </c>
      <c r="H38" s="39"/>
      <c r="I38" s="40" t="s">
        <v>283</v>
      </c>
      <c r="J38" s="41">
        <v>41780</v>
      </c>
      <c r="K38" s="41">
        <v>0.8</v>
      </c>
      <c r="L38" s="41"/>
      <c r="M38" s="42">
        <v>1.39</v>
      </c>
      <c r="N38" s="42">
        <v>2.3199999999999998</v>
      </c>
      <c r="O38" s="43">
        <v>33570.26</v>
      </c>
      <c r="P38" s="44">
        <v>37035.71</v>
      </c>
      <c r="Q38" s="44">
        <v>96929.600000000006</v>
      </c>
      <c r="R38" s="45">
        <v>0</v>
      </c>
      <c r="S38" s="46">
        <v>0</v>
      </c>
      <c r="T38" s="39">
        <f t="shared" si="19"/>
        <v>25</v>
      </c>
      <c r="U38" s="47">
        <f t="shared" si="20"/>
        <v>0.63174266216727371</v>
      </c>
      <c r="V38" s="48">
        <f t="shared" si="21"/>
        <v>0.92999999999999994</v>
      </c>
      <c r="W38" s="49">
        <f t="shared" si="22"/>
        <v>2.5269706486690947E-2</v>
      </c>
      <c r="X38" s="44">
        <f t="shared" si="23"/>
        <v>3741.2586341417682</v>
      </c>
      <c r="Y38" s="44">
        <f t="shared" si="24"/>
        <v>59893.890000000007</v>
      </c>
      <c r="Z38" s="44">
        <f t="shared" si="25"/>
        <v>25168.694120072243</v>
      </c>
      <c r="AA38" s="50">
        <f t="shared" si="26"/>
        <v>100670.85863414177</v>
      </c>
      <c r="AB38" s="51">
        <f t="shared" si="27"/>
        <v>23528.740880688267</v>
      </c>
      <c r="AC38" s="44">
        <f t="shared" si="28"/>
        <v>94111.300957410262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2.0508206305871441</v>
      </c>
      <c r="AG38" s="44">
        <f t="shared" si="31"/>
        <v>68546.628756744714</v>
      </c>
      <c r="AH38" s="52">
        <f>HLOOKUP(I38,ElecAvoidedCostsWOCC!$A$5:$Q$50,T38+1,FALSE)</f>
        <v>2.0508206305871441</v>
      </c>
      <c r="AI38" s="44">
        <f t="shared" si="32"/>
        <v>0</v>
      </c>
      <c r="AJ38" s="44">
        <f t="shared" si="33"/>
        <v>68546.628756744714</v>
      </c>
      <c r="AK38" s="44">
        <f>HLOOKUP(I38,ElecAvoidedCostsWOCC!$A$5:$Q$50,G38+1,FALSE)*J38*L38</f>
        <v>0</v>
      </c>
      <c r="AL38" s="44">
        <f t="shared" si="34"/>
        <v>68546.628756744714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68546.628756744714</v>
      </c>
      <c r="AN38" s="48">
        <f t="shared" si="35"/>
        <v>75401.29163241919</v>
      </c>
      <c r="AO38" s="47">
        <f t="shared" si="36"/>
        <v>2.9133147882556636</v>
      </c>
      <c r="AP38" s="47">
        <f t="shared" si="37"/>
        <v>0.80119274588013378</v>
      </c>
    </row>
    <row r="39" spans="2:42">
      <c r="B39" s="97" t="s">
        <v>15</v>
      </c>
      <c r="C39" s="61">
        <v>18230627</v>
      </c>
      <c r="D39" s="61" t="s">
        <v>80</v>
      </c>
      <c r="E39" s="38" t="s">
        <v>734</v>
      </c>
      <c r="F39" s="39" t="s">
        <v>735</v>
      </c>
      <c r="G39" s="39">
        <v>25</v>
      </c>
      <c r="H39" s="39"/>
      <c r="I39" s="40" t="s">
        <v>283</v>
      </c>
      <c r="J39" s="41">
        <v>1364</v>
      </c>
      <c r="K39" s="41"/>
      <c r="L39" s="41"/>
      <c r="M39" s="42"/>
      <c r="N39" s="42"/>
      <c r="O39" s="43">
        <v>0</v>
      </c>
      <c r="P39" s="44">
        <v>0</v>
      </c>
      <c r="Q39" s="44">
        <v>0</v>
      </c>
      <c r="R39" s="45">
        <v>0</v>
      </c>
      <c r="S39" s="46">
        <v>0</v>
      </c>
      <c r="T39" s="39">
        <f t="shared" si="19"/>
        <v>25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2.0508206305871441</v>
      </c>
      <c r="AG39" s="44">
        <f t="shared" si="31"/>
        <v>0</v>
      </c>
      <c r="AH39" s="52">
        <f>HLOOKUP(I39,ElecAvoidedCostsWOCC!$A$5:$Q$50,T39+1,FALSE)</f>
        <v>2.0508206305871441</v>
      </c>
      <c r="AI39" s="44">
        <f t="shared" si="32"/>
        <v>0</v>
      </c>
      <c r="AJ39" s="44">
        <f t="shared" si="33"/>
        <v>0</v>
      </c>
      <c r="AK39" s="44">
        <f>HLOOKUP(I39,ElecAvoidedCostsWOCC!$A$5:$Q$50,G39+1,FALSE)*J39*L39</f>
        <v>0</v>
      </c>
      <c r="AL39" s="44">
        <f t="shared" si="34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 t="s">
        <v>15</v>
      </c>
      <c r="C40" s="61">
        <v>18230627</v>
      </c>
      <c r="D40" s="61" t="s">
        <v>80</v>
      </c>
      <c r="E40" s="38" t="s">
        <v>736</v>
      </c>
      <c r="F40" s="39" t="s">
        <v>737</v>
      </c>
      <c r="G40" s="39">
        <v>45</v>
      </c>
      <c r="H40" s="39"/>
      <c r="I40" s="40" t="s">
        <v>283</v>
      </c>
      <c r="J40" s="41">
        <v>25867</v>
      </c>
      <c r="K40" s="41">
        <v>1</v>
      </c>
      <c r="L40" s="41"/>
      <c r="M40" s="42">
        <v>0.25</v>
      </c>
      <c r="N40" s="42">
        <v>1.46</v>
      </c>
      <c r="O40" s="43">
        <v>25867</v>
      </c>
      <c r="P40" s="44">
        <v>4400</v>
      </c>
      <c r="Q40" s="44">
        <v>37765.82</v>
      </c>
      <c r="R40" s="45">
        <v>0.02</v>
      </c>
      <c r="S40" s="46">
        <v>0</v>
      </c>
      <c r="T40" s="39">
        <f t="shared" si="19"/>
        <v>45</v>
      </c>
      <c r="U40" s="47">
        <f t="shared" si="20"/>
        <v>0.87620165575439568</v>
      </c>
      <c r="V40" s="48">
        <f t="shared" si="21"/>
        <v>1.21</v>
      </c>
      <c r="W40" s="49">
        <f t="shared" si="22"/>
        <v>1.9471147905653238E-2</v>
      </c>
      <c r="X40" s="44">
        <f t="shared" si="23"/>
        <v>2882.7640027019484</v>
      </c>
      <c r="Y40" s="44">
        <f t="shared" si="24"/>
        <v>33365.82</v>
      </c>
      <c r="Z40" s="44">
        <f t="shared" si="25"/>
        <v>19393.314523149616</v>
      </c>
      <c r="AA40" s="50">
        <f t="shared" si="26"/>
        <v>40648.584002701951</v>
      </c>
      <c r="AB40" s="51">
        <f t="shared" si="27"/>
        <v>18129.676099046101</v>
      </c>
      <c r="AC40" s="44">
        <f t="shared" si="28"/>
        <v>37999.985045061185</v>
      </c>
      <c r="AD40" s="44">
        <f t="shared" si="29"/>
        <v>7064.4884169394563</v>
      </c>
      <c r="AE40" s="44">
        <f t="shared" si="30"/>
        <v>0</v>
      </c>
      <c r="AF40" s="52">
        <f>HLOOKUP(I40,ElecAvoidedCostsWOCC!$A$5:$Q$50,G40+1,FALSE)</f>
        <v>3.4276422079642828</v>
      </c>
      <c r="AG40" s="44">
        <f t="shared" si="31"/>
        <v>88662.820993412097</v>
      </c>
      <c r="AH40" s="52">
        <f>HLOOKUP(I40,ElecAvoidedCostsWOCC!$A$5:$Q$50,T40+1,FALSE)</f>
        <v>3.4276422079642828</v>
      </c>
      <c r="AI40" s="44">
        <f t="shared" si="32"/>
        <v>0</v>
      </c>
      <c r="AJ40" s="44">
        <f t="shared" si="33"/>
        <v>88662.820993412097</v>
      </c>
      <c r="AK40" s="44">
        <f>HLOOKUP(I40,ElecAvoidedCostsWOCC!$A$5:$Q$50,G40+1,FALSE)*J40*L40</f>
        <v>0</v>
      </c>
      <c r="AL40" s="44">
        <f t="shared" si="34"/>
        <v>88662.820993412097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88662.820993412097</v>
      </c>
      <c r="AN40" s="48">
        <f t="shared" si="35"/>
        <v>104593.59150969276</v>
      </c>
      <c r="AO40" s="47">
        <f t="shared" si="36"/>
        <v>4.8904801447653616</v>
      </c>
      <c r="AP40" s="47">
        <f t="shared" si="37"/>
        <v>2.7524640177006248</v>
      </c>
    </row>
    <row r="41" spans="2:42">
      <c r="B41" s="97" t="s">
        <v>15</v>
      </c>
      <c r="C41" s="61">
        <v>18230627</v>
      </c>
      <c r="D41" s="61" t="s">
        <v>80</v>
      </c>
      <c r="E41" s="38" t="s">
        <v>738</v>
      </c>
      <c r="F41" s="39" t="s">
        <v>737</v>
      </c>
      <c r="G41" s="39">
        <v>45</v>
      </c>
      <c r="H41" s="39"/>
      <c r="I41" s="40" t="s">
        <v>283</v>
      </c>
      <c r="J41" s="41">
        <v>94244</v>
      </c>
      <c r="K41" s="41">
        <v>0.34</v>
      </c>
      <c r="L41" s="41"/>
      <c r="M41" s="42">
        <v>0.25</v>
      </c>
      <c r="N41" s="42">
        <v>1.41</v>
      </c>
      <c r="O41" s="43">
        <v>32052.37</v>
      </c>
      <c r="P41" s="44">
        <v>14832.11</v>
      </c>
      <c r="Q41" s="44">
        <v>132884.04</v>
      </c>
      <c r="R41" s="45">
        <v>0</v>
      </c>
      <c r="S41" s="46">
        <v>0</v>
      </c>
      <c r="T41" s="39">
        <f t="shared" si="19"/>
        <v>45</v>
      </c>
      <c r="U41" s="47">
        <f t="shared" si="20"/>
        <v>1.0857207896104117</v>
      </c>
      <c r="V41" s="48">
        <f t="shared" si="21"/>
        <v>1.1599999999999999</v>
      </c>
      <c r="W41" s="49">
        <f t="shared" si="22"/>
        <v>2.4127128658009148E-2</v>
      </c>
      <c r="X41" s="44">
        <f t="shared" si="23"/>
        <v>3572.0964331883806</v>
      </c>
      <c r="Y41" s="44">
        <f t="shared" si="24"/>
        <v>118051.93000000001</v>
      </c>
      <c r="Z41" s="44">
        <f t="shared" si="25"/>
        <v>24030.683597725481</v>
      </c>
      <c r="AA41" s="50">
        <f t="shared" si="26"/>
        <v>136456.1364331884</v>
      </c>
      <c r="AB41" s="51">
        <f t="shared" si="27"/>
        <v>22464.881366481706</v>
      </c>
      <c r="AC41" s="44">
        <f t="shared" si="28"/>
        <v>127564.86532035934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3.4276422079642828</v>
      </c>
      <c r="AG41" s="44">
        <f t="shared" si="31"/>
        <v>109831.8021641112</v>
      </c>
      <c r="AH41" s="52">
        <f>HLOOKUP(I41,ElecAvoidedCostsWOCC!$A$5:$Q$50,T41+1,FALSE)</f>
        <v>3.4276422079642828</v>
      </c>
      <c r="AI41" s="44">
        <f t="shared" si="32"/>
        <v>0</v>
      </c>
      <c r="AJ41" s="44">
        <f t="shared" si="33"/>
        <v>109831.8021641112</v>
      </c>
      <c r="AK41" s="44">
        <f>HLOOKUP(I41,ElecAvoidedCostsWOCC!$A$5:$Q$50,G41+1,FALSE)*J41*L41</f>
        <v>0</v>
      </c>
      <c r="AL41" s="44">
        <f t="shared" si="34"/>
        <v>109831.8021641112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109831.8021641112</v>
      </c>
      <c r="AN41" s="48">
        <f t="shared" si="35"/>
        <v>120814.98238052233</v>
      </c>
      <c r="AO41" s="47">
        <f t="shared" si="36"/>
        <v>4.8890443876540397</v>
      </c>
      <c r="AP41" s="47">
        <f t="shared" si="37"/>
        <v>0.94708666118303242</v>
      </c>
    </row>
    <row r="42" spans="2:42">
      <c r="B42" s="97" t="s">
        <v>15</v>
      </c>
      <c r="C42" s="61">
        <v>18230627</v>
      </c>
      <c r="D42" s="61" t="s">
        <v>80</v>
      </c>
      <c r="E42" s="38" t="s">
        <v>739</v>
      </c>
      <c r="F42" s="39" t="s">
        <v>740</v>
      </c>
      <c r="G42" s="39">
        <v>45</v>
      </c>
      <c r="H42" s="39"/>
      <c r="I42" s="40" t="s">
        <v>283</v>
      </c>
      <c r="J42" s="41">
        <v>174398</v>
      </c>
      <c r="K42" s="41"/>
      <c r="L42" s="41"/>
      <c r="M42" s="42"/>
      <c r="N42" s="42"/>
      <c r="O42" s="43">
        <v>0</v>
      </c>
      <c r="P42" s="44">
        <v>0</v>
      </c>
      <c r="Q42" s="44">
        <v>0</v>
      </c>
      <c r="R42" s="45">
        <v>0</v>
      </c>
      <c r="S42" s="46">
        <v>0</v>
      </c>
      <c r="T42" s="39">
        <f t="shared" si="19"/>
        <v>45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3.4276422079642828</v>
      </c>
      <c r="AG42" s="44">
        <f t="shared" si="31"/>
        <v>0</v>
      </c>
      <c r="AH42" s="52">
        <f>HLOOKUP(I42,ElecAvoidedCostsWOCC!$A$5:$Q$50,T42+1,FALSE)</f>
        <v>3.4276422079642828</v>
      </c>
      <c r="AI42" s="44">
        <f t="shared" si="32"/>
        <v>0</v>
      </c>
      <c r="AJ42" s="44">
        <f t="shared" si="33"/>
        <v>0</v>
      </c>
      <c r="AK42" s="44">
        <f>HLOOKUP(I42,ElecAvoidedCostsWOCC!$A$5:$Q$50,G42+1,FALSE)*J42*L42</f>
        <v>0</v>
      </c>
      <c r="AL42" s="44">
        <f t="shared" si="34"/>
        <v>0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 t="s">
        <v>15</v>
      </c>
      <c r="C43" s="61">
        <v>18230627</v>
      </c>
      <c r="D43" s="61" t="s">
        <v>80</v>
      </c>
      <c r="E43" s="38" t="s">
        <v>741</v>
      </c>
      <c r="F43" s="39" t="s">
        <v>740</v>
      </c>
      <c r="G43" s="39">
        <v>45</v>
      </c>
      <c r="H43" s="39"/>
      <c r="I43" s="40" t="s">
        <v>283</v>
      </c>
      <c r="J43" s="41">
        <v>852039</v>
      </c>
      <c r="K43" s="41">
        <v>0.03</v>
      </c>
      <c r="L43" s="41"/>
      <c r="M43" s="42">
        <v>0</v>
      </c>
      <c r="N43" s="42">
        <v>0</v>
      </c>
      <c r="O43" s="43">
        <v>28628.49</v>
      </c>
      <c r="P43" s="44">
        <v>0</v>
      </c>
      <c r="Q43" s="44">
        <v>0</v>
      </c>
      <c r="R43" s="45">
        <v>0</v>
      </c>
      <c r="S43" s="46">
        <v>0</v>
      </c>
      <c r="T43" s="39">
        <f t="shared" si="19"/>
        <v>45</v>
      </c>
      <c r="U43" s="47">
        <f t="shared" si="20"/>
        <v>0.96974254222554446</v>
      </c>
      <c r="V43" s="48">
        <f t="shared" si="21"/>
        <v>0</v>
      </c>
      <c r="W43" s="49">
        <f t="shared" si="22"/>
        <v>2.1549834271678767E-2</v>
      </c>
      <c r="X43" s="44">
        <f t="shared" si="23"/>
        <v>3190.5199839066258</v>
      </c>
      <c r="Y43" s="44">
        <f t="shared" si="24"/>
        <v>0</v>
      </c>
      <c r="Z43" s="44">
        <f t="shared" si="25"/>
        <v>21463.691610656188</v>
      </c>
      <c r="AA43" s="50">
        <f t="shared" si="26"/>
        <v>3190.5199839066258</v>
      </c>
      <c r="AB43" s="51">
        <f t="shared" si="27"/>
        <v>20065.150612934642</v>
      </c>
      <c r="AC43" s="44">
        <f t="shared" si="28"/>
        <v>2982.6306290610692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3.4276422079642828</v>
      </c>
      <c r="AG43" s="44">
        <f t="shared" si="31"/>
        <v>87614.545176950385</v>
      </c>
      <c r="AH43" s="52">
        <f>HLOOKUP(I43,ElecAvoidedCostsWOCC!$A$5:$Q$50,T43+1,FALSE)</f>
        <v>3.4276422079642828</v>
      </c>
      <c r="AI43" s="44">
        <f t="shared" si="32"/>
        <v>0</v>
      </c>
      <c r="AJ43" s="44">
        <f t="shared" si="33"/>
        <v>87614.545176950385</v>
      </c>
      <c r="AK43" s="44">
        <f>HLOOKUP(I43,ElecAvoidedCostsWOCC!$A$5:$Q$50,G43+1,FALSE)*J43*L43</f>
        <v>0</v>
      </c>
      <c r="AL43" s="44">
        <f t="shared" si="34"/>
        <v>87614.545176950385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87614.545176950385</v>
      </c>
      <c r="AN43" s="48">
        <f t="shared" si="35"/>
        <v>96375.999694645434</v>
      </c>
      <c r="AO43" s="47">
        <f t="shared" si="36"/>
        <v>4.366503240721813</v>
      </c>
      <c r="AP43" s="47">
        <f t="shared" si="37"/>
        <v>32.312415340877983</v>
      </c>
    </row>
    <row r="44" spans="2:42">
      <c r="B44" s="97" t="s">
        <v>15</v>
      </c>
      <c r="C44" s="61">
        <v>18230627</v>
      </c>
      <c r="D44" s="61" t="s">
        <v>80</v>
      </c>
      <c r="E44" s="38" t="s">
        <v>742</v>
      </c>
      <c r="F44" s="39" t="s">
        <v>743</v>
      </c>
      <c r="G44" s="39">
        <v>45</v>
      </c>
      <c r="H44" s="39"/>
      <c r="I44" s="40" t="s">
        <v>283</v>
      </c>
      <c r="J44" s="41">
        <v>14763</v>
      </c>
      <c r="K44" s="41">
        <v>0.18</v>
      </c>
      <c r="L44" s="41"/>
      <c r="M44" s="42">
        <v>0.25</v>
      </c>
      <c r="N44" s="42">
        <v>1.46</v>
      </c>
      <c r="O44" s="43">
        <v>2657.34</v>
      </c>
      <c r="P44" s="44">
        <v>2600</v>
      </c>
      <c r="Q44" s="44">
        <v>21553.98</v>
      </c>
      <c r="R44" s="45">
        <v>0</v>
      </c>
      <c r="S44" s="46">
        <v>0</v>
      </c>
      <c r="T44" s="39">
        <f t="shared" si="19"/>
        <v>45</v>
      </c>
      <c r="U44" s="47">
        <f t="shared" si="20"/>
        <v>9.0012978231042873E-2</v>
      </c>
      <c r="V44" s="48">
        <f t="shared" si="21"/>
        <v>1.21</v>
      </c>
      <c r="W44" s="49">
        <f t="shared" si="22"/>
        <v>2.0002884051342862E-3</v>
      </c>
      <c r="X44" s="44">
        <f t="shared" si="23"/>
        <v>296.148919277071</v>
      </c>
      <c r="Y44" s="44">
        <f t="shared" si="24"/>
        <v>18953.98</v>
      </c>
      <c r="Z44" s="44">
        <f t="shared" si="25"/>
        <v>1992.2925122722545</v>
      </c>
      <c r="AA44" s="50">
        <f t="shared" si="26"/>
        <v>21850.128919277071</v>
      </c>
      <c r="AB44" s="51">
        <f t="shared" si="27"/>
        <v>1862.4778089859346</v>
      </c>
      <c r="AC44" s="44">
        <f t="shared" si="28"/>
        <v>20426.408263323425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3.4276422079642828</v>
      </c>
      <c r="AG44" s="44">
        <f t="shared" si="31"/>
        <v>9108.4107449118055</v>
      </c>
      <c r="AH44" s="52">
        <f>HLOOKUP(I44,ElecAvoidedCostsWOCC!$A$5:$Q$50,T44+1,FALSE)</f>
        <v>3.4276422079642828</v>
      </c>
      <c r="AI44" s="44">
        <f t="shared" si="32"/>
        <v>0</v>
      </c>
      <c r="AJ44" s="44">
        <f t="shared" si="33"/>
        <v>9108.4107449118055</v>
      </c>
      <c r="AK44" s="44">
        <f>HLOOKUP(I44,ElecAvoidedCostsWOCC!$A$5:$Q$50,G44+1,FALSE)*J44*L44</f>
        <v>0</v>
      </c>
      <c r="AL44" s="44">
        <f t="shared" si="34"/>
        <v>9108.4107449118055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9108.4107449118073</v>
      </c>
      <c r="AN44" s="48">
        <f t="shared" si="35"/>
        <v>10019.251819402989</v>
      </c>
      <c r="AO44" s="47">
        <f t="shared" si="36"/>
        <v>4.8904801447653616</v>
      </c>
      <c r="AP44" s="47">
        <f t="shared" si="37"/>
        <v>0.49050482543193979</v>
      </c>
    </row>
    <row r="45" spans="2:42">
      <c r="B45" s="97" t="s">
        <v>15</v>
      </c>
      <c r="C45" s="61">
        <v>18230627</v>
      </c>
      <c r="D45" s="61" t="s">
        <v>80</v>
      </c>
      <c r="E45" s="38" t="s">
        <v>744</v>
      </c>
      <c r="F45" s="39" t="s">
        <v>743</v>
      </c>
      <c r="G45" s="39">
        <v>45</v>
      </c>
      <c r="H45" s="39"/>
      <c r="I45" s="40" t="s">
        <v>283</v>
      </c>
      <c r="J45" s="41">
        <v>88814</v>
      </c>
      <c r="K45" s="41">
        <v>0.18</v>
      </c>
      <c r="L45" s="41"/>
      <c r="M45" s="42">
        <v>0.25</v>
      </c>
      <c r="N45" s="42">
        <v>1.41</v>
      </c>
      <c r="O45" s="43">
        <v>16306.23</v>
      </c>
      <c r="P45" s="44">
        <v>12600</v>
      </c>
      <c r="Q45" s="44">
        <v>125227.74</v>
      </c>
      <c r="R45" s="45">
        <v>0</v>
      </c>
      <c r="S45" s="46">
        <v>0</v>
      </c>
      <c r="T45" s="39">
        <f t="shared" si="19"/>
        <v>45</v>
      </c>
      <c r="U45" s="47">
        <f t="shared" si="20"/>
        <v>0.55234645398043836</v>
      </c>
      <c r="V45" s="48">
        <f t="shared" si="21"/>
        <v>1.1599999999999999</v>
      </c>
      <c r="W45" s="49">
        <f t="shared" si="22"/>
        <v>1.2274365644009742E-2</v>
      </c>
      <c r="X45" s="44">
        <f t="shared" si="23"/>
        <v>1817.258006872795</v>
      </c>
      <c r="Y45" s="44">
        <f t="shared" si="24"/>
        <v>112627.74</v>
      </c>
      <c r="Z45" s="44">
        <f t="shared" si="25"/>
        <v>12225.300463015346</v>
      </c>
      <c r="AA45" s="50">
        <f t="shared" si="26"/>
        <v>127044.9980068728</v>
      </c>
      <c r="AB45" s="51">
        <f t="shared" si="27"/>
        <v>11428.718765088664</v>
      </c>
      <c r="AC45" s="44">
        <f t="shared" si="28"/>
        <v>118766.94213973338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3.4276422079642828</v>
      </c>
      <c r="AG45" s="44">
        <f t="shared" si="31"/>
        <v>54796.070710465159</v>
      </c>
      <c r="AH45" s="52">
        <f>HLOOKUP(I45,ElecAvoidedCostsWOCC!$A$5:$Q$50,T45+1,FALSE)</f>
        <v>3.4276422079642828</v>
      </c>
      <c r="AI45" s="44">
        <f t="shared" si="32"/>
        <v>0</v>
      </c>
      <c r="AJ45" s="44">
        <f t="shared" si="33"/>
        <v>54796.070710465159</v>
      </c>
      <c r="AK45" s="44">
        <f>HLOOKUP(I45,ElecAvoidedCostsWOCC!$A$5:$Q$50,G45+1,FALSE)*J45*L45</f>
        <v>0</v>
      </c>
      <c r="AL45" s="44">
        <f t="shared" si="34"/>
        <v>54796.070710465159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54796.070710465166</v>
      </c>
      <c r="AN45" s="48">
        <f t="shared" si="35"/>
        <v>60275.677781511687</v>
      </c>
      <c r="AO45" s="47">
        <f t="shared" si="36"/>
        <v>4.7945943755174776</v>
      </c>
      <c r="AP45" s="47">
        <f t="shared" si="37"/>
        <v>0.50751224789971683</v>
      </c>
    </row>
    <row r="46" spans="2:42">
      <c r="B46" s="97" t="s">
        <v>15</v>
      </c>
      <c r="C46" s="61">
        <v>18230627</v>
      </c>
      <c r="D46" s="61" t="s">
        <v>80</v>
      </c>
      <c r="E46" s="38" t="s">
        <v>745</v>
      </c>
      <c r="F46" s="39" t="s">
        <v>746</v>
      </c>
      <c r="G46" s="39">
        <v>45</v>
      </c>
      <c r="H46" s="39"/>
      <c r="I46" s="40" t="s">
        <v>283</v>
      </c>
      <c r="J46" s="41">
        <v>17462</v>
      </c>
      <c r="K46" s="41">
        <v>1.03</v>
      </c>
      <c r="L46" s="41"/>
      <c r="M46" s="42">
        <v>0.25</v>
      </c>
      <c r="N46" s="42">
        <v>1.46</v>
      </c>
      <c r="O46" s="43">
        <v>17985.86</v>
      </c>
      <c r="P46" s="44">
        <v>3600</v>
      </c>
      <c r="Q46" s="44">
        <v>25494.52</v>
      </c>
      <c r="R46" s="45">
        <v>0.02</v>
      </c>
      <c r="S46" s="46">
        <v>0</v>
      </c>
      <c r="T46" s="39">
        <f t="shared" si="19"/>
        <v>45</v>
      </c>
      <c r="U46" s="47">
        <f t="shared" si="20"/>
        <v>0.60924113009497649</v>
      </c>
      <c r="V46" s="48">
        <f t="shared" si="21"/>
        <v>1.21</v>
      </c>
      <c r="W46" s="49">
        <f t="shared" si="22"/>
        <v>1.3538691779888366E-2</v>
      </c>
      <c r="X46" s="44">
        <f t="shared" si="23"/>
        <v>2004.4454233439078</v>
      </c>
      <c r="Y46" s="44">
        <f t="shared" si="24"/>
        <v>21894.52</v>
      </c>
      <c r="Z46" s="44">
        <f t="shared" si="25"/>
        <v>13484.572619528193</v>
      </c>
      <c r="AA46" s="50">
        <f t="shared" si="26"/>
        <v>27498.965423343907</v>
      </c>
      <c r="AB46" s="51">
        <f t="shared" si="27"/>
        <v>12605.938692650456</v>
      </c>
      <c r="AC46" s="44">
        <f t="shared" si="28"/>
        <v>25707.175304612418</v>
      </c>
      <c r="AD46" s="44">
        <f t="shared" si="29"/>
        <v>4769.0144483935819</v>
      </c>
      <c r="AE46" s="44">
        <f t="shared" si="30"/>
        <v>0</v>
      </c>
      <c r="AF46" s="52">
        <f>HLOOKUP(I46,ElecAvoidedCostsWOCC!$A$5:$Q$50,G46+1,FALSE)</f>
        <v>3.4276422079642828</v>
      </c>
      <c r="AG46" s="44">
        <f t="shared" si="31"/>
        <v>61649.092882536483</v>
      </c>
      <c r="AH46" s="52">
        <f>HLOOKUP(I46,ElecAvoidedCostsWOCC!$A$5:$Q$50,T46+1,FALSE)</f>
        <v>3.4276422079642828</v>
      </c>
      <c r="AI46" s="44">
        <f t="shared" si="32"/>
        <v>0</v>
      </c>
      <c r="AJ46" s="44">
        <f t="shared" si="33"/>
        <v>61649.092882536483</v>
      </c>
      <c r="AK46" s="44">
        <f>HLOOKUP(I46,ElecAvoidedCostsWOCC!$A$5:$Q$50,G46+1,FALSE)*J46*L46</f>
        <v>0</v>
      </c>
      <c r="AL46" s="44">
        <f t="shared" si="34"/>
        <v>61649.092882536483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61649.092882536475</v>
      </c>
      <c r="AN46" s="48">
        <f t="shared" si="35"/>
        <v>72583.01661918372</v>
      </c>
      <c r="AO46" s="47">
        <f t="shared" si="36"/>
        <v>4.8904801447653616</v>
      </c>
      <c r="AP46" s="47">
        <f t="shared" si="37"/>
        <v>2.8234535984263029</v>
      </c>
    </row>
    <row r="47" spans="2:42">
      <c r="B47" s="97" t="s">
        <v>15</v>
      </c>
      <c r="C47" s="61">
        <v>18230627</v>
      </c>
      <c r="D47" s="61" t="s">
        <v>80</v>
      </c>
      <c r="E47" s="38" t="s">
        <v>747</v>
      </c>
      <c r="F47" s="39" t="s">
        <v>746</v>
      </c>
      <c r="G47" s="39">
        <v>45</v>
      </c>
      <c r="H47" s="39"/>
      <c r="I47" s="40" t="s">
        <v>283</v>
      </c>
      <c r="J47" s="41">
        <v>73417</v>
      </c>
      <c r="K47" s="41">
        <v>0.62</v>
      </c>
      <c r="L47" s="41"/>
      <c r="M47" s="42">
        <v>0.25</v>
      </c>
      <c r="N47" s="42">
        <v>1.41</v>
      </c>
      <c r="O47" s="43">
        <v>45746.16</v>
      </c>
      <c r="P47" s="44">
        <v>14400</v>
      </c>
      <c r="Q47" s="44">
        <v>103517.97</v>
      </c>
      <c r="R47" s="45">
        <v>0</v>
      </c>
      <c r="S47" s="46">
        <v>0</v>
      </c>
      <c r="T47" s="39">
        <f t="shared" si="19"/>
        <v>45</v>
      </c>
      <c r="U47" s="47">
        <f t="shared" si="20"/>
        <v>1.5495751782736888</v>
      </c>
      <c r="V47" s="48">
        <f t="shared" si="21"/>
        <v>1.1599999999999999</v>
      </c>
      <c r="W47" s="49">
        <f t="shared" si="22"/>
        <v>3.4435003961637532E-2</v>
      </c>
      <c r="X47" s="44">
        <f t="shared" si="23"/>
        <v>5098.2094293827568</v>
      </c>
      <c r="Y47" s="44">
        <f t="shared" si="24"/>
        <v>89117.97</v>
      </c>
      <c r="Z47" s="44">
        <f t="shared" si="25"/>
        <v>34297.354509851401</v>
      </c>
      <c r="AA47" s="50">
        <f t="shared" si="26"/>
        <v>108616.17942938276</v>
      </c>
      <c r="AB47" s="51">
        <f t="shared" si="27"/>
        <v>32062.591857391228</v>
      </c>
      <c r="AC47" s="44">
        <f t="shared" si="28"/>
        <v>101538.91692005492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3.4276422079642828</v>
      </c>
      <c r="AG47" s="44">
        <f t="shared" si="31"/>
        <v>156021.26894891053</v>
      </c>
      <c r="AH47" s="52">
        <f>HLOOKUP(I47,ElecAvoidedCostsWOCC!$A$5:$Q$50,T47+1,FALSE)</f>
        <v>3.4276422079642828</v>
      </c>
      <c r="AI47" s="44">
        <f t="shared" si="32"/>
        <v>0</v>
      </c>
      <c r="AJ47" s="44">
        <f t="shared" si="33"/>
        <v>156021.26894891053</v>
      </c>
      <c r="AK47" s="44">
        <f>HLOOKUP(I47,ElecAvoidedCostsWOCC!$A$5:$Q$50,G47+1,FALSE)*J47*L47</f>
        <v>0</v>
      </c>
      <c r="AL47" s="44">
        <f t="shared" si="34"/>
        <v>156021.26894891053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156021.26894891053</v>
      </c>
      <c r="AN47" s="48">
        <f t="shared" si="35"/>
        <v>171623.39584380158</v>
      </c>
      <c r="AO47" s="47">
        <f t="shared" si="36"/>
        <v>4.866146493797685</v>
      </c>
      <c r="AP47" s="47">
        <f t="shared" si="37"/>
        <v>1.6902228332701892</v>
      </c>
    </row>
    <row r="48" spans="2:42">
      <c r="B48" s="97" t="s">
        <v>15</v>
      </c>
      <c r="C48" s="61">
        <v>18230627</v>
      </c>
      <c r="D48" s="61" t="s">
        <v>80</v>
      </c>
      <c r="E48" s="38" t="s">
        <v>748</v>
      </c>
      <c r="F48" s="39" t="s">
        <v>749</v>
      </c>
      <c r="G48" s="39">
        <v>20</v>
      </c>
      <c r="H48" s="39"/>
      <c r="I48" s="40" t="s">
        <v>283</v>
      </c>
      <c r="J48" s="41">
        <v>26</v>
      </c>
      <c r="K48" s="41">
        <v>1253</v>
      </c>
      <c r="L48" s="41"/>
      <c r="M48" s="42">
        <v>400</v>
      </c>
      <c r="N48" s="42">
        <v>1000</v>
      </c>
      <c r="O48" s="43">
        <v>32578</v>
      </c>
      <c r="P48" s="44">
        <v>9284.74</v>
      </c>
      <c r="Q48" s="44">
        <v>26000</v>
      </c>
      <c r="R48" s="45">
        <v>0</v>
      </c>
      <c r="S48" s="46">
        <v>0</v>
      </c>
      <c r="T48" s="39">
        <f t="shared" si="19"/>
        <v>20</v>
      </c>
      <c r="U48" s="47">
        <f t="shared" si="20"/>
        <v>0.49045583675754523</v>
      </c>
      <c r="V48" s="48">
        <f t="shared" si="21"/>
        <v>600</v>
      </c>
      <c r="W48" s="49">
        <f t="shared" si="22"/>
        <v>2.4522791837877263E-2</v>
      </c>
      <c r="X48" s="44">
        <f t="shared" si="23"/>
        <v>3630.6755974803441</v>
      </c>
      <c r="Y48" s="44">
        <f t="shared" si="24"/>
        <v>16715.260000000002</v>
      </c>
      <c r="Z48" s="44">
        <f t="shared" si="25"/>
        <v>24424.765165468289</v>
      </c>
      <c r="AA48" s="50">
        <f t="shared" si="26"/>
        <v>29630.675597480345</v>
      </c>
      <c r="AB48" s="51">
        <f t="shared" si="27"/>
        <v>22833.285187873502</v>
      </c>
      <c r="AC48" s="44">
        <f t="shared" si="28"/>
        <v>27699.98653592628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1.727945421646023</v>
      </c>
      <c r="AG48" s="44">
        <f t="shared" si="31"/>
        <v>56293.005946384139</v>
      </c>
      <c r="AH48" s="52">
        <f>HLOOKUP(I48,ElecAvoidedCostsWOCC!$A$5:$Q$50,T48+1,FALSE)</f>
        <v>1.727945421646023</v>
      </c>
      <c r="AI48" s="44">
        <f t="shared" si="32"/>
        <v>0</v>
      </c>
      <c r="AJ48" s="44">
        <f t="shared" si="33"/>
        <v>56293.005946384139</v>
      </c>
      <c r="AK48" s="44">
        <f>HLOOKUP(I48,ElecAvoidedCostsWOCC!$A$5:$Q$50,G48+1,FALSE)*J48*L48</f>
        <v>0</v>
      </c>
      <c r="AL48" s="44">
        <f t="shared" si="34"/>
        <v>56293.005946384139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56293.005946384132</v>
      </c>
      <c r="AN48" s="48">
        <f t="shared" si="35"/>
        <v>61922.306541022546</v>
      </c>
      <c r="AO48" s="47">
        <f t="shared" si="36"/>
        <v>2.4653923201677834</v>
      </c>
      <c r="AP48" s="47">
        <f t="shared" si="37"/>
        <v>2.2354634165872485</v>
      </c>
    </row>
    <row r="49" spans="2:42">
      <c r="B49" s="97" t="s">
        <v>15</v>
      </c>
      <c r="C49" s="61">
        <v>18230627</v>
      </c>
      <c r="D49" s="61" t="s">
        <v>80</v>
      </c>
      <c r="E49" s="38" t="s">
        <v>750</v>
      </c>
      <c r="F49" s="39" t="s">
        <v>749</v>
      </c>
      <c r="G49" s="39">
        <v>20</v>
      </c>
      <c r="H49" s="39"/>
      <c r="I49" s="40" t="s">
        <v>283</v>
      </c>
      <c r="J49" s="41">
        <v>137</v>
      </c>
      <c r="K49" s="41">
        <v>1252</v>
      </c>
      <c r="L49" s="41"/>
      <c r="M49" s="42">
        <v>400</v>
      </c>
      <c r="N49" s="42">
        <v>1000</v>
      </c>
      <c r="O49" s="43">
        <v>171524</v>
      </c>
      <c r="P49" s="44">
        <v>53213.62</v>
      </c>
      <c r="Q49" s="44">
        <v>137000</v>
      </c>
      <c r="R49" s="45">
        <v>0</v>
      </c>
      <c r="S49" s="46">
        <v>0</v>
      </c>
      <c r="T49" s="39">
        <f t="shared" si="19"/>
        <v>20</v>
      </c>
      <c r="U49" s="47">
        <f t="shared" si="20"/>
        <v>2.5822624760268029</v>
      </c>
      <c r="V49" s="48">
        <f t="shared" si="21"/>
        <v>600</v>
      </c>
      <c r="W49" s="49">
        <f t="shared" si="22"/>
        <v>0.12911312380134016</v>
      </c>
      <c r="X49" s="44">
        <f t="shared" si="23"/>
        <v>19115.599520603431</v>
      </c>
      <c r="Y49" s="44">
        <f t="shared" si="24"/>
        <v>83786.38</v>
      </c>
      <c r="Z49" s="44">
        <f t="shared" si="25"/>
        <v>128597.01087365039</v>
      </c>
      <c r="AA49" s="50">
        <f t="shared" si="26"/>
        <v>156115.59952060343</v>
      </c>
      <c r="AB49" s="51">
        <f t="shared" si="27"/>
        <v>120217.82824497558</v>
      </c>
      <c r="AC49" s="44">
        <f t="shared" si="28"/>
        <v>145943.34815425205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1.727945421646023</v>
      </c>
      <c r="AG49" s="44">
        <f t="shared" si="31"/>
        <v>296384.11050241243</v>
      </c>
      <c r="AH49" s="52">
        <f>HLOOKUP(I49,ElecAvoidedCostsWOCC!$A$5:$Q$50,T49+1,FALSE)</f>
        <v>1.727945421646023</v>
      </c>
      <c r="AI49" s="44">
        <f t="shared" si="32"/>
        <v>0</v>
      </c>
      <c r="AJ49" s="44">
        <f t="shared" si="33"/>
        <v>296384.11050241243</v>
      </c>
      <c r="AK49" s="44">
        <f>HLOOKUP(I49,ElecAvoidedCostsWOCC!$A$5:$Q$50,G49+1,FALSE)*J49*L49</f>
        <v>0</v>
      </c>
      <c r="AL49" s="44">
        <f t="shared" si="34"/>
        <v>296384.11050241243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296384.11050241243</v>
      </c>
      <c r="AN49" s="48">
        <f t="shared" si="35"/>
        <v>326022.52155265369</v>
      </c>
      <c r="AO49" s="47">
        <f t="shared" si="36"/>
        <v>2.4653923201677834</v>
      </c>
      <c r="AP49" s="47">
        <f t="shared" si="37"/>
        <v>2.2338977807201625</v>
      </c>
    </row>
    <row r="50" spans="2:42">
      <c r="B50" s="97" t="s">
        <v>15</v>
      </c>
      <c r="C50" s="61">
        <v>18230627</v>
      </c>
      <c r="D50" s="61" t="s">
        <v>80</v>
      </c>
      <c r="E50" s="38" t="s">
        <v>751</v>
      </c>
      <c r="F50" s="39" t="s">
        <v>752</v>
      </c>
      <c r="G50" s="39">
        <v>20</v>
      </c>
      <c r="H50" s="39"/>
      <c r="I50" s="40" t="s">
        <v>283</v>
      </c>
      <c r="J50" s="41">
        <v>163</v>
      </c>
      <c r="K50" s="41"/>
      <c r="L50" s="41"/>
      <c r="M50" s="42"/>
      <c r="N50" s="42"/>
      <c r="O50" s="43">
        <v>0</v>
      </c>
      <c r="P50" s="44">
        <v>0</v>
      </c>
      <c r="Q50" s="44">
        <v>0</v>
      </c>
      <c r="R50" s="45">
        <v>0</v>
      </c>
      <c r="S50" s="46">
        <v>0</v>
      </c>
      <c r="T50" s="39">
        <f t="shared" si="19"/>
        <v>20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1.727945421646023</v>
      </c>
      <c r="AG50" s="44">
        <f t="shared" si="31"/>
        <v>0</v>
      </c>
      <c r="AH50" s="52">
        <f>HLOOKUP(I50,ElecAvoidedCostsWOCC!$A$5:$Q$50,T50+1,FALSE)</f>
        <v>1.727945421646023</v>
      </c>
      <c r="AI50" s="44">
        <f t="shared" si="32"/>
        <v>0</v>
      </c>
      <c r="AJ50" s="44">
        <f t="shared" si="33"/>
        <v>0</v>
      </c>
      <c r="AK50" s="44">
        <f>HLOOKUP(I50,ElecAvoidedCostsWOCC!$A$5:$Q$50,G50+1,FALSE)*J50*L50</f>
        <v>0</v>
      </c>
      <c r="AL50" s="44">
        <f t="shared" si="34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 t="s">
        <v>15</v>
      </c>
      <c r="C51" s="61">
        <v>18230627</v>
      </c>
      <c r="D51" s="61" t="s">
        <v>80</v>
      </c>
      <c r="E51" s="38" t="s">
        <v>753</v>
      </c>
      <c r="F51" s="39" t="s">
        <v>752</v>
      </c>
      <c r="G51" s="39">
        <v>20</v>
      </c>
      <c r="H51" s="39"/>
      <c r="I51" s="40" t="s">
        <v>283</v>
      </c>
      <c r="J51" s="41">
        <v>904</v>
      </c>
      <c r="K51" s="41"/>
      <c r="L51" s="41"/>
      <c r="M51" s="42"/>
      <c r="N51" s="42"/>
      <c r="O51" s="43">
        <v>0</v>
      </c>
      <c r="P51" s="44">
        <v>0</v>
      </c>
      <c r="Q51" s="44">
        <v>0</v>
      </c>
      <c r="R51" s="45">
        <v>0</v>
      </c>
      <c r="S51" s="46">
        <v>0</v>
      </c>
      <c r="T51" s="39">
        <f t="shared" si="19"/>
        <v>20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1.727945421646023</v>
      </c>
      <c r="AG51" s="44">
        <f t="shared" si="31"/>
        <v>0</v>
      </c>
      <c r="AH51" s="52">
        <f>HLOOKUP(I51,ElecAvoidedCostsWOCC!$A$5:$Q$50,T51+1,FALSE)</f>
        <v>1.727945421646023</v>
      </c>
      <c r="AI51" s="44">
        <f t="shared" si="32"/>
        <v>0</v>
      </c>
      <c r="AJ51" s="44">
        <f t="shared" si="33"/>
        <v>0</v>
      </c>
      <c r="AK51" s="44">
        <f>HLOOKUP(I51,ElecAvoidedCostsWOCC!$A$5:$Q$50,G51+1,FALSE)*J51*L51</f>
        <v>0</v>
      </c>
      <c r="AL51" s="44">
        <f t="shared" si="34"/>
        <v>0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 t="s">
        <v>15</v>
      </c>
      <c r="C52" s="61">
        <v>18230627</v>
      </c>
      <c r="D52" s="61" t="s">
        <v>80</v>
      </c>
      <c r="E52" s="38" t="s">
        <v>754</v>
      </c>
      <c r="F52" s="39" t="s">
        <v>755</v>
      </c>
      <c r="G52" s="39">
        <v>20</v>
      </c>
      <c r="H52" s="39"/>
      <c r="I52" s="40" t="s">
        <v>283</v>
      </c>
      <c r="J52" s="41">
        <v>11</v>
      </c>
      <c r="K52" s="41">
        <v>1254</v>
      </c>
      <c r="L52" s="41"/>
      <c r="M52" s="42">
        <v>300</v>
      </c>
      <c r="N52" s="42">
        <v>631.58000000000004</v>
      </c>
      <c r="O52" s="43">
        <v>13794</v>
      </c>
      <c r="P52" s="44">
        <v>3176.11</v>
      </c>
      <c r="Q52" s="44">
        <v>6947.38</v>
      </c>
      <c r="R52" s="45">
        <v>0</v>
      </c>
      <c r="S52" s="46">
        <v>0</v>
      </c>
      <c r="T52" s="39">
        <f t="shared" si="19"/>
        <v>20</v>
      </c>
      <c r="U52" s="47">
        <f t="shared" si="20"/>
        <v>0.20766614931038063</v>
      </c>
      <c r="V52" s="48">
        <f t="shared" si="21"/>
        <v>331.58000000000004</v>
      </c>
      <c r="W52" s="49">
        <f t="shared" si="22"/>
        <v>1.0383307465519031E-2</v>
      </c>
      <c r="X52" s="44">
        <f t="shared" si="23"/>
        <v>1537.2809623563101</v>
      </c>
      <c r="Y52" s="44">
        <f t="shared" si="24"/>
        <v>3771.27</v>
      </c>
      <c r="Z52" s="44">
        <f t="shared" si="25"/>
        <v>10341.80154375559</v>
      </c>
      <c r="AA52" s="50">
        <f t="shared" si="26"/>
        <v>8484.6609623563108</v>
      </c>
      <c r="AB52" s="51">
        <f t="shared" si="27"/>
        <v>9667.9457266108147</v>
      </c>
      <c r="AC52" s="44">
        <f t="shared" si="28"/>
        <v>7931.8135574051694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1.727945421646023</v>
      </c>
      <c r="AG52" s="44">
        <f t="shared" si="31"/>
        <v>23835.279146185243</v>
      </c>
      <c r="AH52" s="52">
        <f>HLOOKUP(I52,ElecAvoidedCostsWOCC!$A$5:$Q$50,T52+1,FALSE)</f>
        <v>1.727945421646023</v>
      </c>
      <c r="AI52" s="44">
        <f t="shared" si="32"/>
        <v>0</v>
      </c>
      <c r="AJ52" s="44">
        <f t="shared" si="33"/>
        <v>23835.279146185243</v>
      </c>
      <c r="AK52" s="44">
        <f>HLOOKUP(I52,ElecAvoidedCostsWOCC!$A$5:$Q$50,G52+1,FALSE)*J52*L52</f>
        <v>0</v>
      </c>
      <c r="AL52" s="44">
        <f t="shared" si="34"/>
        <v>23835.279146185243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23835.279146185243</v>
      </c>
      <c r="AN52" s="48">
        <f t="shared" si="35"/>
        <v>26218.807060803771</v>
      </c>
      <c r="AO52" s="47">
        <f t="shared" si="36"/>
        <v>2.4653923201677834</v>
      </c>
      <c r="AP52" s="47">
        <f t="shared" si="37"/>
        <v>3.3055248804134836</v>
      </c>
    </row>
    <row r="53" spans="2:42">
      <c r="B53" s="97" t="s">
        <v>15</v>
      </c>
      <c r="C53" s="61">
        <v>18230627</v>
      </c>
      <c r="D53" s="61" t="s">
        <v>80</v>
      </c>
      <c r="E53" s="38" t="s">
        <v>756</v>
      </c>
      <c r="F53" s="39" t="s">
        <v>757</v>
      </c>
      <c r="G53" s="39">
        <v>20</v>
      </c>
      <c r="H53" s="39"/>
      <c r="I53" s="40" t="s">
        <v>283</v>
      </c>
      <c r="J53" s="41">
        <v>170</v>
      </c>
      <c r="K53" s="41"/>
      <c r="L53" s="41"/>
      <c r="M53" s="42"/>
      <c r="N53" s="42"/>
      <c r="O53" s="43">
        <v>0</v>
      </c>
      <c r="P53" s="44">
        <v>0</v>
      </c>
      <c r="Q53" s="44">
        <v>0</v>
      </c>
      <c r="R53" s="45">
        <v>0</v>
      </c>
      <c r="S53" s="46">
        <v>0</v>
      </c>
      <c r="T53" s="39">
        <f t="shared" si="19"/>
        <v>20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1.727945421646023</v>
      </c>
      <c r="AG53" s="44">
        <f t="shared" si="31"/>
        <v>0</v>
      </c>
      <c r="AH53" s="52">
        <f>HLOOKUP(I53,ElecAvoidedCostsWOCC!$A$5:$Q$50,T53+1,FALSE)</f>
        <v>1.727945421646023</v>
      </c>
      <c r="AI53" s="44">
        <f t="shared" si="32"/>
        <v>0</v>
      </c>
      <c r="AJ53" s="44">
        <f t="shared" si="33"/>
        <v>0</v>
      </c>
      <c r="AK53" s="44">
        <f>HLOOKUP(I53,ElecAvoidedCostsWOCC!$A$5:$Q$50,G53+1,FALSE)*J53*L53</f>
        <v>0</v>
      </c>
      <c r="AL53" s="44">
        <f t="shared" si="34"/>
        <v>0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 t="s">
        <v>15</v>
      </c>
      <c r="C54" s="61">
        <v>18230627</v>
      </c>
      <c r="D54" s="61" t="s">
        <v>80</v>
      </c>
      <c r="E54" s="38" t="s">
        <v>758</v>
      </c>
      <c r="F54" s="39" t="s">
        <v>759</v>
      </c>
      <c r="G54" s="39">
        <v>20</v>
      </c>
      <c r="H54" s="39"/>
      <c r="I54" s="40" t="s">
        <v>283</v>
      </c>
      <c r="J54" s="41">
        <v>9</v>
      </c>
      <c r="K54" s="41">
        <v>848</v>
      </c>
      <c r="L54" s="41"/>
      <c r="M54" s="42">
        <v>300</v>
      </c>
      <c r="N54" s="42">
        <v>631.58000000000004</v>
      </c>
      <c r="O54" s="43">
        <v>7632</v>
      </c>
      <c r="P54" s="44">
        <v>2413.16</v>
      </c>
      <c r="Q54" s="44">
        <v>5684.22</v>
      </c>
      <c r="R54" s="45">
        <v>0</v>
      </c>
      <c r="S54" s="46">
        <v>0</v>
      </c>
      <c r="T54" s="39">
        <f t="shared" si="19"/>
        <v>20</v>
      </c>
      <c r="U54" s="47">
        <f t="shared" si="20"/>
        <v>0.11489836534267252</v>
      </c>
      <c r="V54" s="48">
        <f t="shared" si="21"/>
        <v>331.58000000000004</v>
      </c>
      <c r="W54" s="49">
        <f t="shared" si="22"/>
        <v>5.7449182671336259E-3</v>
      </c>
      <c r="X54" s="44">
        <f t="shared" si="23"/>
        <v>850.55301614494397</v>
      </c>
      <c r="Y54" s="44">
        <f t="shared" si="24"/>
        <v>3271.0600000000004</v>
      </c>
      <c r="Z54" s="44">
        <f t="shared" si="25"/>
        <v>5721.9537032001344</v>
      </c>
      <c r="AA54" s="50">
        <f t="shared" si="26"/>
        <v>6534.7730161449444</v>
      </c>
      <c r="AB54" s="51">
        <f t="shared" si="27"/>
        <v>5349.1200366459134</v>
      </c>
      <c r="AC54" s="44">
        <f t="shared" si="28"/>
        <v>6108.9772984434367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1.727945421646023</v>
      </c>
      <c r="AG54" s="44">
        <f t="shared" si="31"/>
        <v>13187.679458002447</v>
      </c>
      <c r="AH54" s="52">
        <f>HLOOKUP(I54,ElecAvoidedCostsWOCC!$A$5:$Q$50,T54+1,FALSE)</f>
        <v>1.727945421646023</v>
      </c>
      <c r="AI54" s="44">
        <f t="shared" si="32"/>
        <v>0</v>
      </c>
      <c r="AJ54" s="44">
        <f t="shared" si="33"/>
        <v>13187.679458002447</v>
      </c>
      <c r="AK54" s="44">
        <f>HLOOKUP(I54,ElecAvoidedCostsWOCC!$A$5:$Q$50,G54+1,FALSE)*J54*L54</f>
        <v>0</v>
      </c>
      <c r="AL54" s="44">
        <f t="shared" si="34"/>
        <v>13187.679458002447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13187.679458002449</v>
      </c>
      <c r="AN54" s="48">
        <f t="shared" si="35"/>
        <v>14506.447403802695</v>
      </c>
      <c r="AO54" s="47">
        <f t="shared" si="36"/>
        <v>2.4653923201677839</v>
      </c>
      <c r="AP54" s="47">
        <f t="shared" si="37"/>
        <v>2.3746114439644304</v>
      </c>
    </row>
    <row r="55" spans="2:42">
      <c r="B55" s="97" t="s">
        <v>15</v>
      </c>
      <c r="C55" s="61">
        <v>18230627</v>
      </c>
      <c r="D55" s="61" t="s">
        <v>80</v>
      </c>
      <c r="E55" s="38" t="s">
        <v>760</v>
      </c>
      <c r="F55" s="39" t="s">
        <v>761</v>
      </c>
      <c r="G55" s="39">
        <v>45</v>
      </c>
      <c r="H55" s="39"/>
      <c r="I55" s="40" t="s">
        <v>283</v>
      </c>
      <c r="J55" s="41">
        <v>640</v>
      </c>
      <c r="K55" s="41">
        <v>2.23</v>
      </c>
      <c r="L55" s="41"/>
      <c r="M55" s="42">
        <v>0.75</v>
      </c>
      <c r="N55" s="42">
        <v>1.54</v>
      </c>
      <c r="O55" s="43">
        <v>1427.2</v>
      </c>
      <c r="P55" s="44">
        <v>666.01</v>
      </c>
      <c r="Q55" s="44">
        <v>985.6</v>
      </c>
      <c r="R55" s="45">
        <v>0.04</v>
      </c>
      <c r="S55" s="46">
        <v>0</v>
      </c>
      <c r="T55" s="39">
        <f t="shared" si="19"/>
        <v>45</v>
      </c>
      <c r="U55" s="47">
        <f t="shared" si="20"/>
        <v>4.8344029191350897E-2</v>
      </c>
      <c r="V55" s="48">
        <f t="shared" si="21"/>
        <v>0.79</v>
      </c>
      <c r="W55" s="49">
        <f t="shared" si="22"/>
        <v>1.0743117598077977E-3</v>
      </c>
      <c r="X55" s="44">
        <f t="shared" si="23"/>
        <v>159.05519714911745</v>
      </c>
      <c r="Y55" s="44">
        <f t="shared" si="24"/>
        <v>319.59000000000003</v>
      </c>
      <c r="Z55" s="44">
        <f t="shared" si="25"/>
        <v>1070.0173382084947</v>
      </c>
      <c r="AA55" s="50">
        <f t="shared" si="26"/>
        <v>1144.6551971491174</v>
      </c>
      <c r="AB55" s="51">
        <f t="shared" si="27"/>
        <v>1000.2966609409129</v>
      </c>
      <c r="AC55" s="44">
        <f t="shared" si="28"/>
        <v>1070.0712322605566</v>
      </c>
      <c r="AD55" s="44">
        <f t="shared" si="29"/>
        <v>349.57842709562391</v>
      </c>
      <c r="AE55" s="44">
        <f t="shared" si="30"/>
        <v>0</v>
      </c>
      <c r="AF55" s="52">
        <f>HLOOKUP(I55,ElecAvoidedCostsWOCC!$A$5:$Q$50,G55+1,FALSE)</f>
        <v>3.4276422079642828</v>
      </c>
      <c r="AG55" s="44">
        <f t="shared" si="31"/>
        <v>4891.9309592066247</v>
      </c>
      <c r="AH55" s="52">
        <f>HLOOKUP(I55,ElecAvoidedCostsWOCC!$A$5:$Q$50,T55+1,FALSE)</f>
        <v>3.4276422079642828</v>
      </c>
      <c r="AI55" s="44">
        <f t="shared" si="32"/>
        <v>0</v>
      </c>
      <c r="AJ55" s="44">
        <f t="shared" si="33"/>
        <v>4891.9309592066247</v>
      </c>
      <c r="AK55" s="44">
        <f>HLOOKUP(I55,ElecAvoidedCostsWOCC!$A$5:$Q$50,G55+1,FALSE)*J55*L55</f>
        <v>0</v>
      </c>
      <c r="AL55" s="44">
        <f t="shared" si="34"/>
        <v>4891.9309592066247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4891.9309592066238</v>
      </c>
      <c r="AN55" s="48">
        <f t="shared" si="35"/>
        <v>5730.7024822229105</v>
      </c>
      <c r="AO55" s="47">
        <f t="shared" si="36"/>
        <v>4.8904801447653616</v>
      </c>
      <c r="AP55" s="47">
        <f t="shared" si="37"/>
        <v>5.355440188889701</v>
      </c>
    </row>
    <row r="56" spans="2:42">
      <c r="B56" s="97" t="s">
        <v>15</v>
      </c>
      <c r="C56" s="61">
        <v>18230627</v>
      </c>
      <c r="D56" s="61" t="s">
        <v>80</v>
      </c>
      <c r="E56" s="38" t="s">
        <v>762</v>
      </c>
      <c r="F56" s="39" t="s">
        <v>761</v>
      </c>
      <c r="G56" s="39">
        <v>45</v>
      </c>
      <c r="H56" s="39"/>
      <c r="I56" s="40" t="s">
        <v>283</v>
      </c>
      <c r="J56" s="41">
        <v>4640</v>
      </c>
      <c r="K56" s="41">
        <v>1.04</v>
      </c>
      <c r="L56" s="41"/>
      <c r="M56" s="42">
        <v>0.75</v>
      </c>
      <c r="N56" s="42">
        <v>1.56</v>
      </c>
      <c r="O56" s="43">
        <v>4839.0600000000004</v>
      </c>
      <c r="P56" s="44">
        <v>2074.29</v>
      </c>
      <c r="Q56" s="44">
        <v>7238.4</v>
      </c>
      <c r="R56" s="45">
        <v>0</v>
      </c>
      <c r="S56" s="46">
        <v>0</v>
      </c>
      <c r="T56" s="39">
        <f t="shared" si="19"/>
        <v>45</v>
      </c>
      <c r="U56" s="47">
        <f t="shared" si="20"/>
        <v>0.16391511904337058</v>
      </c>
      <c r="V56" s="48">
        <f t="shared" si="21"/>
        <v>0.81</v>
      </c>
      <c r="W56" s="49">
        <f t="shared" si="22"/>
        <v>3.6425582009637905E-3</v>
      </c>
      <c r="X56" s="44">
        <f t="shared" si="23"/>
        <v>539.29207000869417</v>
      </c>
      <c r="Y56" s="44">
        <f t="shared" si="24"/>
        <v>5164.1099999999997</v>
      </c>
      <c r="Z56" s="44">
        <f t="shared" si="25"/>
        <v>3627.9975480880039</v>
      </c>
      <c r="AA56" s="50">
        <f t="shared" si="26"/>
        <v>7777.6920700086939</v>
      </c>
      <c r="AB56" s="51">
        <f t="shared" si="27"/>
        <v>3391.6028307824658</v>
      </c>
      <c r="AC56" s="44">
        <f t="shared" si="28"/>
        <v>7270.9096662696957</v>
      </c>
      <c r="AD56" s="44">
        <f t="shared" si="29"/>
        <v>0</v>
      </c>
      <c r="AE56" s="44">
        <f t="shared" si="30"/>
        <v>0</v>
      </c>
      <c r="AF56" s="52">
        <f>HLOOKUP(I56,ElecAvoidedCostsWOCC!$A$5:$Q$50,G56+1,FALSE)</f>
        <v>3.4276422079642828</v>
      </c>
      <c r="AG56" s="44">
        <f t="shared" si="31"/>
        <v>16540.430238752444</v>
      </c>
      <c r="AH56" s="52">
        <f>HLOOKUP(I56,ElecAvoidedCostsWOCC!$A$5:$Q$50,T56+1,FALSE)</f>
        <v>3.4276422079642828</v>
      </c>
      <c r="AI56" s="44">
        <f t="shared" si="32"/>
        <v>0</v>
      </c>
      <c r="AJ56" s="44">
        <f t="shared" si="33"/>
        <v>16540.430238752444</v>
      </c>
      <c r="AK56" s="44">
        <f>HLOOKUP(I56,ElecAvoidedCostsWOCC!$A$5:$Q$50,G56+1,FALSE)*J56*L56</f>
        <v>0</v>
      </c>
      <c r="AL56" s="44">
        <f t="shared" si="34"/>
        <v>16540.430238752444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16540.430238752444</v>
      </c>
      <c r="AN56" s="48">
        <f t="shared" si="35"/>
        <v>18194.473262627689</v>
      </c>
      <c r="AO56" s="47">
        <f t="shared" si="36"/>
        <v>4.8768771179898014</v>
      </c>
      <c r="AP56" s="47">
        <f t="shared" si="37"/>
        <v>2.5023654670107152</v>
      </c>
    </row>
    <row r="57" spans="2:42">
      <c r="B57" s="97" t="s">
        <v>15</v>
      </c>
      <c r="C57" s="61">
        <v>18230627</v>
      </c>
      <c r="D57" s="61" t="s">
        <v>80</v>
      </c>
      <c r="E57" s="38" t="s">
        <v>763</v>
      </c>
      <c r="F57" s="39" t="s">
        <v>764</v>
      </c>
      <c r="G57" s="39">
        <v>45</v>
      </c>
      <c r="H57" s="39"/>
      <c r="I57" s="40" t="s">
        <v>283</v>
      </c>
      <c r="J57" s="41">
        <v>36373</v>
      </c>
      <c r="K57" s="41"/>
      <c r="L57" s="41"/>
      <c r="M57" s="42"/>
      <c r="N57" s="42"/>
      <c r="O57" s="43">
        <v>0</v>
      </c>
      <c r="P57" s="44">
        <v>0</v>
      </c>
      <c r="Q57" s="44">
        <v>0</v>
      </c>
      <c r="R57" s="45">
        <v>0</v>
      </c>
      <c r="S57" s="46">
        <v>0</v>
      </c>
      <c r="T57" s="39">
        <f t="shared" si="19"/>
        <v>45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3.4276422079642828</v>
      </c>
      <c r="AG57" s="44">
        <f t="shared" si="31"/>
        <v>0</v>
      </c>
      <c r="AH57" s="52">
        <f>HLOOKUP(I57,ElecAvoidedCostsWOCC!$A$5:$Q$50,T57+1,FALSE)</f>
        <v>3.4276422079642828</v>
      </c>
      <c r="AI57" s="44">
        <f t="shared" si="32"/>
        <v>0</v>
      </c>
      <c r="AJ57" s="44">
        <f t="shared" si="33"/>
        <v>0</v>
      </c>
      <c r="AK57" s="44">
        <f>HLOOKUP(I57,ElecAvoidedCostsWOCC!$A$5:$Q$50,G57+1,FALSE)*J57*L57</f>
        <v>0</v>
      </c>
      <c r="AL57" s="44">
        <f t="shared" si="34"/>
        <v>0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 t="s">
        <v>15</v>
      </c>
      <c r="C58" s="61">
        <v>18230627</v>
      </c>
      <c r="D58" s="61" t="s">
        <v>80</v>
      </c>
      <c r="E58" s="38" t="s">
        <v>765</v>
      </c>
      <c r="F58" s="39" t="s">
        <v>764</v>
      </c>
      <c r="G58" s="39">
        <v>45</v>
      </c>
      <c r="H58" s="39"/>
      <c r="I58" s="40" t="s">
        <v>283</v>
      </c>
      <c r="J58" s="41">
        <v>110981</v>
      </c>
      <c r="K58" s="41">
        <v>0.06</v>
      </c>
      <c r="L58" s="41"/>
      <c r="M58" s="42">
        <v>0</v>
      </c>
      <c r="N58" s="42">
        <v>0</v>
      </c>
      <c r="O58" s="43">
        <v>6958.55</v>
      </c>
      <c r="P58" s="44">
        <v>0</v>
      </c>
      <c r="Q58" s="44">
        <v>0</v>
      </c>
      <c r="R58" s="45">
        <v>0</v>
      </c>
      <c r="S58" s="46">
        <v>0</v>
      </c>
      <c r="T58" s="39">
        <f t="shared" si="19"/>
        <v>45</v>
      </c>
      <c r="U58" s="47">
        <f t="shared" si="20"/>
        <v>0.23570932197973288</v>
      </c>
      <c r="V58" s="48">
        <f t="shared" si="21"/>
        <v>0</v>
      </c>
      <c r="W58" s="49">
        <f t="shared" si="22"/>
        <v>5.2379849328829525E-3</v>
      </c>
      <c r="X58" s="44">
        <f t="shared" si="23"/>
        <v>775.4999594464623</v>
      </c>
      <c r="Y58" s="44">
        <f t="shared" si="24"/>
        <v>0</v>
      </c>
      <c r="Z58" s="44">
        <f t="shared" si="25"/>
        <v>5217.0467690517944</v>
      </c>
      <c r="AA58" s="50">
        <f t="shared" si="26"/>
        <v>775.4999594464623</v>
      </c>
      <c r="AB58" s="51">
        <f t="shared" si="27"/>
        <v>4877.1120585694998</v>
      </c>
      <c r="AC58" s="44">
        <f t="shared" si="28"/>
        <v>724.96957973867643</v>
      </c>
      <c r="AD58" s="44">
        <f t="shared" si="29"/>
        <v>0</v>
      </c>
      <c r="AE58" s="44">
        <f t="shared" si="30"/>
        <v>0</v>
      </c>
      <c r="AF58" s="52">
        <f>HLOOKUP(I58,ElecAvoidedCostsWOCC!$A$5:$Q$50,G58+1,FALSE)</f>
        <v>3.4276422079642828</v>
      </c>
      <c r="AG58" s="44">
        <f t="shared" si="31"/>
        <v>22824.189592925042</v>
      </c>
      <c r="AH58" s="52">
        <f>HLOOKUP(I58,ElecAvoidedCostsWOCC!$A$5:$Q$50,T58+1,FALSE)</f>
        <v>3.4276422079642828</v>
      </c>
      <c r="AI58" s="44">
        <f t="shared" si="32"/>
        <v>0</v>
      </c>
      <c r="AJ58" s="44">
        <f t="shared" si="33"/>
        <v>22824.189592925042</v>
      </c>
      <c r="AK58" s="44">
        <f>HLOOKUP(I58,ElecAvoidedCostsWOCC!$A$5:$Q$50,G58+1,FALSE)*J58*L58</f>
        <v>0</v>
      </c>
      <c r="AL58" s="44">
        <f t="shared" si="34"/>
        <v>22824.189592925042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22824.189592925042</v>
      </c>
      <c r="AN58" s="48">
        <f t="shared" si="35"/>
        <v>25106.608552217549</v>
      </c>
      <c r="AO58" s="47">
        <f t="shared" si="36"/>
        <v>4.6798575301998655</v>
      </c>
      <c r="AP58" s="47">
        <f t="shared" si="37"/>
        <v>34.631257991911212</v>
      </c>
    </row>
    <row r="59" spans="2:42">
      <c r="B59" s="97" t="s">
        <v>15</v>
      </c>
      <c r="C59" s="61">
        <v>18230627</v>
      </c>
      <c r="D59" s="61" t="s">
        <v>80</v>
      </c>
      <c r="E59" s="38" t="s">
        <v>766</v>
      </c>
      <c r="F59" s="39" t="s">
        <v>767</v>
      </c>
      <c r="G59" s="39">
        <v>45</v>
      </c>
      <c r="H59" s="39"/>
      <c r="I59" s="40" t="s">
        <v>283</v>
      </c>
      <c r="J59" s="41">
        <v>2395</v>
      </c>
      <c r="K59" s="41">
        <v>0.96</v>
      </c>
      <c r="L59" s="41"/>
      <c r="M59" s="42">
        <v>0.75</v>
      </c>
      <c r="N59" s="42">
        <v>1.54</v>
      </c>
      <c r="O59" s="43">
        <v>2299.1999999999998</v>
      </c>
      <c r="P59" s="44">
        <v>800</v>
      </c>
      <c r="Q59" s="44">
        <v>3688.3</v>
      </c>
      <c r="R59" s="45">
        <v>0.02</v>
      </c>
      <c r="S59" s="46">
        <v>0</v>
      </c>
      <c r="T59" s="39">
        <f t="shared" si="19"/>
        <v>45</v>
      </c>
      <c r="U59" s="47">
        <f t="shared" si="20"/>
        <v>7.7881580659160565E-2</v>
      </c>
      <c r="V59" s="48">
        <f t="shared" si="21"/>
        <v>0.79</v>
      </c>
      <c r="W59" s="49">
        <f t="shared" si="22"/>
        <v>1.7307017924257904E-3</v>
      </c>
      <c r="X59" s="44">
        <f t="shared" si="23"/>
        <v>256.23578285121272</v>
      </c>
      <c r="Y59" s="44">
        <f t="shared" si="24"/>
        <v>2888.3</v>
      </c>
      <c r="Z59" s="44">
        <f t="shared" si="25"/>
        <v>1723.7835370018013</v>
      </c>
      <c r="AA59" s="50">
        <f t="shared" si="26"/>
        <v>3944.5357828512128</v>
      </c>
      <c r="AB59" s="51">
        <f t="shared" si="27"/>
        <v>1611.4644638700581</v>
      </c>
      <c r="AC59" s="44">
        <f t="shared" si="28"/>
        <v>3687.5159230169324</v>
      </c>
      <c r="AD59" s="44">
        <f t="shared" si="29"/>
        <v>654.09401007345252</v>
      </c>
      <c r="AE59" s="44">
        <f t="shared" si="30"/>
        <v>0</v>
      </c>
      <c r="AF59" s="52">
        <f>HLOOKUP(I59,ElecAvoidedCostsWOCC!$A$5:$Q$50,G59+1,FALSE)</f>
        <v>3.4276422079642828</v>
      </c>
      <c r="AG59" s="44">
        <f t="shared" si="31"/>
        <v>7880.8349645514782</v>
      </c>
      <c r="AH59" s="52">
        <f>HLOOKUP(I59,ElecAvoidedCostsWOCC!$A$5:$Q$50,T59+1,FALSE)</f>
        <v>3.4276422079642828</v>
      </c>
      <c r="AI59" s="44">
        <f t="shared" si="32"/>
        <v>0</v>
      </c>
      <c r="AJ59" s="44">
        <f t="shared" si="33"/>
        <v>7880.8349645514782</v>
      </c>
      <c r="AK59" s="44">
        <f>HLOOKUP(I59,ElecAvoidedCostsWOCC!$A$5:$Q$50,G59+1,FALSE)*J59*L59</f>
        <v>0</v>
      </c>
      <c r="AL59" s="44">
        <f t="shared" si="34"/>
        <v>7880.8349645514782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7880.8349645514782</v>
      </c>
      <c r="AN59" s="48">
        <f t="shared" si="35"/>
        <v>9323.0124710800792</v>
      </c>
      <c r="AO59" s="47">
        <f t="shared" si="36"/>
        <v>4.8904801447653616</v>
      </c>
      <c r="AP59" s="47">
        <f t="shared" si="37"/>
        <v>2.5282636511173298</v>
      </c>
    </row>
    <row r="60" spans="2:42">
      <c r="B60" s="97" t="s">
        <v>15</v>
      </c>
      <c r="C60" s="61">
        <v>18230627</v>
      </c>
      <c r="D60" s="61" t="s">
        <v>80</v>
      </c>
      <c r="E60" s="38" t="s">
        <v>768</v>
      </c>
      <c r="F60" s="39" t="s">
        <v>767</v>
      </c>
      <c r="G60" s="39">
        <v>45</v>
      </c>
      <c r="H60" s="39"/>
      <c r="I60" s="40" t="s">
        <v>283</v>
      </c>
      <c r="J60" s="41">
        <v>9961</v>
      </c>
      <c r="K60" s="41">
        <v>0.59</v>
      </c>
      <c r="L60" s="41"/>
      <c r="M60" s="42">
        <v>0.75</v>
      </c>
      <c r="N60" s="42">
        <v>1.56</v>
      </c>
      <c r="O60" s="43">
        <v>5925.8</v>
      </c>
      <c r="P60" s="44">
        <v>3200</v>
      </c>
      <c r="Q60" s="44">
        <v>15539.16</v>
      </c>
      <c r="R60" s="45">
        <v>0</v>
      </c>
      <c r="S60" s="46">
        <v>0</v>
      </c>
      <c r="T60" s="39">
        <f t="shared" si="19"/>
        <v>45</v>
      </c>
      <c r="U60" s="47">
        <f t="shared" si="20"/>
        <v>0.20072663129351678</v>
      </c>
      <c r="V60" s="48">
        <f t="shared" si="21"/>
        <v>0.81</v>
      </c>
      <c r="W60" s="49">
        <f t="shared" si="22"/>
        <v>4.4605918065225951E-3</v>
      </c>
      <c r="X60" s="44">
        <f t="shared" si="23"/>
        <v>660.40448939618841</v>
      </c>
      <c r="Y60" s="44">
        <f t="shared" si="24"/>
        <v>12339.16</v>
      </c>
      <c r="Z60" s="44">
        <f t="shared" si="25"/>
        <v>4442.761170652956</v>
      </c>
      <c r="AA60" s="50">
        <f t="shared" si="26"/>
        <v>16199.564489396189</v>
      </c>
      <c r="AB60" s="51">
        <f t="shared" si="27"/>
        <v>4153.2777139879927</v>
      </c>
      <c r="AC60" s="44">
        <f t="shared" si="28"/>
        <v>15144.025885197894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3.4276422079642828</v>
      </c>
      <c r="AG60" s="44">
        <f t="shared" si="31"/>
        <v>20144.218979784007</v>
      </c>
      <c r="AH60" s="52">
        <f>HLOOKUP(I60,ElecAvoidedCostsWOCC!$A$5:$Q$50,T60+1,FALSE)</f>
        <v>3.4276422079642828</v>
      </c>
      <c r="AI60" s="44">
        <f t="shared" si="32"/>
        <v>0</v>
      </c>
      <c r="AJ60" s="44">
        <f t="shared" si="33"/>
        <v>20144.218979784007</v>
      </c>
      <c r="AK60" s="44">
        <f>HLOOKUP(I60,ElecAvoidedCostsWOCC!$A$5:$Q$50,G60+1,FALSE)*J60*L60</f>
        <v>0</v>
      </c>
      <c r="AL60" s="44">
        <f t="shared" si="34"/>
        <v>20144.218979784007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20144.218979784011</v>
      </c>
      <c r="AN60" s="48">
        <f t="shared" si="35"/>
        <v>22158.640877762413</v>
      </c>
      <c r="AO60" s="47">
        <f t="shared" si="36"/>
        <v>4.8501979320909552</v>
      </c>
      <c r="AP60" s="47">
        <f t="shared" si="37"/>
        <v>1.4631935421756481</v>
      </c>
    </row>
    <row r="61" spans="2:42">
      <c r="B61" s="97" t="s">
        <v>15</v>
      </c>
      <c r="C61" s="61">
        <v>18230627</v>
      </c>
      <c r="D61" s="61" t="s">
        <v>80</v>
      </c>
      <c r="E61" s="38" t="s">
        <v>769</v>
      </c>
      <c r="F61" s="39" t="s">
        <v>770</v>
      </c>
      <c r="G61" s="39">
        <v>45</v>
      </c>
      <c r="H61" s="39"/>
      <c r="I61" s="40" t="s">
        <v>283</v>
      </c>
      <c r="J61" s="41">
        <v>0</v>
      </c>
      <c r="K61" s="41">
        <v>1.53</v>
      </c>
      <c r="L61" s="41"/>
      <c r="M61" s="42">
        <v>0.75</v>
      </c>
      <c r="N61" s="42">
        <v>1.39</v>
      </c>
      <c r="O61" s="43">
        <v>0</v>
      </c>
      <c r="P61" s="44">
        <v>0</v>
      </c>
      <c r="Q61" s="44">
        <v>0</v>
      </c>
      <c r="R61" s="45">
        <v>0.03</v>
      </c>
      <c r="S61" s="46">
        <v>0</v>
      </c>
      <c r="T61" s="39">
        <f t="shared" si="19"/>
        <v>45</v>
      </c>
      <c r="U61" s="47">
        <f t="shared" si="20"/>
        <v>0</v>
      </c>
      <c r="V61" s="48">
        <f t="shared" si="21"/>
        <v>0.6399999999999999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3.4276422079642828</v>
      </c>
      <c r="AG61" s="44">
        <f t="shared" si="31"/>
        <v>0</v>
      </c>
      <c r="AH61" s="52">
        <f>HLOOKUP(I61,ElecAvoidedCostsWOCC!$A$5:$Q$50,T61+1,FALSE)</f>
        <v>3.4276422079642828</v>
      </c>
      <c r="AI61" s="44">
        <f t="shared" si="32"/>
        <v>0</v>
      </c>
      <c r="AJ61" s="44">
        <f t="shared" si="33"/>
        <v>0</v>
      </c>
      <c r="AK61" s="44">
        <f>HLOOKUP(I61,ElecAvoidedCostsWOCC!$A$5:$Q$50,G61+1,FALSE)*J61*L61</f>
        <v>0</v>
      </c>
      <c r="AL61" s="44">
        <f t="shared" si="34"/>
        <v>0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97" t="s">
        <v>15</v>
      </c>
      <c r="C62" s="61">
        <v>18230627</v>
      </c>
      <c r="D62" s="61" t="s">
        <v>80</v>
      </c>
      <c r="E62" s="38" t="s">
        <v>771</v>
      </c>
      <c r="F62" s="39" t="s">
        <v>770</v>
      </c>
      <c r="G62" s="39">
        <v>45</v>
      </c>
      <c r="H62" s="39"/>
      <c r="I62" s="40" t="s">
        <v>283</v>
      </c>
      <c r="J62" s="41">
        <v>5488</v>
      </c>
      <c r="K62" s="41">
        <v>0.84</v>
      </c>
      <c r="L62" s="41"/>
      <c r="M62" s="42">
        <v>0.75</v>
      </c>
      <c r="N62" s="42">
        <v>1.56</v>
      </c>
      <c r="O62" s="43">
        <v>4624.1899999999996</v>
      </c>
      <c r="P62" s="44">
        <v>3313.38</v>
      </c>
      <c r="Q62" s="44">
        <v>8561.2800000000007</v>
      </c>
      <c r="R62" s="45">
        <v>0</v>
      </c>
      <c r="S62" s="46">
        <v>0</v>
      </c>
      <c r="T62" s="39">
        <f t="shared" si="19"/>
        <v>45</v>
      </c>
      <c r="U62" s="47">
        <f t="shared" si="20"/>
        <v>0.15663675472698491</v>
      </c>
      <c r="V62" s="48">
        <f t="shared" si="21"/>
        <v>0.81</v>
      </c>
      <c r="W62" s="49">
        <f t="shared" si="22"/>
        <v>3.4808167717107759E-3</v>
      </c>
      <c r="X62" s="44">
        <f t="shared" si="23"/>
        <v>515.34574839194033</v>
      </c>
      <c r="Y62" s="44">
        <f t="shared" si="24"/>
        <v>5247.9000000000005</v>
      </c>
      <c r="Z62" s="44">
        <f t="shared" si="25"/>
        <v>3466.9026591720421</v>
      </c>
      <c r="AA62" s="50">
        <f t="shared" si="26"/>
        <v>9076.6257483919417</v>
      </c>
      <c r="AB62" s="51">
        <f t="shared" si="27"/>
        <v>3241.0046360400502</v>
      </c>
      <c r="AC62" s="44">
        <f t="shared" si="28"/>
        <v>8485.206832188409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3.4276422079642828</v>
      </c>
      <c r="AG62" s="44">
        <f t="shared" si="31"/>
        <v>15801.156367338706</v>
      </c>
      <c r="AH62" s="52">
        <f>HLOOKUP(I62,ElecAvoidedCostsWOCC!$A$5:$Q$50,T62+1,FALSE)</f>
        <v>3.4276422079642828</v>
      </c>
      <c r="AI62" s="44">
        <f t="shared" si="32"/>
        <v>0</v>
      </c>
      <c r="AJ62" s="44">
        <f t="shared" si="33"/>
        <v>15801.156367338706</v>
      </c>
      <c r="AK62" s="44">
        <f>HLOOKUP(I62,ElecAvoidedCostsWOCC!$A$5:$Q$50,G62+1,FALSE)*J62*L62</f>
        <v>0</v>
      </c>
      <c r="AL62" s="44">
        <f t="shared" si="34"/>
        <v>15801.156367338706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15801.156367338706</v>
      </c>
      <c r="AN62" s="48">
        <f t="shared" si="35"/>
        <v>17381.27200407258</v>
      </c>
      <c r="AO62" s="47">
        <f t="shared" si="36"/>
        <v>4.8753883877947795</v>
      </c>
      <c r="AP62" s="47">
        <f t="shared" si="37"/>
        <v>2.0484205450522648</v>
      </c>
    </row>
    <row r="63" spans="2:42">
      <c r="B63" s="97" t="s">
        <v>15</v>
      </c>
      <c r="C63" s="61">
        <v>18230627</v>
      </c>
      <c r="D63" s="61" t="s">
        <v>80</v>
      </c>
      <c r="E63" s="38" t="s">
        <v>772</v>
      </c>
      <c r="F63" s="39" t="s">
        <v>773</v>
      </c>
      <c r="G63" s="39">
        <v>25</v>
      </c>
      <c r="H63" s="39"/>
      <c r="I63" s="40" t="s">
        <v>283</v>
      </c>
      <c r="J63" s="41">
        <v>3262</v>
      </c>
      <c r="K63" s="41">
        <v>0.68</v>
      </c>
      <c r="L63" s="41"/>
      <c r="M63" s="42">
        <v>0.86</v>
      </c>
      <c r="N63" s="42">
        <v>3.25</v>
      </c>
      <c r="O63" s="43">
        <v>2228.92</v>
      </c>
      <c r="P63" s="44">
        <v>2400</v>
      </c>
      <c r="Q63" s="44">
        <v>10601.5</v>
      </c>
      <c r="R63" s="45">
        <v>0</v>
      </c>
      <c r="S63" s="46">
        <v>0</v>
      </c>
      <c r="T63" s="39">
        <f t="shared" si="19"/>
        <v>25</v>
      </c>
      <c r="U63" s="47">
        <f t="shared" si="20"/>
        <v>4.1944979114188555E-2</v>
      </c>
      <c r="V63" s="48">
        <f t="shared" si="21"/>
        <v>2.39</v>
      </c>
      <c r="W63" s="49">
        <f t="shared" si="22"/>
        <v>1.6777991645675423E-3</v>
      </c>
      <c r="X63" s="44">
        <f t="shared" si="23"/>
        <v>248.40338426962643</v>
      </c>
      <c r="Y63" s="44">
        <f t="shared" si="24"/>
        <v>8201.5</v>
      </c>
      <c r="Z63" s="44">
        <f t="shared" si="25"/>
        <v>1671.092380521075</v>
      </c>
      <c r="AA63" s="50">
        <f t="shared" si="26"/>
        <v>10849.903384269626</v>
      </c>
      <c r="AB63" s="51">
        <f t="shared" si="27"/>
        <v>1562.2065817715948</v>
      </c>
      <c r="AC63" s="44">
        <f t="shared" si="28"/>
        <v>10142.940435888217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2.0508206305871441</v>
      </c>
      <c r="AG63" s="44">
        <f t="shared" si="31"/>
        <v>4549.04828994318</v>
      </c>
      <c r="AH63" s="52">
        <f>HLOOKUP(I63,ElecAvoidedCostsWOCC!$A$5:$Q$50,T63+1,FALSE)</f>
        <v>2.0508206305871441</v>
      </c>
      <c r="AI63" s="44">
        <f t="shared" si="32"/>
        <v>0</v>
      </c>
      <c r="AJ63" s="44">
        <f t="shared" si="33"/>
        <v>4549.04828994318</v>
      </c>
      <c r="AK63" s="44">
        <f>HLOOKUP(I63,ElecAvoidedCostsWOCC!$A$5:$Q$50,G63+1,FALSE)*J63*L63</f>
        <v>0</v>
      </c>
      <c r="AL63" s="44">
        <f t="shared" si="34"/>
        <v>4549.04828994318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4549.04828994318</v>
      </c>
      <c r="AN63" s="48">
        <f t="shared" si="35"/>
        <v>5003.9531189374984</v>
      </c>
      <c r="AO63" s="47">
        <f t="shared" si="36"/>
        <v>2.9119377315543034</v>
      </c>
      <c r="AP63" s="47">
        <f t="shared" si="37"/>
        <v>0.49334343926858548</v>
      </c>
    </row>
    <row r="64" spans="2:42">
      <c r="B64" s="97" t="s">
        <v>15</v>
      </c>
      <c r="C64" s="61">
        <v>18230627</v>
      </c>
      <c r="D64" s="61" t="s">
        <v>80</v>
      </c>
      <c r="E64" s="38" t="s">
        <v>774</v>
      </c>
      <c r="F64" s="39" t="s">
        <v>775</v>
      </c>
      <c r="G64" s="39">
        <v>25</v>
      </c>
      <c r="H64" s="39"/>
      <c r="I64" s="40" t="s">
        <v>283</v>
      </c>
      <c r="J64" s="41">
        <v>1508.42</v>
      </c>
      <c r="K64" s="41">
        <v>3.95</v>
      </c>
      <c r="L64" s="41"/>
      <c r="M64" s="42">
        <v>200</v>
      </c>
      <c r="N64" s="42">
        <v>17.809999999999999</v>
      </c>
      <c r="O64" s="43">
        <v>5958.24</v>
      </c>
      <c r="P64" s="44">
        <v>18876</v>
      </c>
      <c r="Q64" s="44">
        <v>26864.95</v>
      </c>
      <c r="R64" s="45">
        <v>0.03</v>
      </c>
      <c r="S64" s="46">
        <v>0</v>
      </c>
      <c r="T64" s="39">
        <f t="shared" si="19"/>
        <v>25</v>
      </c>
      <c r="U64" s="47">
        <f t="shared" si="20"/>
        <v>0.11212526800303411</v>
      </c>
      <c r="V64" s="48">
        <f t="shared" si="21"/>
        <v>-182.19</v>
      </c>
      <c r="W64" s="49">
        <f t="shared" si="22"/>
        <v>4.4850107201213647E-3</v>
      </c>
      <c r="X64" s="44">
        <f t="shared" si="23"/>
        <v>664.01978549730757</v>
      </c>
      <c r="Y64" s="44">
        <f t="shared" si="24"/>
        <v>7988.9500000000007</v>
      </c>
      <c r="Z64" s="44">
        <f t="shared" si="25"/>
        <v>4467.0824728190728</v>
      </c>
      <c r="AA64" s="50">
        <f t="shared" si="26"/>
        <v>27528.969785497309</v>
      </c>
      <c r="AB64" s="51">
        <f t="shared" si="27"/>
        <v>4176.0142776657685</v>
      </c>
      <c r="AC64" s="44">
        <f t="shared" si="28"/>
        <v>25735.224628865388</v>
      </c>
      <c r="AD64" s="44">
        <f t="shared" si="29"/>
        <v>528.78321253656418</v>
      </c>
      <c r="AE64" s="44">
        <f t="shared" si="30"/>
        <v>0</v>
      </c>
      <c r="AF64" s="52">
        <f>HLOOKUP(I64,ElecAvoidedCostsWOCC!$A$5:$Q$50,G64+1,FALSE)</f>
        <v>2.0508206305871441</v>
      </c>
      <c r="AG64" s="44">
        <f t="shared" si="31"/>
        <v>12219.320479581527</v>
      </c>
      <c r="AH64" s="52">
        <f>HLOOKUP(I64,ElecAvoidedCostsWOCC!$A$5:$Q$50,T64+1,FALSE)</f>
        <v>2.0508206305871441</v>
      </c>
      <c r="AI64" s="44">
        <f t="shared" si="32"/>
        <v>0</v>
      </c>
      <c r="AJ64" s="44">
        <f t="shared" si="33"/>
        <v>12219.320479581527</v>
      </c>
      <c r="AK64" s="44">
        <f>HLOOKUP(I64,ElecAvoidedCostsWOCC!$A$5:$Q$50,G64+1,FALSE)*J64*L64</f>
        <v>0</v>
      </c>
      <c r="AL64" s="44">
        <f t="shared" si="34"/>
        <v>12219.320479581527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12219.320479581527</v>
      </c>
      <c r="AN64" s="48">
        <f t="shared" si="35"/>
        <v>13970.035740076244</v>
      </c>
      <c r="AO64" s="47">
        <f t="shared" si="36"/>
        <v>2.9260724861342329</v>
      </c>
      <c r="AP64" s="47">
        <f t="shared" si="37"/>
        <v>0.54283714020537588</v>
      </c>
    </row>
    <row r="65" spans="2:42">
      <c r="B65" s="97" t="s">
        <v>15</v>
      </c>
      <c r="C65" s="61">
        <v>18230627</v>
      </c>
      <c r="D65" s="61" t="s">
        <v>80</v>
      </c>
      <c r="E65" s="38" t="s">
        <v>776</v>
      </c>
      <c r="F65" s="39" t="s">
        <v>775</v>
      </c>
      <c r="G65" s="39">
        <v>25</v>
      </c>
      <c r="H65" s="39"/>
      <c r="I65" s="40" t="s">
        <v>283</v>
      </c>
      <c r="J65" s="41">
        <v>6046.2</v>
      </c>
      <c r="K65" s="41">
        <v>6.71</v>
      </c>
      <c r="L65" s="41"/>
      <c r="M65" s="42">
        <v>200</v>
      </c>
      <c r="N65" s="42">
        <v>18.53</v>
      </c>
      <c r="O65" s="43">
        <v>40599.03</v>
      </c>
      <c r="P65" s="44">
        <v>61735.17</v>
      </c>
      <c r="Q65" s="44">
        <v>112036.09</v>
      </c>
      <c r="R65" s="45">
        <v>0</v>
      </c>
      <c r="S65" s="46">
        <v>0</v>
      </c>
      <c r="T65" s="39">
        <f t="shared" si="19"/>
        <v>25</v>
      </c>
      <c r="U65" s="47">
        <f t="shared" si="20"/>
        <v>0.76401372207450902</v>
      </c>
      <c r="V65" s="48">
        <f t="shared" si="21"/>
        <v>-181.47</v>
      </c>
      <c r="W65" s="49">
        <f t="shared" si="22"/>
        <v>3.0560548882980359E-2</v>
      </c>
      <c r="X65" s="44">
        <f t="shared" si="23"/>
        <v>4524.5843054322677</v>
      </c>
      <c r="Y65" s="44">
        <f t="shared" si="24"/>
        <v>50300.92</v>
      </c>
      <c r="Z65" s="44">
        <f t="shared" si="25"/>
        <v>30438.387061691999</v>
      </c>
      <c r="AA65" s="50">
        <f t="shared" si="26"/>
        <v>116560.67430543226</v>
      </c>
      <c r="AB65" s="51">
        <f t="shared" si="27"/>
        <v>28455.068768525751</v>
      </c>
      <c r="AC65" s="44">
        <f t="shared" si="28"/>
        <v>108965.76077912709</v>
      </c>
      <c r="AD65" s="44">
        <f t="shared" si="29"/>
        <v>0</v>
      </c>
      <c r="AE65" s="44">
        <f t="shared" si="30"/>
        <v>0</v>
      </c>
      <c r="AF65" s="52">
        <f>HLOOKUP(I65,ElecAvoidedCostsWOCC!$A$5:$Q$50,G65+1,FALSE)</f>
        <v>2.0508206305871441</v>
      </c>
      <c r="AG65" s="44">
        <f t="shared" si="31"/>
        <v>83201.797084561695</v>
      </c>
      <c r="AH65" s="52">
        <f>HLOOKUP(I65,ElecAvoidedCostsWOCC!$A$5:$Q$50,T65+1,FALSE)</f>
        <v>2.0508206305871441</v>
      </c>
      <c r="AI65" s="44">
        <f t="shared" si="32"/>
        <v>0</v>
      </c>
      <c r="AJ65" s="44">
        <f t="shared" si="33"/>
        <v>83201.797084561695</v>
      </c>
      <c r="AK65" s="44">
        <f>HLOOKUP(I65,ElecAvoidedCostsWOCC!$A$5:$Q$50,G65+1,FALSE)*J65*L65</f>
        <v>0</v>
      </c>
      <c r="AL65" s="44">
        <f t="shared" si="34"/>
        <v>83201.797084561695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83201.797084561695</v>
      </c>
      <c r="AN65" s="48">
        <f t="shared" si="35"/>
        <v>91521.976793017879</v>
      </c>
      <c r="AO65" s="47">
        <f t="shared" si="36"/>
        <v>2.9239710422556242</v>
      </c>
      <c r="AP65" s="47">
        <f t="shared" si="37"/>
        <v>0.83991499842351725</v>
      </c>
    </row>
    <row r="66" spans="2:42">
      <c r="B66" s="97" t="s">
        <v>15</v>
      </c>
      <c r="C66" s="61">
        <v>18230627</v>
      </c>
      <c r="D66" s="61" t="s">
        <v>80</v>
      </c>
      <c r="E66" s="38" t="s">
        <v>777</v>
      </c>
      <c r="F66" s="39" t="s">
        <v>778</v>
      </c>
      <c r="G66" s="39">
        <v>25</v>
      </c>
      <c r="H66" s="39"/>
      <c r="I66" s="40" t="s">
        <v>283</v>
      </c>
      <c r="J66" s="41">
        <v>126.62</v>
      </c>
      <c r="K66" s="41">
        <v>3.95</v>
      </c>
      <c r="L66" s="41"/>
      <c r="M66" s="42">
        <v>200</v>
      </c>
      <c r="N66" s="42">
        <v>17.809999999999999</v>
      </c>
      <c r="O66" s="43">
        <v>500.15</v>
      </c>
      <c r="P66" s="44">
        <v>1800</v>
      </c>
      <c r="Q66" s="44">
        <v>2255.1</v>
      </c>
      <c r="R66" s="45">
        <v>0.03</v>
      </c>
      <c r="S66" s="46">
        <v>0</v>
      </c>
      <c r="T66" s="39">
        <f t="shared" si="19"/>
        <v>25</v>
      </c>
      <c r="U66" s="47">
        <f t="shared" si="20"/>
        <v>9.41208356691196E-3</v>
      </c>
      <c r="V66" s="48">
        <f t="shared" si="21"/>
        <v>-182.19</v>
      </c>
      <c r="W66" s="49">
        <f t="shared" si="22"/>
        <v>3.7648334267647839E-4</v>
      </c>
      <c r="X66" s="44">
        <f t="shared" si="23"/>
        <v>55.739529746448341</v>
      </c>
      <c r="Y66" s="44">
        <f t="shared" si="24"/>
        <v>455.09999999999991</v>
      </c>
      <c r="Z66" s="44">
        <f t="shared" si="25"/>
        <v>374.9783994569637</v>
      </c>
      <c r="AA66" s="50">
        <f t="shared" si="26"/>
        <v>2310.8395297464481</v>
      </c>
      <c r="AB66" s="51">
        <f t="shared" si="27"/>
        <v>350.54538604932566</v>
      </c>
      <c r="AC66" s="44">
        <f t="shared" si="28"/>
        <v>2160.2687947522181</v>
      </c>
      <c r="AD66" s="44">
        <f t="shared" si="29"/>
        <v>44.387193468251382</v>
      </c>
      <c r="AE66" s="44">
        <f t="shared" si="30"/>
        <v>0</v>
      </c>
      <c r="AF66" s="52">
        <f>HLOOKUP(I66,ElecAvoidedCostsWOCC!$A$5:$Q$50,G66+1,FALSE)</f>
        <v>2.0508206305871441</v>
      </c>
      <c r="AG66" s="44">
        <f t="shared" si="31"/>
        <v>1025.7158875675298</v>
      </c>
      <c r="AH66" s="52">
        <f>HLOOKUP(I66,ElecAvoidedCostsWOCC!$A$5:$Q$50,T66+1,FALSE)</f>
        <v>2.0508206305871441</v>
      </c>
      <c r="AI66" s="44">
        <f t="shared" si="32"/>
        <v>0</v>
      </c>
      <c r="AJ66" s="44">
        <f t="shared" si="33"/>
        <v>1025.7158875675298</v>
      </c>
      <c r="AK66" s="44">
        <f>HLOOKUP(I66,ElecAvoidedCostsWOCC!$A$5:$Q$50,G66+1,FALSE)*J66*L66</f>
        <v>0</v>
      </c>
      <c r="AL66" s="44">
        <f t="shared" si="34"/>
        <v>1025.7158875675298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1025.7158875675295</v>
      </c>
      <c r="AN66" s="48">
        <f t="shared" si="35"/>
        <v>1172.6746697925339</v>
      </c>
      <c r="AO66" s="47">
        <f t="shared" si="36"/>
        <v>2.9260573049539436</v>
      </c>
      <c r="AP66" s="47">
        <f t="shared" si="37"/>
        <v>0.54283738794043879</v>
      </c>
    </row>
    <row r="67" spans="2:42">
      <c r="B67" s="97" t="s">
        <v>15</v>
      </c>
      <c r="C67" s="61">
        <v>18230627</v>
      </c>
      <c r="D67" s="61" t="s">
        <v>80</v>
      </c>
      <c r="E67" s="38" t="s">
        <v>779</v>
      </c>
      <c r="F67" s="39" t="s">
        <v>778</v>
      </c>
      <c r="G67" s="39">
        <v>25</v>
      </c>
      <c r="H67" s="39"/>
      <c r="I67" s="40" t="s">
        <v>283</v>
      </c>
      <c r="J67" s="41">
        <v>1567.05</v>
      </c>
      <c r="K67" s="41">
        <v>5.16</v>
      </c>
      <c r="L67" s="41"/>
      <c r="M67" s="42">
        <v>200</v>
      </c>
      <c r="N67" s="42">
        <v>18.53</v>
      </c>
      <c r="O67" s="43">
        <v>8092.58</v>
      </c>
      <c r="P67" s="44">
        <v>18000</v>
      </c>
      <c r="Q67" s="44">
        <v>29037.43</v>
      </c>
      <c r="R67" s="45">
        <v>0</v>
      </c>
      <c r="S67" s="46">
        <v>0</v>
      </c>
      <c r="T67" s="39">
        <f t="shared" si="19"/>
        <v>25</v>
      </c>
      <c r="U67" s="47">
        <f t="shared" si="20"/>
        <v>0.15229039134643685</v>
      </c>
      <c r="V67" s="48">
        <f t="shared" si="21"/>
        <v>-181.47</v>
      </c>
      <c r="W67" s="49">
        <f t="shared" si="22"/>
        <v>6.0916156538574741E-3</v>
      </c>
      <c r="X67" s="44">
        <f t="shared" si="23"/>
        <v>901.88264247828249</v>
      </c>
      <c r="Y67" s="44">
        <f t="shared" si="24"/>
        <v>11037.43</v>
      </c>
      <c r="Z67" s="44">
        <f t="shared" si="25"/>
        <v>6067.2652121912142</v>
      </c>
      <c r="AA67" s="50">
        <f t="shared" si="26"/>
        <v>29939.312642478282</v>
      </c>
      <c r="AB67" s="51">
        <f t="shared" si="27"/>
        <v>5671.9315809958061</v>
      </c>
      <c r="AC67" s="44">
        <f t="shared" si="28"/>
        <v>27988.513267718314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2.0508206305871441</v>
      </c>
      <c r="AG67" s="44">
        <f t="shared" si="31"/>
        <v>16582.890500873775</v>
      </c>
      <c r="AH67" s="52">
        <f>HLOOKUP(I67,ElecAvoidedCostsWOCC!$A$5:$Q$50,T67+1,FALSE)</f>
        <v>2.0508206305871441</v>
      </c>
      <c r="AI67" s="44">
        <f t="shared" si="32"/>
        <v>0</v>
      </c>
      <c r="AJ67" s="44">
        <f t="shared" si="33"/>
        <v>16582.890500873775</v>
      </c>
      <c r="AK67" s="44">
        <f>HLOOKUP(I67,ElecAvoidedCostsWOCC!$A$5:$Q$50,G67+1,FALSE)*J67*L67</f>
        <v>0</v>
      </c>
      <c r="AL67" s="44">
        <f t="shared" si="34"/>
        <v>16582.890500873775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16582.890500873775</v>
      </c>
      <c r="AN67" s="48">
        <f t="shared" si="35"/>
        <v>18241.179550961155</v>
      </c>
      <c r="AO67" s="47">
        <f t="shared" si="36"/>
        <v>2.9236760465228251</v>
      </c>
      <c r="AP67" s="47">
        <f t="shared" si="37"/>
        <v>0.65173806755932118</v>
      </c>
    </row>
    <row r="68" spans="2:42">
      <c r="B68" s="97" t="s">
        <v>15</v>
      </c>
      <c r="C68" s="61">
        <v>18230627</v>
      </c>
      <c r="D68" s="61" t="s">
        <v>80</v>
      </c>
      <c r="E68" s="38" t="s">
        <v>780</v>
      </c>
      <c r="F68" s="39" t="s">
        <v>781</v>
      </c>
      <c r="G68" s="39">
        <v>25</v>
      </c>
      <c r="H68" s="39"/>
      <c r="I68" s="40" t="s">
        <v>283</v>
      </c>
      <c r="J68" s="41">
        <v>274.07</v>
      </c>
      <c r="K68" s="41"/>
      <c r="L68" s="41"/>
      <c r="M68" s="42"/>
      <c r="N68" s="42"/>
      <c r="O68" s="43">
        <v>0</v>
      </c>
      <c r="P68" s="44">
        <v>0</v>
      </c>
      <c r="Q68" s="44">
        <v>0</v>
      </c>
      <c r="R68" s="45">
        <v>0</v>
      </c>
      <c r="S68" s="46">
        <v>0</v>
      </c>
      <c r="T68" s="39">
        <f t="shared" ref="T68:T131" si="38">G68+H68</f>
        <v>25</v>
      </c>
      <c r="U68" s="47">
        <f t="shared" ref="U68:U131" si="39">(O68/$A$10)*T68</f>
        <v>0</v>
      </c>
      <c r="V68" s="48">
        <f t="shared" ref="V68:V131" si="40">N68-M68</f>
        <v>0</v>
      </c>
      <c r="W68" s="49">
        <f t="shared" ref="W68:W131" si="41">(O68/A$10)</f>
        <v>0</v>
      </c>
      <c r="X68" s="44">
        <f t="shared" ref="X68:X131" si="42">W68*A$8</f>
        <v>0</v>
      </c>
      <c r="Y68" s="44">
        <f t="shared" ref="Y68:Y131" si="43">Q68-P68</f>
        <v>0</v>
      </c>
      <c r="Z68" s="44">
        <f t="shared" ref="Z68:Z131" si="44">X68+(A$6*W68)</f>
        <v>0</v>
      </c>
      <c r="AA68" s="50">
        <f t="shared" ref="AA68:AA131" si="45">Q68+X68</f>
        <v>0</v>
      </c>
      <c r="AB68" s="51">
        <f t="shared" ref="AB68:AB131" si="46">Z68/(1+ElecDiscountRate)^1</f>
        <v>0</v>
      </c>
      <c r="AC68" s="44">
        <f t="shared" ref="AC68:AC131" si="47">AA68/(1+ElecDiscountRate)^1</f>
        <v>0</v>
      </c>
      <c r="AD68" s="44">
        <f t="shared" ref="AD68:AD131" si="48">-PV(ElecDiscountRate,T68,R68)*J68</f>
        <v>0</v>
      </c>
      <c r="AE68" s="44">
        <f t="shared" ref="AE68:AE131" si="49">-PV(ElecDiscountRate,T68,S68)*J68</f>
        <v>0</v>
      </c>
      <c r="AF68" s="52">
        <f>HLOOKUP(I68,ElecAvoidedCostsWOCC!$A$5:$Q$50,G68+1,FALSE)</f>
        <v>2.0508206305871441</v>
      </c>
      <c r="AG68" s="44">
        <f t="shared" ref="AG68:AG131" si="50">AF68*J68*K68</f>
        <v>0</v>
      </c>
      <c r="AH68" s="52">
        <f>HLOOKUP(I68,ElecAvoidedCostsWOCC!$A$5:$Q$50,T68+1,FALSE)</f>
        <v>2.0508206305871441</v>
      </c>
      <c r="AI68" s="44">
        <f t="shared" ref="AI68:AI131" si="51">AH68*J68*L68</f>
        <v>0</v>
      </c>
      <c r="AJ68" s="44">
        <f t="shared" ref="AJ68:AJ131" si="52">AG68+AI68</f>
        <v>0</v>
      </c>
      <c r="AK68" s="44">
        <f>HLOOKUP(I68,ElecAvoidedCostsWOCC!$A$5:$Q$50,G68+1,FALSE)*J68*L68</f>
        <v>0</v>
      </c>
      <c r="AL68" s="44">
        <f t="shared" ref="AL68:AL131" si="53">AG68+AI68-AK68</f>
        <v>0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ref="AN68:AN131" si="54">AM68*1.1+AD68+AE68</f>
        <v>0</v>
      </c>
      <c r="AO68" s="47">
        <f t="shared" ref="AO68:AO131" si="55">IFERROR(AM68/AB68,0)</f>
        <v>0</v>
      </c>
      <c r="AP68" s="47" t="e">
        <f t="shared" ref="AP68:AP131" si="56">AN68/AC68</f>
        <v>#DIV/0!</v>
      </c>
    </row>
    <row r="69" spans="2:42">
      <c r="B69" s="97" t="s">
        <v>15</v>
      </c>
      <c r="C69" s="61">
        <v>18230627</v>
      </c>
      <c r="D69" s="61" t="s">
        <v>80</v>
      </c>
      <c r="E69" s="38" t="s">
        <v>782</v>
      </c>
      <c r="F69" s="39" t="s">
        <v>781</v>
      </c>
      <c r="G69" s="39">
        <v>25</v>
      </c>
      <c r="H69" s="39"/>
      <c r="I69" s="40" t="s">
        <v>283</v>
      </c>
      <c r="J69" s="41">
        <v>761.45</v>
      </c>
      <c r="K69" s="41">
        <v>0.21</v>
      </c>
      <c r="L69" s="41"/>
      <c r="M69" s="42">
        <v>0</v>
      </c>
      <c r="N69" s="42">
        <v>0</v>
      </c>
      <c r="O69" s="43">
        <v>157.99</v>
      </c>
      <c r="P69" s="44">
        <v>0</v>
      </c>
      <c r="Q69" s="44">
        <v>0</v>
      </c>
      <c r="R69" s="45">
        <v>0</v>
      </c>
      <c r="S69" s="46">
        <v>0</v>
      </c>
      <c r="T69" s="39">
        <f t="shared" si="38"/>
        <v>25</v>
      </c>
      <c r="U69" s="47">
        <f t="shared" si="39"/>
        <v>2.9731382240056397E-3</v>
      </c>
      <c r="V69" s="48">
        <f t="shared" si="40"/>
        <v>0</v>
      </c>
      <c r="W69" s="49">
        <f t="shared" si="41"/>
        <v>1.1892552896022559E-4</v>
      </c>
      <c r="X69" s="44">
        <f t="shared" si="42"/>
        <v>17.607294420956464</v>
      </c>
      <c r="Y69" s="44">
        <f t="shared" si="43"/>
        <v>0</v>
      </c>
      <c r="Z69" s="44">
        <f t="shared" si="44"/>
        <v>118.45013961852585</v>
      </c>
      <c r="AA69" s="50">
        <f t="shared" si="45"/>
        <v>17.607294420956464</v>
      </c>
      <c r="AB69" s="51">
        <f t="shared" si="46"/>
        <v>110.73211145043082</v>
      </c>
      <c r="AC69" s="44">
        <f t="shared" si="47"/>
        <v>16.460030308457007</v>
      </c>
      <c r="AD69" s="44">
        <f t="shared" si="48"/>
        <v>0</v>
      </c>
      <c r="AE69" s="44">
        <f t="shared" si="49"/>
        <v>0</v>
      </c>
      <c r="AF69" s="52">
        <f>HLOOKUP(I69,ElecAvoidedCostsWOCC!$A$5:$Q$50,G69+1,FALSE)</f>
        <v>2.0508206305871441</v>
      </c>
      <c r="AG69" s="44">
        <f t="shared" si="50"/>
        <v>327.93544752372196</v>
      </c>
      <c r="AH69" s="52">
        <f>HLOOKUP(I69,ElecAvoidedCostsWOCC!$A$5:$Q$50,T69+1,FALSE)</f>
        <v>2.0508206305871441</v>
      </c>
      <c r="AI69" s="44">
        <f t="shared" si="51"/>
        <v>0</v>
      </c>
      <c r="AJ69" s="44">
        <f t="shared" si="52"/>
        <v>327.93544752372196</v>
      </c>
      <c r="AK69" s="44">
        <f>HLOOKUP(I69,ElecAvoidedCostsWOCC!$A$5:$Q$50,G69+1,FALSE)*J69*L69</f>
        <v>0</v>
      </c>
      <c r="AL69" s="44">
        <f t="shared" si="53"/>
        <v>327.93544752372196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327.93544752372202</v>
      </c>
      <c r="AN69" s="48">
        <f t="shared" si="54"/>
        <v>360.72899227609423</v>
      </c>
      <c r="AO69" s="47">
        <f t="shared" si="55"/>
        <v>2.9615207660022103</v>
      </c>
      <c r="AP69" s="47">
        <f t="shared" si="56"/>
        <v>21.915451279014661</v>
      </c>
    </row>
    <row r="70" spans="2:42">
      <c r="B70" s="97" t="s">
        <v>15</v>
      </c>
      <c r="C70" s="61">
        <v>18230627</v>
      </c>
      <c r="D70" s="61" t="s">
        <v>80</v>
      </c>
      <c r="E70" s="38" t="s">
        <v>783</v>
      </c>
      <c r="F70" s="39" t="s">
        <v>784</v>
      </c>
      <c r="G70" s="39"/>
      <c r="H70" s="39"/>
      <c r="I70" s="40"/>
      <c r="J70" s="41">
        <v>64</v>
      </c>
      <c r="K70" s="41">
        <v>0</v>
      </c>
      <c r="L70" s="41"/>
      <c r="M70" s="42">
        <v>250</v>
      </c>
      <c r="N70" s="42">
        <v>0</v>
      </c>
      <c r="O70" s="43">
        <v>0</v>
      </c>
      <c r="P70" s="44">
        <v>16000</v>
      </c>
      <c r="Q70" s="44">
        <v>0</v>
      </c>
      <c r="R70" s="45">
        <v>0</v>
      </c>
      <c r="S70" s="46">
        <v>0</v>
      </c>
      <c r="T70" s="39">
        <f t="shared" si="38"/>
        <v>0</v>
      </c>
      <c r="U70" s="47">
        <f t="shared" si="39"/>
        <v>0</v>
      </c>
      <c r="V70" s="48">
        <f t="shared" si="40"/>
        <v>-250</v>
      </c>
      <c r="W70" s="49">
        <f t="shared" si="41"/>
        <v>0</v>
      </c>
      <c r="X70" s="44">
        <f t="shared" si="42"/>
        <v>0</v>
      </c>
      <c r="Y70" s="44">
        <f t="shared" si="43"/>
        <v>-16000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HLOOKUP(I70,ElecAvoidedCostsWOCC!$A$5:$Q$50,G70+1,FALSE)</f>
        <v>#N/A</v>
      </c>
      <c r="AG70" s="44" t="e">
        <f t="shared" si="50"/>
        <v>#N/A</v>
      </c>
      <c r="AH70" s="52" t="e">
        <f>HLOOKUP(I70,ElecAvoidedCostsWOCC!$A$5:$Q$50,T70+1,FALSE)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HLOOKUP(I70,ElecAvoidedCostsWOCC!$A$5:$Q$50,G70+1,FALSE)*J70*L70</f>
        <v>#N/A</v>
      </c>
      <c r="AL70" s="44" t="e">
        <f t="shared" si="53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2">
      <c r="B71" s="97" t="s">
        <v>15</v>
      </c>
      <c r="C71" s="61">
        <v>18230627</v>
      </c>
      <c r="D71" s="61" t="s">
        <v>80</v>
      </c>
      <c r="E71" s="38" t="s">
        <v>785</v>
      </c>
      <c r="F71" s="39" t="s">
        <v>784</v>
      </c>
      <c r="G71" s="39"/>
      <c r="H71" s="39"/>
      <c r="I71" s="40" t="s">
        <v>283</v>
      </c>
      <c r="J71" s="41">
        <v>65</v>
      </c>
      <c r="K71" s="41">
        <v>0</v>
      </c>
      <c r="L71" s="41"/>
      <c r="M71" s="42">
        <v>400</v>
      </c>
      <c r="N71" s="42">
        <v>0</v>
      </c>
      <c r="O71" s="43">
        <v>0</v>
      </c>
      <c r="P71" s="44">
        <v>25850</v>
      </c>
      <c r="Q71" s="44">
        <v>0</v>
      </c>
      <c r="R71" s="45">
        <v>0</v>
      </c>
      <c r="S71" s="46">
        <v>0</v>
      </c>
      <c r="T71" s="39">
        <f t="shared" si="38"/>
        <v>0</v>
      </c>
      <c r="U71" s="47">
        <f t="shared" si="39"/>
        <v>0</v>
      </c>
      <c r="V71" s="48">
        <f t="shared" si="40"/>
        <v>-400</v>
      </c>
      <c r="W71" s="49">
        <f t="shared" si="41"/>
        <v>0</v>
      </c>
      <c r="X71" s="44">
        <f t="shared" si="42"/>
        <v>0</v>
      </c>
      <c r="Y71" s="44">
        <f t="shared" si="43"/>
        <v>-25850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str">
        <f>HLOOKUP(I71,ElecAvoidedCostsWOCC!$A$5:$Q$50,G71+1,FALSE)</f>
        <v>SF Space Heat</v>
      </c>
      <c r="AG71" s="44" t="e">
        <f t="shared" si="50"/>
        <v>#VALUE!</v>
      </c>
      <c r="AH71" s="52" t="str">
        <f>HLOOKUP(I71,ElecAvoidedCostsWOCC!$A$5:$Q$50,T71+1,FALSE)</f>
        <v>SF Space Heat</v>
      </c>
      <c r="AI71" s="44" t="e">
        <f t="shared" si="51"/>
        <v>#VALUE!</v>
      </c>
      <c r="AJ71" s="44" t="e">
        <f t="shared" si="52"/>
        <v>#VALUE!</v>
      </c>
      <c r="AK71" s="44" t="e">
        <f>HLOOKUP(I71,ElecAvoidedCostsWOCC!$A$5:$Q$50,G71+1,FALSE)*J71*L71</f>
        <v>#VALUE!</v>
      </c>
      <c r="AL71" s="44" t="e">
        <f t="shared" si="53"/>
        <v>#VALUE!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2">
      <c r="B72" s="97" t="s">
        <v>15</v>
      </c>
      <c r="C72" s="61">
        <v>18230627</v>
      </c>
      <c r="D72" s="61" t="s">
        <v>80</v>
      </c>
      <c r="E72" s="38" t="s">
        <v>786</v>
      </c>
      <c r="F72" s="39" t="s">
        <v>787</v>
      </c>
      <c r="G72" s="39"/>
      <c r="H72" s="39"/>
      <c r="I72" s="40"/>
      <c r="J72" s="41">
        <v>290</v>
      </c>
      <c r="K72" s="41"/>
      <c r="L72" s="41"/>
      <c r="M72" s="42"/>
      <c r="N72" s="42"/>
      <c r="O72" s="43">
        <v>0</v>
      </c>
      <c r="P72" s="44">
        <v>0</v>
      </c>
      <c r="Q72" s="44">
        <v>0</v>
      </c>
      <c r="R72" s="45">
        <v>0</v>
      </c>
      <c r="S72" s="46">
        <v>0</v>
      </c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HLOOKUP(I72,ElecAvoidedCostsWOCC!$A$5:$Q$50,G72+1,FALSE)</f>
        <v>#N/A</v>
      </c>
      <c r="AG72" s="44" t="e">
        <f t="shared" si="50"/>
        <v>#N/A</v>
      </c>
      <c r="AH72" s="52" t="e">
        <f>HLOOKUP(I72,ElecAvoidedCostsWOCC!$A$5:$Q$50,T72+1,FALSE)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HLOOKUP(I72,ElecAvoidedCostsWOCC!$A$5:$Q$50,G72+1,FALSE)*J72*L72</f>
        <v>#N/A</v>
      </c>
      <c r="AL72" s="44" t="e">
        <f t="shared" si="53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2">
      <c r="B73" s="97" t="s">
        <v>15</v>
      </c>
      <c r="C73" s="61">
        <v>18230627</v>
      </c>
      <c r="D73" s="61" t="s">
        <v>80</v>
      </c>
      <c r="E73" s="38" t="s">
        <v>788</v>
      </c>
      <c r="F73" s="39" t="s">
        <v>787</v>
      </c>
      <c r="G73" s="39"/>
      <c r="H73" s="39"/>
      <c r="I73" s="40" t="s">
        <v>283</v>
      </c>
      <c r="J73" s="41">
        <v>370</v>
      </c>
      <c r="K73" s="41"/>
      <c r="L73" s="41"/>
      <c r="M73" s="42"/>
      <c r="N73" s="42"/>
      <c r="O73" s="43">
        <v>0</v>
      </c>
      <c r="P73" s="44">
        <v>0</v>
      </c>
      <c r="Q73" s="44">
        <v>0</v>
      </c>
      <c r="R73" s="45">
        <v>0</v>
      </c>
      <c r="S73" s="46">
        <v>0</v>
      </c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str">
        <f>HLOOKUP(I73,ElecAvoidedCostsWOCC!$A$5:$Q$50,G73+1,FALSE)</f>
        <v>SF Space Heat</v>
      </c>
      <c r="AG73" s="44" t="e">
        <f t="shared" si="50"/>
        <v>#VALUE!</v>
      </c>
      <c r="AH73" s="52" t="str">
        <f>HLOOKUP(I73,ElecAvoidedCostsWOCC!$A$5:$Q$50,T73+1,FALSE)</f>
        <v>SF Space Heat</v>
      </c>
      <c r="AI73" s="44" t="e">
        <f t="shared" si="51"/>
        <v>#VALUE!</v>
      </c>
      <c r="AJ73" s="44" t="e">
        <f t="shared" si="52"/>
        <v>#VALUE!</v>
      </c>
      <c r="AK73" s="44" t="e">
        <f>HLOOKUP(I73,ElecAvoidedCostsWOCC!$A$5:$Q$50,G73+1,FALSE)*J73*L73</f>
        <v>#VALUE!</v>
      </c>
      <c r="AL73" s="44" t="e">
        <f t="shared" si="53"/>
        <v>#VALUE!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2">
      <c r="B74" s="97" t="s">
        <v>15</v>
      </c>
      <c r="C74" s="61">
        <v>18230627</v>
      </c>
      <c r="D74" s="61" t="s">
        <v>80</v>
      </c>
      <c r="E74" s="38" t="s">
        <v>789</v>
      </c>
      <c r="F74" s="39" t="s">
        <v>790</v>
      </c>
      <c r="G74" s="39"/>
      <c r="H74" s="39"/>
      <c r="I74" s="40"/>
      <c r="J74" s="41">
        <v>14</v>
      </c>
      <c r="K74" s="41">
        <v>0</v>
      </c>
      <c r="L74" s="41"/>
      <c r="M74" s="42">
        <v>400</v>
      </c>
      <c r="N74" s="42">
        <v>0</v>
      </c>
      <c r="O74" s="43">
        <v>0</v>
      </c>
      <c r="P74" s="44">
        <v>5600</v>
      </c>
      <c r="Q74" s="44">
        <v>0</v>
      </c>
      <c r="R74" s="45">
        <v>0</v>
      </c>
      <c r="S74" s="46">
        <v>0</v>
      </c>
      <c r="T74" s="39">
        <f t="shared" si="38"/>
        <v>0</v>
      </c>
      <c r="U74" s="47">
        <f t="shared" si="39"/>
        <v>0</v>
      </c>
      <c r="V74" s="48">
        <f t="shared" si="40"/>
        <v>-400</v>
      </c>
      <c r="W74" s="49">
        <f t="shared" si="41"/>
        <v>0</v>
      </c>
      <c r="X74" s="44">
        <f t="shared" si="42"/>
        <v>0</v>
      </c>
      <c r="Y74" s="44">
        <f t="shared" si="43"/>
        <v>-5600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HLOOKUP(I74,ElecAvoidedCostsWOCC!$A$5:$Q$50,G74+1,FALSE)</f>
        <v>#N/A</v>
      </c>
      <c r="AG74" s="44" t="e">
        <f t="shared" si="50"/>
        <v>#N/A</v>
      </c>
      <c r="AH74" s="52" t="e">
        <f>HLOOKUP(I74,ElecAvoidedCostsWOCC!$A$5:$Q$50,T74+1,FALSE)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HLOOKUP(I74,ElecAvoidedCostsWOCC!$A$5:$Q$50,G74+1,FALSE)*J74*L74</f>
        <v>#N/A</v>
      </c>
      <c r="AL74" s="44" t="e">
        <f t="shared" si="53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2">
      <c r="B75" s="97" t="s">
        <v>15</v>
      </c>
      <c r="C75" s="61">
        <v>18230627</v>
      </c>
      <c r="D75" s="61" t="s">
        <v>80</v>
      </c>
      <c r="E75" s="38" t="s">
        <v>791</v>
      </c>
      <c r="F75" s="39" t="s">
        <v>790</v>
      </c>
      <c r="G75" s="39"/>
      <c r="H75" s="39"/>
      <c r="I75" s="40" t="s">
        <v>283</v>
      </c>
      <c r="J75" s="41">
        <v>10</v>
      </c>
      <c r="K75" s="41">
        <v>0</v>
      </c>
      <c r="L75" s="41"/>
      <c r="M75" s="42">
        <v>600</v>
      </c>
      <c r="N75" s="42">
        <v>0</v>
      </c>
      <c r="O75" s="43">
        <v>0</v>
      </c>
      <c r="P75" s="44">
        <v>6000</v>
      </c>
      <c r="Q75" s="44">
        <v>0</v>
      </c>
      <c r="R75" s="45">
        <v>0</v>
      </c>
      <c r="S75" s="46">
        <v>0</v>
      </c>
      <c r="T75" s="39">
        <f t="shared" si="38"/>
        <v>0</v>
      </c>
      <c r="U75" s="47">
        <f t="shared" si="39"/>
        <v>0</v>
      </c>
      <c r="V75" s="48">
        <f t="shared" si="40"/>
        <v>-600</v>
      </c>
      <c r="W75" s="49">
        <f t="shared" si="41"/>
        <v>0</v>
      </c>
      <c r="X75" s="44">
        <f t="shared" si="42"/>
        <v>0</v>
      </c>
      <c r="Y75" s="44">
        <f t="shared" si="43"/>
        <v>-6000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str">
        <f>HLOOKUP(I75,ElecAvoidedCostsWOCC!$A$5:$Q$50,G75+1,FALSE)</f>
        <v>SF Space Heat</v>
      </c>
      <c r="AG75" s="44" t="e">
        <f t="shared" si="50"/>
        <v>#VALUE!</v>
      </c>
      <c r="AH75" s="52" t="str">
        <f>HLOOKUP(I75,ElecAvoidedCostsWOCC!$A$5:$Q$50,T75+1,FALSE)</f>
        <v>SF Space Heat</v>
      </c>
      <c r="AI75" s="44" t="e">
        <f t="shared" si="51"/>
        <v>#VALUE!</v>
      </c>
      <c r="AJ75" s="44" t="e">
        <f t="shared" si="52"/>
        <v>#VALUE!</v>
      </c>
      <c r="AK75" s="44" t="e">
        <f>HLOOKUP(I75,ElecAvoidedCostsWOCC!$A$5:$Q$50,G75+1,FALSE)*J75*L75</f>
        <v>#VALUE!</v>
      </c>
      <c r="AL75" s="44" t="e">
        <f t="shared" si="53"/>
        <v>#VALUE!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2">
      <c r="B76" s="97" t="s">
        <v>15</v>
      </c>
      <c r="C76" s="61">
        <v>18230627</v>
      </c>
      <c r="D76" s="61" t="s">
        <v>80</v>
      </c>
      <c r="E76" s="38" t="s">
        <v>792</v>
      </c>
      <c r="F76" s="39" t="s">
        <v>793</v>
      </c>
      <c r="G76" s="39"/>
      <c r="H76" s="39"/>
      <c r="I76" s="40"/>
      <c r="J76" s="41">
        <v>71</v>
      </c>
      <c r="K76" s="41"/>
      <c r="L76" s="41"/>
      <c r="M76" s="42"/>
      <c r="N76" s="42"/>
      <c r="O76" s="43">
        <v>0</v>
      </c>
      <c r="P76" s="44">
        <v>0</v>
      </c>
      <c r="Q76" s="44">
        <v>0</v>
      </c>
      <c r="R76" s="45">
        <v>0</v>
      </c>
      <c r="S76" s="46">
        <v>0</v>
      </c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HLOOKUP(I76,ElecAvoidedCostsWOCC!$A$5:$Q$50,G76+1,FALSE)</f>
        <v>#N/A</v>
      </c>
      <c r="AG76" s="44" t="e">
        <f t="shared" si="50"/>
        <v>#N/A</v>
      </c>
      <c r="AH76" s="52" t="e">
        <f>HLOOKUP(I76,ElecAvoidedCostsWOCC!$A$5:$Q$50,T76+1,FALSE)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HLOOKUP(I76,ElecAvoidedCostsWOCC!$A$5:$Q$50,G76+1,FALSE)*J76*L76</f>
        <v>#N/A</v>
      </c>
      <c r="AL76" s="44" t="e">
        <f t="shared" si="53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2">
      <c r="B77" s="97" t="s">
        <v>15</v>
      </c>
      <c r="C77" s="61">
        <v>18230627</v>
      </c>
      <c r="D77" s="61" t="s">
        <v>80</v>
      </c>
      <c r="E77" s="38" t="s">
        <v>794</v>
      </c>
      <c r="F77" s="39" t="s">
        <v>793</v>
      </c>
      <c r="G77" s="39"/>
      <c r="H77" s="39"/>
      <c r="I77" s="40" t="s">
        <v>283</v>
      </c>
      <c r="J77" s="41">
        <v>82</v>
      </c>
      <c r="K77" s="41"/>
      <c r="L77" s="41"/>
      <c r="M77" s="42"/>
      <c r="N77" s="42"/>
      <c r="O77" s="43">
        <v>0</v>
      </c>
      <c r="P77" s="44">
        <v>0</v>
      </c>
      <c r="Q77" s="44">
        <v>0</v>
      </c>
      <c r="R77" s="45">
        <v>0</v>
      </c>
      <c r="S77" s="46">
        <v>0</v>
      </c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str">
        <f>HLOOKUP(I77,ElecAvoidedCostsWOCC!$A$5:$Q$50,G77+1,FALSE)</f>
        <v>SF Space Heat</v>
      </c>
      <c r="AG77" s="44" t="e">
        <f t="shared" si="50"/>
        <v>#VALUE!</v>
      </c>
      <c r="AH77" s="52" t="str">
        <f>HLOOKUP(I77,ElecAvoidedCostsWOCC!$A$5:$Q$50,T77+1,FALSE)</f>
        <v>SF Space Heat</v>
      </c>
      <c r="AI77" s="44" t="e">
        <f t="shared" si="51"/>
        <v>#VALUE!</v>
      </c>
      <c r="AJ77" s="44" t="e">
        <f t="shared" si="52"/>
        <v>#VALUE!</v>
      </c>
      <c r="AK77" s="44" t="e">
        <f>HLOOKUP(I77,ElecAvoidedCostsWOCC!$A$5:$Q$50,G77+1,FALSE)*J77*L77</f>
        <v>#VALUE!</v>
      </c>
      <c r="AL77" s="44" t="e">
        <f t="shared" si="53"/>
        <v>#VALUE!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2">
      <c r="B78" s="97" t="s">
        <v>15</v>
      </c>
      <c r="C78" s="61">
        <v>18230627</v>
      </c>
      <c r="D78" s="61" t="s">
        <v>80</v>
      </c>
      <c r="E78" s="38" t="s">
        <v>795</v>
      </c>
      <c r="F78" s="39" t="s">
        <v>796</v>
      </c>
      <c r="G78" s="39">
        <v>10</v>
      </c>
      <c r="H78" s="39"/>
      <c r="I78" s="40" t="s">
        <v>277</v>
      </c>
      <c r="J78" s="41">
        <v>5</v>
      </c>
      <c r="K78" s="41">
        <v>131</v>
      </c>
      <c r="L78" s="41"/>
      <c r="M78" s="42">
        <v>50</v>
      </c>
      <c r="N78" s="42">
        <v>50</v>
      </c>
      <c r="O78" s="43">
        <v>655</v>
      </c>
      <c r="P78" s="44">
        <v>250</v>
      </c>
      <c r="Q78" s="44">
        <v>250</v>
      </c>
      <c r="R78" s="45">
        <v>0</v>
      </c>
      <c r="S78" s="46">
        <v>0</v>
      </c>
      <c r="T78" s="39">
        <f t="shared" si="38"/>
        <v>10</v>
      </c>
      <c r="U78" s="47">
        <f t="shared" si="39"/>
        <v>4.9304526532658877E-3</v>
      </c>
      <c r="V78" s="48">
        <f t="shared" si="40"/>
        <v>0</v>
      </c>
      <c r="W78" s="49">
        <f t="shared" si="41"/>
        <v>4.9304526532658872E-4</v>
      </c>
      <c r="X78" s="44">
        <f t="shared" si="42"/>
        <v>72.996884902376621</v>
      </c>
      <c r="Y78" s="44">
        <f t="shared" si="43"/>
        <v>0</v>
      </c>
      <c r="Z78" s="44">
        <f t="shared" si="44"/>
        <v>491.07438097433015</v>
      </c>
      <c r="AA78" s="50">
        <f t="shared" si="45"/>
        <v>322.99688490237662</v>
      </c>
      <c r="AB78" s="51">
        <f t="shared" si="46"/>
        <v>459.07673270480518</v>
      </c>
      <c r="AC78" s="44">
        <f t="shared" si="47"/>
        <v>301.95090670503561</v>
      </c>
      <c r="AD78" s="44">
        <f t="shared" si="48"/>
        <v>0</v>
      </c>
      <c r="AE78" s="44">
        <f t="shared" si="49"/>
        <v>0</v>
      </c>
      <c r="AF78" s="52">
        <f>HLOOKUP(I78,ElecAvoidedCostsWOCC!$A$5:$Q$50,G78+1,FALSE)</f>
        <v>0.73512510012695687</v>
      </c>
      <c r="AG78" s="44">
        <f t="shared" si="50"/>
        <v>481.50694058315673</v>
      </c>
      <c r="AH78" s="52">
        <f>HLOOKUP(I78,ElecAvoidedCostsWOCC!$A$5:$Q$50,T78+1,FALSE)</f>
        <v>0.73512510012695687</v>
      </c>
      <c r="AI78" s="44">
        <f t="shared" si="51"/>
        <v>0</v>
      </c>
      <c r="AJ78" s="44">
        <f t="shared" si="52"/>
        <v>481.50694058315673</v>
      </c>
      <c r="AK78" s="44">
        <f>HLOOKUP(I78,ElecAvoidedCostsWOCC!$A$5:$Q$50,G78+1,FALSE)*J78*L78</f>
        <v>0</v>
      </c>
      <c r="AL78" s="44">
        <f t="shared" si="53"/>
        <v>481.50694058315673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481.50694058315673</v>
      </c>
      <c r="AN78" s="48">
        <f t="shared" si="54"/>
        <v>529.65763464147244</v>
      </c>
      <c r="AO78" s="47">
        <f t="shared" si="55"/>
        <v>1.0488593872884744</v>
      </c>
      <c r="AP78" s="47">
        <f t="shared" si="56"/>
        <v>1.7541183777893898</v>
      </c>
    </row>
    <row r="79" spans="2:42">
      <c r="B79" s="97" t="s">
        <v>15</v>
      </c>
      <c r="C79" s="61">
        <v>18230627</v>
      </c>
      <c r="D79" s="61" t="s">
        <v>80</v>
      </c>
      <c r="E79" s="38" t="s">
        <v>797</v>
      </c>
      <c r="F79" s="39" t="s">
        <v>798</v>
      </c>
      <c r="G79" s="39">
        <v>45</v>
      </c>
      <c r="H79" s="39"/>
      <c r="I79" s="40" t="s">
        <v>283</v>
      </c>
      <c r="J79" s="41">
        <v>1250</v>
      </c>
      <c r="K79" s="41"/>
      <c r="L79" s="41"/>
      <c r="M79" s="42"/>
      <c r="N79" s="42"/>
      <c r="O79" s="43">
        <v>0</v>
      </c>
      <c r="P79" s="44">
        <v>0</v>
      </c>
      <c r="Q79" s="44">
        <v>0</v>
      </c>
      <c r="R79" s="45">
        <v>0</v>
      </c>
      <c r="S79" s="46">
        <v>0</v>
      </c>
      <c r="T79" s="39">
        <f t="shared" si="38"/>
        <v>45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>
        <f>HLOOKUP(I79,ElecAvoidedCostsWOCC!$A$5:$Q$50,G79+1,FALSE)</f>
        <v>3.4276422079642828</v>
      </c>
      <c r="AG79" s="44">
        <f t="shared" si="50"/>
        <v>0</v>
      </c>
      <c r="AH79" s="52">
        <f>HLOOKUP(I79,ElecAvoidedCostsWOCC!$A$5:$Q$50,T79+1,FALSE)</f>
        <v>3.4276422079642828</v>
      </c>
      <c r="AI79" s="44">
        <f t="shared" si="51"/>
        <v>0</v>
      </c>
      <c r="AJ79" s="44">
        <f t="shared" si="52"/>
        <v>0</v>
      </c>
      <c r="AK79" s="44">
        <f>HLOOKUP(I79,ElecAvoidedCostsWOCC!$A$5:$Q$50,G79+1,FALSE)*J79*L79</f>
        <v>0</v>
      </c>
      <c r="AL79" s="44">
        <f t="shared" si="53"/>
        <v>0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2">
      <c r="B80" s="97" t="s">
        <v>15</v>
      </c>
      <c r="C80" s="61">
        <v>18230627</v>
      </c>
      <c r="D80" s="61" t="s">
        <v>80</v>
      </c>
      <c r="E80" s="38" t="s">
        <v>799</v>
      </c>
      <c r="F80" s="39" t="s">
        <v>798</v>
      </c>
      <c r="G80" s="39">
        <v>45</v>
      </c>
      <c r="H80" s="39"/>
      <c r="I80" s="40" t="s">
        <v>283</v>
      </c>
      <c r="J80" s="41">
        <v>4902</v>
      </c>
      <c r="K80" s="41">
        <v>0.08</v>
      </c>
      <c r="L80" s="41"/>
      <c r="M80" s="42">
        <v>0</v>
      </c>
      <c r="N80" s="42">
        <v>0</v>
      </c>
      <c r="O80" s="43">
        <v>389.71</v>
      </c>
      <c r="P80" s="44">
        <v>0</v>
      </c>
      <c r="Q80" s="44">
        <v>0</v>
      </c>
      <c r="R80" s="45">
        <v>0</v>
      </c>
      <c r="S80" s="46">
        <v>0</v>
      </c>
      <c r="T80" s="39">
        <f t="shared" si="38"/>
        <v>45</v>
      </c>
      <c r="U80" s="47">
        <f t="shared" si="39"/>
        <v>1.3200778879036822E-2</v>
      </c>
      <c r="V80" s="48">
        <f t="shared" si="40"/>
        <v>0</v>
      </c>
      <c r="W80" s="49">
        <f t="shared" si="41"/>
        <v>2.9335064175637385E-4</v>
      </c>
      <c r="X80" s="44">
        <f t="shared" si="42"/>
        <v>43.431474832527009</v>
      </c>
      <c r="Y80" s="44">
        <f t="shared" si="43"/>
        <v>0</v>
      </c>
      <c r="Z80" s="44">
        <f t="shared" si="44"/>
        <v>292.17801070153615</v>
      </c>
      <c r="AA80" s="50">
        <f t="shared" si="45"/>
        <v>43.431474832527009</v>
      </c>
      <c r="AB80" s="51">
        <f t="shared" si="46"/>
        <v>273.14014275173986</v>
      </c>
      <c r="AC80" s="44">
        <f t="shared" si="47"/>
        <v>40.601547006195197</v>
      </c>
      <c r="AD80" s="44">
        <f t="shared" si="48"/>
        <v>0</v>
      </c>
      <c r="AE80" s="44">
        <f t="shared" si="49"/>
        <v>0</v>
      </c>
      <c r="AF80" s="52">
        <f>HLOOKUP(I80,ElecAvoidedCostsWOCC!$A$5:$Q$50,G80+1,FALSE)</f>
        <v>3.4276422079642828</v>
      </c>
      <c r="AG80" s="44">
        <f t="shared" si="50"/>
        <v>1344.1841682752731</v>
      </c>
      <c r="AH80" s="52">
        <f>HLOOKUP(I80,ElecAvoidedCostsWOCC!$A$5:$Q$50,T80+1,FALSE)</f>
        <v>3.4276422079642828</v>
      </c>
      <c r="AI80" s="44">
        <f t="shared" si="51"/>
        <v>0</v>
      </c>
      <c r="AJ80" s="44">
        <f t="shared" si="52"/>
        <v>1344.1841682752731</v>
      </c>
      <c r="AK80" s="44">
        <f>HLOOKUP(I80,ElecAvoidedCostsWOCC!$A$5:$Q$50,G80+1,FALSE)*J80*L80</f>
        <v>0</v>
      </c>
      <c r="AL80" s="44">
        <f t="shared" si="53"/>
        <v>1344.1841682752731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1344.1841682752731</v>
      </c>
      <c r="AN80" s="48">
        <f t="shared" si="54"/>
        <v>1478.6025851028005</v>
      </c>
      <c r="AO80" s="47">
        <f t="shared" si="55"/>
        <v>4.9212252535762095</v>
      </c>
      <c r="AP80" s="47">
        <f t="shared" si="56"/>
        <v>36.417395250412198</v>
      </c>
    </row>
    <row r="81" spans="2:42">
      <c r="B81" s="97" t="s">
        <v>15</v>
      </c>
      <c r="C81" s="61">
        <v>18230627</v>
      </c>
      <c r="D81" s="61" t="s">
        <v>80</v>
      </c>
      <c r="E81" s="38" t="s">
        <v>800</v>
      </c>
      <c r="F81" s="39" t="s">
        <v>801</v>
      </c>
      <c r="G81" s="39">
        <v>45</v>
      </c>
      <c r="H81" s="39"/>
      <c r="I81" s="40" t="s">
        <v>283</v>
      </c>
      <c r="J81" s="41">
        <v>534</v>
      </c>
      <c r="K81" s="41">
        <v>1.33</v>
      </c>
      <c r="L81" s="41"/>
      <c r="M81" s="42">
        <v>1</v>
      </c>
      <c r="N81" s="42">
        <v>1.24</v>
      </c>
      <c r="O81" s="43">
        <v>710.22</v>
      </c>
      <c r="P81" s="44">
        <v>1200</v>
      </c>
      <c r="Q81" s="44">
        <v>662.16</v>
      </c>
      <c r="R81" s="45">
        <v>0.02</v>
      </c>
      <c r="S81" s="46">
        <v>0</v>
      </c>
      <c r="T81" s="39">
        <f t="shared" si="38"/>
        <v>45</v>
      </c>
      <c r="U81" s="47">
        <f t="shared" si="39"/>
        <v>2.4057522710398845E-2</v>
      </c>
      <c r="V81" s="48">
        <f t="shared" si="40"/>
        <v>0.24</v>
      </c>
      <c r="W81" s="49">
        <f t="shared" si="41"/>
        <v>5.3461161578664102E-4</v>
      </c>
      <c r="X81" s="44">
        <f t="shared" si="42"/>
        <v>79.150912359337298</v>
      </c>
      <c r="Y81" s="44">
        <f t="shared" si="43"/>
        <v>-537.84</v>
      </c>
      <c r="Z81" s="44">
        <f t="shared" si="44"/>
        <v>532.47457535204398</v>
      </c>
      <c r="AA81" s="50">
        <f t="shared" si="45"/>
        <v>741.31091235933729</v>
      </c>
      <c r="AB81" s="51">
        <f t="shared" si="46"/>
        <v>497.77935435359814</v>
      </c>
      <c r="AC81" s="44">
        <f t="shared" si="47"/>
        <v>693.00823815961223</v>
      </c>
      <c r="AD81" s="44">
        <f t="shared" si="48"/>
        <v>145.83975005395561</v>
      </c>
      <c r="AE81" s="44">
        <f t="shared" si="49"/>
        <v>0</v>
      </c>
      <c r="AF81" s="52">
        <f>HLOOKUP(I81,ElecAvoidedCostsWOCC!$A$5:$Q$50,G81+1,FALSE)</f>
        <v>3.4276422079642828</v>
      </c>
      <c r="AG81" s="44">
        <f t="shared" si="50"/>
        <v>2434.380048940393</v>
      </c>
      <c r="AH81" s="52">
        <f>HLOOKUP(I81,ElecAvoidedCostsWOCC!$A$5:$Q$50,T81+1,FALSE)</f>
        <v>3.4276422079642828</v>
      </c>
      <c r="AI81" s="44">
        <f t="shared" si="51"/>
        <v>0</v>
      </c>
      <c r="AJ81" s="44">
        <f t="shared" si="52"/>
        <v>2434.380048940393</v>
      </c>
      <c r="AK81" s="44">
        <f>HLOOKUP(I81,ElecAvoidedCostsWOCC!$A$5:$Q$50,G81+1,FALSE)*J81*L81</f>
        <v>0</v>
      </c>
      <c r="AL81" s="44">
        <f t="shared" si="53"/>
        <v>2434.380048940393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2434.380048940393</v>
      </c>
      <c r="AN81" s="48">
        <f t="shared" si="54"/>
        <v>2823.6578038883877</v>
      </c>
      <c r="AO81" s="47">
        <f t="shared" si="55"/>
        <v>4.8904801447653616</v>
      </c>
      <c r="AP81" s="47">
        <f t="shared" si="56"/>
        <v>4.0744938492896363</v>
      </c>
    </row>
    <row r="82" spans="2:42">
      <c r="B82" s="97" t="s">
        <v>15</v>
      </c>
      <c r="C82" s="61">
        <v>18230627</v>
      </c>
      <c r="D82" s="61" t="s">
        <v>80</v>
      </c>
      <c r="E82" s="38" t="s">
        <v>802</v>
      </c>
      <c r="F82" s="39" t="s">
        <v>803</v>
      </c>
      <c r="G82" s="39">
        <v>45</v>
      </c>
      <c r="H82" s="39"/>
      <c r="I82" s="40" t="s">
        <v>283</v>
      </c>
      <c r="J82" s="41">
        <v>1130</v>
      </c>
      <c r="K82" s="41">
        <v>0.62</v>
      </c>
      <c r="L82" s="41"/>
      <c r="M82" s="42">
        <v>1</v>
      </c>
      <c r="N82" s="42">
        <v>1.0900000000000001</v>
      </c>
      <c r="O82" s="43">
        <v>700.6</v>
      </c>
      <c r="P82" s="44">
        <v>1200</v>
      </c>
      <c r="Q82" s="44">
        <v>1231.7</v>
      </c>
      <c r="R82" s="45">
        <v>0.01</v>
      </c>
      <c r="S82" s="46">
        <v>0</v>
      </c>
      <c r="T82" s="39">
        <f t="shared" si="38"/>
        <v>45</v>
      </c>
      <c r="U82" s="47">
        <f t="shared" si="39"/>
        <v>2.3731661190765443E-2</v>
      </c>
      <c r="V82" s="48">
        <f t="shared" si="40"/>
        <v>9.000000000000008E-2</v>
      </c>
      <c r="W82" s="49">
        <f t="shared" si="41"/>
        <v>5.273702486836765E-4</v>
      </c>
      <c r="X82" s="44">
        <f t="shared" si="42"/>
        <v>78.07880543909171</v>
      </c>
      <c r="Y82" s="44">
        <f t="shared" si="43"/>
        <v>31.700000000000045</v>
      </c>
      <c r="Z82" s="44">
        <f t="shared" si="44"/>
        <v>525.26215467269583</v>
      </c>
      <c r="AA82" s="50">
        <f t="shared" si="45"/>
        <v>1309.7788054390917</v>
      </c>
      <c r="AB82" s="51">
        <f t="shared" si="46"/>
        <v>491.0368838671551</v>
      </c>
      <c r="AC82" s="44">
        <f t="shared" si="47"/>
        <v>1224.4356412443597</v>
      </c>
      <c r="AD82" s="44">
        <f t="shared" si="48"/>
        <v>154.30610258517774</v>
      </c>
      <c r="AE82" s="44">
        <f t="shared" si="49"/>
        <v>0</v>
      </c>
      <c r="AF82" s="52">
        <f>HLOOKUP(I82,ElecAvoidedCostsWOCC!$A$5:$Q$50,G82+1,FALSE)</f>
        <v>3.4276422079642828</v>
      </c>
      <c r="AG82" s="44">
        <f t="shared" si="50"/>
        <v>2401.4061308997766</v>
      </c>
      <c r="AH82" s="52">
        <f>HLOOKUP(I82,ElecAvoidedCostsWOCC!$A$5:$Q$50,T82+1,FALSE)</f>
        <v>3.4276422079642828</v>
      </c>
      <c r="AI82" s="44">
        <f t="shared" si="51"/>
        <v>0</v>
      </c>
      <c r="AJ82" s="44">
        <f t="shared" si="52"/>
        <v>2401.4061308997766</v>
      </c>
      <c r="AK82" s="44">
        <f>HLOOKUP(I82,ElecAvoidedCostsWOCC!$A$5:$Q$50,G82+1,FALSE)*J82*L82</f>
        <v>0</v>
      </c>
      <c r="AL82" s="44">
        <f t="shared" si="53"/>
        <v>2401.4061308997766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2401.4061308997766</v>
      </c>
      <c r="AN82" s="48">
        <f t="shared" si="54"/>
        <v>2795.8528465749318</v>
      </c>
      <c r="AO82" s="47">
        <f t="shared" si="55"/>
        <v>4.8904801447653616</v>
      </c>
      <c r="AP82" s="47">
        <f t="shared" si="56"/>
        <v>2.2833808102266486</v>
      </c>
    </row>
    <row r="83" spans="2:42">
      <c r="B83" s="97" t="s">
        <v>15</v>
      </c>
      <c r="C83" s="61">
        <v>18230627</v>
      </c>
      <c r="D83" s="61" t="s">
        <v>80</v>
      </c>
      <c r="E83" s="38" t="s">
        <v>804</v>
      </c>
      <c r="F83" s="39" t="s">
        <v>805</v>
      </c>
      <c r="G83" s="39">
        <v>45</v>
      </c>
      <c r="H83" s="39"/>
      <c r="I83" s="40" t="s">
        <v>283</v>
      </c>
      <c r="J83" s="41">
        <v>2405</v>
      </c>
      <c r="K83" s="41"/>
      <c r="L83" s="41"/>
      <c r="M83" s="42"/>
      <c r="N83" s="42"/>
      <c r="O83" s="43">
        <v>0</v>
      </c>
      <c r="P83" s="44">
        <v>0</v>
      </c>
      <c r="Q83" s="44">
        <v>0</v>
      </c>
      <c r="R83" s="45">
        <v>0</v>
      </c>
      <c r="S83" s="46">
        <v>0</v>
      </c>
      <c r="T83" s="39">
        <f t="shared" si="38"/>
        <v>45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>
        <f>HLOOKUP(I83,ElecAvoidedCostsWOCC!$A$5:$Q$50,G83+1,FALSE)</f>
        <v>3.4276422079642828</v>
      </c>
      <c r="AG83" s="44">
        <f t="shared" si="50"/>
        <v>0</v>
      </c>
      <c r="AH83" s="52">
        <f>HLOOKUP(I83,ElecAvoidedCostsWOCC!$A$5:$Q$50,T83+1,FALSE)</f>
        <v>3.4276422079642828</v>
      </c>
      <c r="AI83" s="44">
        <f t="shared" si="51"/>
        <v>0</v>
      </c>
      <c r="AJ83" s="44">
        <f t="shared" si="52"/>
        <v>0</v>
      </c>
      <c r="AK83" s="44">
        <f>HLOOKUP(I83,ElecAvoidedCostsWOCC!$A$5:$Q$50,G83+1,FALSE)*J83*L83</f>
        <v>0</v>
      </c>
      <c r="AL83" s="44">
        <f t="shared" si="53"/>
        <v>0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</row>
    <row r="84" spans="2:42">
      <c r="B84" s="97" t="s">
        <v>15</v>
      </c>
      <c r="C84" s="61">
        <v>18230627</v>
      </c>
      <c r="D84" s="61" t="s">
        <v>80</v>
      </c>
      <c r="E84" s="38" t="s">
        <v>806</v>
      </c>
      <c r="F84" s="39" t="s">
        <v>805</v>
      </c>
      <c r="G84" s="39">
        <v>45</v>
      </c>
      <c r="H84" s="39"/>
      <c r="I84" s="40" t="s">
        <v>283</v>
      </c>
      <c r="J84" s="41">
        <v>7800</v>
      </c>
      <c r="K84" s="41">
        <v>0.03</v>
      </c>
      <c r="L84" s="41"/>
      <c r="M84" s="42">
        <v>0</v>
      </c>
      <c r="N84" s="42">
        <v>0</v>
      </c>
      <c r="O84" s="43">
        <v>223.86</v>
      </c>
      <c r="P84" s="44">
        <v>0</v>
      </c>
      <c r="Q84" s="44">
        <v>0</v>
      </c>
      <c r="R84" s="45">
        <v>0</v>
      </c>
      <c r="S84" s="46">
        <v>0</v>
      </c>
      <c r="T84" s="39">
        <f t="shared" si="38"/>
        <v>45</v>
      </c>
      <c r="U84" s="47">
        <f t="shared" si="39"/>
        <v>7.582885632550317E-3</v>
      </c>
      <c r="V84" s="48">
        <f t="shared" si="40"/>
        <v>0</v>
      </c>
      <c r="W84" s="49">
        <f t="shared" si="41"/>
        <v>1.6850856961222926E-4</v>
      </c>
      <c r="X84" s="44">
        <f t="shared" si="42"/>
        <v>24.948217792742032</v>
      </c>
      <c r="Y84" s="44">
        <f t="shared" si="43"/>
        <v>0</v>
      </c>
      <c r="Z84" s="44">
        <f t="shared" si="44"/>
        <v>167.83497851131844</v>
      </c>
      <c r="AA84" s="50">
        <f t="shared" si="45"/>
        <v>24.948217792742032</v>
      </c>
      <c r="AB84" s="51">
        <f t="shared" si="46"/>
        <v>156.89911050885146</v>
      </c>
      <c r="AC84" s="44">
        <f t="shared" si="47"/>
        <v>23.322630450352463</v>
      </c>
      <c r="AD84" s="44">
        <f t="shared" si="48"/>
        <v>0</v>
      </c>
      <c r="AE84" s="44">
        <f t="shared" si="49"/>
        <v>0</v>
      </c>
      <c r="AF84" s="52">
        <f>HLOOKUP(I84,ElecAvoidedCostsWOCC!$A$5:$Q$50,G84+1,FALSE)</f>
        <v>3.4276422079642828</v>
      </c>
      <c r="AG84" s="44">
        <f t="shared" si="50"/>
        <v>802.06827666364211</v>
      </c>
      <c r="AH84" s="52">
        <f>HLOOKUP(I84,ElecAvoidedCostsWOCC!$A$5:$Q$50,T84+1,FALSE)</f>
        <v>3.4276422079642828</v>
      </c>
      <c r="AI84" s="44">
        <f t="shared" si="51"/>
        <v>0</v>
      </c>
      <c r="AJ84" s="44">
        <f t="shared" si="52"/>
        <v>802.06827666364211</v>
      </c>
      <c r="AK84" s="44">
        <f>HLOOKUP(I84,ElecAvoidedCostsWOCC!$A$5:$Q$50,G84+1,FALSE)*J84*L84</f>
        <v>0</v>
      </c>
      <c r="AL84" s="44">
        <f t="shared" si="53"/>
        <v>802.06827666364211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802.06827666364211</v>
      </c>
      <c r="AN84" s="48">
        <f t="shared" si="54"/>
        <v>882.27510433000634</v>
      </c>
      <c r="AO84" s="47">
        <f t="shared" si="55"/>
        <v>5.1120001513226772</v>
      </c>
      <c r="AP84" s="47">
        <f t="shared" si="56"/>
        <v>37.829142223392431</v>
      </c>
    </row>
    <row r="85" spans="2:42">
      <c r="B85" s="97" t="s">
        <v>15</v>
      </c>
      <c r="C85" s="61">
        <v>18230627</v>
      </c>
      <c r="D85" s="61" t="s">
        <v>80</v>
      </c>
      <c r="E85" s="38" t="s">
        <v>807</v>
      </c>
      <c r="F85" s="39" t="s">
        <v>808</v>
      </c>
      <c r="G85" s="39">
        <v>45</v>
      </c>
      <c r="H85" s="39"/>
      <c r="I85" s="40" t="s">
        <v>283</v>
      </c>
      <c r="J85" s="41">
        <v>1224</v>
      </c>
      <c r="K85" s="41">
        <v>0.26</v>
      </c>
      <c r="L85" s="41"/>
      <c r="M85" s="42">
        <v>1</v>
      </c>
      <c r="N85" s="42">
        <v>1.0900000000000001</v>
      </c>
      <c r="O85" s="43">
        <v>318.24</v>
      </c>
      <c r="P85" s="44">
        <v>2400</v>
      </c>
      <c r="Q85" s="44">
        <v>1334.16</v>
      </c>
      <c r="R85" s="45">
        <v>0.02</v>
      </c>
      <c r="S85" s="46">
        <v>0</v>
      </c>
      <c r="T85" s="39">
        <f t="shared" si="38"/>
        <v>45</v>
      </c>
      <c r="U85" s="47">
        <f t="shared" si="39"/>
        <v>1.0779851352196964E-2</v>
      </c>
      <c r="V85" s="48">
        <f t="shared" si="40"/>
        <v>9.000000000000008E-2</v>
      </c>
      <c r="W85" s="49">
        <f t="shared" si="41"/>
        <v>2.3955225227104365E-4</v>
      </c>
      <c r="X85" s="44">
        <f t="shared" si="42"/>
        <v>35.466455956232572</v>
      </c>
      <c r="Y85" s="44">
        <f t="shared" si="43"/>
        <v>-1065.8399999999999</v>
      </c>
      <c r="Z85" s="44">
        <f t="shared" si="44"/>
        <v>238.59467328438296</v>
      </c>
      <c r="AA85" s="50">
        <f t="shared" si="45"/>
        <v>1369.6264559562326</v>
      </c>
      <c r="AB85" s="51">
        <f t="shared" si="46"/>
        <v>223.04821284882019</v>
      </c>
      <c r="AC85" s="44">
        <f t="shared" si="47"/>
        <v>1280.3837112800154</v>
      </c>
      <c r="AD85" s="44">
        <f t="shared" si="48"/>
        <v>334.28437091019038</v>
      </c>
      <c r="AE85" s="44">
        <f t="shared" si="49"/>
        <v>0</v>
      </c>
      <c r="AF85" s="52">
        <f>HLOOKUP(I85,ElecAvoidedCostsWOCC!$A$5:$Q$50,G85+1,FALSE)</f>
        <v>3.4276422079642828</v>
      </c>
      <c r="AG85" s="44">
        <f t="shared" si="50"/>
        <v>1090.8128562625534</v>
      </c>
      <c r="AH85" s="52">
        <f>HLOOKUP(I85,ElecAvoidedCostsWOCC!$A$5:$Q$50,T85+1,FALSE)</f>
        <v>3.4276422079642828</v>
      </c>
      <c r="AI85" s="44">
        <f t="shared" si="51"/>
        <v>0</v>
      </c>
      <c r="AJ85" s="44">
        <f t="shared" si="52"/>
        <v>1090.8128562625534</v>
      </c>
      <c r="AK85" s="44">
        <f>HLOOKUP(I85,ElecAvoidedCostsWOCC!$A$5:$Q$50,G85+1,FALSE)*J85*L85</f>
        <v>0</v>
      </c>
      <c r="AL85" s="44">
        <f t="shared" si="53"/>
        <v>1090.8128562625534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1090.8128562625534</v>
      </c>
      <c r="AN85" s="48">
        <f t="shared" si="54"/>
        <v>1534.1785127989992</v>
      </c>
      <c r="AO85" s="47">
        <f t="shared" si="55"/>
        <v>4.8904801447653616</v>
      </c>
      <c r="AP85" s="47">
        <f t="shared" si="56"/>
        <v>1.1982177680667789</v>
      </c>
    </row>
    <row r="86" spans="2:42">
      <c r="B86" s="97" t="s">
        <v>15</v>
      </c>
      <c r="C86" s="61">
        <v>18230627</v>
      </c>
      <c r="D86" s="61" t="s">
        <v>80</v>
      </c>
      <c r="E86" s="38" t="s">
        <v>809</v>
      </c>
      <c r="F86" s="39" t="s">
        <v>808</v>
      </c>
      <c r="G86" s="39">
        <v>45</v>
      </c>
      <c r="H86" s="39"/>
      <c r="I86" s="40" t="s">
        <v>283</v>
      </c>
      <c r="J86" s="41">
        <v>1256</v>
      </c>
      <c r="K86" s="41">
        <v>0.33</v>
      </c>
      <c r="L86" s="41"/>
      <c r="M86" s="42">
        <v>1</v>
      </c>
      <c r="N86" s="42">
        <v>1.24</v>
      </c>
      <c r="O86" s="43">
        <v>415.86</v>
      </c>
      <c r="P86" s="44">
        <v>1200</v>
      </c>
      <c r="Q86" s="44">
        <v>1557.44</v>
      </c>
      <c r="R86" s="45">
        <v>0</v>
      </c>
      <c r="S86" s="46">
        <v>0</v>
      </c>
      <c r="T86" s="39">
        <f t="shared" si="38"/>
        <v>45</v>
      </c>
      <c r="U86" s="47">
        <f t="shared" si="39"/>
        <v>1.4086566689682722E-2</v>
      </c>
      <c r="V86" s="48">
        <f t="shared" si="40"/>
        <v>0.24</v>
      </c>
      <c r="W86" s="49">
        <f t="shared" si="41"/>
        <v>3.1303481532628274E-4</v>
      </c>
      <c r="X86" s="44">
        <f t="shared" si="42"/>
        <v>46.345777947331818</v>
      </c>
      <c r="Y86" s="44">
        <f t="shared" si="43"/>
        <v>357.44000000000005</v>
      </c>
      <c r="Z86" s="44">
        <f t="shared" si="44"/>
        <v>311.78349934654193</v>
      </c>
      <c r="AA86" s="50">
        <f t="shared" si="45"/>
        <v>1603.7857779473318</v>
      </c>
      <c r="AB86" s="51">
        <f t="shared" si="46"/>
        <v>291.46816803453481</v>
      </c>
      <c r="AC86" s="44">
        <f t="shared" si="47"/>
        <v>1499.2855734760508</v>
      </c>
      <c r="AD86" s="44">
        <f t="shared" si="48"/>
        <v>0</v>
      </c>
      <c r="AE86" s="44">
        <f t="shared" si="49"/>
        <v>0</v>
      </c>
      <c r="AF86" s="52">
        <f>HLOOKUP(I86,ElecAvoidedCostsWOCC!$A$5:$Q$50,G86+1,FALSE)</f>
        <v>3.4276422079642828</v>
      </c>
      <c r="AG86" s="44">
        <f t="shared" si="50"/>
        <v>1420.689142357036</v>
      </c>
      <c r="AH86" s="52">
        <f>HLOOKUP(I86,ElecAvoidedCostsWOCC!$A$5:$Q$50,T86+1,FALSE)</f>
        <v>3.4276422079642828</v>
      </c>
      <c r="AI86" s="44">
        <f t="shared" si="51"/>
        <v>0</v>
      </c>
      <c r="AJ86" s="44">
        <f t="shared" si="52"/>
        <v>1420.689142357036</v>
      </c>
      <c r="AK86" s="44">
        <f>HLOOKUP(I86,ElecAvoidedCostsWOCC!$A$5:$Q$50,G86+1,FALSE)*J86*L86</f>
        <v>0</v>
      </c>
      <c r="AL86" s="44">
        <f t="shared" si="53"/>
        <v>1420.689142357036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1420.689142357036</v>
      </c>
      <c r="AN86" s="48">
        <f t="shared" si="54"/>
        <v>1562.7580565927396</v>
      </c>
      <c r="AO86" s="47">
        <f t="shared" si="55"/>
        <v>4.8742514557840311</v>
      </c>
      <c r="AP86" s="47">
        <f t="shared" si="56"/>
        <v>1.042335152314932</v>
      </c>
    </row>
    <row r="87" spans="2:42">
      <c r="B87" s="97" t="s">
        <v>15</v>
      </c>
      <c r="C87" s="61">
        <v>18230627</v>
      </c>
      <c r="D87" s="61" t="s">
        <v>80</v>
      </c>
      <c r="E87" s="38" t="s">
        <v>810</v>
      </c>
      <c r="F87" s="39" t="s">
        <v>811</v>
      </c>
      <c r="G87" s="39">
        <v>45</v>
      </c>
      <c r="H87" s="39"/>
      <c r="I87" s="40" t="s">
        <v>283</v>
      </c>
      <c r="J87" s="41">
        <v>5110</v>
      </c>
      <c r="K87" s="41">
        <v>0.43</v>
      </c>
      <c r="L87" s="41"/>
      <c r="M87" s="42">
        <v>1</v>
      </c>
      <c r="N87" s="42">
        <v>1.24</v>
      </c>
      <c r="O87" s="43">
        <v>2217.23</v>
      </c>
      <c r="P87" s="44">
        <v>4800</v>
      </c>
      <c r="Q87" s="44">
        <v>6336.4</v>
      </c>
      <c r="R87" s="45">
        <v>0</v>
      </c>
      <c r="S87" s="46">
        <v>0</v>
      </c>
      <c r="T87" s="39">
        <f t="shared" si="38"/>
        <v>45</v>
      </c>
      <c r="U87" s="47">
        <f t="shared" si="39"/>
        <v>7.5104983074508788E-2</v>
      </c>
      <c r="V87" s="48">
        <f t="shared" si="40"/>
        <v>0.24</v>
      </c>
      <c r="W87" s="49">
        <f t="shared" si="41"/>
        <v>1.6689996238779729E-3</v>
      </c>
      <c r="X87" s="44">
        <f t="shared" si="42"/>
        <v>247.10058490396412</v>
      </c>
      <c r="Y87" s="44">
        <f t="shared" si="43"/>
        <v>1536.3999999999996</v>
      </c>
      <c r="Z87" s="44">
        <f t="shared" si="44"/>
        <v>1662.3280148514718</v>
      </c>
      <c r="AA87" s="50">
        <f t="shared" si="45"/>
        <v>6583.5005849039635</v>
      </c>
      <c r="AB87" s="51">
        <f t="shared" si="46"/>
        <v>1554.0132886337026</v>
      </c>
      <c r="AC87" s="44">
        <f t="shared" si="47"/>
        <v>6154.52985407494</v>
      </c>
      <c r="AD87" s="44">
        <f t="shared" si="48"/>
        <v>0</v>
      </c>
      <c r="AE87" s="44">
        <f t="shared" si="49"/>
        <v>0</v>
      </c>
      <c r="AF87" s="52">
        <f>HLOOKUP(I87,ElecAvoidedCostsWOCC!$A$5:$Q$50,G87+1,FALSE)</f>
        <v>3.4276422079642828</v>
      </c>
      <c r="AG87" s="44">
        <f t="shared" si="50"/>
        <v>7531.5582235599186</v>
      </c>
      <c r="AH87" s="52">
        <f>HLOOKUP(I87,ElecAvoidedCostsWOCC!$A$5:$Q$50,T87+1,FALSE)</f>
        <v>3.4276422079642828</v>
      </c>
      <c r="AI87" s="44">
        <f t="shared" si="51"/>
        <v>0</v>
      </c>
      <c r="AJ87" s="44">
        <f t="shared" si="52"/>
        <v>7531.5582235599186</v>
      </c>
      <c r="AK87" s="44">
        <f>HLOOKUP(I87,ElecAvoidedCostsWOCC!$A$5:$Q$50,G87+1,FALSE)*J87*L87</f>
        <v>0</v>
      </c>
      <c r="AL87" s="44">
        <f t="shared" si="53"/>
        <v>7531.5582235599186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7531.5582235599186</v>
      </c>
      <c r="AN87" s="48">
        <f t="shared" si="54"/>
        <v>8284.7140459159109</v>
      </c>
      <c r="AO87" s="47">
        <f t="shared" si="55"/>
        <v>4.8465211196370834</v>
      </c>
      <c r="AP87" s="47">
        <f t="shared" si="56"/>
        <v>1.3461164771880287</v>
      </c>
    </row>
    <row r="88" spans="2:42">
      <c r="B88" s="97" t="s">
        <v>15</v>
      </c>
      <c r="C88" s="61">
        <v>18230627</v>
      </c>
      <c r="D88" s="61" t="s">
        <v>80</v>
      </c>
      <c r="E88" s="38" t="s">
        <v>812</v>
      </c>
      <c r="F88" s="39" t="s">
        <v>813</v>
      </c>
      <c r="G88" s="39">
        <v>45</v>
      </c>
      <c r="H88" s="39"/>
      <c r="I88" s="40" t="s">
        <v>283</v>
      </c>
      <c r="J88" s="41">
        <v>1640</v>
      </c>
      <c r="K88" s="41">
        <v>1</v>
      </c>
      <c r="L88" s="41"/>
      <c r="M88" s="42">
        <v>0.5</v>
      </c>
      <c r="N88" s="42">
        <v>1.46</v>
      </c>
      <c r="O88" s="43">
        <v>1640</v>
      </c>
      <c r="P88" s="44">
        <v>400</v>
      </c>
      <c r="Q88" s="44">
        <v>2394.4</v>
      </c>
      <c r="R88" s="45">
        <v>0.02</v>
      </c>
      <c r="S88" s="46">
        <v>0</v>
      </c>
      <c r="T88" s="39">
        <f t="shared" si="38"/>
        <v>45</v>
      </c>
      <c r="U88" s="47">
        <f t="shared" si="39"/>
        <v>5.5552275696339311E-2</v>
      </c>
      <c r="V88" s="48">
        <f t="shared" si="40"/>
        <v>0.96</v>
      </c>
      <c r="W88" s="49">
        <f t="shared" si="41"/>
        <v>1.2344950154742069E-3</v>
      </c>
      <c r="X88" s="44">
        <f t="shared" si="42"/>
        <v>182.77082632045443</v>
      </c>
      <c r="Y88" s="44">
        <f t="shared" si="43"/>
        <v>1994.4</v>
      </c>
      <c r="Z88" s="44">
        <f t="shared" si="44"/>
        <v>1229.5602821342009</v>
      </c>
      <c r="AA88" s="50">
        <f t="shared" si="45"/>
        <v>2577.1708263204546</v>
      </c>
      <c r="AB88" s="51">
        <f t="shared" si="46"/>
        <v>1149.4440330318787</v>
      </c>
      <c r="AC88" s="44">
        <f t="shared" si="47"/>
        <v>2409.2463553523926</v>
      </c>
      <c r="AD88" s="44">
        <f t="shared" si="48"/>
        <v>447.89735971626817</v>
      </c>
      <c r="AE88" s="44">
        <f t="shared" si="49"/>
        <v>0</v>
      </c>
      <c r="AF88" s="52">
        <f>HLOOKUP(I88,ElecAvoidedCostsWOCC!$A$5:$Q$50,G88+1,FALSE)</f>
        <v>3.4276422079642828</v>
      </c>
      <c r="AG88" s="44">
        <f t="shared" si="50"/>
        <v>5621.3332210614235</v>
      </c>
      <c r="AH88" s="52">
        <f>HLOOKUP(I88,ElecAvoidedCostsWOCC!$A$5:$Q$50,T88+1,FALSE)</f>
        <v>3.4276422079642828</v>
      </c>
      <c r="AI88" s="44">
        <f t="shared" si="51"/>
        <v>0</v>
      </c>
      <c r="AJ88" s="44">
        <f t="shared" si="52"/>
        <v>5621.3332210614235</v>
      </c>
      <c r="AK88" s="44">
        <f>HLOOKUP(I88,ElecAvoidedCostsWOCC!$A$5:$Q$50,G88+1,FALSE)*J88*L88</f>
        <v>0</v>
      </c>
      <c r="AL88" s="44">
        <f t="shared" si="53"/>
        <v>5621.3332210614235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5621.3332210614235</v>
      </c>
      <c r="AN88" s="48">
        <f t="shared" si="54"/>
        <v>6631.3639028838352</v>
      </c>
      <c r="AO88" s="47">
        <f t="shared" si="55"/>
        <v>4.8904801447653616</v>
      </c>
      <c r="AP88" s="47">
        <f t="shared" si="56"/>
        <v>2.7524640177006252</v>
      </c>
    </row>
    <row r="89" spans="2:42">
      <c r="B89" s="97" t="s">
        <v>15</v>
      </c>
      <c r="C89" s="61">
        <v>18230627</v>
      </c>
      <c r="D89" s="61" t="s">
        <v>80</v>
      </c>
      <c r="E89" s="38" t="s">
        <v>814</v>
      </c>
      <c r="F89" s="39" t="s">
        <v>815</v>
      </c>
      <c r="G89" s="39">
        <v>45</v>
      </c>
      <c r="H89" s="39"/>
      <c r="I89" s="40" t="s">
        <v>283</v>
      </c>
      <c r="J89" s="41">
        <v>3520</v>
      </c>
      <c r="K89" s="41"/>
      <c r="L89" s="41"/>
      <c r="M89" s="42"/>
      <c r="N89" s="42"/>
      <c r="O89" s="43">
        <v>0</v>
      </c>
      <c r="P89" s="44">
        <v>0</v>
      </c>
      <c r="Q89" s="44">
        <v>0</v>
      </c>
      <c r="R89" s="45">
        <v>0</v>
      </c>
      <c r="S89" s="46">
        <v>0</v>
      </c>
      <c r="T89" s="39">
        <f t="shared" si="38"/>
        <v>45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>
        <f>HLOOKUP(I89,ElecAvoidedCostsWOCC!$A$5:$Q$50,G89+1,FALSE)</f>
        <v>3.4276422079642828</v>
      </c>
      <c r="AG89" s="44">
        <f t="shared" si="50"/>
        <v>0</v>
      </c>
      <c r="AH89" s="52">
        <f>HLOOKUP(I89,ElecAvoidedCostsWOCC!$A$5:$Q$50,T89+1,FALSE)</f>
        <v>3.4276422079642828</v>
      </c>
      <c r="AI89" s="44">
        <f t="shared" si="51"/>
        <v>0</v>
      </c>
      <c r="AJ89" s="44">
        <f t="shared" si="52"/>
        <v>0</v>
      </c>
      <c r="AK89" s="44">
        <f>HLOOKUP(I89,ElecAvoidedCostsWOCC!$A$5:$Q$50,G89+1,FALSE)*J89*L89</f>
        <v>0</v>
      </c>
      <c r="AL89" s="44">
        <f t="shared" si="53"/>
        <v>0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  <row r="90" spans="2:42">
      <c r="B90" s="97" t="s">
        <v>15</v>
      </c>
      <c r="C90" s="61">
        <v>18230627</v>
      </c>
      <c r="D90" s="61" t="s">
        <v>80</v>
      </c>
      <c r="E90" s="38" t="s">
        <v>816</v>
      </c>
      <c r="F90" s="39" t="s">
        <v>815</v>
      </c>
      <c r="G90" s="39">
        <v>45</v>
      </c>
      <c r="H90" s="39"/>
      <c r="I90" s="40" t="s">
        <v>283</v>
      </c>
      <c r="J90" s="41">
        <v>12124</v>
      </c>
      <c r="K90" s="41">
        <v>0.03</v>
      </c>
      <c r="L90" s="41"/>
      <c r="M90" s="42">
        <v>0</v>
      </c>
      <c r="N90" s="42">
        <v>0</v>
      </c>
      <c r="O90" s="43">
        <v>407.36</v>
      </c>
      <c r="P90" s="44">
        <v>0</v>
      </c>
      <c r="Q90" s="44">
        <v>0</v>
      </c>
      <c r="R90" s="45">
        <v>0</v>
      </c>
      <c r="S90" s="46">
        <v>0</v>
      </c>
      <c r="T90" s="39">
        <f t="shared" si="38"/>
        <v>45</v>
      </c>
      <c r="U90" s="47">
        <f t="shared" si="39"/>
        <v>1.3798643309549257E-2</v>
      </c>
      <c r="V90" s="48">
        <f t="shared" si="40"/>
        <v>0</v>
      </c>
      <c r="W90" s="49">
        <f t="shared" si="41"/>
        <v>3.0663651798998348E-4</v>
      </c>
      <c r="X90" s="44">
        <f t="shared" si="42"/>
        <v>45.398490127987998</v>
      </c>
      <c r="Y90" s="44">
        <f t="shared" si="43"/>
        <v>0</v>
      </c>
      <c r="Z90" s="44">
        <f t="shared" si="44"/>
        <v>305.41077837206586</v>
      </c>
      <c r="AA90" s="50">
        <f t="shared" si="45"/>
        <v>45.398490127987998</v>
      </c>
      <c r="AB90" s="51">
        <f t="shared" si="46"/>
        <v>285.51068371699154</v>
      </c>
      <c r="AC90" s="44">
        <f t="shared" si="47"/>
        <v>42.440394622780211</v>
      </c>
      <c r="AD90" s="44">
        <f t="shared" si="48"/>
        <v>0</v>
      </c>
      <c r="AE90" s="44">
        <f t="shared" si="49"/>
        <v>0</v>
      </c>
      <c r="AF90" s="52">
        <f>HLOOKUP(I90,ElecAvoidedCostsWOCC!$A$5:$Q$50,G90+1,FALSE)</f>
        <v>3.4276422079642828</v>
      </c>
      <c r="AG90" s="44">
        <f t="shared" si="50"/>
        <v>1246.7020238807688</v>
      </c>
      <c r="AH90" s="52">
        <f>HLOOKUP(I90,ElecAvoidedCostsWOCC!$A$5:$Q$50,T90+1,FALSE)</f>
        <v>3.4276422079642828</v>
      </c>
      <c r="AI90" s="44">
        <f t="shared" si="51"/>
        <v>0</v>
      </c>
      <c r="AJ90" s="44">
        <f t="shared" si="52"/>
        <v>1246.7020238807688</v>
      </c>
      <c r="AK90" s="44">
        <f>HLOOKUP(I90,ElecAvoidedCostsWOCC!$A$5:$Q$50,G90+1,FALSE)*J90*L90</f>
        <v>0</v>
      </c>
      <c r="AL90" s="44">
        <f t="shared" si="53"/>
        <v>1246.7020238807688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1246.7020238807688</v>
      </c>
      <c r="AN90" s="48">
        <f t="shared" si="54"/>
        <v>1371.3722262688459</v>
      </c>
      <c r="AO90" s="47">
        <f t="shared" si="55"/>
        <v>4.3665687309850192</v>
      </c>
      <c r="AP90" s="47">
        <f t="shared" si="56"/>
        <v>32.312899973195613</v>
      </c>
    </row>
    <row r="91" spans="2:42">
      <c r="B91" s="97" t="s">
        <v>15</v>
      </c>
      <c r="C91" s="61">
        <v>18230627</v>
      </c>
      <c r="D91" s="61" t="s">
        <v>80</v>
      </c>
      <c r="E91" s="38" t="s">
        <v>817</v>
      </c>
      <c r="F91" s="39" t="s">
        <v>818</v>
      </c>
      <c r="G91" s="39">
        <v>45</v>
      </c>
      <c r="H91" s="39"/>
      <c r="I91" s="40" t="s">
        <v>283</v>
      </c>
      <c r="J91" s="41">
        <v>3072</v>
      </c>
      <c r="K91" s="41">
        <v>0.18</v>
      </c>
      <c r="L91" s="41"/>
      <c r="M91" s="42">
        <v>0.5</v>
      </c>
      <c r="N91" s="42">
        <v>1.46</v>
      </c>
      <c r="O91" s="43">
        <v>552.96</v>
      </c>
      <c r="P91" s="44">
        <v>1200</v>
      </c>
      <c r="Q91" s="44">
        <v>4485.12</v>
      </c>
      <c r="R91" s="45">
        <v>0</v>
      </c>
      <c r="S91" s="46">
        <v>0</v>
      </c>
      <c r="T91" s="39">
        <f t="shared" si="38"/>
        <v>45</v>
      </c>
      <c r="U91" s="47">
        <f t="shared" si="39"/>
        <v>1.8730601444541334E-2</v>
      </c>
      <c r="V91" s="48">
        <f t="shared" si="40"/>
        <v>0.96</v>
      </c>
      <c r="W91" s="49">
        <f t="shared" si="41"/>
        <v>4.1623558765647409E-4</v>
      </c>
      <c r="X91" s="44">
        <f t="shared" si="42"/>
        <v>61.624973245218598</v>
      </c>
      <c r="Y91" s="44">
        <f t="shared" si="43"/>
        <v>3285.12</v>
      </c>
      <c r="Z91" s="44">
        <f t="shared" si="44"/>
        <v>414.57174000544376</v>
      </c>
      <c r="AA91" s="50">
        <f t="shared" si="45"/>
        <v>4546.7449732452187</v>
      </c>
      <c r="AB91" s="51">
        <f t="shared" si="46"/>
        <v>387.55888567396812</v>
      </c>
      <c r="AC91" s="44">
        <f t="shared" si="47"/>
        <v>4250.4860925915846</v>
      </c>
      <c r="AD91" s="44">
        <f t="shared" si="48"/>
        <v>0</v>
      </c>
      <c r="AE91" s="44">
        <f t="shared" si="49"/>
        <v>0</v>
      </c>
      <c r="AF91" s="52">
        <f>HLOOKUP(I91,ElecAvoidedCostsWOCC!$A$5:$Q$50,G91+1,FALSE)</f>
        <v>3.4276422079642828</v>
      </c>
      <c r="AG91" s="44">
        <f t="shared" si="50"/>
        <v>1895.3490353159298</v>
      </c>
      <c r="AH91" s="52">
        <f>HLOOKUP(I91,ElecAvoidedCostsWOCC!$A$5:$Q$50,T91+1,FALSE)</f>
        <v>3.4276422079642828</v>
      </c>
      <c r="AI91" s="44">
        <f t="shared" si="51"/>
        <v>0</v>
      </c>
      <c r="AJ91" s="44">
        <f t="shared" si="52"/>
        <v>1895.3490353159298</v>
      </c>
      <c r="AK91" s="44">
        <f>HLOOKUP(I91,ElecAvoidedCostsWOCC!$A$5:$Q$50,G91+1,FALSE)*J91*L91</f>
        <v>0</v>
      </c>
      <c r="AL91" s="44">
        <f t="shared" si="53"/>
        <v>1895.3490353159298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1895.3490353159298</v>
      </c>
      <c r="AN91" s="48">
        <f t="shared" si="54"/>
        <v>2084.883938847523</v>
      </c>
      <c r="AO91" s="47">
        <f t="shared" si="55"/>
        <v>4.8904801447653616</v>
      </c>
      <c r="AP91" s="47">
        <f t="shared" si="56"/>
        <v>0.49050482543193979</v>
      </c>
    </row>
    <row r="92" spans="2:42">
      <c r="B92" s="97" t="s">
        <v>15</v>
      </c>
      <c r="C92" s="61">
        <v>18230627</v>
      </c>
      <c r="D92" s="61" t="s">
        <v>80</v>
      </c>
      <c r="E92" s="38" t="s">
        <v>819</v>
      </c>
      <c r="F92" s="39" t="s">
        <v>818</v>
      </c>
      <c r="G92" s="39">
        <v>45</v>
      </c>
      <c r="H92" s="39"/>
      <c r="I92" s="40" t="s">
        <v>283</v>
      </c>
      <c r="J92" s="41">
        <v>1200</v>
      </c>
      <c r="K92" s="41">
        <v>0.18</v>
      </c>
      <c r="L92" s="41"/>
      <c r="M92" s="42">
        <v>0.5</v>
      </c>
      <c r="N92" s="42">
        <v>1.41</v>
      </c>
      <c r="O92" s="43">
        <v>220.32</v>
      </c>
      <c r="P92" s="44">
        <v>400</v>
      </c>
      <c r="Q92" s="44">
        <v>1692</v>
      </c>
      <c r="R92" s="45">
        <v>0</v>
      </c>
      <c r="S92" s="46">
        <v>0</v>
      </c>
      <c r="T92" s="39">
        <f t="shared" si="38"/>
        <v>45</v>
      </c>
      <c r="U92" s="47">
        <f t="shared" si="39"/>
        <v>7.462974013059437E-3</v>
      </c>
      <c r="V92" s="48">
        <f t="shared" si="40"/>
        <v>0.90999999999999992</v>
      </c>
      <c r="W92" s="49">
        <f t="shared" si="41"/>
        <v>1.6584386695687637E-4</v>
      </c>
      <c r="X92" s="44">
        <f t="shared" si="42"/>
        <v>24.55370027739178</v>
      </c>
      <c r="Y92" s="44">
        <f t="shared" si="43"/>
        <v>1292</v>
      </c>
      <c r="Z92" s="44">
        <f t="shared" si="44"/>
        <v>165.18092765841897</v>
      </c>
      <c r="AA92" s="50">
        <f t="shared" si="45"/>
        <v>1716.5537002773917</v>
      </c>
      <c r="AB92" s="51">
        <f t="shared" si="46"/>
        <v>154.41799351072166</v>
      </c>
      <c r="AC92" s="44">
        <f t="shared" si="47"/>
        <v>1604.7057121411533</v>
      </c>
      <c r="AD92" s="44">
        <f t="shared" si="48"/>
        <v>0</v>
      </c>
      <c r="AE92" s="44">
        <f t="shared" si="49"/>
        <v>0</v>
      </c>
      <c r="AF92" s="52">
        <f>HLOOKUP(I92,ElecAvoidedCostsWOCC!$A$5:$Q$50,G92+1,FALSE)</f>
        <v>3.4276422079642828</v>
      </c>
      <c r="AG92" s="44">
        <f t="shared" si="50"/>
        <v>740.37071692028508</v>
      </c>
      <c r="AH92" s="52">
        <f>HLOOKUP(I92,ElecAvoidedCostsWOCC!$A$5:$Q$50,T92+1,FALSE)</f>
        <v>3.4276422079642828</v>
      </c>
      <c r="AI92" s="44">
        <f t="shared" si="51"/>
        <v>0</v>
      </c>
      <c r="AJ92" s="44">
        <f t="shared" si="52"/>
        <v>740.37071692028508</v>
      </c>
      <c r="AK92" s="44">
        <f>HLOOKUP(I92,ElecAvoidedCostsWOCC!$A$5:$Q$50,G92+1,FALSE)*J92*L92</f>
        <v>0</v>
      </c>
      <c r="AL92" s="44">
        <f t="shared" si="53"/>
        <v>740.37071692028508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740.37071692028508</v>
      </c>
      <c r="AN92" s="48">
        <f t="shared" si="54"/>
        <v>814.40778861231365</v>
      </c>
      <c r="AO92" s="47">
        <f t="shared" si="55"/>
        <v>4.7945883772209434</v>
      </c>
      <c r="AP92" s="47">
        <f t="shared" si="56"/>
        <v>0.50751223881770335</v>
      </c>
    </row>
    <row r="93" spans="2:42">
      <c r="B93" s="97" t="s">
        <v>15</v>
      </c>
      <c r="C93" s="61">
        <v>18230627</v>
      </c>
      <c r="D93" s="61" t="s">
        <v>80</v>
      </c>
      <c r="E93" s="38" t="s">
        <v>820</v>
      </c>
      <c r="F93" s="39" t="s">
        <v>821</v>
      </c>
      <c r="G93" s="39">
        <v>45</v>
      </c>
      <c r="H93" s="39"/>
      <c r="I93" s="40" t="s">
        <v>283</v>
      </c>
      <c r="J93" s="41">
        <v>1170</v>
      </c>
      <c r="K93" s="41">
        <v>0.62</v>
      </c>
      <c r="L93" s="41"/>
      <c r="M93" s="42">
        <v>0.5</v>
      </c>
      <c r="N93" s="42">
        <v>1.41</v>
      </c>
      <c r="O93" s="43">
        <v>729.03</v>
      </c>
      <c r="P93" s="44">
        <v>400</v>
      </c>
      <c r="Q93" s="44">
        <v>1649.7</v>
      </c>
      <c r="R93" s="45">
        <v>0</v>
      </c>
      <c r="S93" s="46">
        <v>0</v>
      </c>
      <c r="T93" s="39">
        <f t="shared" si="38"/>
        <v>45</v>
      </c>
      <c r="U93" s="47">
        <f t="shared" si="39"/>
        <v>2.4694680213964787E-2</v>
      </c>
      <c r="V93" s="48">
        <f t="shared" si="40"/>
        <v>0.90999999999999992</v>
      </c>
      <c r="W93" s="49">
        <f t="shared" si="41"/>
        <v>5.4877067142143968E-4</v>
      </c>
      <c r="X93" s="44">
        <f t="shared" si="42"/>
        <v>81.247204580732259</v>
      </c>
      <c r="Y93" s="44">
        <f t="shared" si="43"/>
        <v>1249.7</v>
      </c>
      <c r="Z93" s="44">
        <f t="shared" si="44"/>
        <v>546.57703200261972</v>
      </c>
      <c r="AA93" s="50">
        <f t="shared" si="45"/>
        <v>1730.9472045807322</v>
      </c>
      <c r="AB93" s="51">
        <f t="shared" si="46"/>
        <v>510.96291670806738</v>
      </c>
      <c r="AC93" s="44">
        <f t="shared" si="47"/>
        <v>1618.1613579328148</v>
      </c>
      <c r="AD93" s="44">
        <f t="shared" si="48"/>
        <v>0</v>
      </c>
      <c r="AE93" s="44">
        <f t="shared" si="49"/>
        <v>0</v>
      </c>
      <c r="AF93" s="52">
        <f>HLOOKUP(I93,ElecAvoidedCostsWOCC!$A$5:$Q$50,G93+1,FALSE)</f>
        <v>3.4276422079642828</v>
      </c>
      <c r="AG93" s="44">
        <f t="shared" si="50"/>
        <v>2486.4116576572906</v>
      </c>
      <c r="AH93" s="52">
        <f>HLOOKUP(I93,ElecAvoidedCostsWOCC!$A$5:$Q$50,T93+1,FALSE)</f>
        <v>3.4276422079642828</v>
      </c>
      <c r="AI93" s="44">
        <f t="shared" si="51"/>
        <v>0</v>
      </c>
      <c r="AJ93" s="44">
        <f t="shared" si="52"/>
        <v>2486.4116576572906</v>
      </c>
      <c r="AK93" s="44">
        <f>HLOOKUP(I93,ElecAvoidedCostsWOCC!$A$5:$Q$50,G93+1,FALSE)*J93*L93</f>
        <v>0</v>
      </c>
      <c r="AL93" s="44">
        <f t="shared" si="53"/>
        <v>2486.4116576572906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2486.411657657291</v>
      </c>
      <c r="AN93" s="48">
        <f t="shared" si="54"/>
        <v>2735.0528234230205</v>
      </c>
      <c r="AO93" s="47">
        <f t="shared" si="55"/>
        <v>4.8661293732943696</v>
      </c>
      <c r="AP93" s="47">
        <f t="shared" si="56"/>
        <v>1.6902225541444296</v>
      </c>
    </row>
    <row r="94" spans="2:42">
      <c r="B94" s="97" t="s">
        <v>15</v>
      </c>
      <c r="C94" s="61">
        <v>18230627</v>
      </c>
      <c r="D94" s="61" t="s">
        <v>80</v>
      </c>
      <c r="E94" s="38" t="s">
        <v>822</v>
      </c>
      <c r="F94" s="39" t="s">
        <v>823</v>
      </c>
      <c r="G94" s="39">
        <v>45</v>
      </c>
      <c r="H94" s="39"/>
      <c r="I94" s="40" t="s">
        <v>283</v>
      </c>
      <c r="J94" s="41">
        <v>825</v>
      </c>
      <c r="K94" s="41"/>
      <c r="L94" s="41"/>
      <c r="M94" s="42"/>
      <c r="N94" s="42"/>
      <c r="O94" s="43">
        <v>0</v>
      </c>
      <c r="P94" s="44">
        <v>0</v>
      </c>
      <c r="Q94" s="44">
        <v>0</v>
      </c>
      <c r="R94" s="45">
        <v>0</v>
      </c>
      <c r="S94" s="46">
        <v>0</v>
      </c>
      <c r="T94" s="39">
        <f t="shared" si="38"/>
        <v>45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>
        <f>HLOOKUP(I94,ElecAvoidedCostsWOCC!$A$5:$Q$50,G94+1,FALSE)</f>
        <v>3.4276422079642828</v>
      </c>
      <c r="AG94" s="44">
        <f t="shared" si="50"/>
        <v>0</v>
      </c>
      <c r="AH94" s="52">
        <f>HLOOKUP(I94,ElecAvoidedCostsWOCC!$A$5:$Q$50,T94+1,FALSE)</f>
        <v>3.4276422079642828</v>
      </c>
      <c r="AI94" s="44">
        <f t="shared" si="51"/>
        <v>0</v>
      </c>
      <c r="AJ94" s="44">
        <f t="shared" si="52"/>
        <v>0</v>
      </c>
      <c r="AK94" s="44">
        <f>HLOOKUP(I94,ElecAvoidedCostsWOCC!$A$5:$Q$50,G94+1,FALSE)*J94*L94</f>
        <v>0</v>
      </c>
      <c r="AL94" s="44">
        <f t="shared" si="53"/>
        <v>0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97" t="s">
        <v>15</v>
      </c>
      <c r="C95" s="61">
        <v>18230627</v>
      </c>
      <c r="D95" s="61" t="s">
        <v>80</v>
      </c>
      <c r="E95" s="38" t="s">
        <v>824</v>
      </c>
      <c r="F95" s="39" t="s">
        <v>823</v>
      </c>
      <c r="G95" s="39">
        <v>45</v>
      </c>
      <c r="H95" s="39"/>
      <c r="I95" s="40" t="s">
        <v>283</v>
      </c>
      <c r="J95" s="41">
        <v>1992</v>
      </c>
      <c r="K95" s="41">
        <v>0.06</v>
      </c>
      <c r="L95" s="41"/>
      <c r="M95" s="42">
        <v>0</v>
      </c>
      <c r="N95" s="42">
        <v>0</v>
      </c>
      <c r="O95" s="43">
        <v>124.9</v>
      </c>
      <c r="P95" s="44">
        <v>0</v>
      </c>
      <c r="Q95" s="44">
        <v>0</v>
      </c>
      <c r="R95" s="45">
        <v>0</v>
      </c>
      <c r="S95" s="46">
        <v>0</v>
      </c>
      <c r="T95" s="39">
        <f t="shared" si="38"/>
        <v>45</v>
      </c>
      <c r="U95" s="47">
        <f t="shared" si="39"/>
        <v>4.2307800210199878E-3</v>
      </c>
      <c r="V95" s="48">
        <f t="shared" si="40"/>
        <v>0</v>
      </c>
      <c r="W95" s="49">
        <f t="shared" si="41"/>
        <v>9.4017333800444172E-5</v>
      </c>
      <c r="X95" s="44">
        <f t="shared" si="42"/>
        <v>13.919558663063878</v>
      </c>
      <c r="Y95" s="44">
        <f t="shared" si="43"/>
        <v>0</v>
      </c>
      <c r="Z95" s="44">
        <f t="shared" si="44"/>
        <v>93.641511730830288</v>
      </c>
      <c r="AA95" s="50">
        <f t="shared" si="45"/>
        <v>13.919558663063878</v>
      </c>
      <c r="AB95" s="51">
        <f t="shared" si="46"/>
        <v>87.53997544248881</v>
      </c>
      <c r="AC95" s="44">
        <f t="shared" si="47"/>
        <v>13.012581717363631</v>
      </c>
      <c r="AD95" s="44">
        <f t="shared" si="48"/>
        <v>0</v>
      </c>
      <c r="AE95" s="44">
        <f t="shared" si="49"/>
        <v>0</v>
      </c>
      <c r="AF95" s="52">
        <f>HLOOKUP(I95,ElecAvoidedCostsWOCC!$A$5:$Q$50,G95+1,FALSE)</f>
        <v>3.4276422079642828</v>
      </c>
      <c r="AG95" s="44">
        <f t="shared" si="50"/>
        <v>409.67179669589103</v>
      </c>
      <c r="AH95" s="52">
        <f>HLOOKUP(I95,ElecAvoidedCostsWOCC!$A$5:$Q$50,T95+1,FALSE)</f>
        <v>3.4276422079642828</v>
      </c>
      <c r="AI95" s="44">
        <f t="shared" si="51"/>
        <v>0</v>
      </c>
      <c r="AJ95" s="44">
        <f t="shared" si="52"/>
        <v>409.67179669589103</v>
      </c>
      <c r="AK95" s="44">
        <f>HLOOKUP(I95,ElecAvoidedCostsWOCC!$A$5:$Q$50,G95+1,FALSE)*J95*L95</f>
        <v>0</v>
      </c>
      <c r="AL95" s="44">
        <f t="shared" si="53"/>
        <v>409.67179669589103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409.67179669589103</v>
      </c>
      <c r="AN95" s="48">
        <f t="shared" si="54"/>
        <v>450.63897636548018</v>
      </c>
      <c r="AO95" s="47">
        <f t="shared" si="55"/>
        <v>4.679825355503251</v>
      </c>
      <c r="AP95" s="47">
        <f t="shared" si="56"/>
        <v>34.631019897009367</v>
      </c>
    </row>
    <row r="96" spans="2:42">
      <c r="B96" s="97" t="s">
        <v>15</v>
      </c>
      <c r="C96" s="61">
        <v>18230627</v>
      </c>
      <c r="D96" s="61" t="s">
        <v>80</v>
      </c>
      <c r="E96" s="38" t="s">
        <v>825</v>
      </c>
      <c r="F96" s="39" t="s">
        <v>826</v>
      </c>
      <c r="G96" s="39">
        <v>45</v>
      </c>
      <c r="H96" s="39"/>
      <c r="I96" s="40" t="s">
        <v>283</v>
      </c>
      <c r="J96" s="41">
        <v>400</v>
      </c>
      <c r="K96" s="41">
        <v>0.96</v>
      </c>
      <c r="L96" s="41"/>
      <c r="M96" s="42">
        <v>1.54</v>
      </c>
      <c r="N96" s="42">
        <v>1.54</v>
      </c>
      <c r="O96" s="43">
        <v>384</v>
      </c>
      <c r="P96" s="44">
        <v>800</v>
      </c>
      <c r="Q96" s="44">
        <v>616</v>
      </c>
      <c r="R96" s="45">
        <v>0.02</v>
      </c>
      <c r="S96" s="46">
        <v>0</v>
      </c>
      <c r="T96" s="39">
        <f t="shared" si="38"/>
        <v>45</v>
      </c>
      <c r="U96" s="47">
        <f t="shared" si="39"/>
        <v>1.3007362114264813E-2</v>
      </c>
      <c r="V96" s="48">
        <f t="shared" si="40"/>
        <v>0</v>
      </c>
      <c r="W96" s="49">
        <f t="shared" si="41"/>
        <v>2.8905249142810696E-4</v>
      </c>
      <c r="X96" s="44">
        <f t="shared" si="42"/>
        <v>42.795120309179573</v>
      </c>
      <c r="Y96" s="44">
        <f t="shared" si="43"/>
        <v>-184</v>
      </c>
      <c r="Z96" s="44">
        <f t="shared" si="44"/>
        <v>287.89704167044698</v>
      </c>
      <c r="AA96" s="50">
        <f t="shared" si="45"/>
        <v>658.79512030917954</v>
      </c>
      <c r="AB96" s="51">
        <f t="shared" si="46"/>
        <v>269.1381150513667</v>
      </c>
      <c r="AC96" s="44">
        <f t="shared" si="47"/>
        <v>615.86904768550016</v>
      </c>
      <c r="AD96" s="44">
        <f t="shared" si="48"/>
        <v>109.24325846738247</v>
      </c>
      <c r="AE96" s="44">
        <f t="shared" si="49"/>
        <v>0</v>
      </c>
      <c r="AF96" s="52">
        <f>HLOOKUP(I96,ElecAvoidedCostsWOCC!$A$5:$Q$50,G96+1,FALSE)</f>
        <v>3.4276422079642828</v>
      </c>
      <c r="AG96" s="44">
        <f t="shared" si="50"/>
        <v>1316.2146078582846</v>
      </c>
      <c r="AH96" s="52">
        <f>HLOOKUP(I96,ElecAvoidedCostsWOCC!$A$5:$Q$50,T96+1,FALSE)</f>
        <v>3.4276422079642828</v>
      </c>
      <c r="AI96" s="44">
        <f t="shared" si="51"/>
        <v>0</v>
      </c>
      <c r="AJ96" s="44">
        <f t="shared" si="52"/>
        <v>1316.2146078582846</v>
      </c>
      <c r="AK96" s="44">
        <f>HLOOKUP(I96,ElecAvoidedCostsWOCC!$A$5:$Q$50,G96+1,FALSE)*J96*L96</f>
        <v>0</v>
      </c>
      <c r="AL96" s="44">
        <f t="shared" si="53"/>
        <v>1316.2146078582846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1316.2146078582846</v>
      </c>
      <c r="AN96" s="48">
        <f t="shared" si="54"/>
        <v>1557.0793271114956</v>
      </c>
      <c r="AO96" s="47">
        <f t="shared" si="55"/>
        <v>4.8904801447653625</v>
      </c>
      <c r="AP96" s="47">
        <f t="shared" si="56"/>
        <v>2.5282636511173298</v>
      </c>
    </row>
    <row r="97" spans="2:42">
      <c r="B97" s="97" t="s">
        <v>15</v>
      </c>
      <c r="C97" s="61">
        <v>18230627</v>
      </c>
      <c r="D97" s="61" t="s">
        <v>80</v>
      </c>
      <c r="E97" s="38" t="s">
        <v>827</v>
      </c>
      <c r="F97" s="39" t="s">
        <v>828</v>
      </c>
      <c r="G97" s="39">
        <v>45</v>
      </c>
      <c r="H97" s="39"/>
      <c r="I97" s="40" t="s">
        <v>283</v>
      </c>
      <c r="J97" s="41">
        <v>340.47</v>
      </c>
      <c r="K97" s="41">
        <v>4.67</v>
      </c>
      <c r="L97" s="41"/>
      <c r="M97" s="42">
        <v>200</v>
      </c>
      <c r="N97" s="42">
        <v>22.6</v>
      </c>
      <c r="O97" s="43">
        <v>1589.1</v>
      </c>
      <c r="P97" s="44">
        <v>4200</v>
      </c>
      <c r="Q97" s="44">
        <v>7694.62</v>
      </c>
      <c r="R97" s="45">
        <v>0</v>
      </c>
      <c r="S97" s="46">
        <v>0</v>
      </c>
      <c r="T97" s="39">
        <f t="shared" si="38"/>
        <v>45</v>
      </c>
      <c r="U97" s="47">
        <f t="shared" si="39"/>
        <v>5.3828122749422433E-2</v>
      </c>
      <c r="V97" s="48">
        <f t="shared" si="40"/>
        <v>-177.4</v>
      </c>
      <c r="W97" s="49">
        <f t="shared" si="41"/>
        <v>1.1961805055427208E-3</v>
      </c>
      <c r="X97" s="44">
        <f t="shared" si="42"/>
        <v>177.09824396697203</v>
      </c>
      <c r="Y97" s="44">
        <f t="shared" si="43"/>
        <v>3494.62</v>
      </c>
      <c r="Z97" s="44">
        <f t="shared" si="44"/>
        <v>1191.3989294752794</v>
      </c>
      <c r="AA97" s="50">
        <f t="shared" si="45"/>
        <v>7871.7182439669723</v>
      </c>
      <c r="AB97" s="51">
        <f t="shared" si="46"/>
        <v>1113.7692151774136</v>
      </c>
      <c r="AC97" s="44">
        <f t="shared" si="47"/>
        <v>7358.8092399429479</v>
      </c>
      <c r="AD97" s="44">
        <f t="shared" si="48"/>
        <v>0</v>
      </c>
      <c r="AE97" s="44">
        <f t="shared" si="49"/>
        <v>0</v>
      </c>
      <c r="AF97" s="52">
        <f>HLOOKUP(I97,ElecAvoidedCostsWOCC!$A$5:$Q$50,G97+1,FALSE)</f>
        <v>3.4276422079642828</v>
      </c>
      <c r="AG97" s="44">
        <f t="shared" si="50"/>
        <v>5449.9336296879492</v>
      </c>
      <c r="AH97" s="52">
        <f>HLOOKUP(I97,ElecAvoidedCostsWOCC!$A$5:$Q$50,T97+1,FALSE)</f>
        <v>3.4276422079642828</v>
      </c>
      <c r="AI97" s="44">
        <f t="shared" si="51"/>
        <v>0</v>
      </c>
      <c r="AJ97" s="44">
        <f t="shared" si="52"/>
        <v>5449.9336296879492</v>
      </c>
      <c r="AK97" s="44">
        <f>HLOOKUP(I97,ElecAvoidedCostsWOCC!$A$5:$Q$50,G97+1,FALSE)*J97*L97</f>
        <v>0</v>
      </c>
      <c r="AL97" s="44">
        <f t="shared" si="53"/>
        <v>5449.9336296879492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5449.9336296879492</v>
      </c>
      <c r="AN97" s="48">
        <f t="shared" si="54"/>
        <v>5994.9269926567449</v>
      </c>
      <c r="AO97" s="47">
        <f t="shared" si="55"/>
        <v>4.8932342135348241</v>
      </c>
      <c r="AP97" s="47">
        <f t="shared" si="56"/>
        <v>0.81465992624415728</v>
      </c>
    </row>
    <row r="98" spans="2:42">
      <c r="B98" s="97" t="s">
        <v>15</v>
      </c>
      <c r="C98" s="61">
        <v>18230627</v>
      </c>
      <c r="D98" s="61" t="s">
        <v>80</v>
      </c>
      <c r="E98" s="38" t="s">
        <v>829</v>
      </c>
      <c r="F98" s="39" t="s">
        <v>830</v>
      </c>
      <c r="G98" s="39">
        <v>45</v>
      </c>
      <c r="H98" s="39"/>
      <c r="I98" s="40" t="s">
        <v>283</v>
      </c>
      <c r="J98" s="41">
        <v>662.15</v>
      </c>
      <c r="K98" s="41"/>
      <c r="L98" s="41"/>
      <c r="M98" s="42"/>
      <c r="N98" s="42"/>
      <c r="O98" s="43">
        <v>0</v>
      </c>
      <c r="P98" s="44">
        <v>0</v>
      </c>
      <c r="Q98" s="44">
        <v>0</v>
      </c>
      <c r="R98" s="45">
        <v>0</v>
      </c>
      <c r="S98" s="46">
        <v>0</v>
      </c>
      <c r="T98" s="39">
        <f t="shared" si="38"/>
        <v>45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>
        <f>HLOOKUP(I98,ElecAvoidedCostsWOCC!$A$5:$Q$50,G98+1,FALSE)</f>
        <v>3.4276422079642828</v>
      </c>
      <c r="AG98" s="44">
        <f t="shared" si="50"/>
        <v>0</v>
      </c>
      <c r="AH98" s="52">
        <f>HLOOKUP(I98,ElecAvoidedCostsWOCC!$A$5:$Q$50,T98+1,FALSE)</f>
        <v>3.4276422079642828</v>
      </c>
      <c r="AI98" s="44">
        <f t="shared" si="51"/>
        <v>0</v>
      </c>
      <c r="AJ98" s="44">
        <f t="shared" si="52"/>
        <v>0</v>
      </c>
      <c r="AK98" s="44">
        <f>HLOOKUP(I98,ElecAvoidedCostsWOCC!$A$5:$Q$50,G98+1,FALSE)*J98*L98</f>
        <v>0</v>
      </c>
      <c r="AL98" s="44">
        <f t="shared" si="53"/>
        <v>0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>
      <c r="B99" s="97" t="s">
        <v>15</v>
      </c>
      <c r="C99" s="61">
        <v>18230627</v>
      </c>
      <c r="D99" s="61" t="s">
        <v>80</v>
      </c>
      <c r="E99" s="38" t="s">
        <v>831</v>
      </c>
      <c r="F99" s="39" t="s">
        <v>830</v>
      </c>
      <c r="G99" s="39">
        <v>45</v>
      </c>
      <c r="H99" s="39"/>
      <c r="I99" s="40" t="s">
        <v>283</v>
      </c>
      <c r="J99" s="41">
        <v>2832.68</v>
      </c>
      <c r="K99" s="41">
        <v>0.32</v>
      </c>
      <c r="L99" s="41"/>
      <c r="M99" s="42">
        <v>0</v>
      </c>
      <c r="N99" s="42">
        <v>0</v>
      </c>
      <c r="O99" s="43">
        <v>901.65</v>
      </c>
      <c r="P99" s="44">
        <v>0</v>
      </c>
      <c r="Q99" s="44">
        <v>0</v>
      </c>
      <c r="R99" s="45">
        <v>0</v>
      </c>
      <c r="S99" s="46">
        <v>0</v>
      </c>
      <c r="T99" s="39">
        <f t="shared" si="38"/>
        <v>45</v>
      </c>
      <c r="U99" s="47">
        <f t="shared" si="39"/>
        <v>3.0541895964392888E-2</v>
      </c>
      <c r="V99" s="48">
        <f t="shared" si="40"/>
        <v>0</v>
      </c>
      <c r="W99" s="49">
        <f t="shared" si="41"/>
        <v>6.7870879920873086E-4</v>
      </c>
      <c r="X99" s="44">
        <f t="shared" si="42"/>
        <v>100.48494850721814</v>
      </c>
      <c r="Y99" s="44">
        <f t="shared" si="43"/>
        <v>0</v>
      </c>
      <c r="Z99" s="44">
        <f t="shared" si="44"/>
        <v>675.99574901603785</v>
      </c>
      <c r="AA99" s="50">
        <f t="shared" si="45"/>
        <v>100.48494850721814</v>
      </c>
      <c r="AB99" s="51">
        <f t="shared" si="46"/>
        <v>631.94890998975211</v>
      </c>
      <c r="AC99" s="44">
        <f t="shared" si="47"/>
        <v>93.937504447245146</v>
      </c>
      <c r="AD99" s="44">
        <f t="shared" si="48"/>
        <v>0</v>
      </c>
      <c r="AE99" s="44">
        <f t="shared" si="49"/>
        <v>0</v>
      </c>
      <c r="AF99" s="52">
        <f>HLOOKUP(I99,ElecAvoidedCostsWOCC!$A$5:$Q$50,G99+1,FALSE)</f>
        <v>3.4276422079642828</v>
      </c>
      <c r="AG99" s="44">
        <f t="shared" si="50"/>
        <v>3107.0123294900045</v>
      </c>
      <c r="AH99" s="52">
        <f>HLOOKUP(I99,ElecAvoidedCostsWOCC!$A$5:$Q$50,T99+1,FALSE)</f>
        <v>3.4276422079642828</v>
      </c>
      <c r="AI99" s="44">
        <f t="shared" si="51"/>
        <v>0</v>
      </c>
      <c r="AJ99" s="44">
        <f t="shared" si="52"/>
        <v>3107.0123294900045</v>
      </c>
      <c r="AK99" s="44">
        <f>HLOOKUP(I99,ElecAvoidedCostsWOCC!$A$5:$Q$50,G99+1,FALSE)*J99*L99</f>
        <v>0</v>
      </c>
      <c r="AL99" s="44">
        <f t="shared" si="53"/>
        <v>3107.0123294900045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3107.0123294900045</v>
      </c>
      <c r="AN99" s="48">
        <f t="shared" si="54"/>
        <v>3417.7135624390053</v>
      </c>
      <c r="AO99" s="47">
        <f t="shared" si="55"/>
        <v>4.9165561968298812</v>
      </c>
      <c r="AP99" s="47">
        <f t="shared" si="56"/>
        <v>36.382843918941632</v>
      </c>
    </row>
    <row r="100" spans="2:42">
      <c r="B100" s="97" t="s">
        <v>15</v>
      </c>
      <c r="C100" s="61">
        <v>18230627</v>
      </c>
      <c r="D100" s="61" t="s">
        <v>80</v>
      </c>
      <c r="E100" s="38" t="s">
        <v>832</v>
      </c>
      <c r="F100" s="39" t="s">
        <v>833</v>
      </c>
      <c r="G100" s="39">
        <v>25</v>
      </c>
      <c r="H100" s="39"/>
      <c r="I100" s="40" t="s">
        <v>283</v>
      </c>
      <c r="J100" s="41">
        <v>976.11</v>
      </c>
      <c r="K100" s="41">
        <v>9.98</v>
      </c>
      <c r="L100" s="41"/>
      <c r="M100" s="42">
        <v>200</v>
      </c>
      <c r="N100" s="42">
        <v>17.809999999999999</v>
      </c>
      <c r="O100" s="43">
        <v>9741.58</v>
      </c>
      <c r="P100" s="44">
        <v>11400</v>
      </c>
      <c r="Q100" s="44">
        <v>17384.52</v>
      </c>
      <c r="R100" s="45">
        <v>0.08</v>
      </c>
      <c r="S100" s="46">
        <v>0</v>
      </c>
      <c r="T100" s="39">
        <f t="shared" si="38"/>
        <v>25</v>
      </c>
      <c r="U100" s="47">
        <f t="shared" si="39"/>
        <v>0.18332213342748818</v>
      </c>
      <c r="V100" s="48">
        <f t="shared" si="40"/>
        <v>-182.19</v>
      </c>
      <c r="W100" s="49">
        <f t="shared" si="41"/>
        <v>7.332885337099527E-3</v>
      </c>
      <c r="X100" s="44">
        <f t="shared" si="42"/>
        <v>1085.6564794309832</v>
      </c>
      <c r="Y100" s="44">
        <f t="shared" si="43"/>
        <v>5984.52</v>
      </c>
      <c r="Z100" s="44">
        <f t="shared" si="44"/>
        <v>7303.5730812395659</v>
      </c>
      <c r="AA100" s="50">
        <f t="shared" si="45"/>
        <v>18470.176479430982</v>
      </c>
      <c r="AB100" s="51">
        <f t="shared" si="46"/>
        <v>6827.6835385992008</v>
      </c>
      <c r="AC100" s="44">
        <f t="shared" si="47"/>
        <v>17266.688304600339</v>
      </c>
      <c r="AD100" s="44">
        <f t="shared" si="48"/>
        <v>912.47898523234574</v>
      </c>
      <c r="AE100" s="44">
        <f t="shared" si="49"/>
        <v>0</v>
      </c>
      <c r="AF100" s="52">
        <f>HLOOKUP(I100,ElecAvoidedCostsWOCC!$A$5:$Q$50,G100+1,FALSE)</f>
        <v>2.0508206305871441</v>
      </c>
      <c r="AG100" s="44">
        <f t="shared" si="50"/>
        <v>19978.228726709724</v>
      </c>
      <c r="AH100" s="52">
        <f>HLOOKUP(I100,ElecAvoidedCostsWOCC!$A$5:$Q$50,T100+1,FALSE)</f>
        <v>2.0508206305871441</v>
      </c>
      <c r="AI100" s="44">
        <f t="shared" si="51"/>
        <v>0</v>
      </c>
      <c r="AJ100" s="44">
        <f t="shared" si="52"/>
        <v>19978.228726709724</v>
      </c>
      <c r="AK100" s="44">
        <f>HLOOKUP(I100,ElecAvoidedCostsWOCC!$A$5:$Q$50,G100+1,FALSE)*J100*L100</f>
        <v>0</v>
      </c>
      <c r="AL100" s="44">
        <f t="shared" si="53"/>
        <v>19978.228726709724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19978.228726709727</v>
      </c>
      <c r="AN100" s="48">
        <f t="shared" si="54"/>
        <v>22888.530584613047</v>
      </c>
      <c r="AO100" s="47">
        <f t="shared" si="55"/>
        <v>2.9260624945145821</v>
      </c>
      <c r="AP100" s="47">
        <f t="shared" si="56"/>
        <v>1.3255889132205443</v>
      </c>
    </row>
    <row r="101" spans="2:42">
      <c r="B101" s="97" t="s">
        <v>15</v>
      </c>
      <c r="C101" s="61">
        <v>18230627</v>
      </c>
      <c r="D101" s="61" t="s">
        <v>80</v>
      </c>
      <c r="E101" s="38" t="s">
        <v>834</v>
      </c>
      <c r="F101" s="39" t="s">
        <v>833</v>
      </c>
      <c r="G101" s="39">
        <v>25</v>
      </c>
      <c r="H101" s="39"/>
      <c r="I101" s="40" t="s">
        <v>283</v>
      </c>
      <c r="J101" s="41">
        <v>2952.55</v>
      </c>
      <c r="K101" s="41">
        <v>10.02</v>
      </c>
      <c r="L101" s="41"/>
      <c r="M101" s="42">
        <v>200</v>
      </c>
      <c r="N101" s="42">
        <v>18.53</v>
      </c>
      <c r="O101" s="43">
        <v>29597.27</v>
      </c>
      <c r="P101" s="44">
        <v>32929</v>
      </c>
      <c r="Q101" s="44">
        <v>54710.76</v>
      </c>
      <c r="R101" s="45">
        <v>0</v>
      </c>
      <c r="S101" s="46">
        <v>0</v>
      </c>
      <c r="T101" s="39">
        <f t="shared" si="38"/>
        <v>25</v>
      </c>
      <c r="U101" s="47">
        <f t="shared" si="39"/>
        <v>0.55697686412567504</v>
      </c>
      <c r="V101" s="48">
        <f t="shared" si="40"/>
        <v>-181.47</v>
      </c>
      <c r="W101" s="49">
        <f t="shared" si="41"/>
        <v>2.2279074565027E-2</v>
      </c>
      <c r="X101" s="44">
        <f t="shared" si="42"/>
        <v>3298.4862772741444</v>
      </c>
      <c r="Y101" s="44">
        <f t="shared" si="43"/>
        <v>21781.760000000002</v>
      </c>
      <c r="Z101" s="44">
        <f t="shared" si="44"/>
        <v>22190.016860732998</v>
      </c>
      <c r="AA101" s="50">
        <f t="shared" si="45"/>
        <v>58009.246277274149</v>
      </c>
      <c r="AB101" s="51">
        <f t="shared" si="46"/>
        <v>20744.149631422824</v>
      </c>
      <c r="AC101" s="44">
        <f t="shared" si="47"/>
        <v>54229.453376903941</v>
      </c>
      <c r="AD101" s="44">
        <f t="shared" si="48"/>
        <v>0</v>
      </c>
      <c r="AE101" s="44">
        <f t="shared" si="49"/>
        <v>0</v>
      </c>
      <c r="AF101" s="52">
        <f>HLOOKUP(I101,ElecAvoidedCostsWOCC!$A$5:$Q$50,G101+1,FALSE)</f>
        <v>2.0508206305871441</v>
      </c>
      <c r="AG101" s="44">
        <f t="shared" si="50"/>
        <v>60672.60753745753</v>
      </c>
      <c r="AH101" s="52">
        <f>HLOOKUP(I101,ElecAvoidedCostsWOCC!$A$5:$Q$50,T101+1,FALSE)</f>
        <v>2.0508206305871441</v>
      </c>
      <c r="AI101" s="44">
        <f t="shared" si="51"/>
        <v>0</v>
      </c>
      <c r="AJ101" s="44">
        <f t="shared" si="52"/>
        <v>60672.60753745753</v>
      </c>
      <c r="AK101" s="44">
        <f>HLOOKUP(I101,ElecAvoidedCostsWOCC!$A$5:$Q$50,G101+1,FALSE)*J101*L101</f>
        <v>0</v>
      </c>
      <c r="AL101" s="44">
        <f t="shared" si="53"/>
        <v>60672.60753745753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60672.607537457523</v>
      </c>
      <c r="AN101" s="48">
        <f t="shared" si="54"/>
        <v>66739.868291203282</v>
      </c>
      <c r="AO101" s="47">
        <f t="shared" si="55"/>
        <v>2.9248057218769703</v>
      </c>
      <c r="AP101" s="47">
        <f t="shared" si="56"/>
        <v>1.2306940995209712</v>
      </c>
    </row>
    <row r="102" spans="2:42">
      <c r="B102" s="97" t="s">
        <v>15</v>
      </c>
      <c r="C102" s="61">
        <v>18230627</v>
      </c>
      <c r="D102" s="61" t="s">
        <v>80</v>
      </c>
      <c r="E102" s="38" t="s">
        <v>835</v>
      </c>
      <c r="F102" s="39" t="s">
        <v>836</v>
      </c>
      <c r="G102" s="39">
        <v>45</v>
      </c>
      <c r="H102" s="39"/>
      <c r="I102" s="40" t="s">
        <v>283</v>
      </c>
      <c r="J102" s="41">
        <v>220.76</v>
      </c>
      <c r="K102" s="41">
        <v>6.99</v>
      </c>
      <c r="L102" s="41"/>
      <c r="M102" s="42">
        <v>200</v>
      </c>
      <c r="N102" s="42">
        <v>20.5</v>
      </c>
      <c r="O102" s="43">
        <v>1543.11</v>
      </c>
      <c r="P102" s="44">
        <v>1800</v>
      </c>
      <c r="Q102" s="44">
        <v>4525.58</v>
      </c>
      <c r="R102" s="45">
        <v>0.11</v>
      </c>
      <c r="S102" s="46">
        <v>0</v>
      </c>
      <c r="T102" s="39">
        <f t="shared" si="38"/>
        <v>45</v>
      </c>
      <c r="U102" s="47">
        <f t="shared" si="39"/>
        <v>5.2270287896206184E-2</v>
      </c>
      <c r="V102" s="48">
        <f t="shared" si="40"/>
        <v>-179.5</v>
      </c>
      <c r="W102" s="49">
        <f t="shared" si="41"/>
        <v>1.1615619532490263E-3</v>
      </c>
      <c r="X102" s="44">
        <f t="shared" si="42"/>
        <v>171.97285963619294</v>
      </c>
      <c r="Y102" s="44">
        <f t="shared" si="43"/>
        <v>2725.58</v>
      </c>
      <c r="Z102" s="44">
        <f t="shared" si="44"/>
        <v>1156.9187603439673</v>
      </c>
      <c r="AA102" s="50">
        <f t="shared" si="45"/>
        <v>4697.5528596361928</v>
      </c>
      <c r="AB102" s="51">
        <f t="shared" si="46"/>
        <v>1081.5357206169647</v>
      </c>
      <c r="AC102" s="44">
        <f t="shared" si="47"/>
        <v>4391.4675700067237</v>
      </c>
      <c r="AD102" s="44">
        <f t="shared" si="48"/>
        <v>331.60244891481608</v>
      </c>
      <c r="AE102" s="44">
        <f t="shared" si="49"/>
        <v>0</v>
      </c>
      <c r="AF102" s="52">
        <f>HLOOKUP(I102,ElecAvoidedCostsWOCC!$A$5:$Q$50,G102+1,FALSE)</f>
        <v>3.4276422079642828</v>
      </c>
      <c r="AG102" s="44">
        <f t="shared" si="50"/>
        <v>5289.2371938730639</v>
      </c>
      <c r="AH102" s="52">
        <f>HLOOKUP(I102,ElecAvoidedCostsWOCC!$A$5:$Q$50,T102+1,FALSE)</f>
        <v>3.4276422079642828</v>
      </c>
      <c r="AI102" s="44">
        <f t="shared" si="51"/>
        <v>0</v>
      </c>
      <c r="AJ102" s="44">
        <f t="shared" si="52"/>
        <v>5289.2371938730639</v>
      </c>
      <c r="AK102" s="44">
        <f>HLOOKUP(I102,ElecAvoidedCostsWOCC!$A$5:$Q$50,G102+1,FALSE)*J102*L102</f>
        <v>0</v>
      </c>
      <c r="AL102" s="44">
        <f t="shared" si="53"/>
        <v>5289.2371938730639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5289.237193873063</v>
      </c>
      <c r="AN102" s="48">
        <f t="shared" si="54"/>
        <v>6149.7633621751856</v>
      </c>
      <c r="AO102" s="47">
        <f t="shared" si="55"/>
        <v>4.8904877509323548</v>
      </c>
      <c r="AP102" s="47">
        <f t="shared" si="56"/>
        <v>1.4003891100500077</v>
      </c>
    </row>
    <row r="103" spans="2:42">
      <c r="B103" s="97" t="s">
        <v>15</v>
      </c>
      <c r="C103" s="61">
        <v>18230627</v>
      </c>
      <c r="D103" s="61" t="s">
        <v>80</v>
      </c>
      <c r="E103" s="38" t="s">
        <v>837</v>
      </c>
      <c r="F103" s="39" t="s">
        <v>836</v>
      </c>
      <c r="G103" s="39">
        <v>45</v>
      </c>
      <c r="H103" s="39"/>
      <c r="I103" s="40" t="s">
        <v>283</v>
      </c>
      <c r="J103" s="41">
        <v>161.47999999999999</v>
      </c>
      <c r="K103" s="41">
        <v>2.9</v>
      </c>
      <c r="L103" s="41"/>
      <c r="M103" s="42">
        <v>200</v>
      </c>
      <c r="N103" s="42">
        <v>22.6</v>
      </c>
      <c r="O103" s="43">
        <v>468.2</v>
      </c>
      <c r="P103" s="44">
        <v>2800</v>
      </c>
      <c r="Q103" s="44">
        <v>3649.45</v>
      </c>
      <c r="R103" s="45">
        <v>0</v>
      </c>
      <c r="S103" s="46">
        <v>0</v>
      </c>
      <c r="T103" s="39">
        <f t="shared" si="38"/>
        <v>45</v>
      </c>
      <c r="U103" s="47">
        <f t="shared" si="39"/>
        <v>1.5859497244528089E-2</v>
      </c>
      <c r="V103" s="48">
        <f t="shared" si="40"/>
        <v>-177.4</v>
      </c>
      <c r="W103" s="49">
        <f t="shared" si="41"/>
        <v>3.5243327210062418E-4</v>
      </c>
      <c r="X103" s="44">
        <f t="shared" si="42"/>
        <v>52.178842001973635</v>
      </c>
      <c r="Y103" s="44">
        <f t="shared" si="43"/>
        <v>849.44999999999982</v>
      </c>
      <c r="Z103" s="44">
        <f t="shared" si="44"/>
        <v>351.0244659117273</v>
      </c>
      <c r="AA103" s="50">
        <f t="shared" si="45"/>
        <v>3701.6288420019737</v>
      </c>
      <c r="AB103" s="51">
        <f t="shared" si="46"/>
        <v>328.15225382044241</v>
      </c>
      <c r="AC103" s="44">
        <f t="shared" si="47"/>
        <v>3460.4364232980961</v>
      </c>
      <c r="AD103" s="44">
        <f t="shared" si="48"/>
        <v>0</v>
      </c>
      <c r="AE103" s="44">
        <f t="shared" si="49"/>
        <v>0</v>
      </c>
      <c r="AF103" s="52">
        <f>HLOOKUP(I103,ElecAvoidedCostsWOCC!$A$5:$Q$50,G103+1,FALSE)</f>
        <v>3.4276422079642828</v>
      </c>
      <c r="AG103" s="44">
        <f t="shared" si="50"/>
        <v>1605.1374248520096</v>
      </c>
      <c r="AH103" s="52">
        <f>HLOOKUP(I103,ElecAvoidedCostsWOCC!$A$5:$Q$50,T103+1,FALSE)</f>
        <v>3.4276422079642828</v>
      </c>
      <c r="AI103" s="44">
        <f t="shared" si="51"/>
        <v>0</v>
      </c>
      <c r="AJ103" s="44">
        <f t="shared" si="52"/>
        <v>1605.1374248520096</v>
      </c>
      <c r="AK103" s="44">
        <f>HLOOKUP(I103,ElecAvoidedCostsWOCC!$A$5:$Q$50,G103+1,FALSE)*J103*L103</f>
        <v>0</v>
      </c>
      <c r="AL103" s="44">
        <f t="shared" si="53"/>
        <v>1605.1374248520096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1605.1374248520096</v>
      </c>
      <c r="AN103" s="48">
        <f t="shared" si="54"/>
        <v>1765.6511673372108</v>
      </c>
      <c r="AO103" s="47">
        <f t="shared" si="55"/>
        <v>4.8914411105349442</v>
      </c>
      <c r="AP103" s="47">
        <f t="shared" si="56"/>
        <v>0.51023944709678903</v>
      </c>
    </row>
    <row r="104" spans="2:42">
      <c r="B104" s="37"/>
      <c r="C104" s="61"/>
      <c r="D104" s="61"/>
      <c r="E104" s="38" t="s">
        <v>838</v>
      </c>
      <c r="F104" s="39" t="s">
        <v>839</v>
      </c>
      <c r="G104" s="39">
        <v>45</v>
      </c>
      <c r="H104" s="39"/>
      <c r="I104" s="40" t="s">
        <v>283</v>
      </c>
      <c r="J104" s="41">
        <v>367.23</v>
      </c>
      <c r="K104" s="41">
        <v>8.92</v>
      </c>
      <c r="L104" s="41"/>
      <c r="M104" s="42">
        <v>200</v>
      </c>
      <c r="N104" s="42">
        <v>20.5</v>
      </c>
      <c r="O104" s="43">
        <v>3275.7</v>
      </c>
      <c r="P104" s="44">
        <v>3400</v>
      </c>
      <c r="Q104" s="44">
        <v>7528.21</v>
      </c>
      <c r="R104" s="45">
        <v>0.15</v>
      </c>
      <c r="S104" s="46">
        <v>0</v>
      </c>
      <c r="T104" s="39">
        <f t="shared" si="38"/>
        <v>45</v>
      </c>
      <c r="U104" s="47">
        <f t="shared" si="39"/>
        <v>0.11095889603566993</v>
      </c>
      <c r="V104" s="48">
        <f t="shared" si="40"/>
        <v>-179.5</v>
      </c>
      <c r="W104" s="49">
        <f t="shared" si="41"/>
        <v>2.4657532452371095E-3</v>
      </c>
      <c r="X104" s="44">
        <f t="shared" si="42"/>
        <v>365.06243644994669</v>
      </c>
      <c r="Y104" s="44">
        <f t="shared" si="43"/>
        <v>4128.21</v>
      </c>
      <c r="Z104" s="44">
        <f t="shared" si="44"/>
        <v>2455.8967171871959</v>
      </c>
      <c r="AA104" s="50">
        <f t="shared" si="45"/>
        <v>7893.2724364499463</v>
      </c>
      <c r="AB104" s="51">
        <f t="shared" si="46"/>
        <v>2295.8742798795884</v>
      </c>
      <c r="AC104" s="44">
        <f t="shared" si="47"/>
        <v>7378.9589945311263</v>
      </c>
      <c r="AD104" s="44">
        <f t="shared" si="48"/>
        <v>752.20128388081605</v>
      </c>
      <c r="AE104" s="44">
        <f t="shared" si="49"/>
        <v>0</v>
      </c>
      <c r="AF104" s="52">
        <f>HLOOKUP(I104,ElecAvoidedCostsWOCC!$A$5:$Q$50,G104+1,FALSE)</f>
        <v>3.4276422079642828</v>
      </c>
      <c r="AG104" s="44">
        <f t="shared" si="50"/>
        <v>11227.898788434055</v>
      </c>
      <c r="AH104" s="52">
        <f>HLOOKUP(I104,ElecAvoidedCostsWOCC!$A$5:$Q$50,T104+1,FALSE)</f>
        <v>3.4276422079642828</v>
      </c>
      <c r="AI104" s="44">
        <f t="shared" si="51"/>
        <v>0</v>
      </c>
      <c r="AJ104" s="44">
        <f t="shared" si="52"/>
        <v>11227.898788434055</v>
      </c>
      <c r="AK104" s="44">
        <f>HLOOKUP(I104,ElecAvoidedCostsWOCC!$A$5:$Q$50,G104+1,FALSE)*J104*L104</f>
        <v>0</v>
      </c>
      <c r="AL104" s="44">
        <f t="shared" si="53"/>
        <v>11227.898788434055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11227.898788434055</v>
      </c>
      <c r="AN104" s="48">
        <f t="shared" si="54"/>
        <v>13102.889951158279</v>
      </c>
      <c r="AO104" s="47">
        <f t="shared" si="55"/>
        <v>4.8904676039242547</v>
      </c>
      <c r="AP104" s="47">
        <f t="shared" si="56"/>
        <v>1.7757098204325856</v>
      </c>
    </row>
    <row r="105" spans="2:42">
      <c r="B105" s="37"/>
      <c r="C105" s="61"/>
      <c r="D105" s="61"/>
      <c r="E105" s="38" t="s">
        <v>840</v>
      </c>
      <c r="F105" s="39" t="s">
        <v>839</v>
      </c>
      <c r="G105" s="39">
        <v>45</v>
      </c>
      <c r="H105" s="39"/>
      <c r="I105" s="40" t="s">
        <v>283</v>
      </c>
      <c r="J105" s="41">
        <v>400.58</v>
      </c>
      <c r="K105" s="41">
        <v>4.43</v>
      </c>
      <c r="L105" s="41"/>
      <c r="M105" s="42">
        <v>200</v>
      </c>
      <c r="N105" s="42">
        <v>22.6</v>
      </c>
      <c r="O105" s="43">
        <v>1776.13</v>
      </c>
      <c r="P105" s="44">
        <v>3800</v>
      </c>
      <c r="Q105" s="44">
        <v>9053.11</v>
      </c>
      <c r="R105" s="45">
        <v>0</v>
      </c>
      <c r="S105" s="46">
        <v>0</v>
      </c>
      <c r="T105" s="39">
        <f t="shared" si="38"/>
        <v>45</v>
      </c>
      <c r="U105" s="47">
        <f t="shared" si="39"/>
        <v>6.0163453312523874E-2</v>
      </c>
      <c r="V105" s="48">
        <f t="shared" si="40"/>
        <v>-177.4</v>
      </c>
      <c r="W105" s="49">
        <f t="shared" si="41"/>
        <v>1.3369656291671971E-3</v>
      </c>
      <c r="X105" s="44">
        <f t="shared" si="42"/>
        <v>197.94191936131023</v>
      </c>
      <c r="Y105" s="44">
        <f t="shared" si="43"/>
        <v>5253.1100000000006</v>
      </c>
      <c r="Z105" s="44">
        <f t="shared" si="44"/>
        <v>1331.6212828701332</v>
      </c>
      <c r="AA105" s="50">
        <f t="shared" si="45"/>
        <v>9251.0519193613109</v>
      </c>
      <c r="AB105" s="51">
        <f t="shared" si="46"/>
        <v>1244.8548965786044</v>
      </c>
      <c r="AC105" s="44">
        <f t="shared" si="47"/>
        <v>8648.2676632339062</v>
      </c>
      <c r="AD105" s="44">
        <f t="shared" si="48"/>
        <v>0</v>
      </c>
      <c r="AE105" s="44">
        <f t="shared" si="49"/>
        <v>0</v>
      </c>
      <c r="AF105" s="52">
        <f>HLOOKUP(I105,ElecAvoidedCostsWOCC!$A$5:$Q$50,G105+1,FALSE)</f>
        <v>3.4276422079642828</v>
      </c>
      <c r="AG105" s="44">
        <f t="shared" si="50"/>
        <v>6082.5889764018521</v>
      </c>
      <c r="AH105" s="52">
        <f>HLOOKUP(I105,ElecAvoidedCostsWOCC!$A$5:$Q$50,T105+1,FALSE)</f>
        <v>3.4276422079642828</v>
      </c>
      <c r="AI105" s="44">
        <f t="shared" si="51"/>
        <v>0</v>
      </c>
      <c r="AJ105" s="44">
        <f t="shared" si="52"/>
        <v>6082.5889764018521</v>
      </c>
      <c r="AK105" s="44">
        <f>HLOOKUP(I105,ElecAvoidedCostsWOCC!$A$5:$Q$50,G105+1,FALSE)*J105*L105</f>
        <v>0</v>
      </c>
      <c r="AL105" s="44">
        <f t="shared" si="53"/>
        <v>6082.5889764018521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6082.5889764018521</v>
      </c>
      <c r="AN105" s="48">
        <f t="shared" si="54"/>
        <v>6690.8478740420378</v>
      </c>
      <c r="AO105" s="47">
        <f t="shared" si="55"/>
        <v>4.8861831150919013</v>
      </c>
      <c r="AP105" s="47">
        <f t="shared" si="56"/>
        <v>0.77366336642037781</v>
      </c>
    </row>
    <row r="106" spans="2:42">
      <c r="B106" s="37"/>
      <c r="C106" s="61"/>
      <c r="D106" s="61"/>
      <c r="E106" s="38" t="s">
        <v>841</v>
      </c>
      <c r="F106" s="39" t="s">
        <v>842</v>
      </c>
      <c r="G106" s="39">
        <v>20</v>
      </c>
      <c r="H106" s="39"/>
      <c r="I106" s="40" t="s">
        <v>283</v>
      </c>
      <c r="J106" s="41">
        <v>2</v>
      </c>
      <c r="K106" s="41">
        <v>1253</v>
      </c>
      <c r="L106" s="41"/>
      <c r="M106" s="42">
        <v>800</v>
      </c>
      <c r="N106" s="42">
        <v>1000</v>
      </c>
      <c r="O106" s="43">
        <v>2506</v>
      </c>
      <c r="P106" s="44">
        <v>912.71</v>
      </c>
      <c r="Q106" s="44">
        <v>2000</v>
      </c>
      <c r="R106" s="45">
        <v>0</v>
      </c>
      <c r="S106" s="46">
        <v>0</v>
      </c>
      <c r="T106" s="39">
        <f t="shared" si="38"/>
        <v>20</v>
      </c>
      <c r="U106" s="47">
        <f t="shared" si="39"/>
        <v>3.7727372058272715E-2</v>
      </c>
      <c r="V106" s="48">
        <f t="shared" si="40"/>
        <v>200</v>
      </c>
      <c r="W106" s="49">
        <f t="shared" si="41"/>
        <v>1.8863686029136357E-3</v>
      </c>
      <c r="X106" s="44">
        <f t="shared" si="42"/>
        <v>279.2827382677188</v>
      </c>
      <c r="Y106" s="44">
        <f t="shared" si="43"/>
        <v>1087.29</v>
      </c>
      <c r="Z106" s="44">
        <f t="shared" si="44"/>
        <v>1878.8280896514068</v>
      </c>
      <c r="AA106" s="50">
        <f t="shared" si="45"/>
        <v>2279.2827382677187</v>
      </c>
      <c r="AB106" s="51">
        <f t="shared" si="46"/>
        <v>1756.4065529133463</v>
      </c>
      <c r="AC106" s="44">
        <f t="shared" si="47"/>
        <v>2130.7681950712522</v>
      </c>
      <c r="AD106" s="44">
        <f t="shared" si="48"/>
        <v>0</v>
      </c>
      <c r="AE106" s="44">
        <f t="shared" si="49"/>
        <v>0</v>
      </c>
      <c r="AF106" s="52">
        <f>HLOOKUP(I106,ElecAvoidedCostsWOCC!$A$5:$Q$50,G106+1,FALSE)</f>
        <v>1.727945421646023</v>
      </c>
      <c r="AG106" s="44">
        <f t="shared" si="50"/>
        <v>4330.2312266449335</v>
      </c>
      <c r="AH106" s="52">
        <f>HLOOKUP(I106,ElecAvoidedCostsWOCC!$A$5:$Q$50,T106+1,FALSE)</f>
        <v>1.727945421646023</v>
      </c>
      <c r="AI106" s="44">
        <f t="shared" si="51"/>
        <v>0</v>
      </c>
      <c r="AJ106" s="44">
        <f t="shared" si="52"/>
        <v>4330.2312266449335</v>
      </c>
      <c r="AK106" s="44">
        <f>HLOOKUP(I106,ElecAvoidedCostsWOCC!$A$5:$Q$50,G106+1,FALSE)*J106*L106</f>
        <v>0</v>
      </c>
      <c r="AL106" s="44">
        <f t="shared" si="53"/>
        <v>4330.2312266449335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4330.2312266449335</v>
      </c>
      <c r="AN106" s="48">
        <f t="shared" si="54"/>
        <v>4763.2543493094272</v>
      </c>
      <c r="AO106" s="47">
        <f t="shared" si="55"/>
        <v>2.4653923201677834</v>
      </c>
      <c r="AP106" s="47">
        <f t="shared" si="56"/>
        <v>2.2354634165872489</v>
      </c>
    </row>
    <row r="107" spans="2:42">
      <c r="B107" s="37"/>
      <c r="C107" s="61"/>
      <c r="D107" s="61"/>
      <c r="E107" s="38" t="s">
        <v>843</v>
      </c>
      <c r="F107" s="39" t="s">
        <v>844</v>
      </c>
      <c r="G107" s="39">
        <v>20</v>
      </c>
      <c r="H107" s="39"/>
      <c r="I107" s="40" t="s">
        <v>283</v>
      </c>
      <c r="J107" s="41">
        <v>4</v>
      </c>
      <c r="K107" s="41"/>
      <c r="L107" s="41"/>
      <c r="M107" s="42"/>
      <c r="N107" s="42"/>
      <c r="O107" s="43">
        <v>0</v>
      </c>
      <c r="P107" s="44">
        <v>0</v>
      </c>
      <c r="Q107" s="44">
        <v>0</v>
      </c>
      <c r="R107" s="45">
        <v>0</v>
      </c>
      <c r="S107" s="46">
        <v>0</v>
      </c>
      <c r="T107" s="39">
        <f t="shared" si="38"/>
        <v>20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>
        <f>HLOOKUP(I107,ElecAvoidedCostsWOCC!$A$5:$Q$50,G107+1,FALSE)</f>
        <v>1.727945421646023</v>
      </c>
      <c r="AG107" s="44">
        <f t="shared" si="50"/>
        <v>0</v>
      </c>
      <c r="AH107" s="52">
        <f>HLOOKUP(I107,ElecAvoidedCostsWOCC!$A$5:$Q$50,T107+1,FALSE)</f>
        <v>1.727945421646023</v>
      </c>
      <c r="AI107" s="44">
        <f t="shared" si="51"/>
        <v>0</v>
      </c>
      <c r="AJ107" s="44">
        <f t="shared" si="52"/>
        <v>0</v>
      </c>
      <c r="AK107" s="44">
        <f>HLOOKUP(I107,ElecAvoidedCostsWOCC!$A$5:$Q$50,G107+1,FALSE)*J107*L107</f>
        <v>0</v>
      </c>
      <c r="AL107" s="44">
        <f t="shared" si="53"/>
        <v>0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>
      <c r="B108" s="37"/>
      <c r="C108" s="61"/>
      <c r="D108" s="61"/>
      <c r="E108" s="38" t="s">
        <v>845</v>
      </c>
      <c r="F108" s="39" t="s">
        <v>844</v>
      </c>
      <c r="G108" s="39">
        <v>20</v>
      </c>
      <c r="H108" s="39"/>
      <c r="I108" s="40" t="s">
        <v>283</v>
      </c>
      <c r="J108" s="41">
        <v>13</v>
      </c>
      <c r="K108" s="41"/>
      <c r="L108" s="41"/>
      <c r="M108" s="42"/>
      <c r="N108" s="42"/>
      <c r="O108" s="43">
        <v>0</v>
      </c>
      <c r="P108" s="44">
        <v>0</v>
      </c>
      <c r="Q108" s="44">
        <v>0</v>
      </c>
      <c r="R108" s="45">
        <v>0</v>
      </c>
      <c r="S108" s="46">
        <v>0</v>
      </c>
      <c r="T108" s="39">
        <f t="shared" si="38"/>
        <v>20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>
        <f>HLOOKUP(I108,ElecAvoidedCostsWOCC!$A$5:$Q$50,G108+1,FALSE)</f>
        <v>1.727945421646023</v>
      </c>
      <c r="AG108" s="44">
        <f t="shared" si="50"/>
        <v>0</v>
      </c>
      <c r="AH108" s="52">
        <f>HLOOKUP(I108,ElecAvoidedCostsWOCC!$A$5:$Q$50,T108+1,FALSE)</f>
        <v>1.727945421646023</v>
      </c>
      <c r="AI108" s="44">
        <f t="shared" si="51"/>
        <v>0</v>
      </c>
      <c r="AJ108" s="44">
        <f t="shared" si="52"/>
        <v>0</v>
      </c>
      <c r="AK108" s="44">
        <f>HLOOKUP(I108,ElecAvoidedCostsWOCC!$A$5:$Q$50,G108+1,FALSE)*J108*L108</f>
        <v>0</v>
      </c>
      <c r="AL108" s="44">
        <f t="shared" si="53"/>
        <v>0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>
      <c r="B109" s="37"/>
      <c r="C109" s="61"/>
      <c r="D109" s="61"/>
      <c r="E109" s="38" t="s">
        <v>846</v>
      </c>
      <c r="F109" s="39" t="s">
        <v>847</v>
      </c>
      <c r="G109" s="39">
        <v>45</v>
      </c>
      <c r="H109" s="39"/>
      <c r="I109" s="40" t="s">
        <v>283</v>
      </c>
      <c r="J109" s="41">
        <v>201091</v>
      </c>
      <c r="K109" s="41">
        <v>0.15</v>
      </c>
      <c r="L109" s="41"/>
      <c r="M109" s="42">
        <v>0.08</v>
      </c>
      <c r="N109" s="42">
        <v>0.2</v>
      </c>
      <c r="O109" s="43">
        <v>30163.65</v>
      </c>
      <c r="P109" s="44">
        <v>17087.7</v>
      </c>
      <c r="Q109" s="44">
        <v>40218.199999999997</v>
      </c>
      <c r="R109" s="45">
        <v>0</v>
      </c>
      <c r="S109" s="46">
        <v>0</v>
      </c>
      <c r="T109" s="39">
        <f t="shared" si="38"/>
        <v>45</v>
      </c>
      <c r="U109" s="47">
        <f t="shared" si="39"/>
        <v>1.0217435370779788</v>
      </c>
      <c r="V109" s="48">
        <f t="shared" si="40"/>
        <v>0.12000000000000001</v>
      </c>
      <c r="W109" s="49">
        <f t="shared" si="41"/>
        <v>2.2705411935066196E-2</v>
      </c>
      <c r="X109" s="44">
        <f t="shared" si="42"/>
        <v>3361.6068508176681</v>
      </c>
      <c r="Y109" s="44">
        <f t="shared" si="43"/>
        <v>23130.499999999996</v>
      </c>
      <c r="Z109" s="44">
        <f t="shared" si="44"/>
        <v>22614.650002559323</v>
      </c>
      <c r="AA109" s="50">
        <f t="shared" si="45"/>
        <v>43579.806850817666</v>
      </c>
      <c r="AB109" s="51">
        <f t="shared" si="46"/>
        <v>21141.114333513437</v>
      </c>
      <c r="AC109" s="44">
        <f t="shared" si="47"/>
        <v>40740.213939251807</v>
      </c>
      <c r="AD109" s="44">
        <f t="shared" si="48"/>
        <v>0</v>
      </c>
      <c r="AE109" s="44">
        <f t="shared" si="49"/>
        <v>0</v>
      </c>
      <c r="AF109" s="52">
        <f>HLOOKUP(I109,ElecAvoidedCostsWOCC!$A$5:$Q$50,G109+1,FALSE)</f>
        <v>3.4276422079642828</v>
      </c>
      <c r="AG109" s="44">
        <f t="shared" si="50"/>
        <v>103390.19988626183</v>
      </c>
      <c r="AH109" s="52">
        <f>HLOOKUP(I109,ElecAvoidedCostsWOCC!$A$5:$Q$50,T109+1,FALSE)</f>
        <v>3.4276422079642828</v>
      </c>
      <c r="AI109" s="44">
        <f t="shared" si="51"/>
        <v>0</v>
      </c>
      <c r="AJ109" s="44">
        <f t="shared" si="52"/>
        <v>103390.19988626183</v>
      </c>
      <c r="AK109" s="44">
        <f>HLOOKUP(I109,ElecAvoidedCostsWOCC!$A$5:$Q$50,G109+1,FALSE)*J109*L109</f>
        <v>0</v>
      </c>
      <c r="AL109" s="44">
        <f t="shared" si="53"/>
        <v>103390.19988626183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103390.19988626183</v>
      </c>
      <c r="AN109" s="48">
        <f t="shared" si="54"/>
        <v>113729.21987488803</v>
      </c>
      <c r="AO109" s="47">
        <f t="shared" si="55"/>
        <v>4.8904801447653607</v>
      </c>
      <c r="AP109" s="47">
        <f t="shared" si="56"/>
        <v>2.7915714935731795</v>
      </c>
    </row>
    <row r="110" spans="2:42">
      <c r="B110" s="37"/>
      <c r="C110" s="61"/>
      <c r="D110" s="61"/>
      <c r="E110" s="38" t="s">
        <v>848</v>
      </c>
      <c r="F110" s="39" t="s">
        <v>849</v>
      </c>
      <c r="G110" s="39">
        <v>45</v>
      </c>
      <c r="H110" s="39"/>
      <c r="I110" s="40" t="s">
        <v>283</v>
      </c>
      <c r="J110" s="41">
        <v>5736</v>
      </c>
      <c r="K110" s="41">
        <v>0.15</v>
      </c>
      <c r="L110" s="41"/>
      <c r="M110" s="42">
        <v>0.2</v>
      </c>
      <c r="N110" s="42">
        <v>0.2</v>
      </c>
      <c r="O110" s="43">
        <v>860.4</v>
      </c>
      <c r="P110" s="44">
        <v>931.84</v>
      </c>
      <c r="Q110" s="44">
        <v>1147.2</v>
      </c>
      <c r="R110" s="45">
        <v>0</v>
      </c>
      <c r="S110" s="46">
        <v>0</v>
      </c>
      <c r="T110" s="39">
        <f t="shared" si="38"/>
        <v>45</v>
      </c>
      <c r="U110" s="47">
        <f t="shared" si="39"/>
        <v>2.9144620737274599E-2</v>
      </c>
      <c r="V110" s="48">
        <f t="shared" si="40"/>
        <v>0</v>
      </c>
      <c r="W110" s="49">
        <f t="shared" si="41"/>
        <v>6.4765823860610217E-4</v>
      </c>
      <c r="X110" s="44">
        <f t="shared" si="42"/>
        <v>95.887816442755479</v>
      </c>
      <c r="Y110" s="44">
        <f t="shared" si="43"/>
        <v>215.36</v>
      </c>
      <c r="Z110" s="44">
        <f t="shared" si="44"/>
        <v>645.06930899284532</v>
      </c>
      <c r="AA110" s="50">
        <f t="shared" si="45"/>
        <v>1243.0878164427554</v>
      </c>
      <c r="AB110" s="51">
        <f t="shared" si="46"/>
        <v>603.0375890369686</v>
      </c>
      <c r="AC110" s="44">
        <f t="shared" si="47"/>
        <v>1162.0901340962469</v>
      </c>
      <c r="AD110" s="44">
        <f t="shared" si="48"/>
        <v>0</v>
      </c>
      <c r="AE110" s="44">
        <f t="shared" si="49"/>
        <v>0</v>
      </c>
      <c r="AF110" s="52">
        <f>HLOOKUP(I110,ElecAvoidedCostsWOCC!$A$5:$Q$50,G110+1,FALSE)</f>
        <v>3.4276422079642828</v>
      </c>
      <c r="AG110" s="44">
        <f t="shared" si="50"/>
        <v>2949.143355732469</v>
      </c>
      <c r="AH110" s="52">
        <f>HLOOKUP(I110,ElecAvoidedCostsWOCC!$A$5:$Q$50,T110+1,FALSE)</f>
        <v>3.4276422079642828</v>
      </c>
      <c r="AI110" s="44">
        <f t="shared" si="51"/>
        <v>0</v>
      </c>
      <c r="AJ110" s="44">
        <f t="shared" si="52"/>
        <v>2949.143355732469</v>
      </c>
      <c r="AK110" s="44">
        <f>HLOOKUP(I110,ElecAvoidedCostsWOCC!$A$5:$Q$50,G110+1,FALSE)*J110*L110</f>
        <v>0</v>
      </c>
      <c r="AL110" s="44">
        <f t="shared" si="53"/>
        <v>2949.143355732469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2949.1433557324685</v>
      </c>
      <c r="AN110" s="48">
        <f t="shared" si="54"/>
        <v>3244.0576913057157</v>
      </c>
      <c r="AO110" s="47">
        <f t="shared" si="55"/>
        <v>4.8904801447653607</v>
      </c>
      <c r="AP110" s="47">
        <f t="shared" si="56"/>
        <v>2.791571493573179</v>
      </c>
    </row>
    <row r="111" spans="2:42">
      <c r="B111" s="37"/>
      <c r="C111" s="61"/>
      <c r="D111" s="61"/>
      <c r="E111" s="38" t="s">
        <v>850</v>
      </c>
      <c r="F111" s="39" t="s">
        <v>851</v>
      </c>
      <c r="G111" s="39">
        <v>45</v>
      </c>
      <c r="H111" s="39"/>
      <c r="I111" s="40" t="s">
        <v>283</v>
      </c>
      <c r="J111" s="41">
        <v>877811</v>
      </c>
      <c r="K111" s="41"/>
      <c r="L111" s="41"/>
      <c r="M111" s="42"/>
      <c r="N111" s="42"/>
      <c r="O111" s="43">
        <v>0</v>
      </c>
      <c r="P111" s="44">
        <v>0</v>
      </c>
      <c r="Q111" s="44">
        <v>0</v>
      </c>
      <c r="R111" s="45">
        <v>0</v>
      </c>
      <c r="S111" s="46">
        <v>0</v>
      </c>
      <c r="T111" s="39">
        <f t="shared" si="38"/>
        <v>45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>
        <f>HLOOKUP(I111,ElecAvoidedCostsWOCC!$A$5:$Q$50,G111+1,FALSE)</f>
        <v>3.4276422079642828</v>
      </c>
      <c r="AG111" s="44">
        <f t="shared" si="50"/>
        <v>0</v>
      </c>
      <c r="AH111" s="52">
        <f>HLOOKUP(I111,ElecAvoidedCostsWOCC!$A$5:$Q$50,T111+1,FALSE)</f>
        <v>3.4276422079642828</v>
      </c>
      <c r="AI111" s="44">
        <f t="shared" si="51"/>
        <v>0</v>
      </c>
      <c r="AJ111" s="44">
        <f t="shared" si="52"/>
        <v>0</v>
      </c>
      <c r="AK111" s="44">
        <f>HLOOKUP(I111,ElecAvoidedCostsWOCC!$A$5:$Q$50,G111+1,FALSE)*J111*L111</f>
        <v>0</v>
      </c>
      <c r="AL111" s="44">
        <f t="shared" si="53"/>
        <v>0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>
      <c r="B112" s="37"/>
      <c r="C112" s="61"/>
      <c r="D112" s="61"/>
      <c r="E112" s="38" t="s">
        <v>852</v>
      </c>
      <c r="F112" s="39" t="s">
        <v>853</v>
      </c>
      <c r="G112" s="39">
        <v>45</v>
      </c>
      <c r="H112" s="39"/>
      <c r="I112" s="40" t="s">
        <v>283</v>
      </c>
      <c r="J112" s="41">
        <v>18155</v>
      </c>
      <c r="K112" s="41"/>
      <c r="L112" s="41"/>
      <c r="M112" s="42"/>
      <c r="N112" s="42"/>
      <c r="O112" s="43">
        <v>0</v>
      </c>
      <c r="P112" s="44">
        <v>0</v>
      </c>
      <c r="Q112" s="44">
        <v>0</v>
      </c>
      <c r="R112" s="45">
        <v>0</v>
      </c>
      <c r="S112" s="46">
        <v>0</v>
      </c>
      <c r="T112" s="39">
        <f t="shared" si="38"/>
        <v>45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>
        <f>HLOOKUP(I112,ElecAvoidedCostsWOCC!$A$5:$Q$50,G112+1,FALSE)</f>
        <v>3.4276422079642828</v>
      </c>
      <c r="AG112" s="44">
        <f t="shared" si="50"/>
        <v>0</v>
      </c>
      <c r="AH112" s="52">
        <f>HLOOKUP(I112,ElecAvoidedCostsWOCC!$A$5:$Q$50,T112+1,FALSE)</f>
        <v>3.4276422079642828</v>
      </c>
      <c r="AI112" s="44">
        <f t="shared" si="51"/>
        <v>0</v>
      </c>
      <c r="AJ112" s="44">
        <f t="shared" si="52"/>
        <v>0</v>
      </c>
      <c r="AK112" s="44">
        <f>HLOOKUP(I112,ElecAvoidedCostsWOCC!$A$5:$Q$50,G112+1,FALSE)*J112*L112</f>
        <v>0</v>
      </c>
      <c r="AL112" s="44">
        <f t="shared" si="53"/>
        <v>0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37"/>
      <c r="C113" s="61"/>
      <c r="D113" s="61"/>
      <c r="E113" s="38" t="s">
        <v>854</v>
      </c>
      <c r="F113" s="39" t="s">
        <v>855</v>
      </c>
      <c r="G113" s="39">
        <v>45</v>
      </c>
      <c r="H113" s="39"/>
      <c r="I113" s="40" t="s">
        <v>283</v>
      </c>
      <c r="J113" s="41">
        <v>338438</v>
      </c>
      <c r="K113" s="41">
        <v>0.15</v>
      </c>
      <c r="L113" s="41"/>
      <c r="M113" s="42">
        <v>0.08</v>
      </c>
      <c r="N113" s="42">
        <v>0.2</v>
      </c>
      <c r="O113" s="43">
        <v>50765.7</v>
      </c>
      <c r="P113" s="44">
        <v>27125.19</v>
      </c>
      <c r="Q113" s="44">
        <v>67687.600000000006</v>
      </c>
      <c r="R113" s="45">
        <v>0</v>
      </c>
      <c r="S113" s="46">
        <v>0</v>
      </c>
      <c r="T113" s="39">
        <f t="shared" si="38"/>
        <v>45</v>
      </c>
      <c r="U113" s="47">
        <f t="shared" si="39"/>
        <v>1.7196037575107637</v>
      </c>
      <c r="V113" s="48">
        <f t="shared" si="40"/>
        <v>0.12000000000000001</v>
      </c>
      <c r="W113" s="49">
        <f t="shared" si="41"/>
        <v>3.8213416833572524E-2</v>
      </c>
      <c r="X113" s="44">
        <f t="shared" si="42"/>
        <v>5657.6152059367641</v>
      </c>
      <c r="Y113" s="44">
        <f t="shared" si="43"/>
        <v>40562.410000000003</v>
      </c>
      <c r="Z113" s="44">
        <f t="shared" si="44"/>
        <v>38060.66366752451</v>
      </c>
      <c r="AA113" s="50">
        <f t="shared" si="45"/>
        <v>73345.215205936765</v>
      </c>
      <c r="AB113" s="51">
        <f t="shared" si="46"/>
        <v>35580.689602247832</v>
      </c>
      <c r="AC113" s="44">
        <f t="shared" si="47"/>
        <v>68566.154254404755</v>
      </c>
      <c r="AD113" s="44">
        <f t="shared" si="48"/>
        <v>0</v>
      </c>
      <c r="AE113" s="44">
        <f t="shared" si="49"/>
        <v>0</v>
      </c>
      <c r="AF113" s="52">
        <f>HLOOKUP(I113,ElecAvoidedCostsWOCC!$A$5:$Q$50,G113+1,FALSE)</f>
        <v>3.4276422079642828</v>
      </c>
      <c r="AG113" s="44">
        <f t="shared" si="50"/>
        <v>174006.65603685239</v>
      </c>
      <c r="AH113" s="52">
        <f>HLOOKUP(I113,ElecAvoidedCostsWOCC!$A$5:$Q$50,T113+1,FALSE)</f>
        <v>3.4276422079642828</v>
      </c>
      <c r="AI113" s="44">
        <f t="shared" si="51"/>
        <v>0</v>
      </c>
      <c r="AJ113" s="44">
        <f t="shared" si="52"/>
        <v>174006.65603685239</v>
      </c>
      <c r="AK113" s="44">
        <f>HLOOKUP(I113,ElecAvoidedCostsWOCC!$A$5:$Q$50,G113+1,FALSE)*J113*L113</f>
        <v>0</v>
      </c>
      <c r="AL113" s="44">
        <f t="shared" si="53"/>
        <v>174006.65603685239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174006.65603685236</v>
      </c>
      <c r="AN113" s="48">
        <f t="shared" si="54"/>
        <v>191407.32164053762</v>
      </c>
      <c r="AO113" s="47">
        <f t="shared" si="55"/>
        <v>4.8904801447653616</v>
      </c>
      <c r="AP113" s="47">
        <f t="shared" si="56"/>
        <v>2.7915714935731781</v>
      </c>
    </row>
    <row r="114" spans="2:42">
      <c r="B114" s="37"/>
      <c r="C114" s="61"/>
      <c r="D114" s="61"/>
      <c r="E114" s="38" t="s">
        <v>856</v>
      </c>
      <c r="F114" s="39" t="s">
        <v>857</v>
      </c>
      <c r="G114" s="39">
        <v>45</v>
      </c>
      <c r="H114" s="39"/>
      <c r="I114" s="40" t="s">
        <v>283</v>
      </c>
      <c r="J114" s="41">
        <v>6962</v>
      </c>
      <c r="K114" s="41">
        <v>0.15</v>
      </c>
      <c r="L114" s="41"/>
      <c r="M114" s="42">
        <v>0.2</v>
      </c>
      <c r="N114" s="42">
        <v>0.2</v>
      </c>
      <c r="O114" s="43">
        <v>1044.3</v>
      </c>
      <c r="P114" s="44">
        <v>911.2</v>
      </c>
      <c r="Q114" s="44">
        <v>1392.4</v>
      </c>
      <c r="R114" s="45">
        <v>0</v>
      </c>
      <c r="S114" s="46">
        <v>0</v>
      </c>
      <c r="T114" s="39">
        <f t="shared" si="38"/>
        <v>45</v>
      </c>
      <c r="U114" s="47">
        <f t="shared" si="39"/>
        <v>3.5373927749809228E-2</v>
      </c>
      <c r="V114" s="48">
        <f t="shared" si="40"/>
        <v>0</v>
      </c>
      <c r="W114" s="49">
        <f t="shared" si="41"/>
        <v>7.86087283329094E-4</v>
      </c>
      <c r="X114" s="44">
        <f t="shared" si="42"/>
        <v>116.38266702832351</v>
      </c>
      <c r="Y114" s="44">
        <f t="shared" si="43"/>
        <v>481.20000000000005</v>
      </c>
      <c r="Z114" s="44">
        <f t="shared" si="44"/>
        <v>782.94500160533289</v>
      </c>
      <c r="AA114" s="50">
        <f t="shared" si="45"/>
        <v>1508.7826670283237</v>
      </c>
      <c r="AB114" s="51">
        <f t="shared" si="46"/>
        <v>731.92951444828725</v>
      </c>
      <c r="AC114" s="44">
        <f t="shared" si="47"/>
        <v>1410.4727185456891</v>
      </c>
      <c r="AD114" s="44">
        <f t="shared" si="48"/>
        <v>0</v>
      </c>
      <c r="AE114" s="44">
        <f t="shared" si="49"/>
        <v>0</v>
      </c>
      <c r="AF114" s="52">
        <f>HLOOKUP(I114,ElecAvoidedCostsWOCC!$A$5:$Q$50,G114+1,FALSE)</f>
        <v>3.4276422079642828</v>
      </c>
      <c r="AG114" s="44">
        <f t="shared" si="50"/>
        <v>3579.4867577771006</v>
      </c>
      <c r="AH114" s="52">
        <f>HLOOKUP(I114,ElecAvoidedCostsWOCC!$A$5:$Q$50,T114+1,FALSE)</f>
        <v>3.4276422079642828</v>
      </c>
      <c r="AI114" s="44">
        <f t="shared" si="51"/>
        <v>0</v>
      </c>
      <c r="AJ114" s="44">
        <f t="shared" si="52"/>
        <v>3579.4867577771006</v>
      </c>
      <c r="AK114" s="44">
        <f>HLOOKUP(I114,ElecAvoidedCostsWOCC!$A$5:$Q$50,G114+1,FALSE)*J114*L114</f>
        <v>0</v>
      </c>
      <c r="AL114" s="44">
        <f t="shared" si="53"/>
        <v>3579.4867577771006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3579.4867577771001</v>
      </c>
      <c r="AN114" s="48">
        <f t="shared" si="54"/>
        <v>3937.4354335548105</v>
      </c>
      <c r="AO114" s="47">
        <f t="shared" si="55"/>
        <v>4.8904801447653607</v>
      </c>
      <c r="AP114" s="47">
        <f t="shared" si="56"/>
        <v>2.7915714935731786</v>
      </c>
    </row>
    <row r="115" spans="2:42">
      <c r="B115" s="37"/>
      <c r="C115" s="61"/>
      <c r="D115" s="61"/>
      <c r="E115" s="38" t="s">
        <v>858</v>
      </c>
      <c r="F115" s="39" t="s">
        <v>859</v>
      </c>
      <c r="G115" s="39">
        <v>45</v>
      </c>
      <c r="H115" s="39"/>
      <c r="I115" s="40" t="s">
        <v>283</v>
      </c>
      <c r="J115" s="41">
        <v>1272527.3899999999</v>
      </c>
      <c r="K115" s="41"/>
      <c r="L115" s="41"/>
      <c r="M115" s="42"/>
      <c r="N115" s="42"/>
      <c r="O115" s="43">
        <v>0</v>
      </c>
      <c r="P115" s="44">
        <v>0</v>
      </c>
      <c r="Q115" s="44">
        <v>0</v>
      </c>
      <c r="R115" s="45">
        <v>0</v>
      </c>
      <c r="S115" s="46">
        <v>0</v>
      </c>
      <c r="T115" s="39">
        <f t="shared" si="38"/>
        <v>45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>
        <f>HLOOKUP(I115,ElecAvoidedCostsWOCC!$A$5:$Q$50,G115+1,FALSE)</f>
        <v>3.4276422079642828</v>
      </c>
      <c r="AG115" s="44">
        <f t="shared" si="50"/>
        <v>0</v>
      </c>
      <c r="AH115" s="52">
        <f>HLOOKUP(I115,ElecAvoidedCostsWOCC!$A$5:$Q$50,T115+1,FALSE)</f>
        <v>3.4276422079642828</v>
      </c>
      <c r="AI115" s="44">
        <f t="shared" si="51"/>
        <v>0</v>
      </c>
      <c r="AJ115" s="44">
        <f t="shared" si="52"/>
        <v>0</v>
      </c>
      <c r="AK115" s="44">
        <f>HLOOKUP(I115,ElecAvoidedCostsWOCC!$A$5:$Q$50,G115+1,FALSE)*J115*L115</f>
        <v>0</v>
      </c>
      <c r="AL115" s="44">
        <f t="shared" si="53"/>
        <v>0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37"/>
      <c r="C116" s="61"/>
      <c r="D116" s="61"/>
      <c r="E116" s="38" t="s">
        <v>860</v>
      </c>
      <c r="F116" s="39" t="s">
        <v>861</v>
      </c>
      <c r="G116" s="39">
        <v>45</v>
      </c>
      <c r="H116" s="39"/>
      <c r="I116" s="40" t="s">
        <v>283</v>
      </c>
      <c r="J116" s="41">
        <v>18892</v>
      </c>
      <c r="K116" s="41"/>
      <c r="L116" s="41"/>
      <c r="M116" s="42"/>
      <c r="N116" s="42"/>
      <c r="O116" s="43">
        <v>0</v>
      </c>
      <c r="P116" s="44">
        <v>0</v>
      </c>
      <c r="Q116" s="44">
        <v>0</v>
      </c>
      <c r="R116" s="45">
        <v>0</v>
      </c>
      <c r="S116" s="46">
        <v>0</v>
      </c>
      <c r="T116" s="39">
        <f t="shared" si="38"/>
        <v>45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>
        <f>HLOOKUP(I116,ElecAvoidedCostsWOCC!$A$5:$Q$50,G116+1,FALSE)</f>
        <v>3.4276422079642828</v>
      </c>
      <c r="AG116" s="44">
        <f t="shared" si="50"/>
        <v>0</v>
      </c>
      <c r="AH116" s="52">
        <f>HLOOKUP(I116,ElecAvoidedCostsWOCC!$A$5:$Q$50,T116+1,FALSE)</f>
        <v>3.4276422079642828</v>
      </c>
      <c r="AI116" s="44">
        <f t="shared" si="51"/>
        <v>0</v>
      </c>
      <c r="AJ116" s="44">
        <f t="shared" si="52"/>
        <v>0</v>
      </c>
      <c r="AK116" s="44">
        <f>HLOOKUP(I116,ElecAvoidedCostsWOCC!$A$5:$Q$50,G116+1,FALSE)*J116*L116</f>
        <v>0</v>
      </c>
      <c r="AL116" s="44">
        <f t="shared" si="53"/>
        <v>0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37"/>
      <c r="C117" s="61"/>
      <c r="D117" s="61"/>
      <c r="E117" s="38" t="s">
        <v>862</v>
      </c>
      <c r="F117" s="39" t="s">
        <v>863</v>
      </c>
      <c r="G117" s="39">
        <v>15</v>
      </c>
      <c r="H117" s="39"/>
      <c r="I117" s="40" t="s">
        <v>283</v>
      </c>
      <c r="J117" s="41">
        <v>1500</v>
      </c>
      <c r="K117" s="41">
        <v>0.09</v>
      </c>
      <c r="L117" s="41"/>
      <c r="M117" s="42">
        <v>0.27</v>
      </c>
      <c r="N117" s="42">
        <v>0.64</v>
      </c>
      <c r="O117" s="43">
        <v>135.75</v>
      </c>
      <c r="P117" s="44">
        <v>350</v>
      </c>
      <c r="Q117" s="44">
        <v>960</v>
      </c>
      <c r="R117" s="45">
        <v>0</v>
      </c>
      <c r="S117" s="46">
        <v>0</v>
      </c>
      <c r="T117" s="39">
        <f t="shared" si="38"/>
        <v>15</v>
      </c>
      <c r="U117" s="47">
        <f t="shared" si="39"/>
        <v>1.5327685824752157E-3</v>
      </c>
      <c r="V117" s="48">
        <f t="shared" si="40"/>
        <v>0.37</v>
      </c>
      <c r="W117" s="49">
        <f t="shared" si="41"/>
        <v>1.0218457216501438E-4</v>
      </c>
      <c r="X117" s="44">
        <f t="shared" si="42"/>
        <v>15.12874370304981</v>
      </c>
      <c r="Y117" s="44">
        <f t="shared" si="43"/>
        <v>610</v>
      </c>
      <c r="Z117" s="44">
        <f t="shared" si="44"/>
        <v>101.77610262177912</v>
      </c>
      <c r="AA117" s="50">
        <f t="shared" si="45"/>
        <v>975.12874370304985</v>
      </c>
      <c r="AB117" s="51">
        <f t="shared" si="46"/>
        <v>95.144528953705816</v>
      </c>
      <c r="AC117" s="44">
        <f t="shared" si="47"/>
        <v>911.59086071146089</v>
      </c>
      <c r="AD117" s="44">
        <f t="shared" si="48"/>
        <v>0</v>
      </c>
      <c r="AE117" s="44">
        <f t="shared" si="49"/>
        <v>0</v>
      </c>
      <c r="AF117" s="52">
        <f>HLOOKUP(I117,ElecAvoidedCostsWOCC!$A$5:$Q$50,G117+1,FALSE)</f>
        <v>1.3893373920773078</v>
      </c>
      <c r="AG117" s="44">
        <f t="shared" si="50"/>
        <v>187.56054793043654</v>
      </c>
      <c r="AH117" s="52">
        <f>HLOOKUP(I117,ElecAvoidedCostsWOCC!$A$5:$Q$50,T117+1,FALSE)</f>
        <v>1.3893373920773078</v>
      </c>
      <c r="AI117" s="44">
        <f t="shared" si="51"/>
        <v>0</v>
      </c>
      <c r="AJ117" s="44">
        <f t="shared" si="52"/>
        <v>187.56054793043654</v>
      </c>
      <c r="AK117" s="44">
        <f>HLOOKUP(I117,ElecAvoidedCostsWOCC!$A$5:$Q$50,G117+1,FALSE)*J117*L117</f>
        <v>0</v>
      </c>
      <c r="AL117" s="44">
        <f t="shared" si="53"/>
        <v>187.56054793043654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187.56054793043654</v>
      </c>
      <c r="AN117" s="48">
        <f t="shared" si="54"/>
        <v>206.3166027234802</v>
      </c>
      <c r="AO117" s="47">
        <f t="shared" si="55"/>
        <v>1.971322471118621</v>
      </c>
      <c r="AP117" s="47">
        <f t="shared" si="56"/>
        <v>0.22632587887339961</v>
      </c>
    </row>
    <row r="118" spans="2:42">
      <c r="B118" s="37"/>
      <c r="C118" s="61"/>
      <c r="D118" s="61"/>
      <c r="E118" s="38" t="s">
        <v>864</v>
      </c>
      <c r="F118" s="39" t="s">
        <v>865</v>
      </c>
      <c r="G118" s="39">
        <v>15</v>
      </c>
      <c r="H118" s="39"/>
      <c r="I118" s="40" t="s">
        <v>283</v>
      </c>
      <c r="J118" s="41">
        <v>1098.5999999999999</v>
      </c>
      <c r="K118" s="41">
        <v>0.03</v>
      </c>
      <c r="L118" s="41"/>
      <c r="M118" s="42">
        <v>0.27</v>
      </c>
      <c r="N118" s="42">
        <v>0.64</v>
      </c>
      <c r="O118" s="43">
        <v>36.36</v>
      </c>
      <c r="P118" s="44">
        <v>350</v>
      </c>
      <c r="Q118" s="44">
        <v>703.1</v>
      </c>
      <c r="R118" s="45">
        <v>0</v>
      </c>
      <c r="S118" s="46">
        <v>0</v>
      </c>
      <c r="T118" s="39">
        <f t="shared" si="38"/>
        <v>15</v>
      </c>
      <c r="U118" s="47">
        <f t="shared" si="39"/>
        <v>4.1054486673148318E-4</v>
      </c>
      <c r="V118" s="48">
        <f t="shared" si="40"/>
        <v>0.37</v>
      </c>
      <c r="W118" s="49">
        <f t="shared" si="41"/>
        <v>2.7369657782098879E-5</v>
      </c>
      <c r="X118" s="44">
        <f t="shared" si="42"/>
        <v>4.0521629542754409</v>
      </c>
      <c r="Y118" s="44">
        <f t="shared" si="43"/>
        <v>353.1</v>
      </c>
      <c r="Z118" s="44">
        <f t="shared" si="44"/>
        <v>27.260251133170453</v>
      </c>
      <c r="AA118" s="50">
        <f t="shared" si="45"/>
        <v>707.15216295427547</v>
      </c>
      <c r="AB118" s="51">
        <f t="shared" si="46"/>
        <v>25.484015268926289</v>
      </c>
      <c r="AC118" s="44">
        <f t="shared" si="47"/>
        <v>661.0752201124385</v>
      </c>
      <c r="AD118" s="44">
        <f t="shared" si="48"/>
        <v>0</v>
      </c>
      <c r="AE118" s="44">
        <f t="shared" si="49"/>
        <v>0</v>
      </c>
      <c r="AF118" s="52">
        <f>HLOOKUP(I118,ElecAvoidedCostsWOCC!$A$5:$Q$50,G118+1,FALSE)</f>
        <v>1.3893373920773078</v>
      </c>
      <c r="AG118" s="44">
        <f t="shared" si="50"/>
        <v>45.789781768083905</v>
      </c>
      <c r="AH118" s="52">
        <f>HLOOKUP(I118,ElecAvoidedCostsWOCC!$A$5:$Q$50,T118+1,FALSE)</f>
        <v>1.3893373920773078</v>
      </c>
      <c r="AI118" s="44">
        <f t="shared" si="51"/>
        <v>0</v>
      </c>
      <c r="AJ118" s="44">
        <f t="shared" si="52"/>
        <v>45.789781768083905</v>
      </c>
      <c r="AK118" s="44">
        <f>HLOOKUP(I118,ElecAvoidedCostsWOCC!$A$5:$Q$50,G118+1,FALSE)*J118*L118</f>
        <v>0</v>
      </c>
      <c r="AL118" s="44">
        <f t="shared" si="53"/>
        <v>45.789781768083905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45.789781768083898</v>
      </c>
      <c r="AN118" s="48">
        <f t="shared" si="54"/>
        <v>50.36875994489229</v>
      </c>
      <c r="AO118" s="47">
        <f t="shared" si="55"/>
        <v>1.7968040469634026</v>
      </c>
      <c r="AP118" s="47">
        <f t="shared" si="56"/>
        <v>7.6192176642660051E-2</v>
      </c>
    </row>
    <row r="119" spans="2:42">
      <c r="B119" s="37"/>
      <c r="C119" s="61"/>
      <c r="D119" s="61"/>
      <c r="E119" s="38" t="s">
        <v>866</v>
      </c>
      <c r="F119" s="39" t="s">
        <v>867</v>
      </c>
      <c r="G119" s="39">
        <v>15</v>
      </c>
      <c r="H119" s="39"/>
      <c r="I119" s="40" t="s">
        <v>283</v>
      </c>
      <c r="J119" s="41">
        <v>955</v>
      </c>
      <c r="K119" s="41">
        <v>0.23</v>
      </c>
      <c r="L119" s="41"/>
      <c r="M119" s="42">
        <v>0.27</v>
      </c>
      <c r="N119" s="42">
        <v>0.64</v>
      </c>
      <c r="O119" s="43">
        <v>221.66</v>
      </c>
      <c r="P119" s="44">
        <v>350</v>
      </c>
      <c r="Q119" s="44">
        <v>611.20000000000005</v>
      </c>
      <c r="R119" s="45">
        <v>0</v>
      </c>
      <c r="S119" s="46">
        <v>0</v>
      </c>
      <c r="T119" s="39">
        <f t="shared" si="38"/>
        <v>15</v>
      </c>
      <c r="U119" s="47">
        <f t="shared" si="39"/>
        <v>2.5027880957013359E-3</v>
      </c>
      <c r="V119" s="48">
        <f t="shared" si="40"/>
        <v>0.37</v>
      </c>
      <c r="W119" s="49">
        <f t="shared" si="41"/>
        <v>1.6685253971342239E-4</v>
      </c>
      <c r="X119" s="44">
        <f t="shared" si="42"/>
        <v>24.703037415970691</v>
      </c>
      <c r="Y119" s="44">
        <f t="shared" si="43"/>
        <v>261.20000000000005</v>
      </c>
      <c r="Z119" s="44">
        <f t="shared" si="44"/>
        <v>166.18556837674814</v>
      </c>
      <c r="AA119" s="50">
        <f t="shared" si="45"/>
        <v>635.90303741597074</v>
      </c>
      <c r="AB119" s="51">
        <f t="shared" si="46"/>
        <v>155.35717339136966</v>
      </c>
      <c r="AC119" s="44">
        <f t="shared" si="47"/>
        <v>594.46857756003612</v>
      </c>
      <c r="AD119" s="44">
        <f t="shared" si="48"/>
        <v>0</v>
      </c>
      <c r="AE119" s="44">
        <f t="shared" si="49"/>
        <v>0</v>
      </c>
      <c r="AF119" s="52">
        <f>HLOOKUP(I119,ElecAvoidedCostsWOCC!$A$5:$Q$50,G119+1,FALSE)</f>
        <v>1.3893373920773078</v>
      </c>
      <c r="AG119" s="44">
        <f t="shared" si="50"/>
        <v>305.16795816978066</v>
      </c>
      <c r="AH119" s="52">
        <f>HLOOKUP(I119,ElecAvoidedCostsWOCC!$A$5:$Q$50,T119+1,FALSE)</f>
        <v>1.3893373920773078</v>
      </c>
      <c r="AI119" s="44">
        <f t="shared" si="51"/>
        <v>0</v>
      </c>
      <c r="AJ119" s="44">
        <f t="shared" si="52"/>
        <v>305.16795816978066</v>
      </c>
      <c r="AK119" s="44">
        <f>HLOOKUP(I119,ElecAvoidedCostsWOCC!$A$5:$Q$50,G119+1,FALSE)*J119*L119</f>
        <v>0</v>
      </c>
      <c r="AL119" s="44">
        <f t="shared" si="53"/>
        <v>305.16795816978066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305.16795816978066</v>
      </c>
      <c r="AN119" s="48">
        <f t="shared" si="54"/>
        <v>335.68475398675878</v>
      </c>
      <c r="AO119" s="47">
        <f t="shared" si="55"/>
        <v>1.9642991147953857</v>
      </c>
      <c r="AP119" s="47">
        <f t="shared" si="56"/>
        <v>0.56468039970179507</v>
      </c>
    </row>
    <row r="120" spans="2:42">
      <c r="B120" s="37"/>
      <c r="C120" s="61"/>
      <c r="D120" s="61"/>
      <c r="E120" s="38" t="s">
        <v>868</v>
      </c>
      <c r="F120" s="39" t="s">
        <v>869</v>
      </c>
      <c r="G120" s="39">
        <v>18</v>
      </c>
      <c r="H120" s="39"/>
      <c r="I120" s="40" t="s">
        <v>283</v>
      </c>
      <c r="J120" s="41">
        <v>31</v>
      </c>
      <c r="K120" s="41">
        <v>468</v>
      </c>
      <c r="L120" s="41"/>
      <c r="M120" s="42">
        <v>450</v>
      </c>
      <c r="N120" s="42">
        <v>549</v>
      </c>
      <c r="O120" s="43">
        <v>14508</v>
      </c>
      <c r="P120" s="44">
        <v>13615.53</v>
      </c>
      <c r="Q120" s="44">
        <v>17019</v>
      </c>
      <c r="R120" s="45">
        <v>0</v>
      </c>
      <c r="S120" s="46">
        <v>0</v>
      </c>
      <c r="T120" s="39">
        <f t="shared" si="38"/>
        <v>18</v>
      </c>
      <c r="U120" s="47">
        <f t="shared" si="39"/>
        <v>0.19657375995182699</v>
      </c>
      <c r="V120" s="48">
        <f t="shared" si="40"/>
        <v>99</v>
      </c>
      <c r="W120" s="49">
        <f t="shared" si="41"/>
        <v>1.0920764441768167E-2</v>
      </c>
      <c r="X120" s="44">
        <f t="shared" si="42"/>
        <v>1616.8531391811907</v>
      </c>
      <c r="Y120" s="44">
        <f t="shared" si="43"/>
        <v>3403.4699999999993</v>
      </c>
      <c r="Z120" s="44">
        <f t="shared" si="44"/>
        <v>10877.110105611575</v>
      </c>
      <c r="AA120" s="50">
        <f t="shared" si="45"/>
        <v>18635.853139181192</v>
      </c>
      <c r="AB120" s="51">
        <f t="shared" si="46"/>
        <v>10168.374409284448</v>
      </c>
      <c r="AC120" s="44">
        <f t="shared" si="47"/>
        <v>17421.569729065337</v>
      </c>
      <c r="AD120" s="44">
        <f t="shared" si="48"/>
        <v>0</v>
      </c>
      <c r="AE120" s="44">
        <f t="shared" si="49"/>
        <v>0</v>
      </c>
      <c r="AF120" s="52">
        <f>HLOOKUP(I120,ElecAvoidedCostsWOCC!$A$5:$Q$50,G120+1,FALSE)</f>
        <v>1.5960324064820535</v>
      </c>
      <c r="AG120" s="44">
        <f t="shared" si="50"/>
        <v>23155.238153241633</v>
      </c>
      <c r="AH120" s="52">
        <f>HLOOKUP(I120,ElecAvoidedCostsWOCC!$A$5:$Q$50,T120+1,FALSE)</f>
        <v>1.5960324064820535</v>
      </c>
      <c r="AI120" s="44">
        <f t="shared" si="51"/>
        <v>0</v>
      </c>
      <c r="AJ120" s="44">
        <f t="shared" si="52"/>
        <v>23155.238153241633</v>
      </c>
      <c r="AK120" s="44">
        <f>HLOOKUP(I120,ElecAvoidedCostsWOCC!$A$5:$Q$50,G120+1,FALSE)*J120*L120</f>
        <v>0</v>
      </c>
      <c r="AL120" s="44">
        <f t="shared" si="53"/>
        <v>23155.238153241633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23155.238153241633</v>
      </c>
      <c r="AN120" s="48">
        <f t="shared" si="54"/>
        <v>25470.761968565799</v>
      </c>
      <c r="AO120" s="47">
        <f t="shared" si="55"/>
        <v>2.2771818996062199</v>
      </c>
      <c r="AP120" s="47">
        <f t="shared" si="56"/>
        <v>1.4620245112627002</v>
      </c>
    </row>
    <row r="121" spans="2:42">
      <c r="B121" s="37"/>
      <c r="C121" s="61"/>
      <c r="D121" s="61"/>
      <c r="E121" s="38" t="s">
        <v>870</v>
      </c>
      <c r="F121" s="39" t="s">
        <v>871</v>
      </c>
      <c r="G121" s="39">
        <v>18</v>
      </c>
      <c r="H121" s="39"/>
      <c r="I121" s="40" t="s">
        <v>283</v>
      </c>
      <c r="J121" s="41">
        <v>2</v>
      </c>
      <c r="K121" s="41"/>
      <c r="L121" s="41"/>
      <c r="M121" s="42"/>
      <c r="N121" s="42"/>
      <c r="O121" s="43">
        <v>0</v>
      </c>
      <c r="P121" s="44">
        <v>0</v>
      </c>
      <c r="Q121" s="44">
        <v>0</v>
      </c>
      <c r="R121" s="45">
        <v>0</v>
      </c>
      <c r="S121" s="46">
        <v>0</v>
      </c>
      <c r="T121" s="39">
        <f t="shared" si="38"/>
        <v>18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>
        <f>HLOOKUP(I121,ElecAvoidedCostsWOCC!$A$5:$Q$50,G121+1,FALSE)</f>
        <v>1.5960324064820535</v>
      </c>
      <c r="AG121" s="44">
        <f t="shared" si="50"/>
        <v>0</v>
      </c>
      <c r="AH121" s="52">
        <f>HLOOKUP(I121,ElecAvoidedCostsWOCC!$A$5:$Q$50,T121+1,FALSE)</f>
        <v>1.5960324064820535</v>
      </c>
      <c r="AI121" s="44">
        <f t="shared" si="51"/>
        <v>0</v>
      </c>
      <c r="AJ121" s="44">
        <f t="shared" si="52"/>
        <v>0</v>
      </c>
      <c r="AK121" s="44">
        <f>HLOOKUP(I121,ElecAvoidedCostsWOCC!$A$5:$Q$50,G121+1,FALSE)*J121*L121</f>
        <v>0</v>
      </c>
      <c r="AL121" s="44">
        <f t="shared" si="53"/>
        <v>0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HLOOKUP(I123,ElecAvoidedCostsWOCC!$A$5:$Q$50,G123+1,FALSE)</f>
        <v>#N/A</v>
      </c>
      <c r="AG123" s="44" t="e">
        <f t="shared" si="50"/>
        <v>#N/A</v>
      </c>
      <c r="AH123" s="52" t="e">
        <f>HLOOKUP(I123,ElecAvoidedCostsWOCC!$A$5:$Q$50,T123+1,FALSE)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HLOOKUP(I123,ElecAvoidedCostsWOCC!$A$5:$Q$50,G123+1,FALSE)*J123*L123</f>
        <v>#N/A</v>
      </c>
      <c r="AL123" s="44" t="e">
        <f t="shared" si="53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HLOOKUP(I125,ElecAvoidedCostsWOCC!$A$5:$Q$50,G125+1,FALSE)</f>
        <v>#N/A</v>
      </c>
      <c r="AG125" s="44" t="e">
        <f t="shared" si="50"/>
        <v>#N/A</v>
      </c>
      <c r="AH125" s="52" t="e">
        <f>HLOOKUP(I125,ElecAvoidedCostsWOCC!$A$5:$Q$50,T125+1,FALSE)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HLOOKUP(I125,ElecAvoidedCostsWOCC!$A$5:$Q$50,G125+1,FALSE)*J125*L125</f>
        <v>#N/A</v>
      </c>
      <c r="AL125" s="44" t="e">
        <f t="shared" si="53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HLOOKUP(I127,ElecAvoidedCostsWOCC!$A$5:$Q$50,G127+1,FALSE)</f>
        <v>#N/A</v>
      </c>
      <c r="AG127" s="44" t="e">
        <f t="shared" si="50"/>
        <v>#N/A</v>
      </c>
      <c r="AH127" s="52" t="e">
        <f>HLOOKUP(I127,ElecAvoidedCostsWOCC!$A$5:$Q$50,T127+1,FALSE)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HLOOKUP(I127,ElecAvoidedCostsWOCC!$A$5:$Q$50,G127+1,FALSE)*J127*L127</f>
        <v>#N/A</v>
      </c>
      <c r="AL127" s="44" t="e">
        <f t="shared" si="53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HLOOKUP(I130,ElecAvoidedCostsWOCC!$A$5:$Q$50,G130+1,FALSE)</f>
        <v>#N/A</v>
      </c>
      <c r="AG130" s="44" t="e">
        <f t="shared" si="50"/>
        <v>#N/A</v>
      </c>
      <c r="AH130" s="52" t="e">
        <f>HLOOKUP(I130,ElecAvoidedCostsWOCC!$A$5:$Q$50,T130+1,FALSE)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HLOOKUP(I130,ElecAvoidedCostsWOCC!$A$5:$Q$50,G130+1,FALSE)*J130*L130</f>
        <v>#N/A</v>
      </c>
      <c r="AL130" s="44" t="e">
        <f t="shared" si="53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3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3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ref="T132:T195" si="57">G132+H132</f>
        <v>0</v>
      </c>
      <c r="U132" s="47">
        <f t="shared" ref="U132:U195" si="58">(O132/$A$10)*T132</f>
        <v>0</v>
      </c>
      <c r="V132" s="48">
        <f t="shared" ref="V132:V195" si="59">N132-M132</f>
        <v>0</v>
      </c>
      <c r="W132" s="49">
        <f t="shared" ref="W132:W195" si="60">(O132/A$10)</f>
        <v>0</v>
      </c>
      <c r="X132" s="44">
        <f t="shared" ref="X132:X195" si="61">W132*A$8</f>
        <v>0</v>
      </c>
      <c r="Y132" s="44">
        <f t="shared" ref="Y132:Y195" si="62">Q132-P132</f>
        <v>0</v>
      </c>
      <c r="Z132" s="44">
        <f t="shared" ref="Z132:Z195" si="63">X132+(A$6*W132)</f>
        <v>0</v>
      </c>
      <c r="AA132" s="50">
        <f t="shared" ref="AA132:AA195" si="64">Q132+X132</f>
        <v>0</v>
      </c>
      <c r="AB132" s="51">
        <f t="shared" ref="AB132:AB195" si="65">Z132/(1+ElecDiscountRate)^1</f>
        <v>0</v>
      </c>
      <c r="AC132" s="44">
        <f t="shared" ref="AC132:AC195" si="66">AA132/(1+ElecDiscountRate)^1</f>
        <v>0</v>
      </c>
      <c r="AD132" s="44">
        <f t="shared" ref="AD132:AD195" si="67">-PV(ElecDiscountRate,T132,R132)*J132</f>
        <v>0</v>
      </c>
      <c r="AE132" s="44">
        <f t="shared" ref="AE132:AE195" si="68">-PV(ElecDiscountRate,T132,S132)*J132</f>
        <v>0</v>
      </c>
      <c r="AF132" s="52" t="e">
        <f>HLOOKUP(I132,ElecAvoidedCostsWOCC!$A$5:$Q$50,G132+1,FALSE)</f>
        <v>#N/A</v>
      </c>
      <c r="AG132" s="44" t="e">
        <f t="shared" ref="AG132:AG195" si="69">AF132*J132*K132</f>
        <v>#N/A</v>
      </c>
      <c r="AH132" s="52" t="e">
        <f>HLOOKUP(I132,ElecAvoidedCostsWOCC!$A$5:$Q$50,T132+1,FALSE)</f>
        <v>#N/A</v>
      </c>
      <c r="AI132" s="44" t="e">
        <f t="shared" ref="AI132:AI195" si="70">AH132*J132*L132</f>
        <v>#N/A</v>
      </c>
      <c r="AJ132" s="44" t="e">
        <f t="shared" ref="AJ132:AJ195" si="71">AG132+AI132</f>
        <v>#N/A</v>
      </c>
      <c r="AK132" s="44" t="e">
        <f>HLOOKUP(I132,ElecAvoidedCostsWOCC!$A$5:$Q$50,G132+1,FALSE)*J132*L132</f>
        <v>#N/A</v>
      </c>
      <c r="AL132" s="44" t="e">
        <f t="shared" ref="AL132:AL195" si="72">AG132+AI132-AK132</f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ref="AN132:AN195" si="73">AM132*1.1+AD132+AE132</f>
        <v>0</v>
      </c>
      <c r="AO132" s="47">
        <f t="shared" ref="AO132:AO195" si="74">IFERROR(AM132/AB132,0)</f>
        <v>0</v>
      </c>
      <c r="AP132" s="47" t="e">
        <f t="shared" ref="AP132:AP195" si="75">AN132/AC132</f>
        <v>#DIV/0!</v>
      </c>
    </row>
    <row r="133" spans="2:42">
      <c r="B133" s="3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57"/>
        <v>0</v>
      </c>
      <c r="U133" s="47">
        <f t="shared" si="58"/>
        <v>0</v>
      </c>
      <c r="V133" s="48">
        <f t="shared" si="59"/>
        <v>0</v>
      </c>
      <c r="W133" s="49">
        <f t="shared" si="60"/>
        <v>0</v>
      </c>
      <c r="X133" s="44">
        <f t="shared" si="61"/>
        <v>0</v>
      </c>
      <c r="Y133" s="44">
        <f t="shared" si="62"/>
        <v>0</v>
      </c>
      <c r="Z133" s="44">
        <f t="shared" si="63"/>
        <v>0</v>
      </c>
      <c r="AA133" s="50">
        <f t="shared" si="64"/>
        <v>0</v>
      </c>
      <c r="AB133" s="51">
        <f t="shared" si="65"/>
        <v>0</v>
      </c>
      <c r="AC133" s="44">
        <f t="shared" si="66"/>
        <v>0</v>
      </c>
      <c r="AD133" s="44">
        <f t="shared" si="67"/>
        <v>0</v>
      </c>
      <c r="AE133" s="44">
        <f t="shared" si="68"/>
        <v>0</v>
      </c>
      <c r="AF133" s="52" t="e">
        <f>HLOOKUP(I133,ElecAvoidedCostsWOCC!$A$5:$Q$50,G133+1,FALSE)</f>
        <v>#N/A</v>
      </c>
      <c r="AG133" s="44" t="e">
        <f t="shared" si="69"/>
        <v>#N/A</v>
      </c>
      <c r="AH133" s="52" t="e">
        <f>HLOOKUP(I133,ElecAvoidedCostsWOCC!$A$5:$Q$50,T133+1,FALSE)</f>
        <v>#N/A</v>
      </c>
      <c r="AI133" s="44" t="e">
        <f t="shared" si="70"/>
        <v>#N/A</v>
      </c>
      <c r="AJ133" s="44" t="e">
        <f t="shared" si="71"/>
        <v>#N/A</v>
      </c>
      <c r="AK133" s="44" t="e">
        <f>HLOOKUP(I133,ElecAvoidedCostsWOCC!$A$5:$Q$50,G133+1,FALSE)*J133*L133</f>
        <v>#N/A</v>
      </c>
      <c r="AL133" s="44" t="e">
        <f t="shared" si="72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73"/>
        <v>0</v>
      </c>
      <c r="AO133" s="47">
        <f t="shared" si="74"/>
        <v>0</v>
      </c>
      <c r="AP133" s="47" t="e">
        <f t="shared" si="75"/>
        <v>#DIV/0!</v>
      </c>
    </row>
    <row r="134" spans="2:42">
      <c r="B134" s="37"/>
      <c r="C134" s="61"/>
      <c r="D134" s="61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57"/>
        <v>0</v>
      </c>
      <c r="U134" s="47">
        <f t="shared" si="58"/>
        <v>0</v>
      </c>
      <c r="V134" s="48">
        <f t="shared" si="59"/>
        <v>0</v>
      </c>
      <c r="W134" s="49">
        <f t="shared" si="60"/>
        <v>0</v>
      </c>
      <c r="X134" s="44">
        <f t="shared" si="61"/>
        <v>0</v>
      </c>
      <c r="Y134" s="44">
        <f t="shared" si="62"/>
        <v>0</v>
      </c>
      <c r="Z134" s="44">
        <f t="shared" si="63"/>
        <v>0</v>
      </c>
      <c r="AA134" s="50">
        <f t="shared" si="64"/>
        <v>0</v>
      </c>
      <c r="AB134" s="51">
        <f t="shared" si="65"/>
        <v>0</v>
      </c>
      <c r="AC134" s="44">
        <f t="shared" si="66"/>
        <v>0</v>
      </c>
      <c r="AD134" s="44">
        <f t="shared" si="67"/>
        <v>0</v>
      </c>
      <c r="AE134" s="44">
        <f t="shared" si="68"/>
        <v>0</v>
      </c>
      <c r="AF134" s="52" t="e">
        <f>HLOOKUP(I134,ElecAvoidedCostsWOCC!$A$5:$Q$50,G134+1,FALSE)</f>
        <v>#N/A</v>
      </c>
      <c r="AG134" s="44" t="e">
        <f t="shared" si="69"/>
        <v>#N/A</v>
      </c>
      <c r="AH134" s="52" t="e">
        <f>HLOOKUP(I134,ElecAvoidedCostsWOCC!$A$5:$Q$50,T134+1,FALSE)</f>
        <v>#N/A</v>
      </c>
      <c r="AI134" s="44" t="e">
        <f t="shared" si="70"/>
        <v>#N/A</v>
      </c>
      <c r="AJ134" s="44" t="e">
        <f t="shared" si="71"/>
        <v>#N/A</v>
      </c>
      <c r="AK134" s="44" t="e">
        <f>HLOOKUP(I134,ElecAvoidedCostsWOCC!$A$5:$Q$50,G134+1,FALSE)*J134*L134</f>
        <v>#N/A</v>
      </c>
      <c r="AL134" s="44" t="e">
        <f t="shared" si="72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73"/>
        <v>0</v>
      </c>
      <c r="AO134" s="47">
        <f t="shared" si="74"/>
        <v>0</v>
      </c>
      <c r="AP134" s="47" t="e">
        <f t="shared" si="75"/>
        <v>#DIV/0!</v>
      </c>
    </row>
    <row r="135" spans="2:42">
      <c r="B135" s="37"/>
      <c r="C135" s="61"/>
      <c r="D135" s="61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57"/>
        <v>0</v>
      </c>
      <c r="U135" s="47">
        <f t="shared" si="58"/>
        <v>0</v>
      </c>
      <c r="V135" s="48">
        <f t="shared" si="59"/>
        <v>0</v>
      </c>
      <c r="W135" s="49">
        <f t="shared" si="60"/>
        <v>0</v>
      </c>
      <c r="X135" s="44">
        <f t="shared" si="61"/>
        <v>0</v>
      </c>
      <c r="Y135" s="44">
        <f t="shared" si="62"/>
        <v>0</v>
      </c>
      <c r="Z135" s="44">
        <f t="shared" si="63"/>
        <v>0</v>
      </c>
      <c r="AA135" s="50">
        <f t="shared" si="64"/>
        <v>0</v>
      </c>
      <c r="AB135" s="51">
        <f t="shared" si="65"/>
        <v>0</v>
      </c>
      <c r="AC135" s="44">
        <f t="shared" si="66"/>
        <v>0</v>
      </c>
      <c r="AD135" s="44">
        <f t="shared" si="67"/>
        <v>0</v>
      </c>
      <c r="AE135" s="44">
        <f t="shared" si="68"/>
        <v>0</v>
      </c>
      <c r="AF135" s="52" t="e">
        <f>HLOOKUP(I135,ElecAvoidedCostsWOCC!$A$5:$Q$50,G135+1,FALSE)</f>
        <v>#N/A</v>
      </c>
      <c r="AG135" s="44" t="e">
        <f t="shared" si="69"/>
        <v>#N/A</v>
      </c>
      <c r="AH135" s="52" t="e">
        <f>HLOOKUP(I135,ElecAvoidedCostsWOCC!$A$5:$Q$50,T135+1,FALSE)</f>
        <v>#N/A</v>
      </c>
      <c r="AI135" s="44" t="e">
        <f t="shared" si="70"/>
        <v>#N/A</v>
      </c>
      <c r="AJ135" s="44" t="e">
        <f t="shared" si="71"/>
        <v>#N/A</v>
      </c>
      <c r="AK135" s="44" t="e">
        <f>HLOOKUP(I135,ElecAvoidedCostsWOCC!$A$5:$Q$50,G135+1,FALSE)*J135*L135</f>
        <v>#N/A</v>
      </c>
      <c r="AL135" s="44" t="e">
        <f t="shared" si="72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73"/>
        <v>0</v>
      </c>
      <c r="AO135" s="47">
        <f t="shared" si="74"/>
        <v>0</v>
      </c>
      <c r="AP135" s="47" t="e">
        <f t="shared" si="75"/>
        <v>#DIV/0!</v>
      </c>
    </row>
    <row r="136" spans="2:42">
      <c r="B136" s="37"/>
      <c r="C136" s="61"/>
      <c r="D136" s="61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57"/>
        <v>0</v>
      </c>
      <c r="U136" s="47">
        <f t="shared" si="58"/>
        <v>0</v>
      </c>
      <c r="V136" s="48">
        <f t="shared" si="59"/>
        <v>0</v>
      </c>
      <c r="W136" s="49">
        <f t="shared" si="60"/>
        <v>0</v>
      </c>
      <c r="X136" s="44">
        <f t="shared" si="61"/>
        <v>0</v>
      </c>
      <c r="Y136" s="44">
        <f t="shared" si="62"/>
        <v>0</v>
      </c>
      <c r="Z136" s="44">
        <f t="shared" si="63"/>
        <v>0</v>
      </c>
      <c r="AA136" s="50">
        <f t="shared" si="64"/>
        <v>0</v>
      </c>
      <c r="AB136" s="51">
        <f t="shared" si="65"/>
        <v>0</v>
      </c>
      <c r="AC136" s="44">
        <f t="shared" si="66"/>
        <v>0</v>
      </c>
      <c r="AD136" s="44">
        <f t="shared" si="67"/>
        <v>0</v>
      </c>
      <c r="AE136" s="44">
        <f t="shared" si="68"/>
        <v>0</v>
      </c>
      <c r="AF136" s="52" t="e">
        <f>HLOOKUP(I136,ElecAvoidedCostsWOCC!$A$5:$Q$50,G136+1,FALSE)</f>
        <v>#N/A</v>
      </c>
      <c r="AG136" s="44" t="e">
        <f t="shared" si="69"/>
        <v>#N/A</v>
      </c>
      <c r="AH136" s="52" t="e">
        <f>HLOOKUP(I136,ElecAvoidedCostsWOCC!$A$5:$Q$50,T136+1,FALSE)</f>
        <v>#N/A</v>
      </c>
      <c r="AI136" s="44" t="e">
        <f t="shared" si="70"/>
        <v>#N/A</v>
      </c>
      <c r="AJ136" s="44" t="e">
        <f t="shared" si="71"/>
        <v>#N/A</v>
      </c>
      <c r="AK136" s="44" t="e">
        <f>HLOOKUP(I136,ElecAvoidedCostsWOCC!$A$5:$Q$50,G136+1,FALSE)*J136*L136</f>
        <v>#N/A</v>
      </c>
      <c r="AL136" s="44" t="e">
        <f t="shared" si="72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73"/>
        <v>0</v>
      </c>
      <c r="AO136" s="47">
        <f t="shared" si="74"/>
        <v>0</v>
      </c>
      <c r="AP136" s="47" t="e">
        <f t="shared" si="75"/>
        <v>#DIV/0!</v>
      </c>
    </row>
    <row r="137" spans="2:42">
      <c r="B137" s="37"/>
      <c r="C137" s="61"/>
      <c r="D137" s="61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57"/>
        <v>0</v>
      </c>
      <c r="U137" s="47">
        <f t="shared" si="58"/>
        <v>0</v>
      </c>
      <c r="V137" s="48">
        <f t="shared" si="59"/>
        <v>0</v>
      </c>
      <c r="W137" s="49">
        <f t="shared" si="60"/>
        <v>0</v>
      </c>
      <c r="X137" s="44">
        <f t="shared" si="61"/>
        <v>0</v>
      </c>
      <c r="Y137" s="44">
        <f t="shared" si="62"/>
        <v>0</v>
      </c>
      <c r="Z137" s="44">
        <f t="shared" si="63"/>
        <v>0</v>
      </c>
      <c r="AA137" s="50">
        <f t="shared" si="64"/>
        <v>0</v>
      </c>
      <c r="AB137" s="51">
        <f t="shared" si="65"/>
        <v>0</v>
      </c>
      <c r="AC137" s="44">
        <f t="shared" si="66"/>
        <v>0</v>
      </c>
      <c r="AD137" s="44">
        <f t="shared" si="67"/>
        <v>0</v>
      </c>
      <c r="AE137" s="44">
        <f t="shared" si="68"/>
        <v>0</v>
      </c>
      <c r="AF137" s="52" t="e">
        <f>HLOOKUP(I137,ElecAvoidedCostsWOCC!$A$5:$Q$50,G137+1,FALSE)</f>
        <v>#N/A</v>
      </c>
      <c r="AG137" s="44" t="e">
        <f t="shared" si="69"/>
        <v>#N/A</v>
      </c>
      <c r="AH137" s="52" t="e">
        <f>HLOOKUP(I137,ElecAvoidedCostsWOCC!$A$5:$Q$50,T137+1,FALSE)</f>
        <v>#N/A</v>
      </c>
      <c r="AI137" s="44" t="e">
        <f t="shared" si="70"/>
        <v>#N/A</v>
      </c>
      <c r="AJ137" s="44" t="e">
        <f t="shared" si="71"/>
        <v>#N/A</v>
      </c>
      <c r="AK137" s="44" t="e">
        <f>HLOOKUP(I137,ElecAvoidedCostsWOCC!$A$5:$Q$50,G137+1,FALSE)*J137*L137</f>
        <v>#N/A</v>
      </c>
      <c r="AL137" s="44" t="e">
        <f t="shared" si="72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73"/>
        <v>0</v>
      </c>
      <c r="AO137" s="47">
        <f t="shared" si="74"/>
        <v>0</v>
      </c>
      <c r="AP137" s="47" t="e">
        <f t="shared" si="75"/>
        <v>#DIV/0!</v>
      </c>
    </row>
    <row r="138" spans="2:42">
      <c r="B138" s="37"/>
      <c r="C138" s="61"/>
      <c r="D138" s="61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57"/>
        <v>0</v>
      </c>
      <c r="U138" s="47">
        <f t="shared" si="58"/>
        <v>0</v>
      </c>
      <c r="V138" s="48">
        <f t="shared" si="59"/>
        <v>0</v>
      </c>
      <c r="W138" s="49">
        <f t="shared" si="60"/>
        <v>0</v>
      </c>
      <c r="X138" s="44">
        <f t="shared" si="61"/>
        <v>0</v>
      </c>
      <c r="Y138" s="44">
        <f t="shared" si="62"/>
        <v>0</v>
      </c>
      <c r="Z138" s="44">
        <f t="shared" si="63"/>
        <v>0</v>
      </c>
      <c r="AA138" s="50">
        <f t="shared" si="64"/>
        <v>0</v>
      </c>
      <c r="AB138" s="51">
        <f t="shared" si="65"/>
        <v>0</v>
      </c>
      <c r="AC138" s="44">
        <f t="shared" si="66"/>
        <v>0</v>
      </c>
      <c r="AD138" s="44">
        <f t="shared" si="67"/>
        <v>0</v>
      </c>
      <c r="AE138" s="44">
        <f t="shared" si="68"/>
        <v>0</v>
      </c>
      <c r="AF138" s="52" t="e">
        <f>HLOOKUP(I138,ElecAvoidedCostsWOCC!$A$5:$Q$50,G138+1,FALSE)</f>
        <v>#N/A</v>
      </c>
      <c r="AG138" s="44" t="e">
        <f t="shared" si="69"/>
        <v>#N/A</v>
      </c>
      <c r="AH138" s="52" t="e">
        <f>HLOOKUP(I138,ElecAvoidedCostsWOCC!$A$5:$Q$50,T138+1,FALSE)</f>
        <v>#N/A</v>
      </c>
      <c r="AI138" s="44" t="e">
        <f t="shared" si="70"/>
        <v>#N/A</v>
      </c>
      <c r="AJ138" s="44" t="e">
        <f t="shared" si="71"/>
        <v>#N/A</v>
      </c>
      <c r="AK138" s="44" t="e">
        <f>HLOOKUP(I138,ElecAvoidedCostsWOCC!$A$5:$Q$50,G138+1,FALSE)*J138*L138</f>
        <v>#N/A</v>
      </c>
      <c r="AL138" s="44" t="e">
        <f t="shared" si="72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73"/>
        <v>0</v>
      </c>
      <c r="AO138" s="47">
        <f t="shared" si="74"/>
        <v>0</v>
      </c>
      <c r="AP138" s="47" t="e">
        <f t="shared" si="75"/>
        <v>#DIV/0!</v>
      </c>
    </row>
    <row r="139" spans="2:42">
      <c r="B139" s="37"/>
      <c r="C139" s="61"/>
      <c r="D139" s="61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57"/>
        <v>0</v>
      </c>
      <c r="U139" s="47">
        <f t="shared" si="58"/>
        <v>0</v>
      </c>
      <c r="V139" s="48">
        <f t="shared" si="59"/>
        <v>0</v>
      </c>
      <c r="W139" s="49">
        <f t="shared" si="60"/>
        <v>0</v>
      </c>
      <c r="X139" s="44">
        <f t="shared" si="61"/>
        <v>0</v>
      </c>
      <c r="Y139" s="44">
        <f t="shared" si="62"/>
        <v>0</v>
      </c>
      <c r="Z139" s="44">
        <f t="shared" si="63"/>
        <v>0</v>
      </c>
      <c r="AA139" s="50">
        <f t="shared" si="64"/>
        <v>0</v>
      </c>
      <c r="AB139" s="51">
        <f t="shared" si="65"/>
        <v>0</v>
      </c>
      <c r="AC139" s="44">
        <f t="shared" si="66"/>
        <v>0</v>
      </c>
      <c r="AD139" s="44">
        <f t="shared" si="67"/>
        <v>0</v>
      </c>
      <c r="AE139" s="44">
        <f t="shared" si="68"/>
        <v>0</v>
      </c>
      <c r="AF139" s="52" t="e">
        <f>HLOOKUP(I139,ElecAvoidedCostsWOCC!$A$5:$Q$50,G139+1,FALSE)</f>
        <v>#N/A</v>
      </c>
      <c r="AG139" s="44" t="e">
        <f t="shared" si="69"/>
        <v>#N/A</v>
      </c>
      <c r="AH139" s="52" t="e">
        <f>HLOOKUP(I139,ElecAvoidedCostsWOCC!$A$5:$Q$50,T139+1,FALSE)</f>
        <v>#N/A</v>
      </c>
      <c r="AI139" s="44" t="e">
        <f t="shared" si="70"/>
        <v>#N/A</v>
      </c>
      <c r="AJ139" s="44" t="e">
        <f t="shared" si="71"/>
        <v>#N/A</v>
      </c>
      <c r="AK139" s="44" t="e">
        <f>HLOOKUP(I139,ElecAvoidedCostsWOCC!$A$5:$Q$50,G139+1,FALSE)*J139*L139</f>
        <v>#N/A</v>
      </c>
      <c r="AL139" s="44" t="e">
        <f t="shared" si="72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73"/>
        <v>0</v>
      </c>
      <c r="AO139" s="47">
        <f t="shared" si="74"/>
        <v>0</v>
      </c>
      <c r="AP139" s="47" t="e">
        <f t="shared" si="75"/>
        <v>#DIV/0!</v>
      </c>
    </row>
    <row r="140" spans="2:42">
      <c r="B140" s="37"/>
      <c r="C140" s="61"/>
      <c r="D140" s="61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57"/>
        <v>0</v>
      </c>
      <c r="U140" s="47">
        <f t="shared" si="58"/>
        <v>0</v>
      </c>
      <c r="V140" s="48">
        <f t="shared" si="59"/>
        <v>0</v>
      </c>
      <c r="W140" s="49">
        <f t="shared" si="60"/>
        <v>0</v>
      </c>
      <c r="X140" s="44">
        <f t="shared" si="61"/>
        <v>0</v>
      </c>
      <c r="Y140" s="44">
        <f t="shared" si="62"/>
        <v>0</v>
      </c>
      <c r="Z140" s="44">
        <f t="shared" si="63"/>
        <v>0</v>
      </c>
      <c r="AA140" s="50">
        <f t="shared" si="64"/>
        <v>0</v>
      </c>
      <c r="AB140" s="51">
        <f t="shared" si="65"/>
        <v>0</v>
      </c>
      <c r="AC140" s="44">
        <f t="shared" si="66"/>
        <v>0</v>
      </c>
      <c r="AD140" s="44">
        <f t="shared" si="67"/>
        <v>0</v>
      </c>
      <c r="AE140" s="44">
        <f t="shared" si="68"/>
        <v>0</v>
      </c>
      <c r="AF140" s="52" t="e">
        <f>HLOOKUP(I140,ElecAvoidedCostsWOCC!$A$5:$Q$50,G140+1,FALSE)</f>
        <v>#N/A</v>
      </c>
      <c r="AG140" s="44" t="e">
        <f t="shared" si="69"/>
        <v>#N/A</v>
      </c>
      <c r="AH140" s="52" t="e">
        <f>HLOOKUP(I140,ElecAvoidedCostsWOCC!$A$5:$Q$50,T140+1,FALSE)</f>
        <v>#N/A</v>
      </c>
      <c r="AI140" s="44" t="e">
        <f t="shared" si="70"/>
        <v>#N/A</v>
      </c>
      <c r="AJ140" s="44" t="e">
        <f t="shared" si="71"/>
        <v>#N/A</v>
      </c>
      <c r="AK140" s="44" t="e">
        <f>HLOOKUP(I140,ElecAvoidedCostsWOCC!$A$5:$Q$50,G140+1,FALSE)*J140*L140</f>
        <v>#N/A</v>
      </c>
      <c r="AL140" s="44" t="e">
        <f t="shared" si="72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73"/>
        <v>0</v>
      </c>
      <c r="AO140" s="47">
        <f t="shared" si="74"/>
        <v>0</v>
      </c>
      <c r="AP140" s="47" t="e">
        <f t="shared" si="75"/>
        <v>#DIV/0!</v>
      </c>
    </row>
    <row r="141" spans="2:42">
      <c r="B141" s="37"/>
      <c r="C141" s="61"/>
      <c r="D141" s="61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57"/>
        <v>0</v>
      </c>
      <c r="U141" s="47">
        <f t="shared" si="58"/>
        <v>0</v>
      </c>
      <c r="V141" s="48">
        <f t="shared" si="59"/>
        <v>0</v>
      </c>
      <c r="W141" s="49">
        <f t="shared" si="60"/>
        <v>0</v>
      </c>
      <c r="X141" s="44">
        <f t="shared" si="61"/>
        <v>0</v>
      </c>
      <c r="Y141" s="44">
        <f t="shared" si="62"/>
        <v>0</v>
      </c>
      <c r="Z141" s="44">
        <f t="shared" si="63"/>
        <v>0</v>
      </c>
      <c r="AA141" s="50">
        <f t="shared" si="64"/>
        <v>0</v>
      </c>
      <c r="AB141" s="51">
        <f t="shared" si="65"/>
        <v>0</v>
      </c>
      <c r="AC141" s="44">
        <f t="shared" si="66"/>
        <v>0</v>
      </c>
      <c r="AD141" s="44">
        <f t="shared" si="67"/>
        <v>0</v>
      </c>
      <c r="AE141" s="44">
        <f t="shared" si="68"/>
        <v>0</v>
      </c>
      <c r="AF141" s="52" t="e">
        <f>HLOOKUP(I141,ElecAvoidedCostsWOCC!$A$5:$Q$50,G141+1,FALSE)</f>
        <v>#N/A</v>
      </c>
      <c r="AG141" s="44" t="e">
        <f t="shared" si="69"/>
        <v>#N/A</v>
      </c>
      <c r="AH141" s="52" t="e">
        <f>HLOOKUP(I141,ElecAvoidedCostsWOCC!$A$5:$Q$50,T141+1,FALSE)</f>
        <v>#N/A</v>
      </c>
      <c r="AI141" s="44" t="e">
        <f t="shared" si="70"/>
        <v>#N/A</v>
      </c>
      <c r="AJ141" s="44" t="e">
        <f t="shared" si="71"/>
        <v>#N/A</v>
      </c>
      <c r="AK141" s="44" t="e">
        <f>HLOOKUP(I141,ElecAvoidedCostsWOCC!$A$5:$Q$50,G141+1,FALSE)*J141*L141</f>
        <v>#N/A</v>
      </c>
      <c r="AL141" s="44" t="e">
        <f t="shared" si="72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73"/>
        <v>0</v>
      </c>
      <c r="AO141" s="47">
        <f t="shared" si="74"/>
        <v>0</v>
      </c>
      <c r="AP141" s="47" t="e">
        <f t="shared" si="75"/>
        <v>#DIV/0!</v>
      </c>
    </row>
    <row r="142" spans="2:42">
      <c r="B142" s="37"/>
      <c r="C142" s="61"/>
      <c r="D142" s="61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57"/>
        <v>0</v>
      </c>
      <c r="U142" s="47">
        <f t="shared" si="58"/>
        <v>0</v>
      </c>
      <c r="V142" s="48">
        <f t="shared" si="59"/>
        <v>0</v>
      </c>
      <c r="W142" s="49">
        <f t="shared" si="60"/>
        <v>0</v>
      </c>
      <c r="X142" s="44">
        <f t="shared" si="61"/>
        <v>0</v>
      </c>
      <c r="Y142" s="44">
        <f t="shared" si="62"/>
        <v>0</v>
      </c>
      <c r="Z142" s="44">
        <f t="shared" si="63"/>
        <v>0</v>
      </c>
      <c r="AA142" s="50">
        <f t="shared" si="64"/>
        <v>0</v>
      </c>
      <c r="AB142" s="51">
        <f t="shared" si="65"/>
        <v>0</v>
      </c>
      <c r="AC142" s="44">
        <f t="shared" si="66"/>
        <v>0</v>
      </c>
      <c r="AD142" s="44">
        <f t="shared" si="67"/>
        <v>0</v>
      </c>
      <c r="AE142" s="44">
        <f t="shared" si="68"/>
        <v>0</v>
      </c>
      <c r="AF142" s="52" t="e">
        <f>HLOOKUP(I142,ElecAvoidedCostsWOCC!$A$5:$Q$50,G142+1,FALSE)</f>
        <v>#N/A</v>
      </c>
      <c r="AG142" s="44" t="e">
        <f t="shared" si="69"/>
        <v>#N/A</v>
      </c>
      <c r="AH142" s="52" t="e">
        <f>HLOOKUP(I142,ElecAvoidedCostsWOCC!$A$5:$Q$50,T142+1,FALSE)</f>
        <v>#N/A</v>
      </c>
      <c r="AI142" s="44" t="e">
        <f t="shared" si="70"/>
        <v>#N/A</v>
      </c>
      <c r="AJ142" s="44" t="e">
        <f t="shared" si="71"/>
        <v>#N/A</v>
      </c>
      <c r="AK142" s="44" t="e">
        <f>HLOOKUP(I142,ElecAvoidedCostsWOCC!$A$5:$Q$50,G142+1,FALSE)*J142*L142</f>
        <v>#N/A</v>
      </c>
      <c r="AL142" s="44" t="e">
        <f t="shared" si="72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73"/>
        <v>0</v>
      </c>
      <c r="AO142" s="47">
        <f t="shared" si="74"/>
        <v>0</v>
      </c>
      <c r="AP142" s="47" t="e">
        <f t="shared" si="75"/>
        <v>#DIV/0!</v>
      </c>
    </row>
    <row r="143" spans="2:42">
      <c r="B143" s="37"/>
      <c r="C143" s="61"/>
      <c r="D143" s="61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57"/>
        <v>0</v>
      </c>
      <c r="U143" s="47">
        <f t="shared" si="58"/>
        <v>0</v>
      </c>
      <c r="V143" s="48">
        <f t="shared" si="59"/>
        <v>0</v>
      </c>
      <c r="W143" s="49">
        <f t="shared" si="60"/>
        <v>0</v>
      </c>
      <c r="X143" s="44">
        <f t="shared" si="61"/>
        <v>0</v>
      </c>
      <c r="Y143" s="44">
        <f t="shared" si="62"/>
        <v>0</v>
      </c>
      <c r="Z143" s="44">
        <f t="shared" si="63"/>
        <v>0</v>
      </c>
      <c r="AA143" s="50">
        <f t="shared" si="64"/>
        <v>0</v>
      </c>
      <c r="AB143" s="51">
        <f t="shared" si="65"/>
        <v>0</v>
      </c>
      <c r="AC143" s="44">
        <f t="shared" si="66"/>
        <v>0</v>
      </c>
      <c r="AD143" s="44">
        <f t="shared" si="67"/>
        <v>0</v>
      </c>
      <c r="AE143" s="44">
        <f t="shared" si="68"/>
        <v>0</v>
      </c>
      <c r="AF143" s="52" t="e">
        <f>HLOOKUP(I143,ElecAvoidedCostsWOCC!$A$5:$Q$50,G143+1,FALSE)</f>
        <v>#N/A</v>
      </c>
      <c r="AG143" s="44" t="e">
        <f t="shared" si="69"/>
        <v>#N/A</v>
      </c>
      <c r="AH143" s="52" t="e">
        <f>HLOOKUP(I143,ElecAvoidedCostsWOCC!$A$5:$Q$50,T143+1,FALSE)</f>
        <v>#N/A</v>
      </c>
      <c r="AI143" s="44" t="e">
        <f t="shared" si="70"/>
        <v>#N/A</v>
      </c>
      <c r="AJ143" s="44" t="e">
        <f t="shared" si="71"/>
        <v>#N/A</v>
      </c>
      <c r="AK143" s="44" t="e">
        <f>HLOOKUP(I143,ElecAvoidedCostsWOCC!$A$5:$Q$50,G143+1,FALSE)*J143*L143</f>
        <v>#N/A</v>
      </c>
      <c r="AL143" s="44" t="e">
        <f t="shared" si="72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73"/>
        <v>0</v>
      </c>
      <c r="AO143" s="47">
        <f t="shared" si="74"/>
        <v>0</v>
      </c>
      <c r="AP143" s="47" t="e">
        <f t="shared" si="75"/>
        <v>#DIV/0!</v>
      </c>
    </row>
    <row r="144" spans="2:42">
      <c r="B144" s="37"/>
      <c r="C144" s="61"/>
      <c r="D144" s="61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57"/>
        <v>0</v>
      </c>
      <c r="U144" s="47">
        <f t="shared" si="58"/>
        <v>0</v>
      </c>
      <c r="V144" s="48">
        <f t="shared" si="59"/>
        <v>0</v>
      </c>
      <c r="W144" s="49">
        <f t="shared" si="60"/>
        <v>0</v>
      </c>
      <c r="X144" s="44">
        <f t="shared" si="61"/>
        <v>0</v>
      </c>
      <c r="Y144" s="44">
        <f t="shared" si="62"/>
        <v>0</v>
      </c>
      <c r="Z144" s="44">
        <f t="shared" si="63"/>
        <v>0</v>
      </c>
      <c r="AA144" s="50">
        <f t="shared" si="64"/>
        <v>0</v>
      </c>
      <c r="AB144" s="51">
        <f t="shared" si="65"/>
        <v>0</v>
      </c>
      <c r="AC144" s="44">
        <f t="shared" si="66"/>
        <v>0</v>
      </c>
      <c r="AD144" s="44">
        <f t="shared" si="67"/>
        <v>0</v>
      </c>
      <c r="AE144" s="44">
        <f t="shared" si="68"/>
        <v>0</v>
      </c>
      <c r="AF144" s="52" t="e">
        <f>HLOOKUP(I144,ElecAvoidedCostsWOCC!$A$5:$Q$50,G144+1,FALSE)</f>
        <v>#N/A</v>
      </c>
      <c r="AG144" s="44" t="e">
        <f t="shared" si="69"/>
        <v>#N/A</v>
      </c>
      <c r="AH144" s="52" t="e">
        <f>HLOOKUP(I144,ElecAvoidedCostsWOCC!$A$5:$Q$50,T144+1,FALSE)</f>
        <v>#N/A</v>
      </c>
      <c r="AI144" s="44" t="e">
        <f t="shared" si="70"/>
        <v>#N/A</v>
      </c>
      <c r="AJ144" s="44" t="e">
        <f t="shared" si="71"/>
        <v>#N/A</v>
      </c>
      <c r="AK144" s="44" t="e">
        <f>HLOOKUP(I144,ElecAvoidedCostsWOCC!$A$5:$Q$50,G144+1,FALSE)*J144*L144</f>
        <v>#N/A</v>
      </c>
      <c r="AL144" s="44" t="e">
        <f t="shared" si="72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73"/>
        <v>0</v>
      </c>
      <c r="AO144" s="47">
        <f t="shared" si="74"/>
        <v>0</v>
      </c>
      <c r="AP144" s="47" t="e">
        <f t="shared" si="75"/>
        <v>#DIV/0!</v>
      </c>
    </row>
    <row r="145" spans="2:42">
      <c r="B145" s="37"/>
      <c r="C145" s="61"/>
      <c r="D145" s="61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57"/>
        <v>0</v>
      </c>
      <c r="U145" s="47">
        <f t="shared" si="58"/>
        <v>0</v>
      </c>
      <c r="V145" s="48">
        <f t="shared" si="59"/>
        <v>0</v>
      </c>
      <c r="W145" s="49">
        <f t="shared" si="60"/>
        <v>0</v>
      </c>
      <c r="X145" s="44">
        <f t="shared" si="61"/>
        <v>0</v>
      </c>
      <c r="Y145" s="44">
        <f t="shared" si="62"/>
        <v>0</v>
      </c>
      <c r="Z145" s="44">
        <f t="shared" si="63"/>
        <v>0</v>
      </c>
      <c r="AA145" s="50">
        <f t="shared" si="64"/>
        <v>0</v>
      </c>
      <c r="AB145" s="51">
        <f t="shared" si="65"/>
        <v>0</v>
      </c>
      <c r="AC145" s="44">
        <f t="shared" si="66"/>
        <v>0</v>
      </c>
      <c r="AD145" s="44">
        <f t="shared" si="67"/>
        <v>0</v>
      </c>
      <c r="AE145" s="44">
        <f t="shared" si="68"/>
        <v>0</v>
      </c>
      <c r="AF145" s="52" t="e">
        <f>HLOOKUP(I145,ElecAvoidedCostsWOCC!$A$5:$Q$50,G145+1,FALSE)</f>
        <v>#N/A</v>
      </c>
      <c r="AG145" s="44" t="e">
        <f t="shared" si="69"/>
        <v>#N/A</v>
      </c>
      <c r="AH145" s="52" t="e">
        <f>HLOOKUP(I145,ElecAvoidedCostsWOCC!$A$5:$Q$50,T145+1,FALSE)</f>
        <v>#N/A</v>
      </c>
      <c r="AI145" s="44" t="e">
        <f t="shared" si="70"/>
        <v>#N/A</v>
      </c>
      <c r="AJ145" s="44" t="e">
        <f t="shared" si="71"/>
        <v>#N/A</v>
      </c>
      <c r="AK145" s="44" t="e">
        <f>HLOOKUP(I145,ElecAvoidedCostsWOCC!$A$5:$Q$50,G145+1,FALSE)*J145*L145</f>
        <v>#N/A</v>
      </c>
      <c r="AL145" s="44" t="e">
        <f t="shared" si="72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73"/>
        <v>0</v>
      </c>
      <c r="AO145" s="47">
        <f t="shared" si="74"/>
        <v>0</v>
      </c>
      <c r="AP145" s="47" t="e">
        <f t="shared" si="75"/>
        <v>#DIV/0!</v>
      </c>
    </row>
    <row r="146" spans="2:42">
      <c r="B146" s="37"/>
      <c r="C146" s="61"/>
      <c r="D146" s="61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57"/>
        <v>0</v>
      </c>
      <c r="U146" s="47">
        <f t="shared" si="58"/>
        <v>0</v>
      </c>
      <c r="V146" s="48">
        <f t="shared" si="59"/>
        <v>0</v>
      </c>
      <c r="W146" s="49">
        <f t="shared" si="60"/>
        <v>0</v>
      </c>
      <c r="X146" s="44">
        <f t="shared" si="61"/>
        <v>0</v>
      </c>
      <c r="Y146" s="44">
        <f t="shared" si="62"/>
        <v>0</v>
      </c>
      <c r="Z146" s="44">
        <f t="shared" si="63"/>
        <v>0</v>
      </c>
      <c r="AA146" s="50">
        <f t="shared" si="64"/>
        <v>0</v>
      </c>
      <c r="AB146" s="51">
        <f t="shared" si="65"/>
        <v>0</v>
      </c>
      <c r="AC146" s="44">
        <f t="shared" si="66"/>
        <v>0</v>
      </c>
      <c r="AD146" s="44">
        <f t="shared" si="67"/>
        <v>0</v>
      </c>
      <c r="AE146" s="44">
        <f t="shared" si="68"/>
        <v>0</v>
      </c>
      <c r="AF146" s="52" t="e">
        <f>HLOOKUP(I146,ElecAvoidedCostsWOCC!$A$5:$Q$50,G146+1,FALSE)</f>
        <v>#N/A</v>
      </c>
      <c r="AG146" s="44" t="e">
        <f t="shared" si="69"/>
        <v>#N/A</v>
      </c>
      <c r="AH146" s="52" t="e">
        <f>HLOOKUP(I146,ElecAvoidedCostsWOCC!$A$5:$Q$50,T146+1,FALSE)</f>
        <v>#N/A</v>
      </c>
      <c r="AI146" s="44" t="e">
        <f t="shared" si="70"/>
        <v>#N/A</v>
      </c>
      <c r="AJ146" s="44" t="e">
        <f t="shared" si="71"/>
        <v>#N/A</v>
      </c>
      <c r="AK146" s="44" t="e">
        <f>HLOOKUP(I146,ElecAvoidedCostsWOCC!$A$5:$Q$50,G146+1,FALSE)*J146*L146</f>
        <v>#N/A</v>
      </c>
      <c r="AL146" s="44" t="e">
        <f t="shared" si="72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73"/>
        <v>0</v>
      </c>
      <c r="AO146" s="47">
        <f t="shared" si="74"/>
        <v>0</v>
      </c>
      <c r="AP146" s="47" t="e">
        <f t="shared" si="75"/>
        <v>#DIV/0!</v>
      </c>
    </row>
    <row r="147" spans="2:42">
      <c r="B147" s="37"/>
      <c r="C147" s="61"/>
      <c r="D147" s="61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57"/>
        <v>0</v>
      </c>
      <c r="U147" s="47">
        <f t="shared" si="58"/>
        <v>0</v>
      </c>
      <c r="V147" s="48">
        <f t="shared" si="59"/>
        <v>0</v>
      </c>
      <c r="W147" s="49">
        <f t="shared" si="60"/>
        <v>0</v>
      </c>
      <c r="X147" s="44">
        <f t="shared" si="61"/>
        <v>0</v>
      </c>
      <c r="Y147" s="44">
        <f t="shared" si="62"/>
        <v>0</v>
      </c>
      <c r="Z147" s="44">
        <f t="shared" si="63"/>
        <v>0</v>
      </c>
      <c r="AA147" s="50">
        <f t="shared" si="64"/>
        <v>0</v>
      </c>
      <c r="AB147" s="51">
        <f t="shared" si="65"/>
        <v>0</v>
      </c>
      <c r="AC147" s="44">
        <f t="shared" si="66"/>
        <v>0</v>
      </c>
      <c r="AD147" s="44">
        <f t="shared" si="67"/>
        <v>0</v>
      </c>
      <c r="AE147" s="44">
        <f t="shared" si="68"/>
        <v>0</v>
      </c>
      <c r="AF147" s="52" t="e">
        <f>HLOOKUP(I147,ElecAvoidedCostsWOCC!$A$5:$Q$50,G147+1,FALSE)</f>
        <v>#N/A</v>
      </c>
      <c r="AG147" s="44" t="e">
        <f t="shared" si="69"/>
        <v>#N/A</v>
      </c>
      <c r="AH147" s="52" t="e">
        <f>HLOOKUP(I147,ElecAvoidedCostsWOCC!$A$5:$Q$50,T147+1,FALSE)</f>
        <v>#N/A</v>
      </c>
      <c r="AI147" s="44" t="e">
        <f t="shared" si="70"/>
        <v>#N/A</v>
      </c>
      <c r="AJ147" s="44" t="e">
        <f t="shared" si="71"/>
        <v>#N/A</v>
      </c>
      <c r="AK147" s="44" t="e">
        <f>HLOOKUP(I147,ElecAvoidedCostsWOCC!$A$5:$Q$50,G147+1,FALSE)*J147*L147</f>
        <v>#N/A</v>
      </c>
      <c r="AL147" s="44" t="e">
        <f t="shared" si="72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73"/>
        <v>0</v>
      </c>
      <c r="AO147" s="47">
        <f t="shared" si="74"/>
        <v>0</v>
      </c>
      <c r="AP147" s="47" t="e">
        <f t="shared" si="75"/>
        <v>#DIV/0!</v>
      </c>
    </row>
    <row r="148" spans="2:42">
      <c r="B148" s="37"/>
      <c r="C148" s="61"/>
      <c r="D148" s="61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57"/>
        <v>0</v>
      </c>
      <c r="U148" s="47">
        <f t="shared" si="58"/>
        <v>0</v>
      </c>
      <c r="V148" s="48">
        <f t="shared" si="59"/>
        <v>0</v>
      </c>
      <c r="W148" s="49">
        <f t="shared" si="60"/>
        <v>0</v>
      </c>
      <c r="X148" s="44">
        <f t="shared" si="61"/>
        <v>0</v>
      </c>
      <c r="Y148" s="44">
        <f t="shared" si="62"/>
        <v>0</v>
      </c>
      <c r="Z148" s="44">
        <f t="shared" si="63"/>
        <v>0</v>
      </c>
      <c r="AA148" s="50">
        <f t="shared" si="64"/>
        <v>0</v>
      </c>
      <c r="AB148" s="51">
        <f t="shared" si="65"/>
        <v>0</v>
      </c>
      <c r="AC148" s="44">
        <f t="shared" si="66"/>
        <v>0</v>
      </c>
      <c r="AD148" s="44">
        <f t="shared" si="67"/>
        <v>0</v>
      </c>
      <c r="AE148" s="44">
        <f t="shared" si="68"/>
        <v>0</v>
      </c>
      <c r="AF148" s="52" t="e">
        <f>HLOOKUP(I148,ElecAvoidedCostsWOCC!$A$5:$Q$50,G148+1,FALSE)</f>
        <v>#N/A</v>
      </c>
      <c r="AG148" s="44" t="e">
        <f t="shared" si="69"/>
        <v>#N/A</v>
      </c>
      <c r="AH148" s="52" t="e">
        <f>HLOOKUP(I148,ElecAvoidedCostsWOCC!$A$5:$Q$50,T148+1,FALSE)</f>
        <v>#N/A</v>
      </c>
      <c r="AI148" s="44" t="e">
        <f t="shared" si="70"/>
        <v>#N/A</v>
      </c>
      <c r="AJ148" s="44" t="e">
        <f t="shared" si="71"/>
        <v>#N/A</v>
      </c>
      <c r="AK148" s="44" t="e">
        <f>HLOOKUP(I148,ElecAvoidedCostsWOCC!$A$5:$Q$50,G148+1,FALSE)*J148*L148</f>
        <v>#N/A</v>
      </c>
      <c r="AL148" s="44" t="e">
        <f t="shared" si="72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73"/>
        <v>0</v>
      </c>
      <c r="AO148" s="47">
        <f t="shared" si="74"/>
        <v>0</v>
      </c>
      <c r="AP148" s="47" t="e">
        <f t="shared" si="75"/>
        <v>#DIV/0!</v>
      </c>
    </row>
    <row r="149" spans="2:42">
      <c r="B149" s="37"/>
      <c r="C149" s="61"/>
      <c r="D149" s="61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57"/>
        <v>0</v>
      </c>
      <c r="U149" s="47">
        <f t="shared" si="58"/>
        <v>0</v>
      </c>
      <c r="V149" s="48">
        <f t="shared" si="59"/>
        <v>0</v>
      </c>
      <c r="W149" s="49">
        <f t="shared" si="60"/>
        <v>0</v>
      </c>
      <c r="X149" s="44">
        <f t="shared" si="61"/>
        <v>0</v>
      </c>
      <c r="Y149" s="44">
        <f t="shared" si="62"/>
        <v>0</v>
      </c>
      <c r="Z149" s="44">
        <f t="shared" si="63"/>
        <v>0</v>
      </c>
      <c r="AA149" s="50">
        <f t="shared" si="64"/>
        <v>0</v>
      </c>
      <c r="AB149" s="51">
        <f t="shared" si="65"/>
        <v>0</v>
      </c>
      <c r="AC149" s="44">
        <f t="shared" si="66"/>
        <v>0</v>
      </c>
      <c r="AD149" s="44">
        <f t="shared" si="67"/>
        <v>0</v>
      </c>
      <c r="AE149" s="44">
        <f t="shared" si="68"/>
        <v>0</v>
      </c>
      <c r="AF149" s="52" t="e">
        <f>HLOOKUP(I149,ElecAvoidedCostsWOCC!$A$5:$Q$50,G149+1,FALSE)</f>
        <v>#N/A</v>
      </c>
      <c r="AG149" s="44" t="e">
        <f t="shared" si="69"/>
        <v>#N/A</v>
      </c>
      <c r="AH149" s="52" t="e">
        <f>HLOOKUP(I149,ElecAvoidedCostsWOCC!$A$5:$Q$50,T149+1,FALSE)</f>
        <v>#N/A</v>
      </c>
      <c r="AI149" s="44" t="e">
        <f t="shared" si="70"/>
        <v>#N/A</v>
      </c>
      <c r="AJ149" s="44" t="e">
        <f t="shared" si="71"/>
        <v>#N/A</v>
      </c>
      <c r="AK149" s="44" t="e">
        <f>HLOOKUP(I149,ElecAvoidedCostsWOCC!$A$5:$Q$50,G149+1,FALSE)*J149*L149</f>
        <v>#N/A</v>
      </c>
      <c r="AL149" s="44" t="e">
        <f t="shared" si="72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73"/>
        <v>0</v>
      </c>
      <c r="AO149" s="47">
        <f t="shared" si="74"/>
        <v>0</v>
      </c>
      <c r="AP149" s="47" t="e">
        <f t="shared" si="75"/>
        <v>#DIV/0!</v>
      </c>
    </row>
    <row r="150" spans="2:42">
      <c r="B150" s="37"/>
      <c r="C150" s="61"/>
      <c r="D150" s="61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57"/>
        <v>0</v>
      </c>
      <c r="U150" s="47">
        <f t="shared" si="58"/>
        <v>0</v>
      </c>
      <c r="V150" s="48">
        <f t="shared" si="59"/>
        <v>0</v>
      </c>
      <c r="W150" s="49">
        <f t="shared" si="60"/>
        <v>0</v>
      </c>
      <c r="X150" s="44">
        <f t="shared" si="61"/>
        <v>0</v>
      </c>
      <c r="Y150" s="44">
        <f t="shared" si="62"/>
        <v>0</v>
      </c>
      <c r="Z150" s="44">
        <f t="shared" si="63"/>
        <v>0</v>
      </c>
      <c r="AA150" s="50">
        <f t="shared" si="64"/>
        <v>0</v>
      </c>
      <c r="AB150" s="51">
        <f t="shared" si="65"/>
        <v>0</v>
      </c>
      <c r="AC150" s="44">
        <f t="shared" si="66"/>
        <v>0</v>
      </c>
      <c r="AD150" s="44">
        <f t="shared" si="67"/>
        <v>0</v>
      </c>
      <c r="AE150" s="44">
        <f t="shared" si="68"/>
        <v>0</v>
      </c>
      <c r="AF150" s="52" t="e">
        <f>HLOOKUP(I150,ElecAvoidedCostsWOCC!$A$5:$Q$50,G150+1,FALSE)</f>
        <v>#N/A</v>
      </c>
      <c r="AG150" s="44" t="e">
        <f t="shared" si="69"/>
        <v>#N/A</v>
      </c>
      <c r="AH150" s="52" t="e">
        <f>HLOOKUP(I150,ElecAvoidedCostsWOCC!$A$5:$Q$50,T150+1,FALSE)</f>
        <v>#N/A</v>
      </c>
      <c r="AI150" s="44" t="e">
        <f t="shared" si="70"/>
        <v>#N/A</v>
      </c>
      <c r="AJ150" s="44" t="e">
        <f t="shared" si="71"/>
        <v>#N/A</v>
      </c>
      <c r="AK150" s="44" t="e">
        <f>HLOOKUP(I150,ElecAvoidedCostsWOCC!$A$5:$Q$50,G150+1,FALSE)*J150*L150</f>
        <v>#N/A</v>
      </c>
      <c r="AL150" s="44" t="e">
        <f t="shared" si="72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73"/>
        <v>0</v>
      </c>
      <c r="AO150" s="47">
        <f t="shared" si="74"/>
        <v>0</v>
      </c>
      <c r="AP150" s="47" t="e">
        <f t="shared" si="75"/>
        <v>#DIV/0!</v>
      </c>
    </row>
    <row r="151" spans="2:42">
      <c r="B151" s="37"/>
      <c r="C151" s="61"/>
      <c r="D151" s="61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57"/>
        <v>0</v>
      </c>
      <c r="U151" s="47">
        <f t="shared" si="58"/>
        <v>0</v>
      </c>
      <c r="V151" s="48">
        <f t="shared" si="59"/>
        <v>0</v>
      </c>
      <c r="W151" s="49">
        <f t="shared" si="60"/>
        <v>0</v>
      </c>
      <c r="X151" s="44">
        <f t="shared" si="61"/>
        <v>0</v>
      </c>
      <c r="Y151" s="44">
        <f t="shared" si="62"/>
        <v>0</v>
      </c>
      <c r="Z151" s="44">
        <f t="shared" si="63"/>
        <v>0</v>
      </c>
      <c r="AA151" s="50">
        <f t="shared" si="64"/>
        <v>0</v>
      </c>
      <c r="AB151" s="51">
        <f t="shared" si="65"/>
        <v>0</v>
      </c>
      <c r="AC151" s="44">
        <f t="shared" si="66"/>
        <v>0</v>
      </c>
      <c r="AD151" s="44">
        <f t="shared" si="67"/>
        <v>0</v>
      </c>
      <c r="AE151" s="44">
        <f t="shared" si="68"/>
        <v>0</v>
      </c>
      <c r="AF151" s="52" t="e">
        <f>HLOOKUP(I151,ElecAvoidedCostsWOCC!$A$5:$Q$50,G151+1,FALSE)</f>
        <v>#N/A</v>
      </c>
      <c r="AG151" s="44" t="e">
        <f t="shared" si="69"/>
        <v>#N/A</v>
      </c>
      <c r="AH151" s="52" t="e">
        <f>HLOOKUP(I151,ElecAvoidedCostsWOCC!$A$5:$Q$50,T151+1,FALSE)</f>
        <v>#N/A</v>
      </c>
      <c r="AI151" s="44" t="e">
        <f t="shared" si="70"/>
        <v>#N/A</v>
      </c>
      <c r="AJ151" s="44" t="e">
        <f t="shared" si="71"/>
        <v>#N/A</v>
      </c>
      <c r="AK151" s="44" t="e">
        <f>HLOOKUP(I151,ElecAvoidedCostsWOCC!$A$5:$Q$50,G151+1,FALSE)*J151*L151</f>
        <v>#N/A</v>
      </c>
      <c r="AL151" s="44" t="e">
        <f t="shared" si="72"/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73"/>
        <v>0</v>
      </c>
      <c r="AO151" s="47">
        <f t="shared" si="74"/>
        <v>0</v>
      </c>
      <c r="AP151" s="47" t="e">
        <f t="shared" si="75"/>
        <v>#DIV/0!</v>
      </c>
    </row>
    <row r="152" spans="2:42">
      <c r="B152" s="37"/>
      <c r="C152" s="61"/>
      <c r="D152" s="61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7"/>
        <v>0</v>
      </c>
      <c r="U152" s="47">
        <f t="shared" si="58"/>
        <v>0</v>
      </c>
      <c r="V152" s="48">
        <f t="shared" si="59"/>
        <v>0</v>
      </c>
      <c r="W152" s="49">
        <f t="shared" si="60"/>
        <v>0</v>
      </c>
      <c r="X152" s="44">
        <f t="shared" si="61"/>
        <v>0</v>
      </c>
      <c r="Y152" s="44">
        <f t="shared" si="62"/>
        <v>0</v>
      </c>
      <c r="Z152" s="44">
        <f t="shared" si="63"/>
        <v>0</v>
      </c>
      <c r="AA152" s="50">
        <f t="shared" si="64"/>
        <v>0</v>
      </c>
      <c r="AB152" s="51">
        <f t="shared" si="65"/>
        <v>0</v>
      </c>
      <c r="AC152" s="44">
        <f t="shared" si="66"/>
        <v>0</v>
      </c>
      <c r="AD152" s="44">
        <f t="shared" si="67"/>
        <v>0</v>
      </c>
      <c r="AE152" s="44">
        <f t="shared" si="68"/>
        <v>0</v>
      </c>
      <c r="AF152" s="52" t="e">
        <f>HLOOKUP(I152,ElecAvoidedCostsWOCC!$A$5:$Q$50,G152+1,FALSE)</f>
        <v>#N/A</v>
      </c>
      <c r="AG152" s="44" t="e">
        <f t="shared" si="69"/>
        <v>#N/A</v>
      </c>
      <c r="AH152" s="52" t="e">
        <f>HLOOKUP(I152,ElecAvoidedCostsWOCC!$A$5:$Q$50,T152+1,FALSE)</f>
        <v>#N/A</v>
      </c>
      <c r="AI152" s="44" t="e">
        <f t="shared" si="70"/>
        <v>#N/A</v>
      </c>
      <c r="AJ152" s="44" t="e">
        <f t="shared" si="71"/>
        <v>#N/A</v>
      </c>
      <c r="AK152" s="44" t="e">
        <f>HLOOKUP(I152,ElecAvoidedCostsWOCC!$A$5:$Q$50,G152+1,FALSE)*J152*L152</f>
        <v>#N/A</v>
      </c>
      <c r="AL152" s="44" t="e">
        <f t="shared" si="72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73"/>
        <v>0</v>
      </c>
      <c r="AO152" s="47">
        <f t="shared" si="74"/>
        <v>0</v>
      </c>
      <c r="AP152" s="47" t="e">
        <f t="shared" si="75"/>
        <v>#DIV/0!</v>
      </c>
    </row>
    <row r="153" spans="2:42">
      <c r="B153" s="37"/>
      <c r="C153" s="61"/>
      <c r="D153" s="61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7"/>
        <v>0</v>
      </c>
      <c r="U153" s="47">
        <f t="shared" si="58"/>
        <v>0</v>
      </c>
      <c r="V153" s="48">
        <f t="shared" si="59"/>
        <v>0</v>
      </c>
      <c r="W153" s="49">
        <f t="shared" si="60"/>
        <v>0</v>
      </c>
      <c r="X153" s="44">
        <f t="shared" si="61"/>
        <v>0</v>
      </c>
      <c r="Y153" s="44">
        <f t="shared" si="62"/>
        <v>0</v>
      </c>
      <c r="Z153" s="44">
        <f t="shared" si="63"/>
        <v>0</v>
      </c>
      <c r="AA153" s="50">
        <f t="shared" si="64"/>
        <v>0</v>
      </c>
      <c r="AB153" s="51">
        <f t="shared" si="65"/>
        <v>0</v>
      </c>
      <c r="AC153" s="44">
        <f t="shared" si="66"/>
        <v>0</v>
      </c>
      <c r="AD153" s="44">
        <f t="shared" si="67"/>
        <v>0</v>
      </c>
      <c r="AE153" s="44">
        <f t="shared" si="68"/>
        <v>0</v>
      </c>
      <c r="AF153" s="52" t="e">
        <f>HLOOKUP(I153,ElecAvoidedCostsWOCC!$A$5:$Q$50,G153+1,FALSE)</f>
        <v>#N/A</v>
      </c>
      <c r="AG153" s="44" t="e">
        <f t="shared" si="69"/>
        <v>#N/A</v>
      </c>
      <c r="AH153" s="52" t="e">
        <f>HLOOKUP(I153,ElecAvoidedCostsWOCC!$A$5:$Q$50,T153+1,FALSE)</f>
        <v>#N/A</v>
      </c>
      <c r="AI153" s="44" t="e">
        <f t="shared" si="70"/>
        <v>#N/A</v>
      </c>
      <c r="AJ153" s="44" t="e">
        <f t="shared" si="71"/>
        <v>#N/A</v>
      </c>
      <c r="AK153" s="44" t="e">
        <f>HLOOKUP(I153,ElecAvoidedCostsWOCC!$A$5:$Q$50,G153+1,FALSE)*J153*L153</f>
        <v>#N/A</v>
      </c>
      <c r="AL153" s="44" t="e">
        <f t="shared" si="72"/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73"/>
        <v>0</v>
      </c>
      <c r="AO153" s="47">
        <f t="shared" si="74"/>
        <v>0</v>
      </c>
      <c r="AP153" s="47" t="e">
        <f t="shared" si="75"/>
        <v>#DIV/0!</v>
      </c>
    </row>
    <row r="154" spans="2:42">
      <c r="B154" s="37"/>
      <c r="C154" s="61"/>
      <c r="D154" s="61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7"/>
        <v>0</v>
      </c>
      <c r="U154" s="47">
        <f t="shared" si="58"/>
        <v>0</v>
      </c>
      <c r="V154" s="48">
        <f t="shared" si="59"/>
        <v>0</v>
      </c>
      <c r="W154" s="49">
        <f t="shared" si="60"/>
        <v>0</v>
      </c>
      <c r="X154" s="44">
        <f t="shared" si="61"/>
        <v>0</v>
      </c>
      <c r="Y154" s="44">
        <f t="shared" si="62"/>
        <v>0</v>
      </c>
      <c r="Z154" s="44">
        <f t="shared" si="63"/>
        <v>0</v>
      </c>
      <c r="AA154" s="50">
        <f t="shared" si="64"/>
        <v>0</v>
      </c>
      <c r="AB154" s="51">
        <f t="shared" si="65"/>
        <v>0</v>
      </c>
      <c r="AC154" s="44">
        <f t="shared" si="66"/>
        <v>0</v>
      </c>
      <c r="AD154" s="44">
        <f t="shared" si="67"/>
        <v>0</v>
      </c>
      <c r="AE154" s="44">
        <f t="shared" si="68"/>
        <v>0</v>
      </c>
      <c r="AF154" s="52" t="e">
        <f>HLOOKUP(I154,ElecAvoidedCostsWOCC!$A$5:$Q$50,G154+1,FALSE)</f>
        <v>#N/A</v>
      </c>
      <c r="AG154" s="44" t="e">
        <f t="shared" si="69"/>
        <v>#N/A</v>
      </c>
      <c r="AH154" s="52" t="e">
        <f>HLOOKUP(I154,ElecAvoidedCostsWOCC!$A$5:$Q$50,T154+1,FALSE)</f>
        <v>#N/A</v>
      </c>
      <c r="AI154" s="44" t="e">
        <f t="shared" si="70"/>
        <v>#N/A</v>
      </c>
      <c r="AJ154" s="44" t="e">
        <f t="shared" si="71"/>
        <v>#N/A</v>
      </c>
      <c r="AK154" s="44" t="e">
        <f>HLOOKUP(I154,ElecAvoidedCostsWOCC!$A$5:$Q$50,G154+1,FALSE)*J154*L154</f>
        <v>#N/A</v>
      </c>
      <c r="AL154" s="44" t="e">
        <f t="shared" si="72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3"/>
        <v>0</v>
      </c>
      <c r="AO154" s="47">
        <f t="shared" si="74"/>
        <v>0</v>
      </c>
      <c r="AP154" s="47" t="e">
        <f t="shared" si="75"/>
        <v>#DIV/0!</v>
      </c>
    </row>
    <row r="155" spans="2:42">
      <c r="B155" s="37"/>
      <c r="C155" s="61"/>
      <c r="D155" s="61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7"/>
        <v>0</v>
      </c>
      <c r="U155" s="47">
        <f t="shared" si="58"/>
        <v>0</v>
      </c>
      <c r="V155" s="48">
        <f t="shared" si="59"/>
        <v>0</v>
      </c>
      <c r="W155" s="49">
        <f t="shared" si="60"/>
        <v>0</v>
      </c>
      <c r="X155" s="44">
        <f t="shared" si="61"/>
        <v>0</v>
      </c>
      <c r="Y155" s="44">
        <f t="shared" si="62"/>
        <v>0</v>
      </c>
      <c r="Z155" s="44">
        <f t="shared" si="63"/>
        <v>0</v>
      </c>
      <c r="AA155" s="50">
        <f t="shared" si="64"/>
        <v>0</v>
      </c>
      <c r="AB155" s="51">
        <f t="shared" si="65"/>
        <v>0</v>
      </c>
      <c r="AC155" s="44">
        <f t="shared" si="66"/>
        <v>0</v>
      </c>
      <c r="AD155" s="44">
        <f t="shared" si="67"/>
        <v>0</v>
      </c>
      <c r="AE155" s="44">
        <f t="shared" si="68"/>
        <v>0</v>
      </c>
      <c r="AF155" s="52" t="e">
        <f>HLOOKUP(I155,ElecAvoidedCostsWOCC!$A$5:$Q$50,G155+1,FALSE)</f>
        <v>#N/A</v>
      </c>
      <c r="AG155" s="44" t="e">
        <f t="shared" si="69"/>
        <v>#N/A</v>
      </c>
      <c r="AH155" s="52" t="e">
        <f>HLOOKUP(I155,ElecAvoidedCostsWOCC!$A$5:$Q$50,T155+1,FALSE)</f>
        <v>#N/A</v>
      </c>
      <c r="AI155" s="44" t="e">
        <f t="shared" si="70"/>
        <v>#N/A</v>
      </c>
      <c r="AJ155" s="44" t="e">
        <f t="shared" si="71"/>
        <v>#N/A</v>
      </c>
      <c r="AK155" s="44" t="e">
        <f>HLOOKUP(I155,ElecAvoidedCostsWOCC!$A$5:$Q$50,G155+1,FALSE)*J155*L155</f>
        <v>#N/A</v>
      </c>
      <c r="AL155" s="44" t="e">
        <f t="shared" si="72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3"/>
        <v>0</v>
      </c>
      <c r="AO155" s="47">
        <f t="shared" si="74"/>
        <v>0</v>
      </c>
      <c r="AP155" s="47" t="e">
        <f t="shared" si="75"/>
        <v>#DIV/0!</v>
      </c>
    </row>
    <row r="156" spans="2:42">
      <c r="B156" s="37"/>
      <c r="C156" s="61"/>
      <c r="D156" s="61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0</v>
      </c>
      <c r="AB156" s="51">
        <f t="shared" si="65"/>
        <v>0</v>
      </c>
      <c r="AC156" s="44">
        <f t="shared" si="66"/>
        <v>0</v>
      </c>
      <c r="AD156" s="44">
        <f t="shared" si="67"/>
        <v>0</v>
      </c>
      <c r="AE156" s="44">
        <f t="shared" si="68"/>
        <v>0</v>
      </c>
      <c r="AF156" s="52" t="e">
        <f>HLOOKUP(I156,ElecAvoidedCostsWOCC!$A$5:$Q$50,G156+1,FALSE)</f>
        <v>#N/A</v>
      </c>
      <c r="AG156" s="44" t="e">
        <f t="shared" si="69"/>
        <v>#N/A</v>
      </c>
      <c r="AH156" s="52" t="e">
        <f>HLOOKUP(I156,ElecAvoidedCostsWOCC!$A$5:$Q$50,T156+1,FALSE)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HLOOKUP(I156,ElecAvoidedCostsWOCC!$A$5:$Q$50,G156+1,FALSE)*J156*L156</f>
        <v>#N/A</v>
      </c>
      <c r="AL156" s="44" t="e">
        <f t="shared" si="72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 t="e">
        <f t="shared" si="75"/>
        <v>#DIV/0!</v>
      </c>
    </row>
    <row r="157" spans="2:42">
      <c r="B157" s="37"/>
      <c r="C157" s="61"/>
      <c r="D157" s="61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0</v>
      </c>
      <c r="AB157" s="51">
        <f t="shared" si="65"/>
        <v>0</v>
      </c>
      <c r="AC157" s="44">
        <f t="shared" si="66"/>
        <v>0</v>
      </c>
      <c r="AD157" s="44">
        <f t="shared" si="67"/>
        <v>0</v>
      </c>
      <c r="AE157" s="44">
        <f t="shared" si="68"/>
        <v>0</v>
      </c>
      <c r="AF157" s="52" t="e">
        <f>HLOOKUP(I157,ElecAvoidedCostsWOCC!$A$5:$Q$50,G157+1,FALSE)</f>
        <v>#N/A</v>
      </c>
      <c r="AG157" s="44" t="e">
        <f t="shared" si="69"/>
        <v>#N/A</v>
      </c>
      <c r="AH157" s="52" t="e">
        <f>HLOOKUP(I157,ElecAvoidedCostsWOCC!$A$5:$Q$50,T157+1,FALSE)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HLOOKUP(I157,ElecAvoidedCostsWOCC!$A$5:$Q$50,G157+1,FALSE)*J157*L157</f>
        <v>#N/A</v>
      </c>
      <c r="AL157" s="44" t="e">
        <f t="shared" si="72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 t="e">
        <f t="shared" si="75"/>
        <v>#DIV/0!</v>
      </c>
    </row>
    <row r="158" spans="2:42">
      <c r="B158" s="37"/>
      <c r="C158" s="61"/>
      <c r="D158" s="61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7"/>
        <v>0</v>
      </c>
      <c r="U158" s="47">
        <f t="shared" si="58"/>
        <v>0</v>
      </c>
      <c r="V158" s="48">
        <f t="shared" si="59"/>
        <v>0</v>
      </c>
      <c r="W158" s="49">
        <f t="shared" si="60"/>
        <v>0</v>
      </c>
      <c r="X158" s="44">
        <f t="shared" si="61"/>
        <v>0</v>
      </c>
      <c r="Y158" s="44">
        <f t="shared" si="62"/>
        <v>0</v>
      </c>
      <c r="Z158" s="44">
        <f t="shared" si="63"/>
        <v>0</v>
      </c>
      <c r="AA158" s="50">
        <f t="shared" si="64"/>
        <v>0</v>
      </c>
      <c r="AB158" s="51">
        <f t="shared" si="65"/>
        <v>0</v>
      </c>
      <c r="AC158" s="44">
        <f t="shared" si="66"/>
        <v>0</v>
      </c>
      <c r="AD158" s="44">
        <f t="shared" si="67"/>
        <v>0</v>
      </c>
      <c r="AE158" s="44">
        <f t="shared" si="68"/>
        <v>0</v>
      </c>
      <c r="AF158" s="52" t="e">
        <f>HLOOKUP(I158,ElecAvoidedCostsWOCC!$A$5:$Q$50,G158+1,FALSE)</f>
        <v>#N/A</v>
      </c>
      <c r="AG158" s="44" t="e">
        <f t="shared" si="69"/>
        <v>#N/A</v>
      </c>
      <c r="AH158" s="52" t="e">
        <f>HLOOKUP(I158,ElecAvoidedCostsWOCC!$A$5:$Q$50,T158+1,FALSE)</f>
        <v>#N/A</v>
      </c>
      <c r="AI158" s="44" t="e">
        <f t="shared" si="70"/>
        <v>#N/A</v>
      </c>
      <c r="AJ158" s="44" t="e">
        <f t="shared" si="71"/>
        <v>#N/A</v>
      </c>
      <c r="AK158" s="44" t="e">
        <f>HLOOKUP(I158,ElecAvoidedCostsWOCC!$A$5:$Q$50,G158+1,FALSE)*J158*L158</f>
        <v>#N/A</v>
      </c>
      <c r="AL158" s="44" t="e">
        <f t="shared" si="72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3"/>
        <v>0</v>
      </c>
      <c r="AO158" s="47">
        <f t="shared" si="74"/>
        <v>0</v>
      </c>
      <c r="AP158" s="47" t="e">
        <f t="shared" si="75"/>
        <v>#DIV/0!</v>
      </c>
    </row>
    <row r="159" spans="2:42">
      <c r="B159" s="37"/>
      <c r="C159" s="61"/>
      <c r="D159" s="61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7"/>
        <v>0</v>
      </c>
      <c r="U159" s="47">
        <f t="shared" si="58"/>
        <v>0</v>
      </c>
      <c r="V159" s="48">
        <f t="shared" si="59"/>
        <v>0</v>
      </c>
      <c r="W159" s="49">
        <f t="shared" si="60"/>
        <v>0</v>
      </c>
      <c r="X159" s="44">
        <f t="shared" si="61"/>
        <v>0</v>
      </c>
      <c r="Y159" s="44">
        <f t="shared" si="62"/>
        <v>0</v>
      </c>
      <c r="Z159" s="44">
        <f t="shared" si="63"/>
        <v>0</v>
      </c>
      <c r="AA159" s="50">
        <f t="shared" si="64"/>
        <v>0</v>
      </c>
      <c r="AB159" s="51">
        <f t="shared" si="65"/>
        <v>0</v>
      </c>
      <c r="AC159" s="44">
        <f t="shared" si="66"/>
        <v>0</v>
      </c>
      <c r="AD159" s="44">
        <f t="shared" si="67"/>
        <v>0</v>
      </c>
      <c r="AE159" s="44">
        <f t="shared" si="68"/>
        <v>0</v>
      </c>
      <c r="AF159" s="52" t="e">
        <f>HLOOKUP(I159,ElecAvoidedCostsWOCC!$A$5:$Q$50,G159+1,FALSE)</f>
        <v>#N/A</v>
      </c>
      <c r="AG159" s="44" t="e">
        <f t="shared" si="69"/>
        <v>#N/A</v>
      </c>
      <c r="AH159" s="52" t="e">
        <f>HLOOKUP(I159,ElecAvoidedCostsWOCC!$A$5:$Q$50,T159+1,FALSE)</f>
        <v>#N/A</v>
      </c>
      <c r="AI159" s="44" t="e">
        <f t="shared" si="70"/>
        <v>#N/A</v>
      </c>
      <c r="AJ159" s="44" t="e">
        <f t="shared" si="71"/>
        <v>#N/A</v>
      </c>
      <c r="AK159" s="44" t="e">
        <f>HLOOKUP(I159,ElecAvoidedCostsWOCC!$A$5:$Q$50,G159+1,FALSE)*J159*L159</f>
        <v>#N/A</v>
      </c>
      <c r="AL159" s="44" t="e">
        <f t="shared" si="72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3"/>
        <v>0</v>
      </c>
      <c r="AO159" s="47">
        <f t="shared" si="74"/>
        <v>0</v>
      </c>
      <c r="AP159" s="47" t="e">
        <f t="shared" si="75"/>
        <v>#DIV/0!</v>
      </c>
    </row>
    <row r="160" spans="2:42">
      <c r="B160" s="37"/>
      <c r="C160" s="61"/>
      <c r="D160" s="61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HLOOKUP(I160,ElecAvoidedCostsWOCC!$A$5:$Q$50,G160+1,FALSE)</f>
        <v>#N/A</v>
      </c>
      <c r="AG160" s="44" t="e">
        <f t="shared" si="69"/>
        <v>#N/A</v>
      </c>
      <c r="AH160" s="52" t="e">
        <f>HLOOKUP(I160,ElecAvoidedCostsWOCC!$A$5:$Q$50,T160+1,FALSE)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HLOOKUP(I160,ElecAvoidedCostsWOCC!$A$5:$Q$50,G160+1,FALSE)*J160*L160</f>
        <v>#N/A</v>
      </c>
      <c r="AL160" s="44" t="e">
        <f t="shared" si="72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>
      <c r="B161" s="37"/>
      <c r="C161" s="61"/>
      <c r="D161" s="61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0</v>
      </c>
      <c r="AB161" s="51">
        <f t="shared" si="65"/>
        <v>0</v>
      </c>
      <c r="AC161" s="44">
        <f t="shared" si="66"/>
        <v>0</v>
      </c>
      <c r="AD161" s="44">
        <f t="shared" si="67"/>
        <v>0</v>
      </c>
      <c r="AE161" s="44">
        <f t="shared" si="68"/>
        <v>0</v>
      </c>
      <c r="AF161" s="52" t="e">
        <f>HLOOKUP(I161,ElecAvoidedCostsWOCC!$A$5:$Q$50,G161+1,FALSE)</f>
        <v>#N/A</v>
      </c>
      <c r="AG161" s="44" t="e">
        <f t="shared" si="69"/>
        <v>#N/A</v>
      </c>
      <c r="AH161" s="52" t="e">
        <f>HLOOKUP(I161,ElecAvoidedCostsWOCC!$A$5:$Q$50,T161+1,FALSE)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HLOOKUP(I161,ElecAvoidedCostsWOCC!$A$5:$Q$50,G161+1,FALSE)*J161*L161</f>
        <v>#N/A</v>
      </c>
      <c r="AL161" s="44" t="e">
        <f t="shared" si="72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 t="e">
        <f t="shared" si="75"/>
        <v>#DIV/0!</v>
      </c>
    </row>
    <row r="162" spans="2:42">
      <c r="B162" s="37"/>
      <c r="C162" s="61"/>
      <c r="D162" s="61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0</v>
      </c>
      <c r="Z162" s="44">
        <f t="shared" si="63"/>
        <v>0</v>
      </c>
      <c r="AA162" s="50">
        <f t="shared" si="64"/>
        <v>0</v>
      </c>
      <c r="AB162" s="51">
        <f t="shared" si="65"/>
        <v>0</v>
      </c>
      <c r="AC162" s="44">
        <f t="shared" si="66"/>
        <v>0</v>
      </c>
      <c r="AD162" s="44">
        <f t="shared" si="67"/>
        <v>0</v>
      </c>
      <c r="AE162" s="44">
        <f t="shared" si="68"/>
        <v>0</v>
      </c>
      <c r="AF162" s="52" t="e">
        <f>HLOOKUP(I162,ElecAvoidedCostsWOCC!$A$5:$Q$50,G162+1,FALSE)</f>
        <v>#N/A</v>
      </c>
      <c r="AG162" s="44" t="e">
        <f t="shared" si="69"/>
        <v>#N/A</v>
      </c>
      <c r="AH162" s="52" t="e">
        <f>HLOOKUP(I162,ElecAvoidedCostsWOCC!$A$5:$Q$50,T162+1,FALSE)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HLOOKUP(I162,ElecAvoidedCostsWOCC!$A$5:$Q$50,G162+1,FALSE)*J162*L162</f>
        <v>#N/A</v>
      </c>
      <c r="AL162" s="44" t="e">
        <f t="shared" si="72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 t="e">
        <f t="shared" si="75"/>
        <v>#DIV/0!</v>
      </c>
    </row>
    <row r="163" spans="2:42">
      <c r="B163" s="37"/>
      <c r="C163" s="61"/>
      <c r="D163" s="61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0</v>
      </c>
      <c r="AB163" s="51">
        <f t="shared" si="65"/>
        <v>0</v>
      </c>
      <c r="AC163" s="44">
        <f t="shared" si="66"/>
        <v>0</v>
      </c>
      <c r="AD163" s="44">
        <f t="shared" si="67"/>
        <v>0</v>
      </c>
      <c r="AE163" s="44">
        <f t="shared" si="68"/>
        <v>0</v>
      </c>
      <c r="AF163" s="52" t="e">
        <f>HLOOKUP(I163,ElecAvoidedCostsWOCC!$A$5:$Q$50,G163+1,FALSE)</f>
        <v>#N/A</v>
      </c>
      <c r="AG163" s="44" t="e">
        <f t="shared" si="69"/>
        <v>#N/A</v>
      </c>
      <c r="AH163" s="52" t="e">
        <f>HLOOKUP(I163,ElecAvoidedCostsWOCC!$A$5:$Q$50,T163+1,FALSE)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HLOOKUP(I163,ElecAvoidedCostsWOCC!$A$5:$Q$50,G163+1,FALSE)*J163*L163</f>
        <v>#N/A</v>
      </c>
      <c r="AL163" s="44" t="e">
        <f t="shared" si="72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 t="e">
        <f t="shared" si="75"/>
        <v>#DIV/0!</v>
      </c>
    </row>
    <row r="164" spans="2:42">
      <c r="B164" s="37"/>
      <c r="C164" s="61"/>
      <c r="D164" s="61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0</v>
      </c>
      <c r="Z164" s="44">
        <f t="shared" si="63"/>
        <v>0</v>
      </c>
      <c r="AA164" s="50">
        <f t="shared" si="64"/>
        <v>0</v>
      </c>
      <c r="AB164" s="51">
        <f t="shared" si="65"/>
        <v>0</v>
      </c>
      <c r="AC164" s="44">
        <f t="shared" si="66"/>
        <v>0</v>
      </c>
      <c r="AD164" s="44">
        <f t="shared" si="67"/>
        <v>0</v>
      </c>
      <c r="AE164" s="44">
        <f t="shared" si="68"/>
        <v>0</v>
      </c>
      <c r="AF164" s="52" t="e">
        <f>HLOOKUP(I164,ElecAvoidedCostsWOCC!$A$5:$Q$50,G164+1,FALSE)</f>
        <v>#N/A</v>
      </c>
      <c r="AG164" s="44" t="e">
        <f t="shared" si="69"/>
        <v>#N/A</v>
      </c>
      <c r="AH164" s="52" t="e">
        <f>HLOOKUP(I164,ElecAvoidedCostsWOCC!$A$5:$Q$50,T164+1,FALSE)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HLOOKUP(I164,ElecAvoidedCostsWOCC!$A$5:$Q$50,G164+1,FALSE)*J164*L164</f>
        <v>#N/A</v>
      </c>
      <c r="AL164" s="44" t="e">
        <f t="shared" si="72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 t="e">
        <f t="shared" si="75"/>
        <v>#DIV/0!</v>
      </c>
    </row>
    <row r="165" spans="2:42">
      <c r="B165" s="37"/>
      <c r="C165" s="61"/>
      <c r="D165" s="61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7"/>
        <v>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0">
        <f t="shared" si="64"/>
        <v>0</v>
      </c>
      <c r="AB165" s="51">
        <f t="shared" si="65"/>
        <v>0</v>
      </c>
      <c r="AC165" s="44">
        <f t="shared" si="66"/>
        <v>0</v>
      </c>
      <c r="AD165" s="44">
        <f t="shared" si="67"/>
        <v>0</v>
      </c>
      <c r="AE165" s="44">
        <f t="shared" si="68"/>
        <v>0</v>
      </c>
      <c r="AF165" s="52" t="e">
        <f>HLOOKUP(I165,ElecAvoidedCostsWOCC!$A$5:$Q$50,G165+1,FALSE)</f>
        <v>#N/A</v>
      </c>
      <c r="AG165" s="44" t="e">
        <f t="shared" si="69"/>
        <v>#N/A</v>
      </c>
      <c r="AH165" s="52" t="e">
        <f>HLOOKUP(I165,ElecAvoidedCostsWOCC!$A$5:$Q$50,T165+1,FALSE)</f>
        <v>#N/A</v>
      </c>
      <c r="AI165" s="44" t="e">
        <f t="shared" si="70"/>
        <v>#N/A</v>
      </c>
      <c r="AJ165" s="44" t="e">
        <f t="shared" si="71"/>
        <v>#N/A</v>
      </c>
      <c r="AK165" s="44" t="e">
        <f>HLOOKUP(I165,ElecAvoidedCostsWOCC!$A$5:$Q$50,G165+1,FALSE)*J165*L165</f>
        <v>#N/A</v>
      </c>
      <c r="AL165" s="44" t="e">
        <f t="shared" si="72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3"/>
        <v>0</v>
      </c>
      <c r="AO165" s="47">
        <f t="shared" si="74"/>
        <v>0</v>
      </c>
      <c r="AP165" s="47" t="e">
        <f t="shared" si="75"/>
        <v>#DIV/0!</v>
      </c>
    </row>
    <row r="166" spans="2:42">
      <c r="B166" s="37"/>
      <c r="C166" s="61"/>
      <c r="D166" s="61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HLOOKUP(I166,ElecAvoidedCostsWOCC!$A$5:$Q$50,G166+1,FALSE)</f>
        <v>#N/A</v>
      </c>
      <c r="AG166" s="44" t="e">
        <f t="shared" si="69"/>
        <v>#N/A</v>
      </c>
      <c r="AH166" s="52" t="e">
        <f>HLOOKUP(I166,ElecAvoidedCostsWOCC!$A$5:$Q$50,T166+1,FALSE)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HLOOKUP(I166,ElecAvoidedCostsWOCC!$A$5:$Q$50,G166+1,FALSE)*J166*L166</f>
        <v>#N/A</v>
      </c>
      <c r="AL166" s="44" t="e">
        <f t="shared" si="72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>
      <c r="B167" s="37"/>
      <c r="C167" s="61"/>
      <c r="D167" s="61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0">
        <f t="shared" si="64"/>
        <v>0</v>
      </c>
      <c r="AB167" s="51">
        <f t="shared" si="65"/>
        <v>0</v>
      </c>
      <c r="AC167" s="44">
        <f t="shared" si="66"/>
        <v>0</v>
      </c>
      <c r="AD167" s="44">
        <f t="shared" si="67"/>
        <v>0</v>
      </c>
      <c r="AE167" s="44">
        <f t="shared" si="68"/>
        <v>0</v>
      </c>
      <c r="AF167" s="52" t="e">
        <f>HLOOKUP(I167,ElecAvoidedCostsWOCC!$A$5:$Q$50,G167+1,FALSE)</f>
        <v>#N/A</v>
      </c>
      <c r="AG167" s="44" t="e">
        <f t="shared" si="69"/>
        <v>#N/A</v>
      </c>
      <c r="AH167" s="52" t="e">
        <f>HLOOKUP(I167,ElecAvoidedCostsWOCC!$A$5:$Q$50,T167+1,FALSE)</f>
        <v>#N/A</v>
      </c>
      <c r="AI167" s="44" t="e">
        <f t="shared" si="70"/>
        <v>#N/A</v>
      </c>
      <c r="AJ167" s="44" t="e">
        <f t="shared" si="71"/>
        <v>#N/A</v>
      </c>
      <c r="AK167" s="44" t="e">
        <f>HLOOKUP(I167,ElecAvoidedCostsWOCC!$A$5:$Q$50,G167+1,FALSE)*J167*L167</f>
        <v>#N/A</v>
      </c>
      <c r="AL167" s="44" t="e">
        <f t="shared" si="72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3"/>
        <v>0</v>
      </c>
      <c r="AO167" s="47">
        <f t="shared" si="74"/>
        <v>0</v>
      </c>
      <c r="AP167" s="47" t="e">
        <f t="shared" si="75"/>
        <v>#DIV/0!</v>
      </c>
    </row>
    <row r="168" spans="2:42">
      <c r="B168" s="37"/>
      <c r="C168" s="61"/>
      <c r="D168" s="61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HLOOKUP(I168,ElecAvoidedCostsWOCC!$A$5:$Q$50,G168+1,FALSE)</f>
        <v>#N/A</v>
      </c>
      <c r="AG168" s="44" t="e">
        <f t="shared" si="69"/>
        <v>#N/A</v>
      </c>
      <c r="AH168" s="52" t="e">
        <f>HLOOKUP(I168,ElecAvoidedCostsWOCC!$A$5:$Q$50,T168+1,FALSE)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HLOOKUP(I168,ElecAvoidedCostsWOCC!$A$5:$Q$50,G168+1,FALSE)*J168*L168</f>
        <v>#N/A</v>
      </c>
      <c r="AL168" s="44" t="e">
        <f t="shared" si="72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>
      <c r="B169" s="37"/>
      <c r="C169" s="61"/>
      <c r="D169" s="61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HLOOKUP(I169,ElecAvoidedCostsWOCC!$A$5:$Q$50,G169+1,FALSE)</f>
        <v>#N/A</v>
      </c>
      <c r="AG169" s="44" t="e">
        <f t="shared" si="69"/>
        <v>#N/A</v>
      </c>
      <c r="AH169" s="52" t="e">
        <f>HLOOKUP(I169,ElecAvoidedCostsWOCC!$A$5:$Q$50,T169+1,FALSE)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HLOOKUP(I169,ElecAvoidedCostsWOCC!$A$5:$Q$50,G169+1,FALSE)*J169*L169</f>
        <v>#N/A</v>
      </c>
      <c r="AL169" s="44" t="e">
        <f t="shared" si="72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>
      <c r="B170" s="37"/>
      <c r="C170" s="61"/>
      <c r="D170" s="61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HLOOKUP(I170,ElecAvoidedCostsWOCC!$A$5:$Q$50,G170+1,FALSE)</f>
        <v>#N/A</v>
      </c>
      <c r="AG170" s="44" t="e">
        <f t="shared" si="69"/>
        <v>#N/A</v>
      </c>
      <c r="AH170" s="52" t="e">
        <f>HLOOKUP(I170,ElecAvoidedCostsWOCC!$A$5:$Q$50,T170+1,FALSE)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HLOOKUP(I170,ElecAvoidedCostsWOCC!$A$5:$Q$50,G170+1,FALSE)*J170*L170</f>
        <v>#N/A</v>
      </c>
      <c r="AL170" s="44" t="e">
        <f t="shared" si="72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>
      <c r="B171" s="37"/>
      <c r="C171" s="61"/>
      <c r="D171" s="61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HLOOKUP(I171,ElecAvoidedCostsWOCC!$A$5:$Q$50,G171+1,FALSE)</f>
        <v>#N/A</v>
      </c>
      <c r="AG171" s="44" t="e">
        <f t="shared" si="69"/>
        <v>#N/A</v>
      </c>
      <c r="AH171" s="52" t="e">
        <f>HLOOKUP(I171,ElecAvoidedCostsWOCC!$A$5:$Q$50,T171+1,FALSE)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HLOOKUP(I171,ElecAvoidedCostsWOCC!$A$5:$Q$50,G171+1,FALSE)*J171*L171</f>
        <v>#N/A</v>
      </c>
      <c r="AL171" s="44" t="e">
        <f t="shared" si="72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>
      <c r="B172" s="3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HLOOKUP(I172,ElecAvoidedCostsWOCC!$A$5:$Q$50,G172+1,FALSE)</f>
        <v>#N/A</v>
      </c>
      <c r="AG172" s="44" t="e">
        <f t="shared" si="69"/>
        <v>#N/A</v>
      </c>
      <c r="AH172" s="52" t="e">
        <f>HLOOKUP(I172,ElecAvoidedCostsWOCC!$A$5:$Q$50,T172+1,FALSE)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HLOOKUP(I172,ElecAvoidedCostsWOCC!$A$5:$Q$50,G172+1,FALSE)*J172*L172</f>
        <v>#N/A</v>
      </c>
      <c r="AL172" s="44" t="e">
        <f t="shared" si="72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  <row r="173" spans="2:42">
      <c r="B173" s="37"/>
      <c r="C173" s="61"/>
      <c r="D173" s="61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7"/>
        <v>0</v>
      </c>
      <c r="U173" s="47">
        <f t="shared" si="58"/>
        <v>0</v>
      </c>
      <c r="V173" s="48">
        <f t="shared" si="59"/>
        <v>0</v>
      </c>
      <c r="W173" s="49">
        <f t="shared" si="60"/>
        <v>0</v>
      </c>
      <c r="X173" s="44">
        <f t="shared" si="61"/>
        <v>0</v>
      </c>
      <c r="Y173" s="44">
        <f t="shared" si="62"/>
        <v>0</v>
      </c>
      <c r="Z173" s="44">
        <f t="shared" si="63"/>
        <v>0</v>
      </c>
      <c r="AA173" s="50">
        <f t="shared" si="64"/>
        <v>0</v>
      </c>
      <c r="AB173" s="51">
        <f t="shared" si="65"/>
        <v>0</v>
      </c>
      <c r="AC173" s="44">
        <f t="shared" si="66"/>
        <v>0</v>
      </c>
      <c r="AD173" s="44">
        <f t="shared" si="67"/>
        <v>0</v>
      </c>
      <c r="AE173" s="44">
        <f t="shared" si="68"/>
        <v>0</v>
      </c>
      <c r="AF173" s="52" t="e">
        <f>HLOOKUP(I173,ElecAvoidedCostsWOCC!$A$5:$Q$50,G173+1,FALSE)</f>
        <v>#N/A</v>
      </c>
      <c r="AG173" s="44" t="e">
        <f t="shared" si="69"/>
        <v>#N/A</v>
      </c>
      <c r="AH173" s="52" t="e">
        <f>HLOOKUP(I173,ElecAvoidedCostsWOCC!$A$5:$Q$50,T173+1,FALSE)</f>
        <v>#N/A</v>
      </c>
      <c r="AI173" s="44" t="e">
        <f t="shared" si="70"/>
        <v>#N/A</v>
      </c>
      <c r="AJ173" s="44" t="e">
        <f t="shared" si="71"/>
        <v>#N/A</v>
      </c>
      <c r="AK173" s="44" t="e">
        <f>HLOOKUP(I173,ElecAvoidedCostsWOCC!$A$5:$Q$50,G173+1,FALSE)*J173*L173</f>
        <v>#N/A</v>
      </c>
      <c r="AL173" s="44" t="e">
        <f t="shared" si="72"/>
        <v>#N/A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8">
        <f t="shared" si="73"/>
        <v>0</v>
      </c>
      <c r="AO173" s="47">
        <f t="shared" si="74"/>
        <v>0</v>
      </c>
      <c r="AP173" s="47" t="e">
        <f t="shared" si="75"/>
        <v>#DIV/0!</v>
      </c>
    </row>
    <row r="174" spans="2:42">
      <c r="B174" s="37"/>
      <c r="C174" s="61"/>
      <c r="D174" s="61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7"/>
        <v>0</v>
      </c>
      <c r="U174" s="47">
        <f t="shared" si="58"/>
        <v>0</v>
      </c>
      <c r="V174" s="48">
        <f t="shared" si="59"/>
        <v>0</v>
      </c>
      <c r="W174" s="49">
        <f t="shared" si="60"/>
        <v>0</v>
      </c>
      <c r="X174" s="44">
        <f t="shared" si="61"/>
        <v>0</v>
      </c>
      <c r="Y174" s="44">
        <f t="shared" si="62"/>
        <v>0</v>
      </c>
      <c r="Z174" s="44">
        <f t="shared" si="63"/>
        <v>0</v>
      </c>
      <c r="AA174" s="50">
        <f t="shared" si="64"/>
        <v>0</v>
      </c>
      <c r="AB174" s="51">
        <f t="shared" si="65"/>
        <v>0</v>
      </c>
      <c r="AC174" s="44">
        <f t="shared" si="66"/>
        <v>0</v>
      </c>
      <c r="AD174" s="44">
        <f t="shared" si="67"/>
        <v>0</v>
      </c>
      <c r="AE174" s="44">
        <f t="shared" si="68"/>
        <v>0</v>
      </c>
      <c r="AF174" s="52" t="e">
        <f>HLOOKUP(I174,ElecAvoidedCostsWOCC!$A$5:$Q$50,G174+1,FALSE)</f>
        <v>#N/A</v>
      </c>
      <c r="AG174" s="44" t="e">
        <f t="shared" si="69"/>
        <v>#N/A</v>
      </c>
      <c r="AH174" s="52" t="e">
        <f>HLOOKUP(I174,ElecAvoidedCostsWOCC!$A$5:$Q$50,T174+1,FALSE)</f>
        <v>#N/A</v>
      </c>
      <c r="AI174" s="44" t="e">
        <f t="shared" si="70"/>
        <v>#N/A</v>
      </c>
      <c r="AJ174" s="44" t="e">
        <f t="shared" si="71"/>
        <v>#N/A</v>
      </c>
      <c r="AK174" s="44" t="e">
        <f>HLOOKUP(I174,ElecAvoidedCostsWOCC!$A$5:$Q$50,G174+1,FALSE)*J174*L174</f>
        <v>#N/A</v>
      </c>
      <c r="AL174" s="44" t="e">
        <f t="shared" si="72"/>
        <v>#N/A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73"/>
        <v>0</v>
      </c>
      <c r="AO174" s="47">
        <f t="shared" si="74"/>
        <v>0</v>
      </c>
      <c r="AP174" s="47" t="e">
        <f t="shared" si="75"/>
        <v>#DIV/0!</v>
      </c>
    </row>
    <row r="175" spans="2:42">
      <c r="B175" s="37"/>
      <c r="C175" s="61"/>
      <c r="D175" s="61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7"/>
        <v>0</v>
      </c>
      <c r="U175" s="47">
        <f t="shared" si="58"/>
        <v>0</v>
      </c>
      <c r="V175" s="48">
        <f t="shared" si="59"/>
        <v>0</v>
      </c>
      <c r="W175" s="49">
        <f t="shared" si="60"/>
        <v>0</v>
      </c>
      <c r="X175" s="44">
        <f t="shared" si="61"/>
        <v>0</v>
      </c>
      <c r="Y175" s="44">
        <f t="shared" si="62"/>
        <v>0</v>
      </c>
      <c r="Z175" s="44">
        <f t="shared" si="63"/>
        <v>0</v>
      </c>
      <c r="AA175" s="50">
        <f t="shared" si="64"/>
        <v>0</v>
      </c>
      <c r="AB175" s="51">
        <f t="shared" si="65"/>
        <v>0</v>
      </c>
      <c r="AC175" s="44">
        <f t="shared" si="66"/>
        <v>0</v>
      </c>
      <c r="AD175" s="44">
        <f t="shared" si="67"/>
        <v>0</v>
      </c>
      <c r="AE175" s="44">
        <f t="shared" si="68"/>
        <v>0</v>
      </c>
      <c r="AF175" s="52" t="e">
        <f>HLOOKUP(I175,ElecAvoidedCostsWOCC!$A$5:$Q$50,G175+1,FALSE)</f>
        <v>#N/A</v>
      </c>
      <c r="AG175" s="44" t="e">
        <f t="shared" si="69"/>
        <v>#N/A</v>
      </c>
      <c r="AH175" s="52" t="e">
        <f>HLOOKUP(I175,ElecAvoidedCostsWOCC!$A$5:$Q$50,T175+1,FALSE)</f>
        <v>#N/A</v>
      </c>
      <c r="AI175" s="44" t="e">
        <f t="shared" si="70"/>
        <v>#N/A</v>
      </c>
      <c r="AJ175" s="44" t="e">
        <f t="shared" si="71"/>
        <v>#N/A</v>
      </c>
      <c r="AK175" s="44" t="e">
        <f>HLOOKUP(I175,ElecAvoidedCostsWOCC!$A$5:$Q$50,G175+1,FALSE)*J175*L175</f>
        <v>#N/A</v>
      </c>
      <c r="AL175" s="44" t="e">
        <f t="shared" si="72"/>
        <v>#N/A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73"/>
        <v>0</v>
      </c>
      <c r="AO175" s="47">
        <f t="shared" si="74"/>
        <v>0</v>
      </c>
      <c r="AP175" s="47" t="e">
        <f t="shared" si="75"/>
        <v>#DIV/0!</v>
      </c>
    </row>
    <row r="176" spans="2:42">
      <c r="B176" s="37"/>
      <c r="C176" s="61"/>
      <c r="D176" s="61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7"/>
        <v>0</v>
      </c>
      <c r="U176" s="47">
        <f t="shared" si="58"/>
        <v>0</v>
      </c>
      <c r="V176" s="48">
        <f t="shared" si="59"/>
        <v>0</v>
      </c>
      <c r="W176" s="49">
        <f t="shared" si="60"/>
        <v>0</v>
      </c>
      <c r="X176" s="44">
        <f t="shared" si="61"/>
        <v>0</v>
      </c>
      <c r="Y176" s="44">
        <f t="shared" si="62"/>
        <v>0</v>
      </c>
      <c r="Z176" s="44">
        <f t="shared" si="63"/>
        <v>0</v>
      </c>
      <c r="AA176" s="50">
        <f t="shared" si="64"/>
        <v>0</v>
      </c>
      <c r="AB176" s="51">
        <f t="shared" si="65"/>
        <v>0</v>
      </c>
      <c r="AC176" s="44">
        <f t="shared" si="66"/>
        <v>0</v>
      </c>
      <c r="AD176" s="44">
        <f t="shared" si="67"/>
        <v>0</v>
      </c>
      <c r="AE176" s="44">
        <f t="shared" si="68"/>
        <v>0</v>
      </c>
      <c r="AF176" s="52" t="e">
        <f>HLOOKUP(I176,ElecAvoidedCostsWOCC!$A$5:$Q$50,G176+1,FALSE)</f>
        <v>#N/A</v>
      </c>
      <c r="AG176" s="44" t="e">
        <f t="shared" si="69"/>
        <v>#N/A</v>
      </c>
      <c r="AH176" s="52" t="e">
        <f>HLOOKUP(I176,ElecAvoidedCostsWOCC!$A$5:$Q$50,T176+1,FALSE)</f>
        <v>#N/A</v>
      </c>
      <c r="AI176" s="44" t="e">
        <f t="shared" si="70"/>
        <v>#N/A</v>
      </c>
      <c r="AJ176" s="44" t="e">
        <f t="shared" si="71"/>
        <v>#N/A</v>
      </c>
      <c r="AK176" s="44" t="e">
        <f>HLOOKUP(I176,ElecAvoidedCostsWOCC!$A$5:$Q$50,G176+1,FALSE)*J176*L176</f>
        <v>#N/A</v>
      </c>
      <c r="AL176" s="44" t="e">
        <f t="shared" si="72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73"/>
        <v>0</v>
      </c>
      <c r="AO176" s="47">
        <f t="shared" si="74"/>
        <v>0</v>
      </c>
      <c r="AP176" s="47" t="e">
        <f t="shared" si="75"/>
        <v>#DIV/0!</v>
      </c>
    </row>
    <row r="177" spans="2:42">
      <c r="B177" s="37"/>
      <c r="C177" s="61"/>
      <c r="D177" s="61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7"/>
        <v>0</v>
      </c>
      <c r="U177" s="47">
        <f t="shared" si="58"/>
        <v>0</v>
      </c>
      <c r="V177" s="48">
        <f t="shared" si="59"/>
        <v>0</v>
      </c>
      <c r="W177" s="49">
        <f t="shared" si="60"/>
        <v>0</v>
      </c>
      <c r="X177" s="44">
        <f t="shared" si="61"/>
        <v>0</v>
      </c>
      <c r="Y177" s="44">
        <f t="shared" si="62"/>
        <v>0</v>
      </c>
      <c r="Z177" s="44">
        <f t="shared" si="63"/>
        <v>0</v>
      </c>
      <c r="AA177" s="50">
        <f t="shared" si="64"/>
        <v>0</v>
      </c>
      <c r="AB177" s="51">
        <f t="shared" si="65"/>
        <v>0</v>
      </c>
      <c r="AC177" s="44">
        <f t="shared" si="66"/>
        <v>0</v>
      </c>
      <c r="AD177" s="44">
        <f t="shared" si="67"/>
        <v>0</v>
      </c>
      <c r="AE177" s="44">
        <f t="shared" si="68"/>
        <v>0</v>
      </c>
      <c r="AF177" s="52" t="e">
        <f>HLOOKUP(I177,ElecAvoidedCostsWOCC!$A$5:$Q$50,G177+1,FALSE)</f>
        <v>#N/A</v>
      </c>
      <c r="AG177" s="44" t="e">
        <f t="shared" si="69"/>
        <v>#N/A</v>
      </c>
      <c r="AH177" s="52" t="e">
        <f>HLOOKUP(I177,ElecAvoidedCostsWOCC!$A$5:$Q$50,T177+1,FALSE)</f>
        <v>#N/A</v>
      </c>
      <c r="AI177" s="44" t="e">
        <f t="shared" si="70"/>
        <v>#N/A</v>
      </c>
      <c r="AJ177" s="44" t="e">
        <f t="shared" si="71"/>
        <v>#N/A</v>
      </c>
      <c r="AK177" s="44" t="e">
        <f>HLOOKUP(I177,ElecAvoidedCostsWOCC!$A$5:$Q$50,G177+1,FALSE)*J177*L177</f>
        <v>#N/A</v>
      </c>
      <c r="AL177" s="44" t="e">
        <f t="shared" si="72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73"/>
        <v>0</v>
      </c>
      <c r="AO177" s="47">
        <f t="shared" si="74"/>
        <v>0</v>
      </c>
      <c r="AP177" s="47" t="e">
        <f t="shared" si="75"/>
        <v>#DIV/0!</v>
      </c>
    </row>
    <row r="178" spans="2:42">
      <c r="B178" s="37"/>
      <c r="C178" s="61"/>
      <c r="D178" s="61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57"/>
        <v>0</v>
      </c>
      <c r="U178" s="47">
        <f t="shared" si="58"/>
        <v>0</v>
      </c>
      <c r="V178" s="48">
        <f t="shared" si="59"/>
        <v>0</v>
      </c>
      <c r="W178" s="49">
        <f t="shared" si="60"/>
        <v>0</v>
      </c>
      <c r="X178" s="44">
        <f t="shared" si="61"/>
        <v>0</v>
      </c>
      <c r="Y178" s="44">
        <f t="shared" si="62"/>
        <v>0</v>
      </c>
      <c r="Z178" s="44">
        <f t="shared" si="63"/>
        <v>0</v>
      </c>
      <c r="AA178" s="50">
        <f t="shared" si="64"/>
        <v>0</v>
      </c>
      <c r="AB178" s="51">
        <f t="shared" si="65"/>
        <v>0</v>
      </c>
      <c r="AC178" s="44">
        <f t="shared" si="66"/>
        <v>0</v>
      </c>
      <c r="AD178" s="44">
        <f t="shared" si="67"/>
        <v>0</v>
      </c>
      <c r="AE178" s="44">
        <f t="shared" si="68"/>
        <v>0</v>
      </c>
      <c r="AF178" s="52" t="e">
        <f>HLOOKUP(I178,ElecAvoidedCostsWOCC!$A$5:$Q$50,G178+1,FALSE)</f>
        <v>#N/A</v>
      </c>
      <c r="AG178" s="44" t="e">
        <f t="shared" si="69"/>
        <v>#N/A</v>
      </c>
      <c r="AH178" s="52" t="e">
        <f>HLOOKUP(I178,ElecAvoidedCostsWOCC!$A$5:$Q$50,T178+1,FALSE)</f>
        <v>#N/A</v>
      </c>
      <c r="AI178" s="44" t="e">
        <f t="shared" si="70"/>
        <v>#N/A</v>
      </c>
      <c r="AJ178" s="44" t="e">
        <f t="shared" si="71"/>
        <v>#N/A</v>
      </c>
      <c r="AK178" s="44" t="e">
        <f>HLOOKUP(I178,ElecAvoidedCostsWOCC!$A$5:$Q$50,G178+1,FALSE)*J178*L178</f>
        <v>#N/A</v>
      </c>
      <c r="AL178" s="44" t="e">
        <f t="shared" si="72"/>
        <v>#N/A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8">
        <f t="shared" si="73"/>
        <v>0</v>
      </c>
      <c r="AO178" s="47">
        <f t="shared" si="74"/>
        <v>0</v>
      </c>
      <c r="AP178" s="47" t="e">
        <f t="shared" si="75"/>
        <v>#DIV/0!</v>
      </c>
    </row>
    <row r="179" spans="2:42">
      <c r="B179" s="37"/>
      <c r="C179" s="61"/>
      <c r="D179" s="61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57"/>
        <v>0</v>
      </c>
      <c r="U179" s="47">
        <f t="shared" si="58"/>
        <v>0</v>
      </c>
      <c r="V179" s="48">
        <f t="shared" si="59"/>
        <v>0</v>
      </c>
      <c r="W179" s="49">
        <f t="shared" si="60"/>
        <v>0</v>
      </c>
      <c r="X179" s="44">
        <f t="shared" si="61"/>
        <v>0</v>
      </c>
      <c r="Y179" s="44">
        <f t="shared" si="62"/>
        <v>0</v>
      </c>
      <c r="Z179" s="44">
        <f t="shared" si="63"/>
        <v>0</v>
      </c>
      <c r="AA179" s="50">
        <f t="shared" si="64"/>
        <v>0</v>
      </c>
      <c r="AB179" s="51">
        <f t="shared" si="65"/>
        <v>0</v>
      </c>
      <c r="AC179" s="44">
        <f t="shared" si="66"/>
        <v>0</v>
      </c>
      <c r="AD179" s="44">
        <f t="shared" si="67"/>
        <v>0</v>
      </c>
      <c r="AE179" s="44">
        <f t="shared" si="68"/>
        <v>0</v>
      </c>
      <c r="AF179" s="52" t="e">
        <f>HLOOKUP(I179,ElecAvoidedCostsWOCC!$A$5:$Q$50,G179+1,FALSE)</f>
        <v>#N/A</v>
      </c>
      <c r="AG179" s="44" t="e">
        <f t="shared" si="69"/>
        <v>#N/A</v>
      </c>
      <c r="AH179" s="52" t="e">
        <f>HLOOKUP(I179,ElecAvoidedCostsWOCC!$A$5:$Q$50,T179+1,FALSE)</f>
        <v>#N/A</v>
      </c>
      <c r="AI179" s="44" t="e">
        <f t="shared" si="70"/>
        <v>#N/A</v>
      </c>
      <c r="AJ179" s="44" t="e">
        <f t="shared" si="71"/>
        <v>#N/A</v>
      </c>
      <c r="AK179" s="44" t="e">
        <f>HLOOKUP(I179,ElecAvoidedCostsWOCC!$A$5:$Q$50,G179+1,FALSE)*J179*L179</f>
        <v>#N/A</v>
      </c>
      <c r="AL179" s="44" t="e">
        <f t="shared" si="72"/>
        <v>#N/A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8">
        <f t="shared" si="73"/>
        <v>0</v>
      </c>
      <c r="AO179" s="47">
        <f t="shared" si="74"/>
        <v>0</v>
      </c>
      <c r="AP179" s="47" t="e">
        <f t="shared" si="75"/>
        <v>#DIV/0!</v>
      </c>
    </row>
    <row r="180" spans="2:42">
      <c r="B180" s="37"/>
      <c r="C180" s="61"/>
      <c r="D180" s="61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57"/>
        <v>0</v>
      </c>
      <c r="U180" s="47">
        <f t="shared" si="58"/>
        <v>0</v>
      </c>
      <c r="V180" s="48">
        <f t="shared" si="59"/>
        <v>0</v>
      </c>
      <c r="W180" s="49">
        <f t="shared" si="60"/>
        <v>0</v>
      </c>
      <c r="X180" s="44">
        <f t="shared" si="61"/>
        <v>0</v>
      </c>
      <c r="Y180" s="44">
        <f t="shared" si="62"/>
        <v>0</v>
      </c>
      <c r="Z180" s="44">
        <f t="shared" si="63"/>
        <v>0</v>
      </c>
      <c r="AA180" s="50">
        <f t="shared" si="64"/>
        <v>0</v>
      </c>
      <c r="AB180" s="51">
        <f t="shared" si="65"/>
        <v>0</v>
      </c>
      <c r="AC180" s="44">
        <f t="shared" si="66"/>
        <v>0</v>
      </c>
      <c r="AD180" s="44">
        <f t="shared" si="67"/>
        <v>0</v>
      </c>
      <c r="AE180" s="44">
        <f t="shared" si="68"/>
        <v>0</v>
      </c>
      <c r="AF180" s="52" t="e">
        <f>HLOOKUP(I180,ElecAvoidedCostsWOCC!$A$5:$Q$50,G180+1,FALSE)</f>
        <v>#N/A</v>
      </c>
      <c r="AG180" s="44" t="e">
        <f t="shared" si="69"/>
        <v>#N/A</v>
      </c>
      <c r="AH180" s="52" t="e">
        <f>HLOOKUP(I180,ElecAvoidedCostsWOCC!$A$5:$Q$50,T180+1,FALSE)</f>
        <v>#N/A</v>
      </c>
      <c r="AI180" s="44" t="e">
        <f t="shared" si="70"/>
        <v>#N/A</v>
      </c>
      <c r="AJ180" s="44" t="e">
        <f t="shared" si="71"/>
        <v>#N/A</v>
      </c>
      <c r="AK180" s="44" t="e">
        <f>HLOOKUP(I180,ElecAvoidedCostsWOCC!$A$5:$Q$50,G180+1,FALSE)*J180*L180</f>
        <v>#N/A</v>
      </c>
      <c r="AL180" s="44" t="e">
        <f t="shared" si="72"/>
        <v>#N/A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8">
        <f t="shared" si="73"/>
        <v>0</v>
      </c>
      <c r="AO180" s="47">
        <f t="shared" si="74"/>
        <v>0</v>
      </c>
      <c r="AP180" s="47" t="e">
        <f t="shared" si="75"/>
        <v>#DIV/0!</v>
      </c>
    </row>
    <row r="181" spans="2:42">
      <c r="B181" s="37"/>
      <c r="C181" s="61"/>
      <c r="D181" s="61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57"/>
        <v>0</v>
      </c>
      <c r="U181" s="47">
        <f t="shared" si="58"/>
        <v>0</v>
      </c>
      <c r="V181" s="48">
        <f t="shared" si="59"/>
        <v>0</v>
      </c>
      <c r="W181" s="49">
        <f t="shared" si="60"/>
        <v>0</v>
      </c>
      <c r="X181" s="44">
        <f t="shared" si="61"/>
        <v>0</v>
      </c>
      <c r="Y181" s="44">
        <f t="shared" si="62"/>
        <v>0</v>
      </c>
      <c r="Z181" s="44">
        <f t="shared" si="63"/>
        <v>0</v>
      </c>
      <c r="AA181" s="50">
        <f t="shared" si="64"/>
        <v>0</v>
      </c>
      <c r="AB181" s="51">
        <f t="shared" si="65"/>
        <v>0</v>
      </c>
      <c r="AC181" s="44">
        <f t="shared" si="66"/>
        <v>0</v>
      </c>
      <c r="AD181" s="44">
        <f t="shared" si="67"/>
        <v>0</v>
      </c>
      <c r="AE181" s="44">
        <f t="shared" si="68"/>
        <v>0</v>
      </c>
      <c r="AF181" s="52" t="e">
        <f>HLOOKUP(I181,ElecAvoidedCostsWOCC!$A$5:$Q$50,G181+1,FALSE)</f>
        <v>#N/A</v>
      </c>
      <c r="AG181" s="44" t="e">
        <f t="shared" si="69"/>
        <v>#N/A</v>
      </c>
      <c r="AH181" s="52" t="e">
        <f>HLOOKUP(I181,ElecAvoidedCostsWOCC!$A$5:$Q$50,T181+1,FALSE)</f>
        <v>#N/A</v>
      </c>
      <c r="AI181" s="44" t="e">
        <f t="shared" si="70"/>
        <v>#N/A</v>
      </c>
      <c r="AJ181" s="44" t="e">
        <f t="shared" si="71"/>
        <v>#N/A</v>
      </c>
      <c r="AK181" s="44" t="e">
        <f>HLOOKUP(I181,ElecAvoidedCostsWOCC!$A$5:$Q$50,G181+1,FALSE)*J181*L181</f>
        <v>#N/A</v>
      </c>
      <c r="AL181" s="44" t="e">
        <f t="shared" si="72"/>
        <v>#N/A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8">
        <f t="shared" si="73"/>
        <v>0</v>
      </c>
      <c r="AO181" s="47">
        <f t="shared" si="74"/>
        <v>0</v>
      </c>
      <c r="AP181" s="47" t="e">
        <f t="shared" si="75"/>
        <v>#DIV/0!</v>
      </c>
    </row>
    <row r="182" spans="2:42">
      <c r="B182" s="3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7"/>
        <v>0</v>
      </c>
      <c r="U182" s="47">
        <f t="shared" si="58"/>
        <v>0</v>
      </c>
      <c r="V182" s="48">
        <f t="shared" si="59"/>
        <v>0</v>
      </c>
      <c r="W182" s="49">
        <f t="shared" si="60"/>
        <v>0</v>
      </c>
      <c r="X182" s="44">
        <f t="shared" si="61"/>
        <v>0</v>
      </c>
      <c r="Y182" s="44">
        <f t="shared" si="62"/>
        <v>0</v>
      </c>
      <c r="Z182" s="44">
        <f t="shared" si="63"/>
        <v>0</v>
      </c>
      <c r="AA182" s="50">
        <f t="shared" si="64"/>
        <v>0</v>
      </c>
      <c r="AB182" s="51">
        <f t="shared" si="65"/>
        <v>0</v>
      </c>
      <c r="AC182" s="44">
        <f t="shared" si="66"/>
        <v>0</v>
      </c>
      <c r="AD182" s="44">
        <f t="shared" si="67"/>
        <v>0</v>
      </c>
      <c r="AE182" s="44">
        <f t="shared" si="68"/>
        <v>0</v>
      </c>
      <c r="AF182" s="52" t="e">
        <f>HLOOKUP(I182,ElecAvoidedCostsWOCC!$A$5:$Q$50,G182+1,FALSE)</f>
        <v>#N/A</v>
      </c>
      <c r="AG182" s="44" t="e">
        <f t="shared" si="69"/>
        <v>#N/A</v>
      </c>
      <c r="AH182" s="52" t="e">
        <f>HLOOKUP(I182,ElecAvoidedCostsWOCC!$A$5:$Q$50,T182+1,FALSE)</f>
        <v>#N/A</v>
      </c>
      <c r="AI182" s="44" t="e">
        <f t="shared" si="70"/>
        <v>#N/A</v>
      </c>
      <c r="AJ182" s="44" t="e">
        <f t="shared" si="71"/>
        <v>#N/A</v>
      </c>
      <c r="AK182" s="44" t="e">
        <f>HLOOKUP(I182,ElecAvoidedCostsWOCC!$A$5:$Q$50,G182+1,FALSE)*J182*L182</f>
        <v>#N/A</v>
      </c>
      <c r="AL182" s="44" t="e">
        <f t="shared" si="72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73"/>
        <v>0</v>
      </c>
      <c r="AO182" s="47">
        <f t="shared" si="74"/>
        <v>0</v>
      </c>
      <c r="AP182" s="47" t="e">
        <f t="shared" si="75"/>
        <v>#DIV/0!</v>
      </c>
    </row>
    <row r="183" spans="2:42">
      <c r="B183" s="3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7"/>
        <v>0</v>
      </c>
      <c r="U183" s="47">
        <f t="shared" si="58"/>
        <v>0</v>
      </c>
      <c r="V183" s="48">
        <f t="shared" si="59"/>
        <v>0</v>
      </c>
      <c r="W183" s="49">
        <f t="shared" si="60"/>
        <v>0</v>
      </c>
      <c r="X183" s="44">
        <f t="shared" si="61"/>
        <v>0</v>
      </c>
      <c r="Y183" s="44">
        <f t="shared" si="62"/>
        <v>0</v>
      </c>
      <c r="Z183" s="44">
        <f t="shared" si="63"/>
        <v>0</v>
      </c>
      <c r="AA183" s="50">
        <f t="shared" si="64"/>
        <v>0</v>
      </c>
      <c r="AB183" s="51">
        <f t="shared" si="65"/>
        <v>0</v>
      </c>
      <c r="AC183" s="44">
        <f t="shared" si="66"/>
        <v>0</v>
      </c>
      <c r="AD183" s="44">
        <f t="shared" si="67"/>
        <v>0</v>
      </c>
      <c r="AE183" s="44">
        <f t="shared" si="68"/>
        <v>0</v>
      </c>
      <c r="AF183" s="52" t="e">
        <f>HLOOKUP(I183,ElecAvoidedCostsWOCC!$A$5:$Q$50,G183+1,FALSE)</f>
        <v>#N/A</v>
      </c>
      <c r="AG183" s="44" t="e">
        <f t="shared" si="69"/>
        <v>#N/A</v>
      </c>
      <c r="AH183" s="52" t="e">
        <f>HLOOKUP(I183,ElecAvoidedCostsWOCC!$A$5:$Q$50,T183+1,FALSE)</f>
        <v>#N/A</v>
      </c>
      <c r="AI183" s="44" t="e">
        <f t="shared" si="70"/>
        <v>#N/A</v>
      </c>
      <c r="AJ183" s="44" t="e">
        <f t="shared" si="71"/>
        <v>#N/A</v>
      </c>
      <c r="AK183" s="44" t="e">
        <f>HLOOKUP(I183,ElecAvoidedCostsWOCC!$A$5:$Q$50,G183+1,FALSE)*J183*L183</f>
        <v>#N/A</v>
      </c>
      <c r="AL183" s="44" t="e">
        <f t="shared" si="72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73"/>
        <v>0</v>
      </c>
      <c r="AO183" s="47">
        <f t="shared" si="74"/>
        <v>0</v>
      </c>
      <c r="AP183" s="47" t="e">
        <f t="shared" si="75"/>
        <v>#DIV/0!</v>
      </c>
    </row>
    <row r="184" spans="2:42">
      <c r="B184" s="3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7"/>
        <v>0</v>
      </c>
      <c r="U184" s="47">
        <f t="shared" si="58"/>
        <v>0</v>
      </c>
      <c r="V184" s="48">
        <f t="shared" si="59"/>
        <v>0</v>
      </c>
      <c r="W184" s="49">
        <f t="shared" si="60"/>
        <v>0</v>
      </c>
      <c r="X184" s="44">
        <f t="shared" si="61"/>
        <v>0</v>
      </c>
      <c r="Y184" s="44">
        <f t="shared" si="62"/>
        <v>0</v>
      </c>
      <c r="Z184" s="44">
        <f t="shared" si="63"/>
        <v>0</v>
      </c>
      <c r="AA184" s="50">
        <f t="shared" si="64"/>
        <v>0</v>
      </c>
      <c r="AB184" s="51">
        <f t="shared" si="65"/>
        <v>0</v>
      </c>
      <c r="AC184" s="44">
        <f t="shared" si="66"/>
        <v>0</v>
      </c>
      <c r="AD184" s="44">
        <f t="shared" si="67"/>
        <v>0</v>
      </c>
      <c r="AE184" s="44">
        <f t="shared" si="68"/>
        <v>0</v>
      </c>
      <c r="AF184" s="52" t="e">
        <f>HLOOKUP(I184,ElecAvoidedCostsWOCC!$A$5:$Q$50,G184+1,FALSE)</f>
        <v>#N/A</v>
      </c>
      <c r="AG184" s="44" t="e">
        <f t="shared" si="69"/>
        <v>#N/A</v>
      </c>
      <c r="AH184" s="52" t="e">
        <f>HLOOKUP(I184,ElecAvoidedCostsWOCC!$A$5:$Q$50,T184+1,FALSE)</f>
        <v>#N/A</v>
      </c>
      <c r="AI184" s="44" t="e">
        <f t="shared" si="70"/>
        <v>#N/A</v>
      </c>
      <c r="AJ184" s="44" t="e">
        <f t="shared" si="71"/>
        <v>#N/A</v>
      </c>
      <c r="AK184" s="44" t="e">
        <f>HLOOKUP(I184,ElecAvoidedCostsWOCC!$A$5:$Q$50,G184+1,FALSE)*J184*L184</f>
        <v>#N/A</v>
      </c>
      <c r="AL184" s="44" t="e">
        <f t="shared" si="72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73"/>
        <v>0</v>
      </c>
      <c r="AO184" s="47">
        <f t="shared" si="74"/>
        <v>0</v>
      </c>
      <c r="AP184" s="47" t="e">
        <f t="shared" si="75"/>
        <v>#DIV/0!</v>
      </c>
    </row>
    <row r="185" spans="2:42">
      <c r="B185" s="3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7"/>
        <v>0</v>
      </c>
      <c r="U185" s="47">
        <f t="shared" si="58"/>
        <v>0</v>
      </c>
      <c r="V185" s="48">
        <f t="shared" si="59"/>
        <v>0</v>
      </c>
      <c r="W185" s="49">
        <f t="shared" si="60"/>
        <v>0</v>
      </c>
      <c r="X185" s="44">
        <f t="shared" si="61"/>
        <v>0</v>
      </c>
      <c r="Y185" s="44">
        <f t="shared" si="62"/>
        <v>0</v>
      </c>
      <c r="Z185" s="44">
        <f t="shared" si="63"/>
        <v>0</v>
      </c>
      <c r="AA185" s="50">
        <f t="shared" si="64"/>
        <v>0</v>
      </c>
      <c r="AB185" s="51">
        <f t="shared" si="65"/>
        <v>0</v>
      </c>
      <c r="AC185" s="44">
        <f t="shared" si="66"/>
        <v>0</v>
      </c>
      <c r="AD185" s="44">
        <f t="shared" si="67"/>
        <v>0</v>
      </c>
      <c r="AE185" s="44">
        <f t="shared" si="68"/>
        <v>0</v>
      </c>
      <c r="AF185" s="52" t="e">
        <f>HLOOKUP(I185,ElecAvoidedCostsWOCC!$A$5:$Q$50,G185+1,FALSE)</f>
        <v>#N/A</v>
      </c>
      <c r="AG185" s="44" t="e">
        <f t="shared" si="69"/>
        <v>#N/A</v>
      </c>
      <c r="AH185" s="52" t="e">
        <f>HLOOKUP(I185,ElecAvoidedCostsWOCC!$A$5:$Q$50,T185+1,FALSE)</f>
        <v>#N/A</v>
      </c>
      <c r="AI185" s="44" t="e">
        <f t="shared" si="70"/>
        <v>#N/A</v>
      </c>
      <c r="AJ185" s="44" t="e">
        <f t="shared" si="71"/>
        <v>#N/A</v>
      </c>
      <c r="AK185" s="44" t="e">
        <f>HLOOKUP(I185,ElecAvoidedCostsWOCC!$A$5:$Q$50,G185+1,FALSE)*J185*L185</f>
        <v>#N/A</v>
      </c>
      <c r="AL185" s="44" t="e">
        <f t="shared" si="72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73"/>
        <v>0</v>
      </c>
      <c r="AO185" s="47">
        <f t="shared" si="74"/>
        <v>0</v>
      </c>
      <c r="AP185" s="47" t="e">
        <f t="shared" si="75"/>
        <v>#DIV/0!</v>
      </c>
    </row>
    <row r="186" spans="2:42">
      <c r="B186" s="3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7"/>
        <v>0</v>
      </c>
      <c r="U186" s="47">
        <f t="shared" si="58"/>
        <v>0</v>
      </c>
      <c r="V186" s="48">
        <f t="shared" si="59"/>
        <v>0</v>
      </c>
      <c r="W186" s="49">
        <f t="shared" si="60"/>
        <v>0</v>
      </c>
      <c r="X186" s="44">
        <f t="shared" si="61"/>
        <v>0</v>
      </c>
      <c r="Y186" s="44">
        <f t="shared" si="62"/>
        <v>0</v>
      </c>
      <c r="Z186" s="44">
        <f t="shared" si="63"/>
        <v>0</v>
      </c>
      <c r="AA186" s="50">
        <f t="shared" si="64"/>
        <v>0</v>
      </c>
      <c r="AB186" s="51">
        <f t="shared" si="65"/>
        <v>0</v>
      </c>
      <c r="AC186" s="44">
        <f t="shared" si="66"/>
        <v>0</v>
      </c>
      <c r="AD186" s="44">
        <f t="shared" si="67"/>
        <v>0</v>
      </c>
      <c r="AE186" s="44">
        <f t="shared" si="68"/>
        <v>0</v>
      </c>
      <c r="AF186" s="52" t="e">
        <f>HLOOKUP(I186,ElecAvoidedCostsWOCC!$A$5:$Q$50,G186+1,FALSE)</f>
        <v>#N/A</v>
      </c>
      <c r="AG186" s="44" t="e">
        <f t="shared" si="69"/>
        <v>#N/A</v>
      </c>
      <c r="AH186" s="52" t="e">
        <f>HLOOKUP(I186,ElecAvoidedCostsWOCC!$A$5:$Q$50,T186+1,FALSE)</f>
        <v>#N/A</v>
      </c>
      <c r="AI186" s="44" t="e">
        <f t="shared" si="70"/>
        <v>#N/A</v>
      </c>
      <c r="AJ186" s="44" t="e">
        <f t="shared" si="71"/>
        <v>#N/A</v>
      </c>
      <c r="AK186" s="44" t="e">
        <f>HLOOKUP(I186,ElecAvoidedCostsWOCC!$A$5:$Q$50,G186+1,FALSE)*J186*L186</f>
        <v>#N/A</v>
      </c>
      <c r="AL186" s="44" t="e">
        <f t="shared" si="72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73"/>
        <v>0</v>
      </c>
      <c r="AO186" s="47">
        <f t="shared" si="74"/>
        <v>0</v>
      </c>
      <c r="AP186" s="47" t="e">
        <f t="shared" si="75"/>
        <v>#DIV/0!</v>
      </c>
    </row>
    <row r="187" spans="2:42">
      <c r="B187" s="3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7"/>
        <v>0</v>
      </c>
      <c r="U187" s="47">
        <f t="shared" si="58"/>
        <v>0</v>
      </c>
      <c r="V187" s="48">
        <f t="shared" si="59"/>
        <v>0</v>
      </c>
      <c r="W187" s="49">
        <f t="shared" si="60"/>
        <v>0</v>
      </c>
      <c r="X187" s="44">
        <f t="shared" si="61"/>
        <v>0</v>
      </c>
      <c r="Y187" s="44">
        <f t="shared" si="62"/>
        <v>0</v>
      </c>
      <c r="Z187" s="44">
        <f t="shared" si="63"/>
        <v>0</v>
      </c>
      <c r="AA187" s="50">
        <f t="shared" si="64"/>
        <v>0</v>
      </c>
      <c r="AB187" s="51">
        <f t="shared" si="65"/>
        <v>0</v>
      </c>
      <c r="AC187" s="44">
        <f t="shared" si="66"/>
        <v>0</v>
      </c>
      <c r="AD187" s="44">
        <f t="shared" si="67"/>
        <v>0</v>
      </c>
      <c r="AE187" s="44">
        <f t="shared" si="68"/>
        <v>0</v>
      </c>
      <c r="AF187" s="52" t="e">
        <f>HLOOKUP(I187,ElecAvoidedCostsWOCC!$A$5:$Q$50,G187+1,FALSE)</f>
        <v>#N/A</v>
      </c>
      <c r="AG187" s="44" t="e">
        <f t="shared" si="69"/>
        <v>#N/A</v>
      </c>
      <c r="AH187" s="52" t="e">
        <f>HLOOKUP(I187,ElecAvoidedCostsWOCC!$A$5:$Q$50,T187+1,FALSE)</f>
        <v>#N/A</v>
      </c>
      <c r="AI187" s="44" t="e">
        <f t="shared" si="70"/>
        <v>#N/A</v>
      </c>
      <c r="AJ187" s="44" t="e">
        <f t="shared" si="71"/>
        <v>#N/A</v>
      </c>
      <c r="AK187" s="44" t="e">
        <f>HLOOKUP(I187,ElecAvoidedCostsWOCC!$A$5:$Q$50,G187+1,FALSE)*J187*L187</f>
        <v>#N/A</v>
      </c>
      <c r="AL187" s="44" t="e">
        <f t="shared" si="72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73"/>
        <v>0</v>
      </c>
      <c r="AO187" s="47">
        <f t="shared" si="74"/>
        <v>0</v>
      </c>
      <c r="AP187" s="47" t="e">
        <f t="shared" si="75"/>
        <v>#DIV/0!</v>
      </c>
    </row>
    <row r="188" spans="2:42">
      <c r="B188" s="3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57"/>
        <v>0</v>
      </c>
      <c r="U188" s="47">
        <f t="shared" si="58"/>
        <v>0</v>
      </c>
      <c r="V188" s="48">
        <f t="shared" si="59"/>
        <v>0</v>
      </c>
      <c r="W188" s="49">
        <f t="shared" si="60"/>
        <v>0</v>
      </c>
      <c r="X188" s="44">
        <f t="shared" si="61"/>
        <v>0</v>
      </c>
      <c r="Y188" s="44">
        <f t="shared" si="62"/>
        <v>0</v>
      </c>
      <c r="Z188" s="44">
        <f t="shared" si="63"/>
        <v>0</v>
      </c>
      <c r="AA188" s="50">
        <f t="shared" si="64"/>
        <v>0</v>
      </c>
      <c r="AB188" s="51">
        <f t="shared" si="65"/>
        <v>0</v>
      </c>
      <c r="AC188" s="44">
        <f t="shared" si="66"/>
        <v>0</v>
      </c>
      <c r="AD188" s="44">
        <f t="shared" si="67"/>
        <v>0</v>
      </c>
      <c r="AE188" s="44">
        <f t="shared" si="68"/>
        <v>0</v>
      </c>
      <c r="AF188" s="52" t="e">
        <f>HLOOKUP(I188,ElecAvoidedCostsWOCC!$A$5:$Q$50,G188+1,FALSE)</f>
        <v>#N/A</v>
      </c>
      <c r="AG188" s="44" t="e">
        <f t="shared" si="69"/>
        <v>#N/A</v>
      </c>
      <c r="AH188" s="52" t="e">
        <f>HLOOKUP(I188,ElecAvoidedCostsWOCC!$A$5:$Q$50,T188+1,FALSE)</f>
        <v>#N/A</v>
      </c>
      <c r="AI188" s="44" t="e">
        <f t="shared" si="70"/>
        <v>#N/A</v>
      </c>
      <c r="AJ188" s="44" t="e">
        <f t="shared" si="71"/>
        <v>#N/A</v>
      </c>
      <c r="AK188" s="44" t="e">
        <f>HLOOKUP(I188,ElecAvoidedCostsWOCC!$A$5:$Q$50,G188+1,FALSE)*J188*L188</f>
        <v>#N/A</v>
      </c>
      <c r="AL188" s="44" t="e">
        <f t="shared" si="72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73"/>
        <v>0</v>
      </c>
      <c r="AO188" s="47">
        <f t="shared" si="74"/>
        <v>0</v>
      </c>
      <c r="AP188" s="47" t="e">
        <f t="shared" si="75"/>
        <v>#DIV/0!</v>
      </c>
    </row>
    <row r="189" spans="2:42">
      <c r="B189" s="3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7"/>
        <v>0</v>
      </c>
      <c r="U189" s="47">
        <f t="shared" si="58"/>
        <v>0</v>
      </c>
      <c r="V189" s="48">
        <f t="shared" si="59"/>
        <v>0</v>
      </c>
      <c r="W189" s="49">
        <f t="shared" si="60"/>
        <v>0</v>
      </c>
      <c r="X189" s="44">
        <f t="shared" si="61"/>
        <v>0</v>
      </c>
      <c r="Y189" s="44">
        <f t="shared" si="62"/>
        <v>0</v>
      </c>
      <c r="Z189" s="44">
        <f t="shared" si="63"/>
        <v>0</v>
      </c>
      <c r="AA189" s="50">
        <f t="shared" si="64"/>
        <v>0</v>
      </c>
      <c r="AB189" s="51">
        <f t="shared" si="65"/>
        <v>0</v>
      </c>
      <c r="AC189" s="44">
        <f t="shared" si="66"/>
        <v>0</v>
      </c>
      <c r="AD189" s="44">
        <f t="shared" si="67"/>
        <v>0</v>
      </c>
      <c r="AE189" s="44">
        <f t="shared" si="68"/>
        <v>0</v>
      </c>
      <c r="AF189" s="52" t="e">
        <f>HLOOKUP(I189,ElecAvoidedCostsWOCC!$A$5:$Q$50,G189+1,FALSE)</f>
        <v>#N/A</v>
      </c>
      <c r="AG189" s="44" t="e">
        <f t="shared" si="69"/>
        <v>#N/A</v>
      </c>
      <c r="AH189" s="52" t="e">
        <f>HLOOKUP(I189,ElecAvoidedCostsWOCC!$A$5:$Q$50,T189+1,FALSE)</f>
        <v>#N/A</v>
      </c>
      <c r="AI189" s="44" t="e">
        <f t="shared" si="70"/>
        <v>#N/A</v>
      </c>
      <c r="AJ189" s="44" t="e">
        <f t="shared" si="71"/>
        <v>#N/A</v>
      </c>
      <c r="AK189" s="44" t="e">
        <f>HLOOKUP(I189,ElecAvoidedCostsWOCC!$A$5:$Q$50,G189+1,FALSE)*J189*L189</f>
        <v>#N/A</v>
      </c>
      <c r="AL189" s="44" t="e">
        <f t="shared" si="72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3"/>
        <v>0</v>
      </c>
      <c r="AO189" s="47">
        <f t="shared" si="74"/>
        <v>0</v>
      </c>
      <c r="AP189" s="47" t="e">
        <f t="shared" si="75"/>
        <v>#DIV/0!</v>
      </c>
    </row>
    <row r="190" spans="2:42">
      <c r="B190" s="3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7"/>
        <v>0</v>
      </c>
      <c r="U190" s="47">
        <f t="shared" si="58"/>
        <v>0</v>
      </c>
      <c r="V190" s="48">
        <f t="shared" si="59"/>
        <v>0</v>
      </c>
      <c r="W190" s="49">
        <f t="shared" si="60"/>
        <v>0</v>
      </c>
      <c r="X190" s="44">
        <f t="shared" si="61"/>
        <v>0</v>
      </c>
      <c r="Y190" s="44">
        <f t="shared" si="62"/>
        <v>0</v>
      </c>
      <c r="Z190" s="44">
        <f t="shared" si="63"/>
        <v>0</v>
      </c>
      <c r="AA190" s="50">
        <f t="shared" si="64"/>
        <v>0</v>
      </c>
      <c r="AB190" s="51">
        <f t="shared" si="65"/>
        <v>0</v>
      </c>
      <c r="AC190" s="44">
        <f t="shared" si="66"/>
        <v>0</v>
      </c>
      <c r="AD190" s="44">
        <f t="shared" si="67"/>
        <v>0</v>
      </c>
      <c r="AE190" s="44">
        <f t="shared" si="68"/>
        <v>0</v>
      </c>
      <c r="AF190" s="52" t="e">
        <f>HLOOKUP(I190,ElecAvoidedCostsWOCC!$A$5:$Q$50,G190+1,FALSE)</f>
        <v>#N/A</v>
      </c>
      <c r="AG190" s="44" t="e">
        <f t="shared" si="69"/>
        <v>#N/A</v>
      </c>
      <c r="AH190" s="52" t="e">
        <f>HLOOKUP(I190,ElecAvoidedCostsWOCC!$A$5:$Q$50,T190+1,FALSE)</f>
        <v>#N/A</v>
      </c>
      <c r="AI190" s="44" t="e">
        <f t="shared" si="70"/>
        <v>#N/A</v>
      </c>
      <c r="AJ190" s="44" t="e">
        <f t="shared" si="71"/>
        <v>#N/A</v>
      </c>
      <c r="AK190" s="44" t="e">
        <f>HLOOKUP(I190,ElecAvoidedCostsWOCC!$A$5:$Q$50,G190+1,FALSE)*J190*L190</f>
        <v>#N/A</v>
      </c>
      <c r="AL190" s="44" t="e">
        <f t="shared" si="72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3"/>
        <v>0</v>
      </c>
      <c r="AO190" s="47">
        <f t="shared" si="74"/>
        <v>0</v>
      </c>
      <c r="AP190" s="47" t="e">
        <f t="shared" si="75"/>
        <v>#DIV/0!</v>
      </c>
    </row>
    <row r="191" spans="2:42">
      <c r="B191" s="3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7"/>
        <v>0</v>
      </c>
      <c r="U191" s="47">
        <f t="shared" si="58"/>
        <v>0</v>
      </c>
      <c r="V191" s="48">
        <f t="shared" si="59"/>
        <v>0</v>
      </c>
      <c r="W191" s="49">
        <f t="shared" si="60"/>
        <v>0</v>
      </c>
      <c r="X191" s="44">
        <f t="shared" si="61"/>
        <v>0</v>
      </c>
      <c r="Y191" s="44">
        <f t="shared" si="62"/>
        <v>0</v>
      </c>
      <c r="Z191" s="44">
        <f t="shared" si="63"/>
        <v>0</v>
      </c>
      <c r="AA191" s="50">
        <f t="shared" si="64"/>
        <v>0</v>
      </c>
      <c r="AB191" s="51">
        <f t="shared" si="65"/>
        <v>0</v>
      </c>
      <c r="AC191" s="44">
        <f t="shared" si="66"/>
        <v>0</v>
      </c>
      <c r="AD191" s="44">
        <f t="shared" si="67"/>
        <v>0</v>
      </c>
      <c r="AE191" s="44">
        <f t="shared" si="68"/>
        <v>0</v>
      </c>
      <c r="AF191" s="52" t="e">
        <f>HLOOKUP(I191,ElecAvoidedCostsWOCC!$A$5:$Q$50,G191+1,FALSE)</f>
        <v>#N/A</v>
      </c>
      <c r="AG191" s="44" t="e">
        <f t="shared" si="69"/>
        <v>#N/A</v>
      </c>
      <c r="AH191" s="52" t="e">
        <f>HLOOKUP(I191,ElecAvoidedCostsWOCC!$A$5:$Q$50,T191+1,FALSE)</f>
        <v>#N/A</v>
      </c>
      <c r="AI191" s="44" t="e">
        <f t="shared" si="70"/>
        <v>#N/A</v>
      </c>
      <c r="AJ191" s="44" t="e">
        <f t="shared" si="71"/>
        <v>#N/A</v>
      </c>
      <c r="AK191" s="44" t="e">
        <f>HLOOKUP(I191,ElecAvoidedCostsWOCC!$A$5:$Q$50,G191+1,FALSE)*J191*L191</f>
        <v>#N/A</v>
      </c>
      <c r="AL191" s="44" t="e">
        <f t="shared" si="72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3"/>
        <v>0</v>
      </c>
      <c r="AO191" s="47">
        <f t="shared" si="74"/>
        <v>0</v>
      </c>
      <c r="AP191" s="47" t="e">
        <f t="shared" si="75"/>
        <v>#DIV/0!</v>
      </c>
    </row>
    <row r="192" spans="2:42">
      <c r="B192" s="3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7"/>
        <v>0</v>
      </c>
      <c r="U192" s="47">
        <f t="shared" si="58"/>
        <v>0</v>
      </c>
      <c r="V192" s="48">
        <f t="shared" si="59"/>
        <v>0</v>
      </c>
      <c r="W192" s="49">
        <f t="shared" si="60"/>
        <v>0</v>
      </c>
      <c r="X192" s="44">
        <f t="shared" si="61"/>
        <v>0</v>
      </c>
      <c r="Y192" s="44">
        <f t="shared" si="62"/>
        <v>0</v>
      </c>
      <c r="Z192" s="44">
        <f t="shared" si="63"/>
        <v>0</v>
      </c>
      <c r="AA192" s="50">
        <f t="shared" si="64"/>
        <v>0</v>
      </c>
      <c r="AB192" s="51">
        <f t="shared" si="65"/>
        <v>0</v>
      </c>
      <c r="AC192" s="44">
        <f t="shared" si="66"/>
        <v>0</v>
      </c>
      <c r="AD192" s="44">
        <f t="shared" si="67"/>
        <v>0</v>
      </c>
      <c r="AE192" s="44">
        <f t="shared" si="68"/>
        <v>0</v>
      </c>
      <c r="AF192" s="52" t="e">
        <f>HLOOKUP(I192,ElecAvoidedCostsWOCC!$A$5:$Q$50,G192+1,FALSE)</f>
        <v>#N/A</v>
      </c>
      <c r="AG192" s="44" t="e">
        <f t="shared" si="69"/>
        <v>#N/A</v>
      </c>
      <c r="AH192" s="52" t="e">
        <f>HLOOKUP(I192,ElecAvoidedCostsWOCC!$A$5:$Q$50,T192+1,FALSE)</f>
        <v>#N/A</v>
      </c>
      <c r="AI192" s="44" t="e">
        <f t="shared" si="70"/>
        <v>#N/A</v>
      </c>
      <c r="AJ192" s="44" t="e">
        <f t="shared" si="71"/>
        <v>#N/A</v>
      </c>
      <c r="AK192" s="44" t="e">
        <f>HLOOKUP(I192,ElecAvoidedCostsWOCC!$A$5:$Q$50,G192+1,FALSE)*J192*L192</f>
        <v>#N/A</v>
      </c>
      <c r="AL192" s="44" t="e">
        <f t="shared" si="72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3"/>
        <v>0</v>
      </c>
      <c r="AO192" s="47">
        <f t="shared" si="74"/>
        <v>0</v>
      </c>
      <c r="AP192" s="47" t="e">
        <f t="shared" si="75"/>
        <v>#DIV/0!</v>
      </c>
    </row>
    <row r="193" spans="2:42">
      <c r="B193" s="3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7"/>
        <v>0</v>
      </c>
      <c r="U193" s="47">
        <f t="shared" si="58"/>
        <v>0</v>
      </c>
      <c r="V193" s="48">
        <f t="shared" si="59"/>
        <v>0</v>
      </c>
      <c r="W193" s="49">
        <f t="shared" si="60"/>
        <v>0</v>
      </c>
      <c r="X193" s="44">
        <f t="shared" si="61"/>
        <v>0</v>
      </c>
      <c r="Y193" s="44">
        <f t="shared" si="62"/>
        <v>0</v>
      </c>
      <c r="Z193" s="44">
        <f t="shared" si="63"/>
        <v>0</v>
      </c>
      <c r="AA193" s="50">
        <f t="shared" si="64"/>
        <v>0</v>
      </c>
      <c r="AB193" s="51">
        <f t="shared" si="65"/>
        <v>0</v>
      </c>
      <c r="AC193" s="44">
        <f t="shared" si="66"/>
        <v>0</v>
      </c>
      <c r="AD193" s="44">
        <f t="shared" si="67"/>
        <v>0</v>
      </c>
      <c r="AE193" s="44">
        <f t="shared" si="68"/>
        <v>0</v>
      </c>
      <c r="AF193" s="52" t="e">
        <f>HLOOKUP(I193,ElecAvoidedCostsWOCC!$A$5:$Q$50,G193+1,FALSE)</f>
        <v>#N/A</v>
      </c>
      <c r="AG193" s="44" t="e">
        <f t="shared" si="69"/>
        <v>#N/A</v>
      </c>
      <c r="AH193" s="52" t="e">
        <f>HLOOKUP(I193,ElecAvoidedCostsWOCC!$A$5:$Q$50,T193+1,FALSE)</f>
        <v>#N/A</v>
      </c>
      <c r="AI193" s="44" t="e">
        <f t="shared" si="70"/>
        <v>#N/A</v>
      </c>
      <c r="AJ193" s="44" t="e">
        <f t="shared" si="71"/>
        <v>#N/A</v>
      </c>
      <c r="AK193" s="44" t="e">
        <f>HLOOKUP(I193,ElecAvoidedCostsWOCC!$A$5:$Q$50,G193+1,FALSE)*J193*L193</f>
        <v>#N/A</v>
      </c>
      <c r="AL193" s="44" t="e">
        <f t="shared" si="72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3"/>
        <v>0</v>
      </c>
      <c r="AO193" s="47">
        <f t="shared" si="74"/>
        <v>0</v>
      </c>
      <c r="AP193" s="47" t="e">
        <f t="shared" si="75"/>
        <v>#DIV/0!</v>
      </c>
    </row>
    <row r="194" spans="2:42">
      <c r="B194" s="3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7"/>
        <v>0</v>
      </c>
      <c r="U194" s="47">
        <f t="shared" si="58"/>
        <v>0</v>
      </c>
      <c r="V194" s="48">
        <f t="shared" si="59"/>
        <v>0</v>
      </c>
      <c r="W194" s="49">
        <f t="shared" si="60"/>
        <v>0</v>
      </c>
      <c r="X194" s="44">
        <f t="shared" si="61"/>
        <v>0</v>
      </c>
      <c r="Y194" s="44">
        <f t="shared" si="62"/>
        <v>0</v>
      </c>
      <c r="Z194" s="44">
        <f t="shared" si="63"/>
        <v>0</v>
      </c>
      <c r="AA194" s="50">
        <f t="shared" si="64"/>
        <v>0</v>
      </c>
      <c r="AB194" s="51">
        <f t="shared" si="65"/>
        <v>0</v>
      </c>
      <c r="AC194" s="44">
        <f t="shared" si="66"/>
        <v>0</v>
      </c>
      <c r="AD194" s="44">
        <f t="shared" si="67"/>
        <v>0</v>
      </c>
      <c r="AE194" s="44">
        <f t="shared" si="68"/>
        <v>0</v>
      </c>
      <c r="AF194" s="52" t="e">
        <f>HLOOKUP(I194,ElecAvoidedCostsWOCC!$A$5:$Q$50,G194+1,FALSE)</f>
        <v>#N/A</v>
      </c>
      <c r="AG194" s="44" t="e">
        <f t="shared" si="69"/>
        <v>#N/A</v>
      </c>
      <c r="AH194" s="52" t="e">
        <f>HLOOKUP(I194,ElecAvoidedCostsWOCC!$A$5:$Q$50,T194+1,FALSE)</f>
        <v>#N/A</v>
      </c>
      <c r="AI194" s="44" t="e">
        <f t="shared" si="70"/>
        <v>#N/A</v>
      </c>
      <c r="AJ194" s="44" t="e">
        <f t="shared" si="71"/>
        <v>#N/A</v>
      </c>
      <c r="AK194" s="44" t="e">
        <f>HLOOKUP(I194,ElecAvoidedCostsWOCC!$A$5:$Q$50,G194+1,FALSE)*J194*L194</f>
        <v>#N/A</v>
      </c>
      <c r="AL194" s="44" t="e">
        <f t="shared" si="72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3"/>
        <v>0</v>
      </c>
      <c r="AO194" s="47">
        <f t="shared" si="74"/>
        <v>0</v>
      </c>
      <c r="AP194" s="47" t="e">
        <f t="shared" si="75"/>
        <v>#DIV/0!</v>
      </c>
    </row>
    <row r="195" spans="2:42">
      <c r="B195" s="3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7"/>
        <v>0</v>
      </c>
      <c r="U195" s="47">
        <f t="shared" si="58"/>
        <v>0</v>
      </c>
      <c r="V195" s="48">
        <f t="shared" si="59"/>
        <v>0</v>
      </c>
      <c r="W195" s="49">
        <f t="shared" si="60"/>
        <v>0</v>
      </c>
      <c r="X195" s="44">
        <f t="shared" si="61"/>
        <v>0</v>
      </c>
      <c r="Y195" s="44">
        <f t="shared" si="62"/>
        <v>0</v>
      </c>
      <c r="Z195" s="44">
        <f t="shared" si="63"/>
        <v>0</v>
      </c>
      <c r="AA195" s="50">
        <f t="shared" si="64"/>
        <v>0</v>
      </c>
      <c r="AB195" s="51">
        <f t="shared" si="65"/>
        <v>0</v>
      </c>
      <c r="AC195" s="44">
        <f t="shared" si="66"/>
        <v>0</v>
      </c>
      <c r="AD195" s="44">
        <f t="shared" si="67"/>
        <v>0</v>
      </c>
      <c r="AE195" s="44">
        <f t="shared" si="68"/>
        <v>0</v>
      </c>
      <c r="AF195" s="52" t="e">
        <f>HLOOKUP(I195,ElecAvoidedCostsWOCC!$A$5:$Q$50,G195+1,FALSE)</f>
        <v>#N/A</v>
      </c>
      <c r="AG195" s="44" t="e">
        <f t="shared" si="69"/>
        <v>#N/A</v>
      </c>
      <c r="AH195" s="52" t="e">
        <f>HLOOKUP(I195,ElecAvoidedCostsWOCC!$A$5:$Q$50,T195+1,FALSE)</f>
        <v>#N/A</v>
      </c>
      <c r="AI195" s="44" t="e">
        <f t="shared" si="70"/>
        <v>#N/A</v>
      </c>
      <c r="AJ195" s="44" t="e">
        <f t="shared" si="71"/>
        <v>#N/A</v>
      </c>
      <c r="AK195" s="44" t="e">
        <f>HLOOKUP(I195,ElecAvoidedCostsWOCC!$A$5:$Q$50,G195+1,FALSE)*J195*L195</f>
        <v>#N/A</v>
      </c>
      <c r="AL195" s="44" t="e">
        <f t="shared" si="72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3"/>
        <v>0</v>
      </c>
      <c r="AO195" s="47">
        <f t="shared" si="74"/>
        <v>0</v>
      </c>
      <c r="AP195" s="47" t="e">
        <f t="shared" si="75"/>
        <v>#DIV/0!</v>
      </c>
    </row>
    <row r="196" spans="2:42">
      <c r="B196" s="3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ref="T196:T259" si="76">G196+H196</f>
        <v>0</v>
      </c>
      <c r="U196" s="47">
        <f t="shared" ref="U196:U259" si="77">(O196/$A$10)*T196</f>
        <v>0</v>
      </c>
      <c r="V196" s="48">
        <f t="shared" ref="V196:V259" si="78">N196-M196</f>
        <v>0</v>
      </c>
      <c r="W196" s="49">
        <f t="shared" ref="W196:W259" si="79">(O196/A$10)</f>
        <v>0</v>
      </c>
      <c r="X196" s="44">
        <f t="shared" ref="X196:X259" si="80">W196*A$8</f>
        <v>0</v>
      </c>
      <c r="Y196" s="44">
        <f t="shared" ref="Y196:Y259" si="81">Q196-P196</f>
        <v>0</v>
      </c>
      <c r="Z196" s="44">
        <f t="shared" ref="Z196:Z259" si="82">X196+(A$6*W196)</f>
        <v>0</v>
      </c>
      <c r="AA196" s="50">
        <f t="shared" ref="AA196:AA259" si="83">Q196+X196</f>
        <v>0</v>
      </c>
      <c r="AB196" s="51">
        <f t="shared" ref="AB196:AB259" si="84">Z196/(1+ElecDiscountRate)^1</f>
        <v>0</v>
      </c>
      <c r="AC196" s="44">
        <f t="shared" ref="AC196:AC259" si="85">AA196/(1+ElecDiscountRate)^1</f>
        <v>0</v>
      </c>
      <c r="AD196" s="44">
        <f t="shared" ref="AD196:AD259" si="86">-PV(ElecDiscountRate,T196,R196)*J196</f>
        <v>0</v>
      </c>
      <c r="AE196" s="44">
        <f t="shared" ref="AE196:AE259" si="87">-PV(ElecDiscountRate,T196,S196)*J196</f>
        <v>0</v>
      </c>
      <c r="AF196" s="52" t="e">
        <f>HLOOKUP(I196,ElecAvoidedCostsWOCC!$A$5:$Q$50,G196+1,FALSE)</f>
        <v>#N/A</v>
      </c>
      <c r="AG196" s="44" t="e">
        <f t="shared" ref="AG196:AG259" si="88">AF196*J196*K196</f>
        <v>#N/A</v>
      </c>
      <c r="AH196" s="52" t="e">
        <f>HLOOKUP(I196,ElecAvoidedCostsWOCC!$A$5:$Q$50,T196+1,FALSE)</f>
        <v>#N/A</v>
      </c>
      <c r="AI196" s="44" t="e">
        <f t="shared" ref="AI196:AI259" si="89">AH196*J196*L196</f>
        <v>#N/A</v>
      </c>
      <c r="AJ196" s="44" t="e">
        <f t="shared" ref="AJ196:AJ259" si="90">AG196+AI196</f>
        <v>#N/A</v>
      </c>
      <c r="AK196" s="44" t="e">
        <f>HLOOKUP(I196,ElecAvoidedCostsWOCC!$A$5:$Q$50,G196+1,FALSE)*J196*L196</f>
        <v>#N/A</v>
      </c>
      <c r="AL196" s="44" t="e">
        <f t="shared" ref="AL196:AL259" si="91">AG196+AI196-AK196</f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ref="AN196:AN259" si="92">AM196*1.1+AD196+AE196</f>
        <v>0</v>
      </c>
      <c r="AO196" s="47">
        <f t="shared" ref="AO196:AO259" si="93">IFERROR(AM196/AB196,0)</f>
        <v>0</v>
      </c>
      <c r="AP196" s="47" t="e">
        <f t="shared" ref="AP196:AP259" si="94">AN196/AC196</f>
        <v>#DIV/0!</v>
      </c>
    </row>
    <row r="197" spans="2:42">
      <c r="B197" s="3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76"/>
        <v>0</v>
      </c>
      <c r="U197" s="47">
        <f t="shared" si="77"/>
        <v>0</v>
      </c>
      <c r="V197" s="48">
        <f t="shared" si="78"/>
        <v>0</v>
      </c>
      <c r="W197" s="49">
        <f t="shared" si="79"/>
        <v>0</v>
      </c>
      <c r="X197" s="44">
        <f t="shared" si="80"/>
        <v>0</v>
      </c>
      <c r="Y197" s="44">
        <f t="shared" si="81"/>
        <v>0</v>
      </c>
      <c r="Z197" s="44">
        <f t="shared" si="82"/>
        <v>0</v>
      </c>
      <c r="AA197" s="50">
        <f t="shared" si="83"/>
        <v>0</v>
      </c>
      <c r="AB197" s="51">
        <f t="shared" si="84"/>
        <v>0</v>
      </c>
      <c r="AC197" s="44">
        <f t="shared" si="85"/>
        <v>0</v>
      </c>
      <c r="AD197" s="44">
        <f t="shared" si="86"/>
        <v>0</v>
      </c>
      <c r="AE197" s="44">
        <f t="shared" si="87"/>
        <v>0</v>
      </c>
      <c r="AF197" s="52" t="e">
        <f>HLOOKUP(I197,ElecAvoidedCostsWOCC!$A$5:$Q$50,G197+1,FALSE)</f>
        <v>#N/A</v>
      </c>
      <c r="AG197" s="44" t="e">
        <f t="shared" si="88"/>
        <v>#N/A</v>
      </c>
      <c r="AH197" s="52" t="e">
        <f>HLOOKUP(I197,ElecAvoidedCostsWOCC!$A$5:$Q$50,T197+1,FALSE)</f>
        <v>#N/A</v>
      </c>
      <c r="AI197" s="44" t="e">
        <f t="shared" si="89"/>
        <v>#N/A</v>
      </c>
      <c r="AJ197" s="44" t="e">
        <f t="shared" si="90"/>
        <v>#N/A</v>
      </c>
      <c r="AK197" s="44" t="e">
        <f>HLOOKUP(I197,ElecAvoidedCostsWOCC!$A$5:$Q$50,G197+1,FALSE)*J197*L197</f>
        <v>#N/A</v>
      </c>
      <c r="AL197" s="44" t="e">
        <f t="shared" si="91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92"/>
        <v>0</v>
      </c>
      <c r="AO197" s="47">
        <f t="shared" si="93"/>
        <v>0</v>
      </c>
      <c r="AP197" s="47" t="e">
        <f t="shared" si="94"/>
        <v>#DIV/0!</v>
      </c>
    </row>
    <row r="198" spans="2:42">
      <c r="B198" s="3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76"/>
        <v>0</v>
      </c>
      <c r="U198" s="47">
        <f t="shared" si="77"/>
        <v>0</v>
      </c>
      <c r="V198" s="48">
        <f t="shared" si="78"/>
        <v>0</v>
      </c>
      <c r="W198" s="49">
        <f t="shared" si="79"/>
        <v>0</v>
      </c>
      <c r="X198" s="44">
        <f t="shared" si="80"/>
        <v>0</v>
      </c>
      <c r="Y198" s="44">
        <f t="shared" si="81"/>
        <v>0</v>
      </c>
      <c r="Z198" s="44">
        <f t="shared" si="82"/>
        <v>0</v>
      </c>
      <c r="AA198" s="50">
        <f t="shared" si="83"/>
        <v>0</v>
      </c>
      <c r="AB198" s="51">
        <f t="shared" si="84"/>
        <v>0</v>
      </c>
      <c r="AC198" s="44">
        <f t="shared" si="85"/>
        <v>0</v>
      </c>
      <c r="AD198" s="44">
        <f t="shared" si="86"/>
        <v>0</v>
      </c>
      <c r="AE198" s="44">
        <f t="shared" si="87"/>
        <v>0</v>
      </c>
      <c r="AF198" s="52" t="e">
        <f>HLOOKUP(I198,ElecAvoidedCostsWOCC!$A$5:$Q$50,G198+1,FALSE)</f>
        <v>#N/A</v>
      </c>
      <c r="AG198" s="44" t="e">
        <f t="shared" si="88"/>
        <v>#N/A</v>
      </c>
      <c r="AH198" s="52" t="e">
        <f>HLOOKUP(I198,ElecAvoidedCostsWOCC!$A$5:$Q$50,T198+1,FALSE)</f>
        <v>#N/A</v>
      </c>
      <c r="AI198" s="44" t="e">
        <f t="shared" si="89"/>
        <v>#N/A</v>
      </c>
      <c r="AJ198" s="44" t="e">
        <f t="shared" si="90"/>
        <v>#N/A</v>
      </c>
      <c r="AK198" s="44" t="e">
        <f>HLOOKUP(I198,ElecAvoidedCostsWOCC!$A$5:$Q$50,G198+1,FALSE)*J198*L198</f>
        <v>#N/A</v>
      </c>
      <c r="AL198" s="44" t="e">
        <f t="shared" si="91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92"/>
        <v>0</v>
      </c>
      <c r="AO198" s="47">
        <f t="shared" si="93"/>
        <v>0</v>
      </c>
      <c r="AP198" s="47" t="e">
        <f t="shared" si="94"/>
        <v>#DIV/0!</v>
      </c>
    </row>
    <row r="199" spans="2:42">
      <c r="B199" s="3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76"/>
        <v>0</v>
      </c>
      <c r="U199" s="47">
        <f t="shared" si="77"/>
        <v>0</v>
      </c>
      <c r="V199" s="48">
        <f t="shared" si="78"/>
        <v>0</v>
      </c>
      <c r="W199" s="49">
        <f t="shared" si="79"/>
        <v>0</v>
      </c>
      <c r="X199" s="44">
        <f t="shared" si="80"/>
        <v>0</v>
      </c>
      <c r="Y199" s="44">
        <f t="shared" si="81"/>
        <v>0</v>
      </c>
      <c r="Z199" s="44">
        <f t="shared" si="82"/>
        <v>0</v>
      </c>
      <c r="AA199" s="50">
        <f t="shared" si="83"/>
        <v>0</v>
      </c>
      <c r="AB199" s="51">
        <f t="shared" si="84"/>
        <v>0</v>
      </c>
      <c r="AC199" s="44">
        <f t="shared" si="85"/>
        <v>0</v>
      </c>
      <c r="AD199" s="44">
        <f t="shared" si="86"/>
        <v>0</v>
      </c>
      <c r="AE199" s="44">
        <f t="shared" si="87"/>
        <v>0</v>
      </c>
      <c r="AF199" s="52" t="e">
        <f>HLOOKUP(I199,ElecAvoidedCostsWOCC!$A$5:$Q$50,G199+1,FALSE)</f>
        <v>#N/A</v>
      </c>
      <c r="AG199" s="44" t="e">
        <f t="shared" si="88"/>
        <v>#N/A</v>
      </c>
      <c r="AH199" s="52" t="e">
        <f>HLOOKUP(I199,ElecAvoidedCostsWOCC!$A$5:$Q$50,T199+1,FALSE)</f>
        <v>#N/A</v>
      </c>
      <c r="AI199" s="44" t="e">
        <f t="shared" si="89"/>
        <v>#N/A</v>
      </c>
      <c r="AJ199" s="44" t="e">
        <f t="shared" si="90"/>
        <v>#N/A</v>
      </c>
      <c r="AK199" s="44" t="e">
        <f>HLOOKUP(I199,ElecAvoidedCostsWOCC!$A$5:$Q$50,G199+1,FALSE)*J199*L199</f>
        <v>#N/A</v>
      </c>
      <c r="AL199" s="44" t="e">
        <f t="shared" si="91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92"/>
        <v>0</v>
      </c>
      <c r="AO199" s="47">
        <f t="shared" si="93"/>
        <v>0</v>
      </c>
      <c r="AP199" s="47" t="e">
        <f t="shared" si="94"/>
        <v>#DIV/0!</v>
      </c>
    </row>
    <row r="200" spans="2:42">
      <c r="B200" s="3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76"/>
        <v>0</v>
      </c>
      <c r="U200" s="47">
        <f t="shared" si="77"/>
        <v>0</v>
      </c>
      <c r="V200" s="48">
        <f t="shared" si="78"/>
        <v>0</v>
      </c>
      <c r="W200" s="49">
        <f t="shared" si="79"/>
        <v>0</v>
      </c>
      <c r="X200" s="44">
        <f t="shared" si="80"/>
        <v>0</v>
      </c>
      <c r="Y200" s="44">
        <f t="shared" si="81"/>
        <v>0</v>
      </c>
      <c r="Z200" s="44">
        <f t="shared" si="82"/>
        <v>0</v>
      </c>
      <c r="AA200" s="50">
        <f t="shared" si="83"/>
        <v>0</v>
      </c>
      <c r="AB200" s="51">
        <f t="shared" si="84"/>
        <v>0</v>
      </c>
      <c r="AC200" s="44">
        <f t="shared" si="85"/>
        <v>0</v>
      </c>
      <c r="AD200" s="44">
        <f t="shared" si="86"/>
        <v>0</v>
      </c>
      <c r="AE200" s="44">
        <f t="shared" si="87"/>
        <v>0</v>
      </c>
      <c r="AF200" s="52" t="e">
        <f>HLOOKUP(I200,ElecAvoidedCostsWOCC!$A$5:$Q$50,G200+1,FALSE)</f>
        <v>#N/A</v>
      </c>
      <c r="AG200" s="44" t="e">
        <f t="shared" si="88"/>
        <v>#N/A</v>
      </c>
      <c r="AH200" s="52" t="e">
        <f>HLOOKUP(I200,ElecAvoidedCostsWOCC!$A$5:$Q$50,T200+1,FALSE)</f>
        <v>#N/A</v>
      </c>
      <c r="AI200" s="44" t="e">
        <f t="shared" si="89"/>
        <v>#N/A</v>
      </c>
      <c r="AJ200" s="44" t="e">
        <f t="shared" si="90"/>
        <v>#N/A</v>
      </c>
      <c r="AK200" s="44" t="e">
        <f>HLOOKUP(I200,ElecAvoidedCostsWOCC!$A$5:$Q$50,G200+1,FALSE)*J200*L200</f>
        <v>#N/A</v>
      </c>
      <c r="AL200" s="44" t="e">
        <f t="shared" si="91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92"/>
        <v>0</v>
      </c>
      <c r="AO200" s="47">
        <f t="shared" si="93"/>
        <v>0</v>
      </c>
      <c r="AP200" s="47" t="e">
        <f t="shared" si="94"/>
        <v>#DIV/0!</v>
      </c>
    </row>
    <row r="201" spans="2:42">
      <c r="B201" s="3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76"/>
        <v>0</v>
      </c>
      <c r="U201" s="47">
        <f t="shared" si="77"/>
        <v>0</v>
      </c>
      <c r="V201" s="48">
        <f t="shared" si="78"/>
        <v>0</v>
      </c>
      <c r="W201" s="49">
        <f t="shared" si="79"/>
        <v>0</v>
      </c>
      <c r="X201" s="44">
        <f t="shared" si="80"/>
        <v>0</v>
      </c>
      <c r="Y201" s="44">
        <f t="shared" si="81"/>
        <v>0</v>
      </c>
      <c r="Z201" s="44">
        <f t="shared" si="82"/>
        <v>0</v>
      </c>
      <c r="AA201" s="50">
        <f t="shared" si="83"/>
        <v>0</v>
      </c>
      <c r="AB201" s="51">
        <f t="shared" si="84"/>
        <v>0</v>
      </c>
      <c r="AC201" s="44">
        <f t="shared" si="85"/>
        <v>0</v>
      </c>
      <c r="AD201" s="44">
        <f t="shared" si="86"/>
        <v>0</v>
      </c>
      <c r="AE201" s="44">
        <f t="shared" si="87"/>
        <v>0</v>
      </c>
      <c r="AF201" s="52" t="e">
        <f>HLOOKUP(I201,ElecAvoidedCostsWOCC!$A$5:$Q$50,G201+1,FALSE)</f>
        <v>#N/A</v>
      </c>
      <c r="AG201" s="44" t="e">
        <f t="shared" si="88"/>
        <v>#N/A</v>
      </c>
      <c r="AH201" s="52" t="e">
        <f>HLOOKUP(I201,ElecAvoidedCostsWOCC!$A$5:$Q$50,T201+1,FALSE)</f>
        <v>#N/A</v>
      </c>
      <c r="AI201" s="44" t="e">
        <f t="shared" si="89"/>
        <v>#N/A</v>
      </c>
      <c r="AJ201" s="44" t="e">
        <f t="shared" si="90"/>
        <v>#N/A</v>
      </c>
      <c r="AK201" s="44" t="e">
        <f>HLOOKUP(I201,ElecAvoidedCostsWOCC!$A$5:$Q$50,G201+1,FALSE)*J201*L201</f>
        <v>#N/A</v>
      </c>
      <c r="AL201" s="44" t="e">
        <f t="shared" si="91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92"/>
        <v>0</v>
      </c>
      <c r="AO201" s="47">
        <f t="shared" si="93"/>
        <v>0</v>
      </c>
      <c r="AP201" s="47" t="e">
        <f t="shared" si="94"/>
        <v>#DIV/0!</v>
      </c>
    </row>
    <row r="202" spans="2:42">
      <c r="B202" s="3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76"/>
        <v>0</v>
      </c>
      <c r="U202" s="47">
        <f t="shared" si="77"/>
        <v>0</v>
      </c>
      <c r="V202" s="48">
        <f t="shared" si="78"/>
        <v>0</v>
      </c>
      <c r="W202" s="49">
        <f t="shared" si="79"/>
        <v>0</v>
      </c>
      <c r="X202" s="44">
        <f t="shared" si="80"/>
        <v>0</v>
      </c>
      <c r="Y202" s="44">
        <f t="shared" si="81"/>
        <v>0</v>
      </c>
      <c r="Z202" s="44">
        <f t="shared" si="82"/>
        <v>0</v>
      </c>
      <c r="AA202" s="50">
        <f t="shared" si="83"/>
        <v>0</v>
      </c>
      <c r="AB202" s="51">
        <f t="shared" si="84"/>
        <v>0</v>
      </c>
      <c r="AC202" s="44">
        <f t="shared" si="85"/>
        <v>0</v>
      </c>
      <c r="AD202" s="44">
        <f t="shared" si="86"/>
        <v>0</v>
      </c>
      <c r="AE202" s="44">
        <f t="shared" si="87"/>
        <v>0</v>
      </c>
      <c r="AF202" s="52" t="e">
        <f>HLOOKUP(I202,ElecAvoidedCostsWOCC!$A$5:$Q$50,G202+1,FALSE)</f>
        <v>#N/A</v>
      </c>
      <c r="AG202" s="44" t="e">
        <f t="shared" si="88"/>
        <v>#N/A</v>
      </c>
      <c r="AH202" s="52" t="e">
        <f>HLOOKUP(I202,ElecAvoidedCostsWOCC!$A$5:$Q$50,T202+1,FALSE)</f>
        <v>#N/A</v>
      </c>
      <c r="AI202" s="44" t="e">
        <f t="shared" si="89"/>
        <v>#N/A</v>
      </c>
      <c r="AJ202" s="44" t="e">
        <f t="shared" si="90"/>
        <v>#N/A</v>
      </c>
      <c r="AK202" s="44" t="e">
        <f>HLOOKUP(I202,ElecAvoidedCostsWOCC!$A$5:$Q$50,G202+1,FALSE)*J202*L202</f>
        <v>#N/A</v>
      </c>
      <c r="AL202" s="44" t="e">
        <f t="shared" si="91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92"/>
        <v>0</v>
      </c>
      <c r="AO202" s="47">
        <f t="shared" si="93"/>
        <v>0</v>
      </c>
      <c r="AP202" s="47" t="e">
        <f t="shared" si="94"/>
        <v>#DIV/0!</v>
      </c>
    </row>
    <row r="203" spans="2:42">
      <c r="B203" s="3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76"/>
        <v>0</v>
      </c>
      <c r="U203" s="47">
        <f t="shared" si="77"/>
        <v>0</v>
      </c>
      <c r="V203" s="48">
        <f t="shared" si="78"/>
        <v>0</v>
      </c>
      <c r="W203" s="49">
        <f t="shared" si="79"/>
        <v>0</v>
      </c>
      <c r="X203" s="44">
        <f t="shared" si="80"/>
        <v>0</v>
      </c>
      <c r="Y203" s="44">
        <f t="shared" si="81"/>
        <v>0</v>
      </c>
      <c r="Z203" s="44">
        <f t="shared" si="82"/>
        <v>0</v>
      </c>
      <c r="AA203" s="50">
        <f t="shared" si="83"/>
        <v>0</v>
      </c>
      <c r="AB203" s="51">
        <f t="shared" si="84"/>
        <v>0</v>
      </c>
      <c r="AC203" s="44">
        <f t="shared" si="85"/>
        <v>0</v>
      </c>
      <c r="AD203" s="44">
        <f t="shared" si="86"/>
        <v>0</v>
      </c>
      <c r="AE203" s="44">
        <f t="shared" si="87"/>
        <v>0</v>
      </c>
      <c r="AF203" s="52" t="e">
        <f>HLOOKUP(I203,ElecAvoidedCostsWOCC!$A$5:$Q$50,G203+1,FALSE)</f>
        <v>#N/A</v>
      </c>
      <c r="AG203" s="44" t="e">
        <f t="shared" si="88"/>
        <v>#N/A</v>
      </c>
      <c r="AH203" s="52" t="e">
        <f>HLOOKUP(I203,ElecAvoidedCostsWOCC!$A$5:$Q$50,T203+1,FALSE)</f>
        <v>#N/A</v>
      </c>
      <c r="AI203" s="44" t="e">
        <f t="shared" si="89"/>
        <v>#N/A</v>
      </c>
      <c r="AJ203" s="44" t="e">
        <f t="shared" si="90"/>
        <v>#N/A</v>
      </c>
      <c r="AK203" s="44" t="e">
        <f>HLOOKUP(I203,ElecAvoidedCostsWOCC!$A$5:$Q$50,G203+1,FALSE)*J203*L203</f>
        <v>#N/A</v>
      </c>
      <c r="AL203" s="44" t="e">
        <f t="shared" si="91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92"/>
        <v>0</v>
      </c>
      <c r="AO203" s="47">
        <f t="shared" si="93"/>
        <v>0</v>
      </c>
      <c r="AP203" s="47" t="e">
        <f t="shared" si="94"/>
        <v>#DIV/0!</v>
      </c>
    </row>
    <row r="204" spans="2:42">
      <c r="B204" s="3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76"/>
        <v>0</v>
      </c>
      <c r="U204" s="47">
        <f t="shared" si="77"/>
        <v>0</v>
      </c>
      <c r="V204" s="48">
        <f t="shared" si="78"/>
        <v>0</v>
      </c>
      <c r="W204" s="49">
        <f t="shared" si="79"/>
        <v>0</v>
      </c>
      <c r="X204" s="44">
        <f t="shared" si="80"/>
        <v>0</v>
      </c>
      <c r="Y204" s="44">
        <f t="shared" si="81"/>
        <v>0</v>
      </c>
      <c r="Z204" s="44">
        <f t="shared" si="82"/>
        <v>0</v>
      </c>
      <c r="AA204" s="50">
        <f t="shared" si="83"/>
        <v>0</v>
      </c>
      <c r="AB204" s="51">
        <f t="shared" si="84"/>
        <v>0</v>
      </c>
      <c r="AC204" s="44">
        <f t="shared" si="85"/>
        <v>0</v>
      </c>
      <c r="AD204" s="44">
        <f t="shared" si="86"/>
        <v>0</v>
      </c>
      <c r="AE204" s="44">
        <f t="shared" si="87"/>
        <v>0</v>
      </c>
      <c r="AF204" s="52" t="e">
        <f>HLOOKUP(I204,ElecAvoidedCostsWOCC!$A$5:$Q$50,G204+1,FALSE)</f>
        <v>#N/A</v>
      </c>
      <c r="AG204" s="44" t="e">
        <f t="shared" si="88"/>
        <v>#N/A</v>
      </c>
      <c r="AH204" s="52" t="e">
        <f>HLOOKUP(I204,ElecAvoidedCostsWOCC!$A$5:$Q$50,T204+1,FALSE)</f>
        <v>#N/A</v>
      </c>
      <c r="AI204" s="44" t="e">
        <f t="shared" si="89"/>
        <v>#N/A</v>
      </c>
      <c r="AJ204" s="44" t="e">
        <f t="shared" si="90"/>
        <v>#N/A</v>
      </c>
      <c r="AK204" s="44" t="e">
        <f>HLOOKUP(I204,ElecAvoidedCostsWOCC!$A$5:$Q$50,G204+1,FALSE)*J204*L204</f>
        <v>#N/A</v>
      </c>
      <c r="AL204" s="44" t="e">
        <f t="shared" si="91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92"/>
        <v>0</v>
      </c>
      <c r="AO204" s="47">
        <f t="shared" si="93"/>
        <v>0</v>
      </c>
      <c r="AP204" s="47" t="e">
        <f t="shared" si="94"/>
        <v>#DIV/0!</v>
      </c>
    </row>
    <row r="205" spans="2:42">
      <c r="B205" s="3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76"/>
        <v>0</v>
      </c>
      <c r="U205" s="47">
        <f t="shared" si="77"/>
        <v>0</v>
      </c>
      <c r="V205" s="48">
        <f t="shared" si="78"/>
        <v>0</v>
      </c>
      <c r="W205" s="49">
        <f t="shared" si="79"/>
        <v>0</v>
      </c>
      <c r="X205" s="44">
        <f t="shared" si="80"/>
        <v>0</v>
      </c>
      <c r="Y205" s="44">
        <f t="shared" si="81"/>
        <v>0</v>
      </c>
      <c r="Z205" s="44">
        <f t="shared" si="82"/>
        <v>0</v>
      </c>
      <c r="AA205" s="50">
        <f t="shared" si="83"/>
        <v>0</v>
      </c>
      <c r="AB205" s="51">
        <f t="shared" si="84"/>
        <v>0</v>
      </c>
      <c r="AC205" s="44">
        <f t="shared" si="85"/>
        <v>0</v>
      </c>
      <c r="AD205" s="44">
        <f t="shared" si="86"/>
        <v>0</v>
      </c>
      <c r="AE205" s="44">
        <f t="shared" si="87"/>
        <v>0</v>
      </c>
      <c r="AF205" s="52" t="e">
        <f>HLOOKUP(I205,ElecAvoidedCostsWOCC!$A$5:$Q$50,G205+1,FALSE)</f>
        <v>#N/A</v>
      </c>
      <c r="AG205" s="44" t="e">
        <f t="shared" si="88"/>
        <v>#N/A</v>
      </c>
      <c r="AH205" s="52" t="e">
        <f>HLOOKUP(I205,ElecAvoidedCostsWOCC!$A$5:$Q$50,T205+1,FALSE)</f>
        <v>#N/A</v>
      </c>
      <c r="AI205" s="44" t="e">
        <f t="shared" si="89"/>
        <v>#N/A</v>
      </c>
      <c r="AJ205" s="44" t="e">
        <f t="shared" si="90"/>
        <v>#N/A</v>
      </c>
      <c r="AK205" s="44" t="e">
        <f>HLOOKUP(I205,ElecAvoidedCostsWOCC!$A$5:$Q$50,G205+1,FALSE)*J205*L205</f>
        <v>#N/A</v>
      </c>
      <c r="AL205" s="44" t="e">
        <f t="shared" si="91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92"/>
        <v>0</v>
      </c>
      <c r="AO205" s="47">
        <f t="shared" si="93"/>
        <v>0</v>
      </c>
      <c r="AP205" s="47" t="e">
        <f t="shared" si="94"/>
        <v>#DIV/0!</v>
      </c>
    </row>
    <row r="206" spans="2:42">
      <c r="B206" s="3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76"/>
        <v>0</v>
      </c>
      <c r="U206" s="47">
        <f t="shared" si="77"/>
        <v>0</v>
      </c>
      <c r="V206" s="48">
        <f t="shared" si="78"/>
        <v>0</v>
      </c>
      <c r="W206" s="49">
        <f t="shared" si="79"/>
        <v>0</v>
      </c>
      <c r="X206" s="44">
        <f t="shared" si="80"/>
        <v>0</v>
      </c>
      <c r="Y206" s="44">
        <f t="shared" si="81"/>
        <v>0</v>
      </c>
      <c r="Z206" s="44">
        <f t="shared" si="82"/>
        <v>0</v>
      </c>
      <c r="AA206" s="50">
        <f t="shared" si="83"/>
        <v>0</v>
      </c>
      <c r="AB206" s="51">
        <f t="shared" si="84"/>
        <v>0</v>
      </c>
      <c r="AC206" s="44">
        <f t="shared" si="85"/>
        <v>0</v>
      </c>
      <c r="AD206" s="44">
        <f t="shared" si="86"/>
        <v>0</v>
      </c>
      <c r="AE206" s="44">
        <f t="shared" si="87"/>
        <v>0</v>
      </c>
      <c r="AF206" s="52" t="e">
        <f>HLOOKUP(I206,ElecAvoidedCostsWOCC!$A$5:$Q$50,G206+1,FALSE)</f>
        <v>#N/A</v>
      </c>
      <c r="AG206" s="44" t="e">
        <f t="shared" si="88"/>
        <v>#N/A</v>
      </c>
      <c r="AH206" s="52" t="e">
        <f>HLOOKUP(I206,ElecAvoidedCostsWOCC!$A$5:$Q$50,T206+1,FALSE)</f>
        <v>#N/A</v>
      </c>
      <c r="AI206" s="44" t="e">
        <f t="shared" si="89"/>
        <v>#N/A</v>
      </c>
      <c r="AJ206" s="44" t="e">
        <f t="shared" si="90"/>
        <v>#N/A</v>
      </c>
      <c r="AK206" s="44" t="e">
        <f>HLOOKUP(I206,ElecAvoidedCostsWOCC!$A$5:$Q$50,G206+1,FALSE)*J206*L206</f>
        <v>#N/A</v>
      </c>
      <c r="AL206" s="44" t="e">
        <f t="shared" si="91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92"/>
        <v>0</v>
      </c>
      <c r="AO206" s="47">
        <f t="shared" si="93"/>
        <v>0</v>
      </c>
      <c r="AP206" s="47" t="e">
        <f t="shared" si="94"/>
        <v>#DIV/0!</v>
      </c>
    </row>
    <row r="207" spans="2:42">
      <c r="B207" s="3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76"/>
        <v>0</v>
      </c>
      <c r="U207" s="47">
        <f t="shared" si="77"/>
        <v>0</v>
      </c>
      <c r="V207" s="48">
        <f t="shared" si="78"/>
        <v>0</v>
      </c>
      <c r="W207" s="49">
        <f t="shared" si="79"/>
        <v>0</v>
      </c>
      <c r="X207" s="44">
        <f t="shared" si="80"/>
        <v>0</v>
      </c>
      <c r="Y207" s="44">
        <f t="shared" si="81"/>
        <v>0</v>
      </c>
      <c r="Z207" s="44">
        <f t="shared" si="82"/>
        <v>0</v>
      </c>
      <c r="AA207" s="50">
        <f t="shared" si="83"/>
        <v>0</v>
      </c>
      <c r="AB207" s="51">
        <f t="shared" si="84"/>
        <v>0</v>
      </c>
      <c r="AC207" s="44">
        <f t="shared" si="85"/>
        <v>0</v>
      </c>
      <c r="AD207" s="44">
        <f t="shared" si="86"/>
        <v>0</v>
      </c>
      <c r="AE207" s="44">
        <f t="shared" si="87"/>
        <v>0</v>
      </c>
      <c r="AF207" s="52" t="e">
        <f>HLOOKUP(I207,ElecAvoidedCostsWOCC!$A$5:$Q$50,G207+1,FALSE)</f>
        <v>#N/A</v>
      </c>
      <c r="AG207" s="44" t="e">
        <f t="shared" si="88"/>
        <v>#N/A</v>
      </c>
      <c r="AH207" s="52" t="e">
        <f>HLOOKUP(I207,ElecAvoidedCostsWOCC!$A$5:$Q$50,T207+1,FALSE)</f>
        <v>#N/A</v>
      </c>
      <c r="AI207" s="44" t="e">
        <f t="shared" si="89"/>
        <v>#N/A</v>
      </c>
      <c r="AJ207" s="44" t="e">
        <f t="shared" si="90"/>
        <v>#N/A</v>
      </c>
      <c r="AK207" s="44" t="e">
        <f>HLOOKUP(I207,ElecAvoidedCostsWOCC!$A$5:$Q$50,G207+1,FALSE)*J207*L207</f>
        <v>#N/A</v>
      </c>
      <c r="AL207" s="44" t="e">
        <f t="shared" si="91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92"/>
        <v>0</v>
      </c>
      <c r="AO207" s="47">
        <f t="shared" si="93"/>
        <v>0</v>
      </c>
      <c r="AP207" s="47" t="e">
        <f t="shared" si="94"/>
        <v>#DIV/0!</v>
      </c>
    </row>
    <row r="208" spans="2:42">
      <c r="B208" s="3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76"/>
        <v>0</v>
      </c>
      <c r="U208" s="47">
        <f t="shared" si="77"/>
        <v>0</v>
      </c>
      <c r="V208" s="48">
        <f t="shared" si="78"/>
        <v>0</v>
      </c>
      <c r="W208" s="49">
        <f t="shared" si="79"/>
        <v>0</v>
      </c>
      <c r="X208" s="44">
        <f t="shared" si="80"/>
        <v>0</v>
      </c>
      <c r="Y208" s="44">
        <f t="shared" si="81"/>
        <v>0</v>
      </c>
      <c r="Z208" s="44">
        <f t="shared" si="82"/>
        <v>0</v>
      </c>
      <c r="AA208" s="50">
        <f t="shared" si="83"/>
        <v>0</v>
      </c>
      <c r="AB208" s="51">
        <f t="shared" si="84"/>
        <v>0</v>
      </c>
      <c r="AC208" s="44">
        <f t="shared" si="85"/>
        <v>0</v>
      </c>
      <c r="AD208" s="44">
        <f t="shared" si="86"/>
        <v>0</v>
      </c>
      <c r="AE208" s="44">
        <f t="shared" si="87"/>
        <v>0</v>
      </c>
      <c r="AF208" s="52" t="e">
        <f>HLOOKUP(I208,ElecAvoidedCostsWOCC!$A$5:$Q$50,G208+1,FALSE)</f>
        <v>#N/A</v>
      </c>
      <c r="AG208" s="44" t="e">
        <f t="shared" si="88"/>
        <v>#N/A</v>
      </c>
      <c r="AH208" s="52" t="e">
        <f>HLOOKUP(I208,ElecAvoidedCostsWOCC!$A$5:$Q$50,T208+1,FALSE)</f>
        <v>#N/A</v>
      </c>
      <c r="AI208" s="44" t="e">
        <f t="shared" si="89"/>
        <v>#N/A</v>
      </c>
      <c r="AJ208" s="44" t="e">
        <f t="shared" si="90"/>
        <v>#N/A</v>
      </c>
      <c r="AK208" s="44" t="e">
        <f>HLOOKUP(I208,ElecAvoidedCostsWOCC!$A$5:$Q$50,G208+1,FALSE)*J208*L208</f>
        <v>#N/A</v>
      </c>
      <c r="AL208" s="44" t="e">
        <f t="shared" si="91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92"/>
        <v>0</v>
      </c>
      <c r="AO208" s="47">
        <f t="shared" si="93"/>
        <v>0</v>
      </c>
      <c r="AP208" s="47" t="e">
        <f t="shared" si="94"/>
        <v>#DIV/0!</v>
      </c>
    </row>
    <row r="209" spans="2:42">
      <c r="B209" s="3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76"/>
        <v>0</v>
      </c>
      <c r="U209" s="47">
        <f t="shared" si="77"/>
        <v>0</v>
      </c>
      <c r="V209" s="48">
        <f t="shared" si="78"/>
        <v>0</v>
      </c>
      <c r="W209" s="49">
        <f t="shared" si="79"/>
        <v>0</v>
      </c>
      <c r="X209" s="44">
        <f t="shared" si="80"/>
        <v>0</v>
      </c>
      <c r="Y209" s="44">
        <f t="shared" si="81"/>
        <v>0</v>
      </c>
      <c r="Z209" s="44">
        <f t="shared" si="82"/>
        <v>0</v>
      </c>
      <c r="AA209" s="50">
        <f t="shared" si="83"/>
        <v>0</v>
      </c>
      <c r="AB209" s="51">
        <f t="shared" si="84"/>
        <v>0</v>
      </c>
      <c r="AC209" s="44">
        <f t="shared" si="85"/>
        <v>0</v>
      </c>
      <c r="AD209" s="44">
        <f t="shared" si="86"/>
        <v>0</v>
      </c>
      <c r="AE209" s="44">
        <f t="shared" si="87"/>
        <v>0</v>
      </c>
      <c r="AF209" s="52" t="e">
        <f>HLOOKUP(I209,ElecAvoidedCostsWOCC!$A$5:$Q$50,G209+1,FALSE)</f>
        <v>#N/A</v>
      </c>
      <c r="AG209" s="44" t="e">
        <f t="shared" si="88"/>
        <v>#N/A</v>
      </c>
      <c r="AH209" s="52" t="e">
        <f>HLOOKUP(I209,ElecAvoidedCostsWOCC!$A$5:$Q$50,T209+1,FALSE)</f>
        <v>#N/A</v>
      </c>
      <c r="AI209" s="44" t="e">
        <f t="shared" si="89"/>
        <v>#N/A</v>
      </c>
      <c r="AJ209" s="44" t="e">
        <f t="shared" si="90"/>
        <v>#N/A</v>
      </c>
      <c r="AK209" s="44" t="e">
        <f>HLOOKUP(I209,ElecAvoidedCostsWOCC!$A$5:$Q$50,G209+1,FALSE)*J209*L209</f>
        <v>#N/A</v>
      </c>
      <c r="AL209" s="44" t="e">
        <f t="shared" si="91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92"/>
        <v>0</v>
      </c>
      <c r="AO209" s="47">
        <f t="shared" si="93"/>
        <v>0</v>
      </c>
      <c r="AP209" s="47" t="e">
        <f t="shared" si="94"/>
        <v>#DIV/0!</v>
      </c>
    </row>
    <row r="210" spans="2:42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76"/>
        <v>0</v>
      </c>
      <c r="U210" s="47">
        <f t="shared" si="77"/>
        <v>0</v>
      </c>
      <c r="V210" s="48">
        <f t="shared" si="78"/>
        <v>0</v>
      </c>
      <c r="W210" s="49">
        <f t="shared" si="79"/>
        <v>0</v>
      </c>
      <c r="X210" s="44">
        <f t="shared" si="80"/>
        <v>0</v>
      </c>
      <c r="Y210" s="44">
        <f t="shared" si="81"/>
        <v>0</v>
      </c>
      <c r="Z210" s="44">
        <f t="shared" si="82"/>
        <v>0</v>
      </c>
      <c r="AA210" s="50">
        <f t="shared" si="83"/>
        <v>0</v>
      </c>
      <c r="AB210" s="51">
        <f t="shared" si="84"/>
        <v>0</v>
      </c>
      <c r="AC210" s="44">
        <f t="shared" si="85"/>
        <v>0</v>
      </c>
      <c r="AD210" s="44">
        <f t="shared" si="86"/>
        <v>0</v>
      </c>
      <c r="AE210" s="44">
        <f t="shared" si="87"/>
        <v>0</v>
      </c>
      <c r="AF210" s="52" t="e">
        <f>HLOOKUP(I210,ElecAvoidedCostsWOCC!$A$5:$Q$50,G210+1,FALSE)</f>
        <v>#N/A</v>
      </c>
      <c r="AG210" s="44" t="e">
        <f t="shared" si="88"/>
        <v>#N/A</v>
      </c>
      <c r="AH210" s="52" t="e">
        <f>HLOOKUP(I210,ElecAvoidedCostsWOCC!$A$5:$Q$50,T210+1,FALSE)</f>
        <v>#N/A</v>
      </c>
      <c r="AI210" s="44" t="e">
        <f t="shared" si="89"/>
        <v>#N/A</v>
      </c>
      <c r="AJ210" s="44" t="e">
        <f t="shared" si="90"/>
        <v>#N/A</v>
      </c>
      <c r="AK210" s="44" t="e">
        <f>HLOOKUP(I210,ElecAvoidedCostsWOCC!$A$5:$Q$50,G210+1,FALSE)*J210*L210</f>
        <v>#N/A</v>
      </c>
      <c r="AL210" s="44" t="e">
        <f t="shared" si="91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92"/>
        <v>0</v>
      </c>
      <c r="AO210" s="47">
        <f t="shared" si="93"/>
        <v>0</v>
      </c>
      <c r="AP210" s="47" t="e">
        <f t="shared" si="94"/>
        <v>#DIV/0!</v>
      </c>
    </row>
    <row r="211" spans="2:42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76"/>
        <v>0</v>
      </c>
      <c r="U211" s="47">
        <f t="shared" si="77"/>
        <v>0</v>
      </c>
      <c r="V211" s="48">
        <f t="shared" si="78"/>
        <v>0</v>
      </c>
      <c r="W211" s="49">
        <f t="shared" si="79"/>
        <v>0</v>
      </c>
      <c r="X211" s="44">
        <f t="shared" si="80"/>
        <v>0</v>
      </c>
      <c r="Y211" s="44">
        <f t="shared" si="81"/>
        <v>0</v>
      </c>
      <c r="Z211" s="44">
        <f t="shared" si="82"/>
        <v>0</v>
      </c>
      <c r="AA211" s="50">
        <f t="shared" si="83"/>
        <v>0</v>
      </c>
      <c r="AB211" s="51">
        <f t="shared" si="84"/>
        <v>0</v>
      </c>
      <c r="AC211" s="44">
        <f t="shared" si="85"/>
        <v>0</v>
      </c>
      <c r="AD211" s="44">
        <f t="shared" si="86"/>
        <v>0</v>
      </c>
      <c r="AE211" s="44">
        <f t="shared" si="87"/>
        <v>0</v>
      </c>
      <c r="AF211" s="52" t="e">
        <f>HLOOKUP(I211,ElecAvoidedCostsWOCC!$A$5:$Q$50,G211+1,FALSE)</f>
        <v>#N/A</v>
      </c>
      <c r="AG211" s="44" t="e">
        <f t="shared" si="88"/>
        <v>#N/A</v>
      </c>
      <c r="AH211" s="52" t="e">
        <f>HLOOKUP(I211,ElecAvoidedCostsWOCC!$A$5:$Q$50,T211+1,FALSE)</f>
        <v>#N/A</v>
      </c>
      <c r="AI211" s="44" t="e">
        <f t="shared" si="89"/>
        <v>#N/A</v>
      </c>
      <c r="AJ211" s="44" t="e">
        <f t="shared" si="90"/>
        <v>#N/A</v>
      </c>
      <c r="AK211" s="44" t="e">
        <f>HLOOKUP(I211,ElecAvoidedCostsWOCC!$A$5:$Q$50,G211+1,FALSE)*J211*L211</f>
        <v>#N/A</v>
      </c>
      <c r="AL211" s="44" t="e">
        <f t="shared" si="91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92"/>
        <v>0</v>
      </c>
      <c r="AO211" s="47">
        <f t="shared" si="93"/>
        <v>0</v>
      </c>
      <c r="AP211" s="47" t="e">
        <f t="shared" si="94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76"/>
        <v>0</v>
      </c>
      <c r="U212" s="47">
        <f t="shared" si="77"/>
        <v>0</v>
      </c>
      <c r="V212" s="48">
        <f t="shared" si="78"/>
        <v>0</v>
      </c>
      <c r="W212" s="49">
        <f t="shared" si="79"/>
        <v>0</v>
      </c>
      <c r="X212" s="44">
        <f t="shared" si="80"/>
        <v>0</v>
      </c>
      <c r="Y212" s="44">
        <f t="shared" si="81"/>
        <v>0</v>
      </c>
      <c r="Z212" s="44">
        <f t="shared" si="82"/>
        <v>0</v>
      </c>
      <c r="AA212" s="50">
        <f t="shared" si="83"/>
        <v>0</v>
      </c>
      <c r="AB212" s="51">
        <f t="shared" si="84"/>
        <v>0</v>
      </c>
      <c r="AC212" s="44">
        <f t="shared" si="85"/>
        <v>0</v>
      </c>
      <c r="AD212" s="44">
        <f t="shared" si="86"/>
        <v>0</v>
      </c>
      <c r="AE212" s="44">
        <f t="shared" si="87"/>
        <v>0</v>
      </c>
      <c r="AF212" s="52" t="e">
        <f>HLOOKUP(I212,ElecAvoidedCostsWOCC!$A$5:$Q$50,G212+1,FALSE)</f>
        <v>#N/A</v>
      </c>
      <c r="AG212" s="44" t="e">
        <f t="shared" si="88"/>
        <v>#N/A</v>
      </c>
      <c r="AH212" s="52" t="e">
        <f>HLOOKUP(I212,ElecAvoidedCostsWOCC!$A$5:$Q$50,T212+1,FALSE)</f>
        <v>#N/A</v>
      </c>
      <c r="AI212" s="44" t="e">
        <f t="shared" si="89"/>
        <v>#N/A</v>
      </c>
      <c r="AJ212" s="44" t="e">
        <f t="shared" si="90"/>
        <v>#N/A</v>
      </c>
      <c r="AK212" s="44" t="e">
        <f>HLOOKUP(I212,ElecAvoidedCostsWOCC!$A$5:$Q$50,G212+1,FALSE)*J212*L212</f>
        <v>#N/A</v>
      </c>
      <c r="AL212" s="44" t="e">
        <f t="shared" si="91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92"/>
        <v>0</v>
      </c>
      <c r="AO212" s="47">
        <f t="shared" si="93"/>
        <v>0</v>
      </c>
      <c r="AP212" s="47" t="e">
        <f t="shared" si="94"/>
        <v>#DIV/0!</v>
      </c>
    </row>
    <row r="213" spans="2:42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76"/>
        <v>0</v>
      </c>
      <c r="U213" s="47">
        <f t="shared" si="77"/>
        <v>0</v>
      </c>
      <c r="V213" s="48">
        <f t="shared" si="78"/>
        <v>0</v>
      </c>
      <c r="W213" s="49">
        <f t="shared" si="79"/>
        <v>0</v>
      </c>
      <c r="X213" s="44">
        <f t="shared" si="80"/>
        <v>0</v>
      </c>
      <c r="Y213" s="44">
        <f t="shared" si="81"/>
        <v>0</v>
      </c>
      <c r="Z213" s="44">
        <f t="shared" si="82"/>
        <v>0</v>
      </c>
      <c r="AA213" s="50">
        <f t="shared" si="83"/>
        <v>0</v>
      </c>
      <c r="AB213" s="51">
        <f t="shared" si="84"/>
        <v>0</v>
      </c>
      <c r="AC213" s="44">
        <f t="shared" si="85"/>
        <v>0</v>
      </c>
      <c r="AD213" s="44">
        <f t="shared" si="86"/>
        <v>0</v>
      </c>
      <c r="AE213" s="44">
        <f t="shared" si="87"/>
        <v>0</v>
      </c>
      <c r="AF213" s="52" t="e">
        <f>HLOOKUP(I213,ElecAvoidedCostsWOCC!$A$5:$Q$50,G213+1,FALSE)</f>
        <v>#N/A</v>
      </c>
      <c r="AG213" s="44" t="e">
        <f t="shared" si="88"/>
        <v>#N/A</v>
      </c>
      <c r="AH213" s="52" t="e">
        <f>HLOOKUP(I213,ElecAvoidedCostsWOCC!$A$5:$Q$50,T213+1,FALSE)</f>
        <v>#N/A</v>
      </c>
      <c r="AI213" s="44" t="e">
        <f t="shared" si="89"/>
        <v>#N/A</v>
      </c>
      <c r="AJ213" s="44" t="e">
        <f t="shared" si="90"/>
        <v>#N/A</v>
      </c>
      <c r="AK213" s="44" t="e">
        <f>HLOOKUP(I213,ElecAvoidedCostsWOCC!$A$5:$Q$50,G213+1,FALSE)*J213*L213</f>
        <v>#N/A</v>
      </c>
      <c r="AL213" s="44" t="e">
        <f t="shared" si="91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92"/>
        <v>0</v>
      </c>
      <c r="AO213" s="47">
        <f t="shared" si="93"/>
        <v>0</v>
      </c>
      <c r="AP213" s="47" t="e">
        <f t="shared" si="94"/>
        <v>#DIV/0!</v>
      </c>
    </row>
    <row r="214" spans="2:42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76"/>
        <v>0</v>
      </c>
      <c r="U214" s="47">
        <f t="shared" si="77"/>
        <v>0</v>
      </c>
      <c r="V214" s="48">
        <f t="shared" si="78"/>
        <v>0</v>
      </c>
      <c r="W214" s="49">
        <f t="shared" si="79"/>
        <v>0</v>
      </c>
      <c r="X214" s="44">
        <f t="shared" si="80"/>
        <v>0</v>
      </c>
      <c r="Y214" s="44">
        <f t="shared" si="81"/>
        <v>0</v>
      </c>
      <c r="Z214" s="44">
        <f t="shared" si="82"/>
        <v>0</v>
      </c>
      <c r="AA214" s="50">
        <f t="shared" si="83"/>
        <v>0</v>
      </c>
      <c r="AB214" s="51">
        <f t="shared" si="84"/>
        <v>0</v>
      </c>
      <c r="AC214" s="44">
        <f t="shared" si="85"/>
        <v>0</v>
      </c>
      <c r="AD214" s="44">
        <f t="shared" si="86"/>
        <v>0</v>
      </c>
      <c r="AE214" s="44">
        <f t="shared" si="87"/>
        <v>0</v>
      </c>
      <c r="AF214" s="52" t="e">
        <f>HLOOKUP(I214,ElecAvoidedCostsWOCC!$A$5:$Q$50,G214+1,FALSE)</f>
        <v>#N/A</v>
      </c>
      <c r="AG214" s="44" t="e">
        <f t="shared" si="88"/>
        <v>#N/A</v>
      </c>
      <c r="AH214" s="52" t="e">
        <f>HLOOKUP(I214,ElecAvoidedCostsWOCC!$A$5:$Q$50,T214+1,FALSE)</f>
        <v>#N/A</v>
      </c>
      <c r="AI214" s="44" t="e">
        <f t="shared" si="89"/>
        <v>#N/A</v>
      </c>
      <c r="AJ214" s="44" t="e">
        <f t="shared" si="90"/>
        <v>#N/A</v>
      </c>
      <c r="AK214" s="44" t="e">
        <f>HLOOKUP(I214,ElecAvoidedCostsWOCC!$A$5:$Q$50,G214+1,FALSE)*J214*L214</f>
        <v>#N/A</v>
      </c>
      <c r="AL214" s="44" t="e">
        <f t="shared" si="91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92"/>
        <v>0</v>
      </c>
      <c r="AO214" s="47">
        <f t="shared" si="93"/>
        <v>0</v>
      </c>
      <c r="AP214" s="47" t="e">
        <f t="shared" si="94"/>
        <v>#DIV/0!</v>
      </c>
    </row>
    <row r="215" spans="2:42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76"/>
        <v>0</v>
      </c>
      <c r="U215" s="47">
        <f t="shared" si="77"/>
        <v>0</v>
      </c>
      <c r="V215" s="48">
        <f t="shared" si="78"/>
        <v>0</v>
      </c>
      <c r="W215" s="49">
        <f t="shared" si="79"/>
        <v>0</v>
      </c>
      <c r="X215" s="44">
        <f t="shared" si="80"/>
        <v>0</v>
      </c>
      <c r="Y215" s="44">
        <f t="shared" si="81"/>
        <v>0</v>
      </c>
      <c r="Z215" s="44">
        <f t="shared" si="82"/>
        <v>0</v>
      </c>
      <c r="AA215" s="50">
        <f t="shared" si="83"/>
        <v>0</v>
      </c>
      <c r="AB215" s="51">
        <f t="shared" si="84"/>
        <v>0</v>
      </c>
      <c r="AC215" s="44">
        <f t="shared" si="85"/>
        <v>0</v>
      </c>
      <c r="AD215" s="44">
        <f t="shared" si="86"/>
        <v>0</v>
      </c>
      <c r="AE215" s="44">
        <f t="shared" si="87"/>
        <v>0</v>
      </c>
      <c r="AF215" s="52" t="e">
        <f>HLOOKUP(I215,ElecAvoidedCostsWOCC!$A$5:$Q$50,G215+1,FALSE)</f>
        <v>#N/A</v>
      </c>
      <c r="AG215" s="44" t="e">
        <f t="shared" si="88"/>
        <v>#N/A</v>
      </c>
      <c r="AH215" s="52" t="e">
        <f>HLOOKUP(I215,ElecAvoidedCostsWOCC!$A$5:$Q$50,T215+1,FALSE)</f>
        <v>#N/A</v>
      </c>
      <c r="AI215" s="44" t="e">
        <f t="shared" si="89"/>
        <v>#N/A</v>
      </c>
      <c r="AJ215" s="44" t="e">
        <f t="shared" si="90"/>
        <v>#N/A</v>
      </c>
      <c r="AK215" s="44" t="e">
        <f>HLOOKUP(I215,ElecAvoidedCostsWOCC!$A$5:$Q$50,G215+1,FALSE)*J215*L215</f>
        <v>#N/A</v>
      </c>
      <c r="AL215" s="44" t="e">
        <f t="shared" si="91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92"/>
        <v>0</v>
      </c>
      <c r="AO215" s="47">
        <f t="shared" si="93"/>
        <v>0</v>
      </c>
      <c r="AP215" s="47" t="e">
        <f t="shared" si="94"/>
        <v>#DIV/0!</v>
      </c>
    </row>
    <row r="216" spans="2:42">
      <c r="B216" s="37"/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76"/>
        <v>0</v>
      </c>
      <c r="U216" s="47">
        <f t="shared" si="77"/>
        <v>0</v>
      </c>
      <c r="V216" s="48">
        <f t="shared" si="78"/>
        <v>0</v>
      </c>
      <c r="W216" s="49">
        <f t="shared" si="79"/>
        <v>0</v>
      </c>
      <c r="X216" s="44">
        <f t="shared" si="80"/>
        <v>0</v>
      </c>
      <c r="Y216" s="44">
        <f t="shared" si="81"/>
        <v>0</v>
      </c>
      <c r="Z216" s="44">
        <f t="shared" si="82"/>
        <v>0</v>
      </c>
      <c r="AA216" s="50">
        <f t="shared" si="83"/>
        <v>0</v>
      </c>
      <c r="AB216" s="51">
        <f t="shared" si="84"/>
        <v>0</v>
      </c>
      <c r="AC216" s="44">
        <f t="shared" si="85"/>
        <v>0</v>
      </c>
      <c r="AD216" s="44">
        <f t="shared" si="86"/>
        <v>0</v>
      </c>
      <c r="AE216" s="44">
        <f t="shared" si="87"/>
        <v>0</v>
      </c>
      <c r="AF216" s="52" t="e">
        <f>HLOOKUP(I216,ElecAvoidedCostsWOCC!$A$5:$Q$50,G216+1,FALSE)</f>
        <v>#N/A</v>
      </c>
      <c r="AG216" s="44" t="e">
        <f t="shared" si="88"/>
        <v>#N/A</v>
      </c>
      <c r="AH216" s="52" t="e">
        <f>HLOOKUP(I216,ElecAvoidedCostsWOCC!$A$5:$Q$50,T216+1,FALSE)</f>
        <v>#N/A</v>
      </c>
      <c r="AI216" s="44" t="e">
        <f t="shared" si="89"/>
        <v>#N/A</v>
      </c>
      <c r="AJ216" s="44" t="e">
        <f t="shared" si="90"/>
        <v>#N/A</v>
      </c>
      <c r="AK216" s="44" t="e">
        <f>HLOOKUP(I216,ElecAvoidedCostsWOCC!$A$5:$Q$50,G216+1,FALSE)*J216*L216</f>
        <v>#N/A</v>
      </c>
      <c r="AL216" s="44" t="e">
        <f t="shared" si="91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92"/>
        <v>0</v>
      </c>
      <c r="AO216" s="47">
        <f t="shared" si="93"/>
        <v>0</v>
      </c>
      <c r="AP216" s="47" t="e">
        <f t="shared" si="94"/>
        <v>#DIV/0!</v>
      </c>
    </row>
    <row r="217" spans="2:42">
      <c r="B217" s="37"/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si="76"/>
        <v>0</v>
      </c>
      <c r="U217" s="47">
        <f t="shared" si="77"/>
        <v>0</v>
      </c>
      <c r="V217" s="48">
        <f t="shared" si="78"/>
        <v>0</v>
      </c>
      <c r="W217" s="49">
        <f t="shared" si="79"/>
        <v>0</v>
      </c>
      <c r="X217" s="44">
        <f t="shared" si="80"/>
        <v>0</v>
      </c>
      <c r="Y217" s="44">
        <f t="shared" si="81"/>
        <v>0</v>
      </c>
      <c r="Z217" s="44">
        <f t="shared" si="82"/>
        <v>0</v>
      </c>
      <c r="AA217" s="50">
        <f t="shared" si="83"/>
        <v>0</v>
      </c>
      <c r="AB217" s="51">
        <f t="shared" si="84"/>
        <v>0</v>
      </c>
      <c r="AC217" s="44">
        <f t="shared" si="85"/>
        <v>0</v>
      </c>
      <c r="AD217" s="44">
        <f t="shared" si="86"/>
        <v>0</v>
      </c>
      <c r="AE217" s="44">
        <f t="shared" si="87"/>
        <v>0</v>
      </c>
      <c r="AF217" s="52" t="e">
        <f>HLOOKUP(I217,ElecAvoidedCostsWOCC!$A$5:$Q$50,G217+1,FALSE)</f>
        <v>#N/A</v>
      </c>
      <c r="AG217" s="44" t="e">
        <f t="shared" si="88"/>
        <v>#N/A</v>
      </c>
      <c r="AH217" s="52" t="e">
        <f>HLOOKUP(I217,ElecAvoidedCostsWOCC!$A$5:$Q$50,T217+1,FALSE)</f>
        <v>#N/A</v>
      </c>
      <c r="AI217" s="44" t="e">
        <f t="shared" si="89"/>
        <v>#N/A</v>
      </c>
      <c r="AJ217" s="44" t="e">
        <f t="shared" si="90"/>
        <v>#N/A</v>
      </c>
      <c r="AK217" s="44" t="e">
        <f>HLOOKUP(I217,ElecAvoidedCostsWOCC!$A$5:$Q$50,G217+1,FALSE)*J217*L217</f>
        <v>#N/A</v>
      </c>
      <c r="AL217" s="44" t="e">
        <f t="shared" si="91"/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si="92"/>
        <v>0</v>
      </c>
      <c r="AO217" s="47">
        <f t="shared" si="93"/>
        <v>0</v>
      </c>
      <c r="AP217" s="47" t="e">
        <f t="shared" si="94"/>
        <v>#DIV/0!</v>
      </c>
    </row>
    <row r="218" spans="2:42">
      <c r="B218" s="37"/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76"/>
        <v>0</v>
      </c>
      <c r="U218" s="47">
        <f t="shared" si="77"/>
        <v>0</v>
      </c>
      <c r="V218" s="48">
        <f t="shared" si="78"/>
        <v>0</v>
      </c>
      <c r="W218" s="49">
        <f t="shared" si="79"/>
        <v>0</v>
      </c>
      <c r="X218" s="44">
        <f t="shared" si="80"/>
        <v>0</v>
      </c>
      <c r="Y218" s="44">
        <f t="shared" si="81"/>
        <v>0</v>
      </c>
      <c r="Z218" s="44">
        <f t="shared" si="82"/>
        <v>0</v>
      </c>
      <c r="AA218" s="50">
        <f t="shared" si="83"/>
        <v>0</v>
      </c>
      <c r="AB218" s="51">
        <f t="shared" si="84"/>
        <v>0</v>
      </c>
      <c r="AC218" s="44">
        <f t="shared" si="85"/>
        <v>0</v>
      </c>
      <c r="AD218" s="44">
        <f t="shared" si="86"/>
        <v>0</v>
      </c>
      <c r="AE218" s="44">
        <f t="shared" si="87"/>
        <v>0</v>
      </c>
      <c r="AF218" s="52" t="e">
        <f>HLOOKUP(I218,ElecAvoidedCostsWOCC!$A$5:$Q$50,G218+1,FALSE)</f>
        <v>#N/A</v>
      </c>
      <c r="AG218" s="44" t="e">
        <f t="shared" si="88"/>
        <v>#N/A</v>
      </c>
      <c r="AH218" s="52" t="e">
        <f>HLOOKUP(I218,ElecAvoidedCostsWOCC!$A$5:$Q$50,T218+1,FALSE)</f>
        <v>#N/A</v>
      </c>
      <c r="AI218" s="44" t="e">
        <f t="shared" si="89"/>
        <v>#N/A</v>
      </c>
      <c r="AJ218" s="44" t="e">
        <f t="shared" si="90"/>
        <v>#N/A</v>
      </c>
      <c r="AK218" s="44" t="e">
        <f>HLOOKUP(I218,ElecAvoidedCostsWOCC!$A$5:$Q$50,G218+1,FALSE)*J218*L218</f>
        <v>#N/A</v>
      </c>
      <c r="AL218" s="44" t="e">
        <f t="shared" si="91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2"/>
        <v>0</v>
      </c>
      <c r="AO218" s="47">
        <f t="shared" si="93"/>
        <v>0</v>
      </c>
      <c r="AP218" s="47" t="e">
        <f t="shared" si="94"/>
        <v>#DIV/0!</v>
      </c>
    </row>
    <row r="219" spans="2:42">
      <c r="B219" s="37"/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76"/>
        <v>0</v>
      </c>
      <c r="U219" s="47">
        <f t="shared" si="77"/>
        <v>0</v>
      </c>
      <c r="V219" s="48">
        <f t="shared" si="78"/>
        <v>0</v>
      </c>
      <c r="W219" s="49">
        <f t="shared" si="79"/>
        <v>0</v>
      </c>
      <c r="X219" s="44">
        <f t="shared" si="80"/>
        <v>0</v>
      </c>
      <c r="Y219" s="44">
        <f t="shared" si="81"/>
        <v>0</v>
      </c>
      <c r="Z219" s="44">
        <f t="shared" si="82"/>
        <v>0</v>
      </c>
      <c r="AA219" s="50">
        <f t="shared" si="83"/>
        <v>0</v>
      </c>
      <c r="AB219" s="51">
        <f t="shared" si="84"/>
        <v>0</v>
      </c>
      <c r="AC219" s="44">
        <f t="shared" si="85"/>
        <v>0</v>
      </c>
      <c r="AD219" s="44">
        <f t="shared" si="86"/>
        <v>0</v>
      </c>
      <c r="AE219" s="44">
        <f t="shared" si="87"/>
        <v>0</v>
      </c>
      <c r="AF219" s="52" t="e">
        <f>HLOOKUP(I219,ElecAvoidedCostsWOCC!$A$5:$Q$50,G219+1,FALSE)</f>
        <v>#N/A</v>
      </c>
      <c r="AG219" s="44" t="e">
        <f t="shared" si="88"/>
        <v>#N/A</v>
      </c>
      <c r="AH219" s="52" t="e">
        <f>HLOOKUP(I219,ElecAvoidedCostsWOCC!$A$5:$Q$50,T219+1,FALSE)</f>
        <v>#N/A</v>
      </c>
      <c r="AI219" s="44" t="e">
        <f t="shared" si="89"/>
        <v>#N/A</v>
      </c>
      <c r="AJ219" s="44" t="e">
        <f t="shared" si="90"/>
        <v>#N/A</v>
      </c>
      <c r="AK219" s="44" t="e">
        <f>HLOOKUP(I219,ElecAvoidedCostsWOCC!$A$5:$Q$50,G219+1,FALSE)*J219*L219</f>
        <v>#N/A</v>
      </c>
      <c r="AL219" s="44" t="e">
        <f t="shared" si="91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2"/>
        <v>0</v>
      </c>
      <c r="AO219" s="47">
        <f t="shared" si="93"/>
        <v>0</v>
      </c>
      <c r="AP219" s="47" t="e">
        <f t="shared" si="94"/>
        <v>#DIV/0!</v>
      </c>
    </row>
    <row r="220" spans="2:42">
      <c r="B220" s="37"/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76"/>
        <v>0</v>
      </c>
      <c r="U220" s="47">
        <f t="shared" si="77"/>
        <v>0</v>
      </c>
      <c r="V220" s="48">
        <f t="shared" si="78"/>
        <v>0</v>
      </c>
      <c r="W220" s="49">
        <f t="shared" si="79"/>
        <v>0</v>
      </c>
      <c r="X220" s="44">
        <f t="shared" si="80"/>
        <v>0</v>
      </c>
      <c r="Y220" s="44">
        <f t="shared" si="81"/>
        <v>0</v>
      </c>
      <c r="Z220" s="44">
        <f t="shared" si="82"/>
        <v>0</v>
      </c>
      <c r="AA220" s="50">
        <f t="shared" si="83"/>
        <v>0</v>
      </c>
      <c r="AB220" s="51">
        <f t="shared" si="84"/>
        <v>0</v>
      </c>
      <c r="AC220" s="44">
        <f t="shared" si="85"/>
        <v>0</v>
      </c>
      <c r="AD220" s="44">
        <f t="shared" si="86"/>
        <v>0</v>
      </c>
      <c r="AE220" s="44">
        <f t="shared" si="87"/>
        <v>0</v>
      </c>
      <c r="AF220" s="52" t="e">
        <f>HLOOKUP(I220,ElecAvoidedCostsWOCC!$A$5:$Q$50,G220+1,FALSE)</f>
        <v>#N/A</v>
      </c>
      <c r="AG220" s="44" t="e">
        <f t="shared" si="88"/>
        <v>#N/A</v>
      </c>
      <c r="AH220" s="52" t="e">
        <f>HLOOKUP(I220,ElecAvoidedCostsWOCC!$A$5:$Q$50,T220+1,FALSE)</f>
        <v>#N/A</v>
      </c>
      <c r="AI220" s="44" t="e">
        <f t="shared" si="89"/>
        <v>#N/A</v>
      </c>
      <c r="AJ220" s="44" t="e">
        <f t="shared" si="90"/>
        <v>#N/A</v>
      </c>
      <c r="AK220" s="44" t="e">
        <f>HLOOKUP(I220,ElecAvoidedCostsWOCC!$A$5:$Q$50,G220+1,FALSE)*J220*L220</f>
        <v>#N/A</v>
      </c>
      <c r="AL220" s="44" t="e">
        <f t="shared" si="91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2"/>
        <v>0</v>
      </c>
      <c r="AO220" s="47">
        <f t="shared" si="93"/>
        <v>0</v>
      </c>
      <c r="AP220" s="47" t="e">
        <f t="shared" si="94"/>
        <v>#DIV/0!</v>
      </c>
    </row>
    <row r="221" spans="2:42">
      <c r="B221" s="37"/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76"/>
        <v>0</v>
      </c>
      <c r="U221" s="47">
        <f t="shared" si="77"/>
        <v>0</v>
      </c>
      <c r="V221" s="48">
        <f t="shared" si="78"/>
        <v>0</v>
      </c>
      <c r="W221" s="49">
        <f t="shared" si="79"/>
        <v>0</v>
      </c>
      <c r="X221" s="44">
        <f t="shared" si="80"/>
        <v>0</v>
      </c>
      <c r="Y221" s="44">
        <f t="shared" si="81"/>
        <v>0</v>
      </c>
      <c r="Z221" s="44">
        <f t="shared" si="82"/>
        <v>0</v>
      </c>
      <c r="AA221" s="50">
        <f t="shared" si="83"/>
        <v>0</v>
      </c>
      <c r="AB221" s="51">
        <f t="shared" si="84"/>
        <v>0</v>
      </c>
      <c r="AC221" s="44">
        <f t="shared" si="85"/>
        <v>0</v>
      </c>
      <c r="AD221" s="44">
        <f t="shared" si="86"/>
        <v>0</v>
      </c>
      <c r="AE221" s="44">
        <f t="shared" si="87"/>
        <v>0</v>
      </c>
      <c r="AF221" s="52" t="e">
        <f>HLOOKUP(I221,ElecAvoidedCostsWOCC!$A$5:$Q$50,G221+1,FALSE)</f>
        <v>#N/A</v>
      </c>
      <c r="AG221" s="44" t="e">
        <f t="shared" si="88"/>
        <v>#N/A</v>
      </c>
      <c r="AH221" s="52" t="e">
        <f>HLOOKUP(I221,ElecAvoidedCostsWOCC!$A$5:$Q$50,T221+1,FALSE)</f>
        <v>#N/A</v>
      </c>
      <c r="AI221" s="44" t="e">
        <f t="shared" si="89"/>
        <v>#N/A</v>
      </c>
      <c r="AJ221" s="44" t="e">
        <f t="shared" si="90"/>
        <v>#N/A</v>
      </c>
      <c r="AK221" s="44" t="e">
        <f>HLOOKUP(I221,ElecAvoidedCostsWOCC!$A$5:$Q$50,G221+1,FALSE)*J221*L221</f>
        <v>#N/A</v>
      </c>
      <c r="AL221" s="44" t="e">
        <f t="shared" si="91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2"/>
        <v>0</v>
      </c>
      <c r="AO221" s="47">
        <f t="shared" si="93"/>
        <v>0</v>
      </c>
      <c r="AP221" s="47" t="e">
        <f t="shared" si="94"/>
        <v>#DIV/0!</v>
      </c>
    </row>
    <row r="222" spans="2:42">
      <c r="B222" s="37"/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76"/>
        <v>0</v>
      </c>
      <c r="U222" s="47">
        <f t="shared" si="77"/>
        <v>0</v>
      </c>
      <c r="V222" s="48">
        <f t="shared" si="78"/>
        <v>0</v>
      </c>
      <c r="W222" s="49">
        <f t="shared" si="79"/>
        <v>0</v>
      </c>
      <c r="X222" s="44">
        <f t="shared" si="80"/>
        <v>0</v>
      </c>
      <c r="Y222" s="44">
        <f t="shared" si="81"/>
        <v>0</v>
      </c>
      <c r="Z222" s="44">
        <f t="shared" si="82"/>
        <v>0</v>
      </c>
      <c r="AA222" s="50">
        <f t="shared" si="83"/>
        <v>0</v>
      </c>
      <c r="AB222" s="51">
        <f t="shared" si="84"/>
        <v>0</v>
      </c>
      <c r="AC222" s="44">
        <f t="shared" si="85"/>
        <v>0</v>
      </c>
      <c r="AD222" s="44">
        <f t="shared" si="86"/>
        <v>0</v>
      </c>
      <c r="AE222" s="44">
        <f t="shared" si="87"/>
        <v>0</v>
      </c>
      <c r="AF222" s="52" t="e">
        <f>HLOOKUP(I222,ElecAvoidedCostsWOCC!$A$5:$Q$50,G222+1,FALSE)</f>
        <v>#N/A</v>
      </c>
      <c r="AG222" s="44" t="e">
        <f t="shared" si="88"/>
        <v>#N/A</v>
      </c>
      <c r="AH222" s="52" t="e">
        <f>HLOOKUP(I222,ElecAvoidedCostsWOCC!$A$5:$Q$50,T222+1,FALSE)</f>
        <v>#N/A</v>
      </c>
      <c r="AI222" s="44" t="e">
        <f t="shared" si="89"/>
        <v>#N/A</v>
      </c>
      <c r="AJ222" s="44" t="e">
        <f t="shared" si="90"/>
        <v>#N/A</v>
      </c>
      <c r="AK222" s="44" t="e">
        <f>HLOOKUP(I222,ElecAvoidedCostsWOCC!$A$5:$Q$50,G222+1,FALSE)*J222*L222</f>
        <v>#N/A</v>
      </c>
      <c r="AL222" s="44" t="e">
        <f t="shared" si="91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2"/>
        <v>0</v>
      </c>
      <c r="AO222" s="47">
        <f t="shared" si="93"/>
        <v>0</v>
      </c>
      <c r="AP222" s="47" t="e">
        <f t="shared" si="94"/>
        <v>#DIV/0!</v>
      </c>
    </row>
    <row r="223" spans="2:42">
      <c r="B223" s="37"/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76"/>
        <v>0</v>
      </c>
      <c r="U223" s="47">
        <f t="shared" si="77"/>
        <v>0</v>
      </c>
      <c r="V223" s="48">
        <f t="shared" si="78"/>
        <v>0</v>
      </c>
      <c r="W223" s="49">
        <f t="shared" si="79"/>
        <v>0</v>
      </c>
      <c r="X223" s="44">
        <f t="shared" si="80"/>
        <v>0</v>
      </c>
      <c r="Y223" s="44">
        <f t="shared" si="81"/>
        <v>0</v>
      </c>
      <c r="Z223" s="44">
        <f t="shared" si="82"/>
        <v>0</v>
      </c>
      <c r="AA223" s="50">
        <f t="shared" si="83"/>
        <v>0</v>
      </c>
      <c r="AB223" s="51">
        <f t="shared" si="84"/>
        <v>0</v>
      </c>
      <c r="AC223" s="44">
        <f t="shared" si="85"/>
        <v>0</v>
      </c>
      <c r="AD223" s="44">
        <f t="shared" si="86"/>
        <v>0</v>
      </c>
      <c r="AE223" s="44">
        <f t="shared" si="87"/>
        <v>0</v>
      </c>
      <c r="AF223" s="52" t="e">
        <f>HLOOKUP(I223,ElecAvoidedCostsWOCC!$A$5:$Q$50,G223+1,FALSE)</f>
        <v>#N/A</v>
      </c>
      <c r="AG223" s="44" t="e">
        <f t="shared" si="88"/>
        <v>#N/A</v>
      </c>
      <c r="AH223" s="52" t="e">
        <f>HLOOKUP(I223,ElecAvoidedCostsWOCC!$A$5:$Q$50,T223+1,FALSE)</f>
        <v>#N/A</v>
      </c>
      <c r="AI223" s="44" t="e">
        <f t="shared" si="89"/>
        <v>#N/A</v>
      </c>
      <c r="AJ223" s="44" t="e">
        <f t="shared" si="90"/>
        <v>#N/A</v>
      </c>
      <c r="AK223" s="44" t="e">
        <f>HLOOKUP(I223,ElecAvoidedCostsWOCC!$A$5:$Q$50,G223+1,FALSE)*J223*L223</f>
        <v>#N/A</v>
      </c>
      <c r="AL223" s="44" t="e">
        <f t="shared" si="91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2"/>
        <v>0</v>
      </c>
      <c r="AO223" s="47">
        <f t="shared" si="93"/>
        <v>0</v>
      </c>
      <c r="AP223" s="47" t="e">
        <f t="shared" si="94"/>
        <v>#DIV/0!</v>
      </c>
    </row>
    <row r="224" spans="2:42">
      <c r="B224" s="37"/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76"/>
        <v>0</v>
      </c>
      <c r="U224" s="47">
        <f t="shared" si="77"/>
        <v>0</v>
      </c>
      <c r="V224" s="48">
        <f t="shared" si="78"/>
        <v>0</v>
      </c>
      <c r="W224" s="49">
        <f t="shared" si="79"/>
        <v>0</v>
      </c>
      <c r="X224" s="44">
        <f t="shared" si="80"/>
        <v>0</v>
      </c>
      <c r="Y224" s="44">
        <f t="shared" si="81"/>
        <v>0</v>
      </c>
      <c r="Z224" s="44">
        <f t="shared" si="82"/>
        <v>0</v>
      </c>
      <c r="AA224" s="50">
        <f t="shared" si="83"/>
        <v>0</v>
      </c>
      <c r="AB224" s="51">
        <f t="shared" si="84"/>
        <v>0</v>
      </c>
      <c r="AC224" s="44">
        <f t="shared" si="85"/>
        <v>0</v>
      </c>
      <c r="AD224" s="44">
        <f t="shared" si="86"/>
        <v>0</v>
      </c>
      <c r="AE224" s="44">
        <f t="shared" si="87"/>
        <v>0</v>
      </c>
      <c r="AF224" s="52" t="e">
        <f>HLOOKUP(I224,ElecAvoidedCostsWOCC!$A$5:$Q$50,G224+1,FALSE)</f>
        <v>#N/A</v>
      </c>
      <c r="AG224" s="44" t="e">
        <f t="shared" si="88"/>
        <v>#N/A</v>
      </c>
      <c r="AH224" s="52" t="e">
        <f>HLOOKUP(I224,ElecAvoidedCostsWOCC!$A$5:$Q$50,T224+1,FALSE)</f>
        <v>#N/A</v>
      </c>
      <c r="AI224" s="44" t="e">
        <f t="shared" si="89"/>
        <v>#N/A</v>
      </c>
      <c r="AJ224" s="44" t="e">
        <f t="shared" si="90"/>
        <v>#N/A</v>
      </c>
      <c r="AK224" s="44" t="e">
        <f>HLOOKUP(I224,ElecAvoidedCostsWOCC!$A$5:$Q$50,G224+1,FALSE)*J224*L224</f>
        <v>#N/A</v>
      </c>
      <c r="AL224" s="44" t="e">
        <f t="shared" si="91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2"/>
        <v>0</v>
      </c>
      <c r="AO224" s="47">
        <f t="shared" si="93"/>
        <v>0</v>
      </c>
      <c r="AP224" s="47" t="e">
        <f t="shared" si="94"/>
        <v>#DIV/0!</v>
      </c>
    </row>
    <row r="225" spans="2:42">
      <c r="B225" s="37"/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76"/>
        <v>0</v>
      </c>
      <c r="U225" s="47">
        <f t="shared" si="77"/>
        <v>0</v>
      </c>
      <c r="V225" s="48">
        <f t="shared" si="78"/>
        <v>0</v>
      </c>
      <c r="W225" s="49">
        <f t="shared" si="79"/>
        <v>0</v>
      </c>
      <c r="X225" s="44">
        <f t="shared" si="80"/>
        <v>0</v>
      </c>
      <c r="Y225" s="44">
        <f t="shared" si="81"/>
        <v>0</v>
      </c>
      <c r="Z225" s="44">
        <f t="shared" si="82"/>
        <v>0</v>
      </c>
      <c r="AA225" s="50">
        <f t="shared" si="83"/>
        <v>0</v>
      </c>
      <c r="AB225" s="51">
        <f t="shared" si="84"/>
        <v>0</v>
      </c>
      <c r="AC225" s="44">
        <f t="shared" si="85"/>
        <v>0</v>
      </c>
      <c r="AD225" s="44">
        <f t="shared" si="86"/>
        <v>0</v>
      </c>
      <c r="AE225" s="44">
        <f t="shared" si="87"/>
        <v>0</v>
      </c>
      <c r="AF225" s="52" t="e">
        <f>HLOOKUP(I225,ElecAvoidedCostsWOCC!$A$5:$Q$50,G225+1,FALSE)</f>
        <v>#N/A</v>
      </c>
      <c r="AG225" s="44" t="e">
        <f t="shared" si="88"/>
        <v>#N/A</v>
      </c>
      <c r="AH225" s="52" t="e">
        <f>HLOOKUP(I225,ElecAvoidedCostsWOCC!$A$5:$Q$50,T225+1,FALSE)</f>
        <v>#N/A</v>
      </c>
      <c r="AI225" s="44" t="e">
        <f t="shared" si="89"/>
        <v>#N/A</v>
      </c>
      <c r="AJ225" s="44" t="e">
        <f t="shared" si="90"/>
        <v>#N/A</v>
      </c>
      <c r="AK225" s="44" t="e">
        <f>HLOOKUP(I225,ElecAvoidedCostsWOCC!$A$5:$Q$50,G225+1,FALSE)*J225*L225</f>
        <v>#N/A</v>
      </c>
      <c r="AL225" s="44" t="e">
        <f t="shared" si="91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2"/>
        <v>0</v>
      </c>
      <c r="AO225" s="47">
        <f t="shared" si="93"/>
        <v>0</v>
      </c>
      <c r="AP225" s="47" t="e">
        <f t="shared" si="94"/>
        <v>#DIV/0!</v>
      </c>
    </row>
    <row r="226" spans="2:42">
      <c r="B226" s="37"/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76"/>
        <v>0</v>
      </c>
      <c r="U226" s="47">
        <f t="shared" si="77"/>
        <v>0</v>
      </c>
      <c r="V226" s="48">
        <f t="shared" si="78"/>
        <v>0</v>
      </c>
      <c r="W226" s="49">
        <f t="shared" si="79"/>
        <v>0</v>
      </c>
      <c r="X226" s="44">
        <f t="shared" si="80"/>
        <v>0</v>
      </c>
      <c r="Y226" s="44">
        <f t="shared" si="81"/>
        <v>0</v>
      </c>
      <c r="Z226" s="44">
        <f t="shared" si="82"/>
        <v>0</v>
      </c>
      <c r="AA226" s="50">
        <f t="shared" si="83"/>
        <v>0</v>
      </c>
      <c r="AB226" s="51">
        <f t="shared" si="84"/>
        <v>0</v>
      </c>
      <c r="AC226" s="44">
        <f t="shared" si="85"/>
        <v>0</v>
      </c>
      <c r="AD226" s="44">
        <f t="shared" si="86"/>
        <v>0</v>
      </c>
      <c r="AE226" s="44">
        <f t="shared" si="87"/>
        <v>0</v>
      </c>
      <c r="AF226" s="52" t="e">
        <f>HLOOKUP(I226,ElecAvoidedCostsWOCC!$A$5:$Q$50,G226+1,FALSE)</f>
        <v>#N/A</v>
      </c>
      <c r="AG226" s="44" t="e">
        <f t="shared" si="88"/>
        <v>#N/A</v>
      </c>
      <c r="AH226" s="52" t="e">
        <f>HLOOKUP(I226,ElecAvoidedCostsWOCC!$A$5:$Q$50,T226+1,FALSE)</f>
        <v>#N/A</v>
      </c>
      <c r="AI226" s="44" t="e">
        <f t="shared" si="89"/>
        <v>#N/A</v>
      </c>
      <c r="AJ226" s="44" t="e">
        <f t="shared" si="90"/>
        <v>#N/A</v>
      </c>
      <c r="AK226" s="44" t="e">
        <f>HLOOKUP(I226,ElecAvoidedCostsWOCC!$A$5:$Q$50,G226+1,FALSE)*J226*L226</f>
        <v>#N/A</v>
      </c>
      <c r="AL226" s="44" t="e">
        <f t="shared" si="91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2"/>
        <v>0</v>
      </c>
      <c r="AO226" s="47">
        <f t="shared" si="93"/>
        <v>0</v>
      </c>
      <c r="AP226" s="47" t="e">
        <f t="shared" si="94"/>
        <v>#DIV/0!</v>
      </c>
    </row>
    <row r="227" spans="2:42">
      <c r="B227" s="37"/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76"/>
        <v>0</v>
      </c>
      <c r="U227" s="47">
        <f t="shared" si="77"/>
        <v>0</v>
      </c>
      <c r="V227" s="48">
        <f t="shared" si="78"/>
        <v>0</v>
      </c>
      <c r="W227" s="49">
        <f t="shared" si="79"/>
        <v>0</v>
      </c>
      <c r="X227" s="44">
        <f t="shared" si="80"/>
        <v>0</v>
      </c>
      <c r="Y227" s="44">
        <f t="shared" si="81"/>
        <v>0</v>
      </c>
      <c r="Z227" s="44">
        <f t="shared" si="82"/>
        <v>0</v>
      </c>
      <c r="AA227" s="50">
        <f t="shared" si="83"/>
        <v>0</v>
      </c>
      <c r="AB227" s="51">
        <f t="shared" si="84"/>
        <v>0</v>
      </c>
      <c r="AC227" s="44">
        <f t="shared" si="85"/>
        <v>0</v>
      </c>
      <c r="AD227" s="44">
        <f t="shared" si="86"/>
        <v>0</v>
      </c>
      <c r="AE227" s="44">
        <f t="shared" si="87"/>
        <v>0</v>
      </c>
      <c r="AF227" s="52" t="e">
        <f>HLOOKUP(I227,ElecAvoidedCostsWOCC!$A$5:$Q$50,G227+1,FALSE)</f>
        <v>#N/A</v>
      </c>
      <c r="AG227" s="44" t="e">
        <f t="shared" si="88"/>
        <v>#N/A</v>
      </c>
      <c r="AH227" s="52" t="e">
        <f>HLOOKUP(I227,ElecAvoidedCostsWOCC!$A$5:$Q$50,T227+1,FALSE)</f>
        <v>#N/A</v>
      </c>
      <c r="AI227" s="44" t="e">
        <f t="shared" si="89"/>
        <v>#N/A</v>
      </c>
      <c r="AJ227" s="44" t="e">
        <f t="shared" si="90"/>
        <v>#N/A</v>
      </c>
      <c r="AK227" s="44" t="e">
        <f>HLOOKUP(I227,ElecAvoidedCostsWOCC!$A$5:$Q$50,G227+1,FALSE)*J227*L227</f>
        <v>#N/A</v>
      </c>
      <c r="AL227" s="44" t="e">
        <f t="shared" si="91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2"/>
        <v>0</v>
      </c>
      <c r="AO227" s="47">
        <f t="shared" si="93"/>
        <v>0</v>
      </c>
      <c r="AP227" s="47" t="e">
        <f t="shared" si="94"/>
        <v>#DIV/0!</v>
      </c>
    </row>
    <row r="228" spans="2:42">
      <c r="B228" s="37"/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76"/>
        <v>0</v>
      </c>
      <c r="U228" s="47">
        <f t="shared" si="77"/>
        <v>0</v>
      </c>
      <c r="V228" s="48">
        <f t="shared" si="78"/>
        <v>0</v>
      </c>
      <c r="W228" s="49">
        <f t="shared" si="79"/>
        <v>0</v>
      </c>
      <c r="X228" s="44">
        <f t="shared" si="80"/>
        <v>0</v>
      </c>
      <c r="Y228" s="44">
        <f t="shared" si="81"/>
        <v>0</v>
      </c>
      <c r="Z228" s="44">
        <f t="shared" si="82"/>
        <v>0</v>
      </c>
      <c r="AA228" s="50">
        <f t="shared" si="83"/>
        <v>0</v>
      </c>
      <c r="AB228" s="51">
        <f t="shared" si="84"/>
        <v>0</v>
      </c>
      <c r="AC228" s="44">
        <f t="shared" si="85"/>
        <v>0</v>
      </c>
      <c r="AD228" s="44">
        <f t="shared" si="86"/>
        <v>0</v>
      </c>
      <c r="AE228" s="44">
        <f t="shared" si="87"/>
        <v>0</v>
      </c>
      <c r="AF228" s="52" t="e">
        <f>HLOOKUP(I228,ElecAvoidedCostsWOCC!$A$5:$Q$50,G228+1,FALSE)</f>
        <v>#N/A</v>
      </c>
      <c r="AG228" s="44" t="e">
        <f t="shared" si="88"/>
        <v>#N/A</v>
      </c>
      <c r="AH228" s="52" t="e">
        <f>HLOOKUP(I228,ElecAvoidedCostsWOCC!$A$5:$Q$50,T228+1,FALSE)</f>
        <v>#N/A</v>
      </c>
      <c r="AI228" s="44" t="e">
        <f t="shared" si="89"/>
        <v>#N/A</v>
      </c>
      <c r="AJ228" s="44" t="e">
        <f t="shared" si="90"/>
        <v>#N/A</v>
      </c>
      <c r="AK228" s="44" t="e">
        <f>HLOOKUP(I228,ElecAvoidedCostsWOCC!$A$5:$Q$50,G228+1,FALSE)*J228*L228</f>
        <v>#N/A</v>
      </c>
      <c r="AL228" s="44" t="e">
        <f t="shared" si="91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2"/>
        <v>0</v>
      </c>
      <c r="AO228" s="47">
        <f t="shared" si="93"/>
        <v>0</v>
      </c>
      <c r="AP228" s="47" t="e">
        <f t="shared" si="94"/>
        <v>#DIV/0!</v>
      </c>
    </row>
    <row r="229" spans="2:42">
      <c r="B229" s="37"/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76"/>
        <v>0</v>
      </c>
      <c r="U229" s="47">
        <f t="shared" si="77"/>
        <v>0</v>
      </c>
      <c r="V229" s="48">
        <f t="shared" si="78"/>
        <v>0</v>
      </c>
      <c r="W229" s="49">
        <f t="shared" si="79"/>
        <v>0</v>
      </c>
      <c r="X229" s="44">
        <f t="shared" si="80"/>
        <v>0</v>
      </c>
      <c r="Y229" s="44">
        <f t="shared" si="81"/>
        <v>0</v>
      </c>
      <c r="Z229" s="44">
        <f t="shared" si="82"/>
        <v>0</v>
      </c>
      <c r="AA229" s="50">
        <f t="shared" si="83"/>
        <v>0</v>
      </c>
      <c r="AB229" s="51">
        <f t="shared" si="84"/>
        <v>0</v>
      </c>
      <c r="AC229" s="44">
        <f t="shared" si="85"/>
        <v>0</v>
      </c>
      <c r="AD229" s="44">
        <f t="shared" si="86"/>
        <v>0</v>
      </c>
      <c r="AE229" s="44">
        <f t="shared" si="87"/>
        <v>0</v>
      </c>
      <c r="AF229" s="52" t="e">
        <f>HLOOKUP(I229,ElecAvoidedCostsWOCC!$A$5:$Q$50,G229+1,FALSE)</f>
        <v>#N/A</v>
      </c>
      <c r="AG229" s="44" t="e">
        <f t="shared" si="88"/>
        <v>#N/A</v>
      </c>
      <c r="AH229" s="52" t="e">
        <f>HLOOKUP(I229,ElecAvoidedCostsWOCC!$A$5:$Q$50,T229+1,FALSE)</f>
        <v>#N/A</v>
      </c>
      <c r="AI229" s="44" t="e">
        <f t="shared" si="89"/>
        <v>#N/A</v>
      </c>
      <c r="AJ229" s="44" t="e">
        <f t="shared" si="90"/>
        <v>#N/A</v>
      </c>
      <c r="AK229" s="44" t="e">
        <f>HLOOKUP(I229,ElecAvoidedCostsWOCC!$A$5:$Q$50,G229+1,FALSE)*J229*L229</f>
        <v>#N/A</v>
      </c>
      <c r="AL229" s="44" t="e">
        <f t="shared" si="91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2"/>
        <v>0</v>
      </c>
      <c r="AO229" s="47">
        <f t="shared" si="93"/>
        <v>0</v>
      </c>
      <c r="AP229" s="47" t="e">
        <f t="shared" si="94"/>
        <v>#DIV/0!</v>
      </c>
    </row>
    <row r="230" spans="2:42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76"/>
        <v>0</v>
      </c>
      <c r="U230" s="47">
        <f t="shared" si="77"/>
        <v>0</v>
      </c>
      <c r="V230" s="48">
        <f t="shared" si="78"/>
        <v>0</v>
      </c>
      <c r="W230" s="49">
        <f t="shared" si="79"/>
        <v>0</v>
      </c>
      <c r="X230" s="44">
        <f t="shared" si="80"/>
        <v>0</v>
      </c>
      <c r="Y230" s="44">
        <f t="shared" si="81"/>
        <v>0</v>
      </c>
      <c r="Z230" s="44">
        <f t="shared" si="82"/>
        <v>0</v>
      </c>
      <c r="AA230" s="50">
        <f t="shared" si="83"/>
        <v>0</v>
      </c>
      <c r="AB230" s="51">
        <f t="shared" si="84"/>
        <v>0</v>
      </c>
      <c r="AC230" s="44">
        <f t="shared" si="85"/>
        <v>0</v>
      </c>
      <c r="AD230" s="44">
        <f t="shared" si="86"/>
        <v>0</v>
      </c>
      <c r="AE230" s="44">
        <f t="shared" si="87"/>
        <v>0</v>
      </c>
      <c r="AF230" s="52" t="e">
        <f>HLOOKUP(I230,ElecAvoidedCostsWOCC!$A$5:$Q$50,G230+1,FALSE)</f>
        <v>#N/A</v>
      </c>
      <c r="AG230" s="44" t="e">
        <f t="shared" si="88"/>
        <v>#N/A</v>
      </c>
      <c r="AH230" s="52" t="e">
        <f>HLOOKUP(I230,ElecAvoidedCostsWOCC!$A$5:$Q$50,T230+1,FALSE)</f>
        <v>#N/A</v>
      </c>
      <c r="AI230" s="44" t="e">
        <f t="shared" si="89"/>
        <v>#N/A</v>
      </c>
      <c r="AJ230" s="44" t="e">
        <f t="shared" si="90"/>
        <v>#N/A</v>
      </c>
      <c r="AK230" s="44" t="e">
        <f>HLOOKUP(I230,ElecAvoidedCostsWOCC!$A$5:$Q$50,G230+1,FALSE)*J230*L230</f>
        <v>#N/A</v>
      </c>
      <c r="AL230" s="44" t="e">
        <f t="shared" si="91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2"/>
        <v>0</v>
      </c>
      <c r="AO230" s="47">
        <f t="shared" si="93"/>
        <v>0</v>
      </c>
      <c r="AP230" s="47" t="e">
        <f t="shared" si="94"/>
        <v>#DIV/0!</v>
      </c>
    </row>
    <row r="231" spans="2:42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76"/>
        <v>0</v>
      </c>
      <c r="U231" s="47">
        <f t="shared" si="77"/>
        <v>0</v>
      </c>
      <c r="V231" s="48">
        <f t="shared" si="78"/>
        <v>0</v>
      </c>
      <c r="W231" s="49">
        <f t="shared" si="79"/>
        <v>0</v>
      </c>
      <c r="X231" s="44">
        <f t="shared" si="80"/>
        <v>0</v>
      </c>
      <c r="Y231" s="44">
        <f t="shared" si="81"/>
        <v>0</v>
      </c>
      <c r="Z231" s="44">
        <f t="shared" si="82"/>
        <v>0</v>
      </c>
      <c r="AA231" s="50">
        <f t="shared" si="83"/>
        <v>0</v>
      </c>
      <c r="AB231" s="51">
        <f t="shared" si="84"/>
        <v>0</v>
      </c>
      <c r="AC231" s="44">
        <f t="shared" si="85"/>
        <v>0</v>
      </c>
      <c r="AD231" s="44">
        <f t="shared" si="86"/>
        <v>0</v>
      </c>
      <c r="AE231" s="44">
        <f t="shared" si="87"/>
        <v>0</v>
      </c>
      <c r="AF231" s="52" t="e">
        <f>HLOOKUP(I231,ElecAvoidedCostsWOCC!$A$5:$Q$50,G231+1,FALSE)</f>
        <v>#N/A</v>
      </c>
      <c r="AG231" s="44" t="e">
        <f t="shared" si="88"/>
        <v>#N/A</v>
      </c>
      <c r="AH231" s="52" t="e">
        <f>HLOOKUP(I231,ElecAvoidedCostsWOCC!$A$5:$Q$50,T231+1,FALSE)</f>
        <v>#N/A</v>
      </c>
      <c r="AI231" s="44" t="e">
        <f t="shared" si="89"/>
        <v>#N/A</v>
      </c>
      <c r="AJ231" s="44" t="e">
        <f t="shared" si="90"/>
        <v>#N/A</v>
      </c>
      <c r="AK231" s="44" t="e">
        <f>HLOOKUP(I231,ElecAvoidedCostsWOCC!$A$5:$Q$50,G231+1,FALSE)*J231*L231</f>
        <v>#N/A</v>
      </c>
      <c r="AL231" s="44" t="e">
        <f t="shared" si="91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2"/>
        <v>0</v>
      </c>
      <c r="AO231" s="47">
        <f t="shared" si="93"/>
        <v>0</v>
      </c>
      <c r="AP231" s="47" t="e">
        <f t="shared" si="94"/>
        <v>#DIV/0!</v>
      </c>
    </row>
    <row r="232" spans="2:42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76"/>
        <v>0</v>
      </c>
      <c r="U232" s="47">
        <f t="shared" si="77"/>
        <v>0</v>
      </c>
      <c r="V232" s="48">
        <f t="shared" si="78"/>
        <v>0</v>
      </c>
      <c r="W232" s="49">
        <f t="shared" si="79"/>
        <v>0</v>
      </c>
      <c r="X232" s="44">
        <f t="shared" si="80"/>
        <v>0</v>
      </c>
      <c r="Y232" s="44">
        <f t="shared" si="81"/>
        <v>0</v>
      </c>
      <c r="Z232" s="44">
        <f t="shared" si="82"/>
        <v>0</v>
      </c>
      <c r="AA232" s="50">
        <f t="shared" si="83"/>
        <v>0</v>
      </c>
      <c r="AB232" s="51">
        <f t="shared" si="84"/>
        <v>0</v>
      </c>
      <c r="AC232" s="44">
        <f t="shared" si="85"/>
        <v>0</v>
      </c>
      <c r="AD232" s="44">
        <f t="shared" si="86"/>
        <v>0</v>
      </c>
      <c r="AE232" s="44">
        <f t="shared" si="87"/>
        <v>0</v>
      </c>
      <c r="AF232" s="52" t="e">
        <f>HLOOKUP(I232,ElecAvoidedCostsWOCC!$A$5:$Q$50,G232+1,FALSE)</f>
        <v>#N/A</v>
      </c>
      <c r="AG232" s="44" t="e">
        <f t="shared" si="88"/>
        <v>#N/A</v>
      </c>
      <c r="AH232" s="52" t="e">
        <f>HLOOKUP(I232,ElecAvoidedCostsWOCC!$A$5:$Q$50,T232+1,FALSE)</f>
        <v>#N/A</v>
      </c>
      <c r="AI232" s="44" t="e">
        <f t="shared" si="89"/>
        <v>#N/A</v>
      </c>
      <c r="AJ232" s="44" t="e">
        <f t="shared" si="90"/>
        <v>#N/A</v>
      </c>
      <c r="AK232" s="44" t="e">
        <f>HLOOKUP(I232,ElecAvoidedCostsWOCC!$A$5:$Q$50,G232+1,FALSE)*J232*L232</f>
        <v>#N/A</v>
      </c>
      <c r="AL232" s="44" t="e">
        <f t="shared" si="91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2"/>
        <v>0</v>
      </c>
      <c r="AO232" s="47">
        <f t="shared" si="93"/>
        <v>0</v>
      </c>
      <c r="AP232" s="47" t="e">
        <f t="shared" si="94"/>
        <v>#DIV/0!</v>
      </c>
    </row>
    <row r="233" spans="2:42">
      <c r="B233" s="37"/>
      <c r="C233" s="61"/>
      <c r="D233" s="61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76"/>
        <v>0</v>
      </c>
      <c r="U233" s="47">
        <f t="shared" si="77"/>
        <v>0</v>
      </c>
      <c r="V233" s="48">
        <f t="shared" si="78"/>
        <v>0</v>
      </c>
      <c r="W233" s="49">
        <f t="shared" si="79"/>
        <v>0</v>
      </c>
      <c r="X233" s="44">
        <f t="shared" si="80"/>
        <v>0</v>
      </c>
      <c r="Y233" s="44">
        <f t="shared" si="81"/>
        <v>0</v>
      </c>
      <c r="Z233" s="44">
        <f t="shared" si="82"/>
        <v>0</v>
      </c>
      <c r="AA233" s="50">
        <f t="shared" si="83"/>
        <v>0</v>
      </c>
      <c r="AB233" s="51">
        <f t="shared" si="84"/>
        <v>0</v>
      </c>
      <c r="AC233" s="44">
        <f t="shared" si="85"/>
        <v>0</v>
      </c>
      <c r="AD233" s="44">
        <f t="shared" si="86"/>
        <v>0</v>
      </c>
      <c r="AE233" s="44">
        <f t="shared" si="87"/>
        <v>0</v>
      </c>
      <c r="AF233" s="52" t="e">
        <f>HLOOKUP(I233,ElecAvoidedCostsWOCC!$A$5:$Q$50,G233+1,FALSE)</f>
        <v>#N/A</v>
      </c>
      <c r="AG233" s="44" t="e">
        <f t="shared" si="88"/>
        <v>#N/A</v>
      </c>
      <c r="AH233" s="52" t="e">
        <f>HLOOKUP(I233,ElecAvoidedCostsWOCC!$A$5:$Q$50,T233+1,FALSE)</f>
        <v>#N/A</v>
      </c>
      <c r="AI233" s="44" t="e">
        <f t="shared" si="89"/>
        <v>#N/A</v>
      </c>
      <c r="AJ233" s="44" t="e">
        <f t="shared" si="90"/>
        <v>#N/A</v>
      </c>
      <c r="AK233" s="44" t="e">
        <f>HLOOKUP(I233,ElecAvoidedCostsWOCC!$A$5:$Q$50,G233+1,FALSE)*J233*L233</f>
        <v>#N/A</v>
      </c>
      <c r="AL233" s="44" t="e">
        <f t="shared" si="91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92"/>
        <v>0</v>
      </c>
      <c r="AO233" s="47">
        <f t="shared" si="93"/>
        <v>0</v>
      </c>
      <c r="AP233" s="47" t="e">
        <f t="shared" si="94"/>
        <v>#DIV/0!</v>
      </c>
    </row>
    <row r="234" spans="2:42">
      <c r="B234" s="37"/>
      <c r="C234" s="61"/>
      <c r="D234" s="61"/>
      <c r="E234" s="38"/>
      <c r="F234" s="39"/>
      <c r="G234" s="39"/>
      <c r="H234" s="39"/>
      <c r="I234" s="40"/>
      <c r="J234" s="41"/>
      <c r="K234" s="41"/>
      <c r="L234" s="41"/>
      <c r="M234" s="42"/>
      <c r="N234" s="42"/>
      <c r="O234" s="43"/>
      <c r="P234" s="44"/>
      <c r="Q234" s="44"/>
      <c r="R234" s="45"/>
      <c r="S234" s="46"/>
      <c r="T234" s="39">
        <f t="shared" si="76"/>
        <v>0</v>
      </c>
      <c r="U234" s="47">
        <f t="shared" si="77"/>
        <v>0</v>
      </c>
      <c r="V234" s="48">
        <f t="shared" si="78"/>
        <v>0</v>
      </c>
      <c r="W234" s="49">
        <f t="shared" si="79"/>
        <v>0</v>
      </c>
      <c r="X234" s="44">
        <f t="shared" si="80"/>
        <v>0</v>
      </c>
      <c r="Y234" s="44">
        <f t="shared" si="81"/>
        <v>0</v>
      </c>
      <c r="Z234" s="44">
        <f t="shared" si="82"/>
        <v>0</v>
      </c>
      <c r="AA234" s="50">
        <f t="shared" si="83"/>
        <v>0</v>
      </c>
      <c r="AB234" s="51">
        <f t="shared" si="84"/>
        <v>0</v>
      </c>
      <c r="AC234" s="44">
        <f t="shared" si="85"/>
        <v>0</v>
      </c>
      <c r="AD234" s="44">
        <f t="shared" si="86"/>
        <v>0</v>
      </c>
      <c r="AE234" s="44">
        <f t="shared" si="87"/>
        <v>0</v>
      </c>
      <c r="AF234" s="52" t="e">
        <f>HLOOKUP(I234,ElecAvoidedCostsWOCC!$A$5:$Q$50,G234+1,FALSE)</f>
        <v>#N/A</v>
      </c>
      <c r="AG234" s="44" t="e">
        <f t="shared" si="88"/>
        <v>#N/A</v>
      </c>
      <c r="AH234" s="52" t="e">
        <f>HLOOKUP(I234,ElecAvoidedCostsWOCC!$A$5:$Q$50,T234+1,FALSE)</f>
        <v>#N/A</v>
      </c>
      <c r="AI234" s="44" t="e">
        <f t="shared" si="89"/>
        <v>#N/A</v>
      </c>
      <c r="AJ234" s="44" t="e">
        <f t="shared" si="90"/>
        <v>#N/A</v>
      </c>
      <c r="AK234" s="44" t="e">
        <f>HLOOKUP(I234,ElecAvoidedCostsWOCC!$A$5:$Q$50,G234+1,FALSE)*J234*L234</f>
        <v>#N/A</v>
      </c>
      <c r="AL234" s="44" t="e">
        <f t="shared" si="91"/>
        <v>#N/A</v>
      </c>
      <c r="AM234" s="48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8">
        <f t="shared" si="92"/>
        <v>0</v>
      </c>
      <c r="AO234" s="47">
        <f t="shared" si="93"/>
        <v>0</v>
      </c>
      <c r="AP234" s="47" t="e">
        <f t="shared" si="94"/>
        <v>#DIV/0!</v>
      </c>
    </row>
    <row r="235" spans="2:42">
      <c r="B235" s="37"/>
      <c r="C235" s="61"/>
      <c r="D235" s="61"/>
      <c r="E235" s="38"/>
      <c r="F235" s="39"/>
      <c r="G235" s="39"/>
      <c r="H235" s="39"/>
      <c r="I235" s="40"/>
      <c r="J235" s="41"/>
      <c r="K235" s="41"/>
      <c r="L235" s="41"/>
      <c r="M235" s="42"/>
      <c r="N235" s="42"/>
      <c r="O235" s="43"/>
      <c r="P235" s="44"/>
      <c r="Q235" s="44"/>
      <c r="R235" s="45"/>
      <c r="S235" s="46"/>
      <c r="T235" s="39">
        <f t="shared" si="76"/>
        <v>0</v>
      </c>
      <c r="U235" s="47">
        <f t="shared" si="77"/>
        <v>0</v>
      </c>
      <c r="V235" s="48">
        <f t="shared" si="78"/>
        <v>0</v>
      </c>
      <c r="W235" s="49">
        <f t="shared" si="79"/>
        <v>0</v>
      </c>
      <c r="X235" s="44">
        <f t="shared" si="80"/>
        <v>0</v>
      </c>
      <c r="Y235" s="44">
        <f t="shared" si="81"/>
        <v>0</v>
      </c>
      <c r="Z235" s="44">
        <f t="shared" si="82"/>
        <v>0</v>
      </c>
      <c r="AA235" s="50">
        <f t="shared" si="83"/>
        <v>0</v>
      </c>
      <c r="AB235" s="51">
        <f t="shared" si="84"/>
        <v>0</v>
      </c>
      <c r="AC235" s="44">
        <f t="shared" si="85"/>
        <v>0</v>
      </c>
      <c r="AD235" s="44">
        <f t="shared" si="86"/>
        <v>0</v>
      </c>
      <c r="AE235" s="44">
        <f t="shared" si="87"/>
        <v>0</v>
      </c>
      <c r="AF235" s="52" t="e">
        <f>HLOOKUP(I235,ElecAvoidedCostsWOCC!$A$5:$Q$50,G235+1,FALSE)</f>
        <v>#N/A</v>
      </c>
      <c r="AG235" s="44" t="e">
        <f t="shared" si="88"/>
        <v>#N/A</v>
      </c>
      <c r="AH235" s="52" t="e">
        <f>HLOOKUP(I235,ElecAvoidedCostsWOCC!$A$5:$Q$50,T235+1,FALSE)</f>
        <v>#N/A</v>
      </c>
      <c r="AI235" s="44" t="e">
        <f t="shared" si="89"/>
        <v>#N/A</v>
      </c>
      <c r="AJ235" s="44" t="e">
        <f t="shared" si="90"/>
        <v>#N/A</v>
      </c>
      <c r="AK235" s="44" t="e">
        <f>HLOOKUP(I235,ElecAvoidedCostsWOCC!$A$5:$Q$50,G235+1,FALSE)*J235*L235</f>
        <v>#N/A</v>
      </c>
      <c r="AL235" s="44" t="e">
        <f t="shared" si="91"/>
        <v>#N/A</v>
      </c>
      <c r="AM235" s="48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8">
        <f t="shared" si="92"/>
        <v>0</v>
      </c>
      <c r="AO235" s="47">
        <f t="shared" si="93"/>
        <v>0</v>
      </c>
      <c r="AP235" s="47" t="e">
        <f t="shared" si="94"/>
        <v>#DIV/0!</v>
      </c>
    </row>
    <row r="236" spans="2:42">
      <c r="B236" s="37"/>
      <c r="C236" s="61"/>
      <c r="D236" s="61"/>
      <c r="E236" s="38"/>
      <c r="F236" s="39"/>
      <c r="G236" s="39"/>
      <c r="H236" s="39"/>
      <c r="I236" s="40"/>
      <c r="J236" s="41"/>
      <c r="K236" s="41"/>
      <c r="L236" s="41"/>
      <c r="M236" s="42"/>
      <c r="N236" s="42"/>
      <c r="O236" s="43"/>
      <c r="P236" s="44"/>
      <c r="Q236" s="44"/>
      <c r="R236" s="45"/>
      <c r="S236" s="46"/>
      <c r="T236" s="39">
        <f t="shared" si="76"/>
        <v>0</v>
      </c>
      <c r="U236" s="47">
        <f t="shared" si="77"/>
        <v>0</v>
      </c>
      <c r="V236" s="48">
        <f t="shared" si="78"/>
        <v>0</v>
      </c>
      <c r="W236" s="49">
        <f t="shared" si="79"/>
        <v>0</v>
      </c>
      <c r="X236" s="44">
        <f t="shared" si="80"/>
        <v>0</v>
      </c>
      <c r="Y236" s="44">
        <f t="shared" si="81"/>
        <v>0</v>
      </c>
      <c r="Z236" s="44">
        <f t="shared" si="82"/>
        <v>0</v>
      </c>
      <c r="AA236" s="50">
        <f t="shared" si="83"/>
        <v>0</v>
      </c>
      <c r="AB236" s="51">
        <f t="shared" si="84"/>
        <v>0</v>
      </c>
      <c r="AC236" s="44">
        <f t="shared" si="85"/>
        <v>0</v>
      </c>
      <c r="AD236" s="44">
        <f t="shared" si="86"/>
        <v>0</v>
      </c>
      <c r="AE236" s="44">
        <f t="shared" si="87"/>
        <v>0</v>
      </c>
      <c r="AF236" s="52" t="e">
        <f>HLOOKUP(I236,ElecAvoidedCostsWOCC!$A$5:$Q$50,G236+1,FALSE)</f>
        <v>#N/A</v>
      </c>
      <c r="AG236" s="44" t="e">
        <f t="shared" si="88"/>
        <v>#N/A</v>
      </c>
      <c r="AH236" s="52" t="e">
        <f>HLOOKUP(I236,ElecAvoidedCostsWOCC!$A$5:$Q$50,T236+1,FALSE)</f>
        <v>#N/A</v>
      </c>
      <c r="AI236" s="44" t="e">
        <f t="shared" si="89"/>
        <v>#N/A</v>
      </c>
      <c r="AJ236" s="44" t="e">
        <f t="shared" si="90"/>
        <v>#N/A</v>
      </c>
      <c r="AK236" s="44" t="e">
        <f>HLOOKUP(I236,ElecAvoidedCostsWOCC!$A$5:$Q$50,G236+1,FALSE)*J236*L236</f>
        <v>#N/A</v>
      </c>
      <c r="AL236" s="44" t="e">
        <f t="shared" si="91"/>
        <v>#N/A</v>
      </c>
      <c r="AM236" s="48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8">
        <f t="shared" si="92"/>
        <v>0</v>
      </c>
      <c r="AO236" s="47">
        <f t="shared" si="93"/>
        <v>0</v>
      </c>
      <c r="AP236" s="47" t="e">
        <f t="shared" si="94"/>
        <v>#DIV/0!</v>
      </c>
    </row>
    <row r="237" spans="2:42">
      <c r="B237" s="37"/>
      <c r="C237" s="61"/>
      <c r="D237" s="61"/>
      <c r="E237" s="38"/>
      <c r="F237" s="39"/>
      <c r="G237" s="39"/>
      <c r="H237" s="39"/>
      <c r="I237" s="40"/>
      <c r="J237" s="41"/>
      <c r="K237" s="41"/>
      <c r="L237" s="41"/>
      <c r="M237" s="42"/>
      <c r="N237" s="42"/>
      <c r="O237" s="43"/>
      <c r="P237" s="44"/>
      <c r="Q237" s="44"/>
      <c r="R237" s="45"/>
      <c r="S237" s="46"/>
      <c r="T237" s="39">
        <f t="shared" si="76"/>
        <v>0</v>
      </c>
      <c r="U237" s="47">
        <f t="shared" si="77"/>
        <v>0</v>
      </c>
      <c r="V237" s="48">
        <f t="shared" si="78"/>
        <v>0</v>
      </c>
      <c r="W237" s="49">
        <f t="shared" si="79"/>
        <v>0</v>
      </c>
      <c r="X237" s="44">
        <f t="shared" si="80"/>
        <v>0</v>
      </c>
      <c r="Y237" s="44">
        <f t="shared" si="81"/>
        <v>0</v>
      </c>
      <c r="Z237" s="44">
        <f t="shared" si="82"/>
        <v>0</v>
      </c>
      <c r="AA237" s="50">
        <f t="shared" si="83"/>
        <v>0</v>
      </c>
      <c r="AB237" s="51">
        <f t="shared" si="84"/>
        <v>0</v>
      </c>
      <c r="AC237" s="44">
        <f t="shared" si="85"/>
        <v>0</v>
      </c>
      <c r="AD237" s="44">
        <f t="shared" si="86"/>
        <v>0</v>
      </c>
      <c r="AE237" s="44">
        <f t="shared" si="87"/>
        <v>0</v>
      </c>
      <c r="AF237" s="52" t="e">
        <f>HLOOKUP(I237,ElecAvoidedCostsWOCC!$A$5:$Q$50,G237+1,FALSE)</f>
        <v>#N/A</v>
      </c>
      <c r="AG237" s="44" t="e">
        <f t="shared" si="88"/>
        <v>#N/A</v>
      </c>
      <c r="AH237" s="52" t="e">
        <f>HLOOKUP(I237,ElecAvoidedCostsWOCC!$A$5:$Q$50,T237+1,FALSE)</f>
        <v>#N/A</v>
      </c>
      <c r="AI237" s="44" t="e">
        <f t="shared" si="89"/>
        <v>#N/A</v>
      </c>
      <c r="AJ237" s="44" t="e">
        <f t="shared" si="90"/>
        <v>#N/A</v>
      </c>
      <c r="AK237" s="44" t="e">
        <f>HLOOKUP(I237,ElecAvoidedCostsWOCC!$A$5:$Q$50,G237+1,FALSE)*J237*L237</f>
        <v>#N/A</v>
      </c>
      <c r="AL237" s="44" t="e">
        <f t="shared" si="91"/>
        <v>#N/A</v>
      </c>
      <c r="AM237" s="48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8">
        <f t="shared" si="92"/>
        <v>0</v>
      </c>
      <c r="AO237" s="47">
        <f t="shared" si="93"/>
        <v>0</v>
      </c>
      <c r="AP237" s="47" t="e">
        <f t="shared" si="94"/>
        <v>#DIV/0!</v>
      </c>
    </row>
    <row r="238" spans="2:42">
      <c r="B238" s="37"/>
      <c r="C238" s="61"/>
      <c r="D238" s="61"/>
      <c r="E238" s="38"/>
      <c r="F238" s="39"/>
      <c r="G238" s="39"/>
      <c r="H238" s="39"/>
      <c r="I238" s="40"/>
      <c r="J238" s="41"/>
      <c r="K238" s="41"/>
      <c r="L238" s="41"/>
      <c r="M238" s="42"/>
      <c r="N238" s="42"/>
      <c r="O238" s="43"/>
      <c r="P238" s="44"/>
      <c r="Q238" s="44"/>
      <c r="R238" s="45"/>
      <c r="S238" s="46"/>
      <c r="T238" s="39">
        <f t="shared" si="76"/>
        <v>0</v>
      </c>
      <c r="U238" s="47">
        <f t="shared" si="77"/>
        <v>0</v>
      </c>
      <c r="V238" s="48">
        <f t="shared" si="78"/>
        <v>0</v>
      </c>
      <c r="W238" s="49">
        <f t="shared" si="79"/>
        <v>0</v>
      </c>
      <c r="X238" s="44">
        <f t="shared" si="80"/>
        <v>0</v>
      </c>
      <c r="Y238" s="44">
        <f t="shared" si="81"/>
        <v>0</v>
      </c>
      <c r="Z238" s="44">
        <f t="shared" si="82"/>
        <v>0</v>
      </c>
      <c r="AA238" s="50">
        <f t="shared" si="83"/>
        <v>0</v>
      </c>
      <c r="AB238" s="51">
        <f t="shared" si="84"/>
        <v>0</v>
      </c>
      <c r="AC238" s="44">
        <f t="shared" si="85"/>
        <v>0</v>
      </c>
      <c r="AD238" s="44">
        <f t="shared" si="86"/>
        <v>0</v>
      </c>
      <c r="AE238" s="44">
        <f t="shared" si="87"/>
        <v>0</v>
      </c>
      <c r="AF238" s="52" t="e">
        <f>HLOOKUP(I238,ElecAvoidedCostsWOCC!$A$5:$Q$50,G238+1,FALSE)</f>
        <v>#N/A</v>
      </c>
      <c r="AG238" s="44" t="e">
        <f t="shared" si="88"/>
        <v>#N/A</v>
      </c>
      <c r="AH238" s="52" t="e">
        <f>HLOOKUP(I238,ElecAvoidedCostsWOCC!$A$5:$Q$50,T238+1,FALSE)</f>
        <v>#N/A</v>
      </c>
      <c r="AI238" s="44" t="e">
        <f t="shared" si="89"/>
        <v>#N/A</v>
      </c>
      <c r="AJ238" s="44" t="e">
        <f t="shared" si="90"/>
        <v>#N/A</v>
      </c>
      <c r="AK238" s="44" t="e">
        <f>HLOOKUP(I238,ElecAvoidedCostsWOCC!$A$5:$Q$50,G238+1,FALSE)*J238*L238</f>
        <v>#N/A</v>
      </c>
      <c r="AL238" s="44" t="e">
        <f t="shared" si="91"/>
        <v>#N/A</v>
      </c>
      <c r="AM238" s="48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8">
        <f t="shared" si="92"/>
        <v>0</v>
      </c>
      <c r="AO238" s="47">
        <f t="shared" si="93"/>
        <v>0</v>
      </c>
      <c r="AP238" s="47" t="e">
        <f t="shared" si="94"/>
        <v>#DIV/0!</v>
      </c>
    </row>
    <row r="239" spans="2:42">
      <c r="B239" s="37"/>
      <c r="C239" s="61"/>
      <c r="D239" s="61"/>
      <c r="E239" s="38"/>
      <c r="F239" s="39"/>
      <c r="G239" s="39"/>
      <c r="H239" s="39"/>
      <c r="I239" s="40"/>
      <c r="J239" s="41"/>
      <c r="K239" s="41"/>
      <c r="L239" s="41"/>
      <c r="M239" s="42"/>
      <c r="N239" s="42"/>
      <c r="O239" s="43"/>
      <c r="P239" s="44"/>
      <c r="Q239" s="44"/>
      <c r="R239" s="45"/>
      <c r="S239" s="46"/>
      <c r="T239" s="39">
        <f t="shared" si="76"/>
        <v>0</v>
      </c>
      <c r="U239" s="47">
        <f t="shared" si="77"/>
        <v>0</v>
      </c>
      <c r="V239" s="48">
        <f t="shared" si="78"/>
        <v>0</v>
      </c>
      <c r="W239" s="49">
        <f t="shared" si="79"/>
        <v>0</v>
      </c>
      <c r="X239" s="44">
        <f t="shared" si="80"/>
        <v>0</v>
      </c>
      <c r="Y239" s="44">
        <f t="shared" si="81"/>
        <v>0</v>
      </c>
      <c r="Z239" s="44">
        <f t="shared" si="82"/>
        <v>0</v>
      </c>
      <c r="AA239" s="50">
        <f t="shared" si="83"/>
        <v>0</v>
      </c>
      <c r="AB239" s="51">
        <f t="shared" si="84"/>
        <v>0</v>
      </c>
      <c r="AC239" s="44">
        <f t="shared" si="85"/>
        <v>0</v>
      </c>
      <c r="AD239" s="44">
        <f t="shared" si="86"/>
        <v>0</v>
      </c>
      <c r="AE239" s="44">
        <f t="shared" si="87"/>
        <v>0</v>
      </c>
      <c r="AF239" s="52" t="e">
        <f>HLOOKUP(I239,ElecAvoidedCostsWOCC!$A$5:$Q$50,G239+1,FALSE)</f>
        <v>#N/A</v>
      </c>
      <c r="AG239" s="44" t="e">
        <f t="shared" si="88"/>
        <v>#N/A</v>
      </c>
      <c r="AH239" s="52" t="e">
        <f>HLOOKUP(I239,ElecAvoidedCostsWOCC!$A$5:$Q$50,T239+1,FALSE)</f>
        <v>#N/A</v>
      </c>
      <c r="AI239" s="44" t="e">
        <f t="shared" si="89"/>
        <v>#N/A</v>
      </c>
      <c r="AJ239" s="44" t="e">
        <f t="shared" si="90"/>
        <v>#N/A</v>
      </c>
      <c r="AK239" s="44" t="e">
        <f>HLOOKUP(I239,ElecAvoidedCostsWOCC!$A$5:$Q$50,G239+1,FALSE)*J239*L239</f>
        <v>#N/A</v>
      </c>
      <c r="AL239" s="44" t="e">
        <f t="shared" si="91"/>
        <v>#N/A</v>
      </c>
      <c r="AM239" s="48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8">
        <f t="shared" si="92"/>
        <v>0</v>
      </c>
      <c r="AO239" s="47">
        <f t="shared" si="93"/>
        <v>0</v>
      </c>
      <c r="AP239" s="47" t="e">
        <f t="shared" si="94"/>
        <v>#DIV/0!</v>
      </c>
    </row>
    <row r="240" spans="2:42">
      <c r="B240" s="37"/>
      <c r="C240" s="61"/>
      <c r="D240" s="61"/>
      <c r="E240" s="38"/>
      <c r="F240" s="39"/>
      <c r="G240" s="39"/>
      <c r="H240" s="39"/>
      <c r="I240" s="40"/>
      <c r="J240" s="41"/>
      <c r="K240" s="41"/>
      <c r="L240" s="41"/>
      <c r="M240" s="42"/>
      <c r="N240" s="42"/>
      <c r="O240" s="43"/>
      <c r="P240" s="44"/>
      <c r="Q240" s="44"/>
      <c r="R240" s="45"/>
      <c r="S240" s="46"/>
      <c r="T240" s="39">
        <f t="shared" si="76"/>
        <v>0</v>
      </c>
      <c r="U240" s="47">
        <f t="shared" si="77"/>
        <v>0</v>
      </c>
      <c r="V240" s="48">
        <f t="shared" si="78"/>
        <v>0</v>
      </c>
      <c r="W240" s="49">
        <f t="shared" si="79"/>
        <v>0</v>
      </c>
      <c r="X240" s="44">
        <f t="shared" si="80"/>
        <v>0</v>
      </c>
      <c r="Y240" s="44">
        <f t="shared" si="81"/>
        <v>0</v>
      </c>
      <c r="Z240" s="44">
        <f t="shared" si="82"/>
        <v>0</v>
      </c>
      <c r="AA240" s="50">
        <f t="shared" si="83"/>
        <v>0</v>
      </c>
      <c r="AB240" s="51">
        <f t="shared" si="84"/>
        <v>0</v>
      </c>
      <c r="AC240" s="44">
        <f t="shared" si="85"/>
        <v>0</v>
      </c>
      <c r="AD240" s="44">
        <f t="shared" si="86"/>
        <v>0</v>
      </c>
      <c r="AE240" s="44">
        <f t="shared" si="87"/>
        <v>0</v>
      </c>
      <c r="AF240" s="52" t="e">
        <f>HLOOKUP(I240,ElecAvoidedCostsWOCC!$A$5:$Q$50,G240+1,FALSE)</f>
        <v>#N/A</v>
      </c>
      <c r="AG240" s="44" t="e">
        <f t="shared" si="88"/>
        <v>#N/A</v>
      </c>
      <c r="AH240" s="52" t="e">
        <f>HLOOKUP(I240,ElecAvoidedCostsWOCC!$A$5:$Q$50,T240+1,FALSE)</f>
        <v>#N/A</v>
      </c>
      <c r="AI240" s="44" t="e">
        <f t="shared" si="89"/>
        <v>#N/A</v>
      </c>
      <c r="AJ240" s="44" t="e">
        <f t="shared" si="90"/>
        <v>#N/A</v>
      </c>
      <c r="AK240" s="44" t="e">
        <f>HLOOKUP(I240,ElecAvoidedCostsWOCC!$A$5:$Q$50,G240+1,FALSE)*J240*L240</f>
        <v>#N/A</v>
      </c>
      <c r="AL240" s="44" t="e">
        <f t="shared" si="91"/>
        <v>#N/A</v>
      </c>
      <c r="AM240" s="48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8">
        <f t="shared" si="92"/>
        <v>0</v>
      </c>
      <c r="AO240" s="47">
        <f t="shared" si="93"/>
        <v>0</v>
      </c>
      <c r="AP240" s="47" t="e">
        <f t="shared" si="94"/>
        <v>#DIV/0!</v>
      </c>
    </row>
    <row r="241" spans="2:42">
      <c r="B241" s="37"/>
      <c r="C241" s="61"/>
      <c r="D241" s="61"/>
      <c r="E241" s="38"/>
      <c r="F241" s="39"/>
      <c r="G241" s="39"/>
      <c r="H241" s="39"/>
      <c r="I241" s="40"/>
      <c r="J241" s="41"/>
      <c r="K241" s="41"/>
      <c r="L241" s="41"/>
      <c r="M241" s="42"/>
      <c r="N241" s="42"/>
      <c r="O241" s="43"/>
      <c r="P241" s="44"/>
      <c r="Q241" s="44"/>
      <c r="R241" s="45"/>
      <c r="S241" s="46"/>
      <c r="T241" s="39">
        <f t="shared" si="76"/>
        <v>0</v>
      </c>
      <c r="U241" s="47">
        <f t="shared" si="77"/>
        <v>0</v>
      </c>
      <c r="V241" s="48">
        <f t="shared" si="78"/>
        <v>0</v>
      </c>
      <c r="W241" s="49">
        <f t="shared" si="79"/>
        <v>0</v>
      </c>
      <c r="X241" s="44">
        <f t="shared" si="80"/>
        <v>0</v>
      </c>
      <c r="Y241" s="44">
        <f t="shared" si="81"/>
        <v>0</v>
      </c>
      <c r="Z241" s="44">
        <f t="shared" si="82"/>
        <v>0</v>
      </c>
      <c r="AA241" s="50">
        <f t="shared" si="83"/>
        <v>0</v>
      </c>
      <c r="AB241" s="51">
        <f t="shared" si="84"/>
        <v>0</v>
      </c>
      <c r="AC241" s="44">
        <f t="shared" si="85"/>
        <v>0</v>
      </c>
      <c r="AD241" s="44">
        <f t="shared" si="86"/>
        <v>0</v>
      </c>
      <c r="AE241" s="44">
        <f t="shared" si="87"/>
        <v>0</v>
      </c>
      <c r="AF241" s="52" t="e">
        <f>HLOOKUP(I241,ElecAvoidedCostsWOCC!$A$5:$Q$50,G241+1,FALSE)</f>
        <v>#N/A</v>
      </c>
      <c r="AG241" s="44" t="e">
        <f t="shared" si="88"/>
        <v>#N/A</v>
      </c>
      <c r="AH241" s="52" t="e">
        <f>HLOOKUP(I241,ElecAvoidedCostsWOCC!$A$5:$Q$50,T241+1,FALSE)</f>
        <v>#N/A</v>
      </c>
      <c r="AI241" s="44" t="e">
        <f t="shared" si="89"/>
        <v>#N/A</v>
      </c>
      <c r="AJ241" s="44" t="e">
        <f t="shared" si="90"/>
        <v>#N/A</v>
      </c>
      <c r="AK241" s="44" t="e">
        <f>HLOOKUP(I241,ElecAvoidedCostsWOCC!$A$5:$Q$50,G241+1,FALSE)*J241*L241</f>
        <v>#N/A</v>
      </c>
      <c r="AL241" s="44" t="e">
        <f t="shared" si="91"/>
        <v>#N/A</v>
      </c>
      <c r="AM241" s="48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8">
        <f t="shared" si="92"/>
        <v>0</v>
      </c>
      <c r="AO241" s="47">
        <f t="shared" si="93"/>
        <v>0</v>
      </c>
      <c r="AP241" s="47" t="e">
        <f t="shared" si="94"/>
        <v>#DIV/0!</v>
      </c>
    </row>
    <row r="242" spans="2:42">
      <c r="B242" s="37"/>
      <c r="C242" s="61"/>
      <c r="D242" s="61"/>
      <c r="E242" s="38"/>
      <c r="F242" s="39"/>
      <c r="G242" s="39"/>
      <c r="H242" s="39"/>
      <c r="I242" s="40"/>
      <c r="J242" s="41"/>
      <c r="K242" s="41"/>
      <c r="L242" s="41"/>
      <c r="M242" s="42"/>
      <c r="N242" s="42"/>
      <c r="O242" s="43"/>
      <c r="P242" s="44"/>
      <c r="Q242" s="44"/>
      <c r="R242" s="45"/>
      <c r="S242" s="46"/>
      <c r="T242" s="39">
        <f t="shared" si="76"/>
        <v>0</v>
      </c>
      <c r="U242" s="47">
        <f t="shared" si="77"/>
        <v>0</v>
      </c>
      <c r="V242" s="48">
        <f t="shared" si="78"/>
        <v>0</v>
      </c>
      <c r="W242" s="49">
        <f t="shared" si="79"/>
        <v>0</v>
      </c>
      <c r="X242" s="44">
        <f t="shared" si="80"/>
        <v>0</v>
      </c>
      <c r="Y242" s="44">
        <f t="shared" si="81"/>
        <v>0</v>
      </c>
      <c r="Z242" s="44">
        <f t="shared" si="82"/>
        <v>0</v>
      </c>
      <c r="AA242" s="50">
        <f t="shared" si="83"/>
        <v>0</v>
      </c>
      <c r="AB242" s="51">
        <f t="shared" si="84"/>
        <v>0</v>
      </c>
      <c r="AC242" s="44">
        <f t="shared" si="85"/>
        <v>0</v>
      </c>
      <c r="AD242" s="44">
        <f t="shared" si="86"/>
        <v>0</v>
      </c>
      <c r="AE242" s="44">
        <f t="shared" si="87"/>
        <v>0</v>
      </c>
      <c r="AF242" s="52" t="e">
        <f>HLOOKUP(I242,ElecAvoidedCostsWOCC!$A$5:$Q$50,G242+1,FALSE)</f>
        <v>#N/A</v>
      </c>
      <c r="AG242" s="44" t="e">
        <f t="shared" si="88"/>
        <v>#N/A</v>
      </c>
      <c r="AH242" s="52" t="e">
        <f>HLOOKUP(I242,ElecAvoidedCostsWOCC!$A$5:$Q$50,T242+1,FALSE)</f>
        <v>#N/A</v>
      </c>
      <c r="AI242" s="44" t="e">
        <f t="shared" si="89"/>
        <v>#N/A</v>
      </c>
      <c r="AJ242" s="44" t="e">
        <f t="shared" si="90"/>
        <v>#N/A</v>
      </c>
      <c r="AK242" s="44" t="e">
        <f>HLOOKUP(I242,ElecAvoidedCostsWOCC!$A$5:$Q$50,G242+1,FALSE)*J242*L242</f>
        <v>#N/A</v>
      </c>
      <c r="AL242" s="44" t="e">
        <f t="shared" si="91"/>
        <v>#N/A</v>
      </c>
      <c r="AM242" s="48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8">
        <f t="shared" si="92"/>
        <v>0</v>
      </c>
      <c r="AO242" s="47">
        <f t="shared" si="93"/>
        <v>0</v>
      </c>
      <c r="AP242" s="47" t="e">
        <f t="shared" si="94"/>
        <v>#DIV/0!</v>
      </c>
    </row>
    <row r="243" spans="2:42">
      <c r="B243" s="37"/>
      <c r="C243" s="61"/>
      <c r="D243" s="61"/>
      <c r="E243" s="38"/>
      <c r="F243" s="39"/>
      <c r="G243" s="39"/>
      <c r="H243" s="39"/>
      <c r="I243" s="40"/>
      <c r="J243" s="41"/>
      <c r="K243" s="41"/>
      <c r="L243" s="41"/>
      <c r="M243" s="42"/>
      <c r="N243" s="42"/>
      <c r="O243" s="43"/>
      <c r="P243" s="44"/>
      <c r="Q243" s="44"/>
      <c r="R243" s="45"/>
      <c r="S243" s="46"/>
      <c r="T243" s="39">
        <f t="shared" si="76"/>
        <v>0</v>
      </c>
      <c r="U243" s="47">
        <f t="shared" si="77"/>
        <v>0</v>
      </c>
      <c r="V243" s="48">
        <f t="shared" si="78"/>
        <v>0</v>
      </c>
      <c r="W243" s="49">
        <f t="shared" si="79"/>
        <v>0</v>
      </c>
      <c r="X243" s="44">
        <f t="shared" si="80"/>
        <v>0</v>
      </c>
      <c r="Y243" s="44">
        <f t="shared" si="81"/>
        <v>0</v>
      </c>
      <c r="Z243" s="44">
        <f t="shared" si="82"/>
        <v>0</v>
      </c>
      <c r="AA243" s="50">
        <f t="shared" si="83"/>
        <v>0</v>
      </c>
      <c r="AB243" s="51">
        <f t="shared" si="84"/>
        <v>0</v>
      </c>
      <c r="AC243" s="44">
        <f t="shared" si="85"/>
        <v>0</v>
      </c>
      <c r="AD243" s="44">
        <f t="shared" si="86"/>
        <v>0</v>
      </c>
      <c r="AE243" s="44">
        <f t="shared" si="87"/>
        <v>0</v>
      </c>
      <c r="AF243" s="52" t="e">
        <f>HLOOKUP(I243,ElecAvoidedCostsWOCC!$A$5:$Q$50,G243+1,FALSE)</f>
        <v>#N/A</v>
      </c>
      <c r="AG243" s="44" t="e">
        <f t="shared" si="88"/>
        <v>#N/A</v>
      </c>
      <c r="AH243" s="52" t="e">
        <f>HLOOKUP(I243,ElecAvoidedCostsWOCC!$A$5:$Q$50,T243+1,FALSE)</f>
        <v>#N/A</v>
      </c>
      <c r="AI243" s="44" t="e">
        <f t="shared" si="89"/>
        <v>#N/A</v>
      </c>
      <c r="AJ243" s="44" t="e">
        <f t="shared" si="90"/>
        <v>#N/A</v>
      </c>
      <c r="AK243" s="44" t="e">
        <f>HLOOKUP(I243,ElecAvoidedCostsWOCC!$A$5:$Q$50,G243+1,FALSE)*J243*L243</f>
        <v>#N/A</v>
      </c>
      <c r="AL243" s="44" t="e">
        <f t="shared" si="91"/>
        <v>#N/A</v>
      </c>
      <c r="AM243" s="48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8">
        <f t="shared" si="92"/>
        <v>0</v>
      </c>
      <c r="AO243" s="47">
        <f t="shared" si="93"/>
        <v>0</v>
      </c>
      <c r="AP243" s="47" t="e">
        <f t="shared" si="94"/>
        <v>#DIV/0!</v>
      </c>
    </row>
    <row r="244" spans="2:42">
      <c r="B244" s="37"/>
      <c r="C244" s="61"/>
      <c r="D244" s="61"/>
      <c r="E244" s="38"/>
      <c r="F244" s="39"/>
      <c r="G244" s="39"/>
      <c r="H244" s="39"/>
      <c r="I244" s="40"/>
      <c r="J244" s="41"/>
      <c r="K244" s="41"/>
      <c r="L244" s="41"/>
      <c r="M244" s="42"/>
      <c r="N244" s="42"/>
      <c r="O244" s="43"/>
      <c r="P244" s="44"/>
      <c r="Q244" s="44"/>
      <c r="R244" s="45"/>
      <c r="S244" s="46"/>
      <c r="T244" s="39">
        <f t="shared" si="76"/>
        <v>0</v>
      </c>
      <c r="U244" s="47">
        <f t="shared" si="77"/>
        <v>0</v>
      </c>
      <c r="V244" s="48">
        <f t="shared" si="78"/>
        <v>0</v>
      </c>
      <c r="W244" s="49">
        <f t="shared" si="79"/>
        <v>0</v>
      </c>
      <c r="X244" s="44">
        <f t="shared" si="80"/>
        <v>0</v>
      </c>
      <c r="Y244" s="44">
        <f t="shared" si="81"/>
        <v>0</v>
      </c>
      <c r="Z244" s="44">
        <f t="shared" si="82"/>
        <v>0</v>
      </c>
      <c r="AA244" s="50">
        <f t="shared" si="83"/>
        <v>0</v>
      </c>
      <c r="AB244" s="51">
        <f t="shared" si="84"/>
        <v>0</v>
      </c>
      <c r="AC244" s="44">
        <f t="shared" si="85"/>
        <v>0</v>
      </c>
      <c r="AD244" s="44">
        <f t="shared" si="86"/>
        <v>0</v>
      </c>
      <c r="AE244" s="44">
        <f t="shared" si="87"/>
        <v>0</v>
      </c>
      <c r="AF244" s="52" t="e">
        <f>HLOOKUP(I244,ElecAvoidedCostsWOCC!$A$5:$Q$50,G244+1,FALSE)</f>
        <v>#N/A</v>
      </c>
      <c r="AG244" s="44" t="e">
        <f t="shared" si="88"/>
        <v>#N/A</v>
      </c>
      <c r="AH244" s="52" t="e">
        <f>HLOOKUP(I244,ElecAvoidedCostsWOCC!$A$5:$Q$50,T244+1,FALSE)</f>
        <v>#N/A</v>
      </c>
      <c r="AI244" s="44" t="e">
        <f t="shared" si="89"/>
        <v>#N/A</v>
      </c>
      <c r="AJ244" s="44" t="e">
        <f t="shared" si="90"/>
        <v>#N/A</v>
      </c>
      <c r="AK244" s="44" t="e">
        <f>HLOOKUP(I244,ElecAvoidedCostsWOCC!$A$5:$Q$50,G244+1,FALSE)*J244*L244</f>
        <v>#N/A</v>
      </c>
      <c r="AL244" s="44" t="e">
        <f t="shared" si="91"/>
        <v>#N/A</v>
      </c>
      <c r="AM244" s="48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8">
        <f t="shared" si="92"/>
        <v>0</v>
      </c>
      <c r="AO244" s="47">
        <f t="shared" si="93"/>
        <v>0</v>
      </c>
      <c r="AP244" s="47" t="e">
        <f t="shared" si="94"/>
        <v>#DIV/0!</v>
      </c>
    </row>
    <row r="245" spans="2:42">
      <c r="B245" s="37"/>
      <c r="C245" s="61"/>
      <c r="D245" s="61"/>
      <c r="E245" s="38"/>
      <c r="F245" s="39"/>
      <c r="G245" s="39"/>
      <c r="H245" s="39"/>
      <c r="I245" s="40"/>
      <c r="J245" s="41"/>
      <c r="K245" s="41"/>
      <c r="L245" s="41"/>
      <c r="M245" s="42"/>
      <c r="N245" s="42"/>
      <c r="O245" s="43"/>
      <c r="P245" s="44"/>
      <c r="Q245" s="44"/>
      <c r="R245" s="45"/>
      <c r="S245" s="46"/>
      <c r="T245" s="39">
        <f t="shared" si="76"/>
        <v>0</v>
      </c>
      <c r="U245" s="47">
        <f t="shared" si="77"/>
        <v>0</v>
      </c>
      <c r="V245" s="48">
        <f t="shared" si="78"/>
        <v>0</v>
      </c>
      <c r="W245" s="49">
        <f t="shared" si="79"/>
        <v>0</v>
      </c>
      <c r="X245" s="44">
        <f t="shared" si="80"/>
        <v>0</v>
      </c>
      <c r="Y245" s="44">
        <f t="shared" si="81"/>
        <v>0</v>
      </c>
      <c r="Z245" s="44">
        <f t="shared" si="82"/>
        <v>0</v>
      </c>
      <c r="AA245" s="50">
        <f t="shared" si="83"/>
        <v>0</v>
      </c>
      <c r="AB245" s="51">
        <f t="shared" si="84"/>
        <v>0</v>
      </c>
      <c r="AC245" s="44">
        <f t="shared" si="85"/>
        <v>0</v>
      </c>
      <c r="AD245" s="44">
        <f t="shared" si="86"/>
        <v>0</v>
      </c>
      <c r="AE245" s="44">
        <f t="shared" si="87"/>
        <v>0</v>
      </c>
      <c r="AF245" s="52" t="e">
        <f>HLOOKUP(I245,ElecAvoidedCostsWOCC!$A$5:$Q$50,G245+1,FALSE)</f>
        <v>#N/A</v>
      </c>
      <c r="AG245" s="44" t="e">
        <f t="shared" si="88"/>
        <v>#N/A</v>
      </c>
      <c r="AH245" s="52" t="e">
        <f>HLOOKUP(I245,ElecAvoidedCostsWOCC!$A$5:$Q$50,T245+1,FALSE)</f>
        <v>#N/A</v>
      </c>
      <c r="AI245" s="44" t="e">
        <f t="shared" si="89"/>
        <v>#N/A</v>
      </c>
      <c r="AJ245" s="44" t="e">
        <f t="shared" si="90"/>
        <v>#N/A</v>
      </c>
      <c r="AK245" s="44" t="e">
        <f>HLOOKUP(I245,ElecAvoidedCostsWOCC!$A$5:$Q$50,G245+1,FALSE)*J245*L245</f>
        <v>#N/A</v>
      </c>
      <c r="AL245" s="44" t="e">
        <f t="shared" si="91"/>
        <v>#N/A</v>
      </c>
      <c r="AM245" s="48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8">
        <f t="shared" si="92"/>
        <v>0</v>
      </c>
      <c r="AO245" s="47">
        <f t="shared" si="93"/>
        <v>0</v>
      </c>
      <c r="AP245" s="47" t="e">
        <f t="shared" si="94"/>
        <v>#DIV/0!</v>
      </c>
    </row>
    <row r="246" spans="2:42">
      <c r="B246" s="37"/>
      <c r="C246" s="61"/>
      <c r="D246" s="61"/>
      <c r="E246" s="38"/>
      <c r="F246" s="39"/>
      <c r="G246" s="39"/>
      <c r="H246" s="39"/>
      <c r="I246" s="40"/>
      <c r="J246" s="41"/>
      <c r="K246" s="41"/>
      <c r="L246" s="41"/>
      <c r="M246" s="42"/>
      <c r="N246" s="42"/>
      <c r="O246" s="43"/>
      <c r="P246" s="44"/>
      <c r="Q246" s="44"/>
      <c r="R246" s="45"/>
      <c r="S246" s="46"/>
      <c r="T246" s="39">
        <f t="shared" si="76"/>
        <v>0</v>
      </c>
      <c r="U246" s="47">
        <f t="shared" si="77"/>
        <v>0</v>
      </c>
      <c r="V246" s="48">
        <f t="shared" si="78"/>
        <v>0</v>
      </c>
      <c r="W246" s="49">
        <f t="shared" si="79"/>
        <v>0</v>
      </c>
      <c r="X246" s="44">
        <f t="shared" si="80"/>
        <v>0</v>
      </c>
      <c r="Y246" s="44">
        <f t="shared" si="81"/>
        <v>0</v>
      </c>
      <c r="Z246" s="44">
        <f t="shared" si="82"/>
        <v>0</v>
      </c>
      <c r="AA246" s="50">
        <f t="shared" si="83"/>
        <v>0</v>
      </c>
      <c r="AB246" s="51">
        <f t="shared" si="84"/>
        <v>0</v>
      </c>
      <c r="AC246" s="44">
        <f t="shared" si="85"/>
        <v>0</v>
      </c>
      <c r="AD246" s="44">
        <f t="shared" si="86"/>
        <v>0</v>
      </c>
      <c r="AE246" s="44">
        <f t="shared" si="87"/>
        <v>0</v>
      </c>
      <c r="AF246" s="52" t="e">
        <f>HLOOKUP(I246,ElecAvoidedCostsWOCC!$A$5:$Q$50,G246+1,FALSE)</f>
        <v>#N/A</v>
      </c>
      <c r="AG246" s="44" t="e">
        <f t="shared" si="88"/>
        <v>#N/A</v>
      </c>
      <c r="AH246" s="52" t="e">
        <f>HLOOKUP(I246,ElecAvoidedCostsWOCC!$A$5:$Q$50,T246+1,FALSE)</f>
        <v>#N/A</v>
      </c>
      <c r="AI246" s="44" t="e">
        <f t="shared" si="89"/>
        <v>#N/A</v>
      </c>
      <c r="AJ246" s="44" t="e">
        <f t="shared" si="90"/>
        <v>#N/A</v>
      </c>
      <c r="AK246" s="44" t="e">
        <f>HLOOKUP(I246,ElecAvoidedCostsWOCC!$A$5:$Q$50,G246+1,FALSE)*J246*L246</f>
        <v>#N/A</v>
      </c>
      <c r="AL246" s="44" t="e">
        <f t="shared" si="91"/>
        <v>#N/A</v>
      </c>
      <c r="AM246" s="48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8">
        <f t="shared" si="92"/>
        <v>0</v>
      </c>
      <c r="AO246" s="47">
        <f t="shared" si="93"/>
        <v>0</v>
      </c>
      <c r="AP246" s="47" t="e">
        <f t="shared" si="94"/>
        <v>#DIV/0!</v>
      </c>
    </row>
    <row r="247" spans="2:42">
      <c r="B247" s="37"/>
      <c r="C247" s="61"/>
      <c r="D247" s="61"/>
      <c r="E247" s="38"/>
      <c r="F247" s="39"/>
      <c r="G247" s="39"/>
      <c r="H247" s="39"/>
      <c r="I247" s="40"/>
      <c r="J247" s="41"/>
      <c r="K247" s="41"/>
      <c r="L247" s="41"/>
      <c r="M247" s="42"/>
      <c r="N247" s="42"/>
      <c r="O247" s="43"/>
      <c r="P247" s="44"/>
      <c r="Q247" s="44"/>
      <c r="R247" s="45"/>
      <c r="S247" s="46"/>
      <c r="T247" s="39">
        <f t="shared" si="76"/>
        <v>0</v>
      </c>
      <c r="U247" s="47">
        <f t="shared" si="77"/>
        <v>0</v>
      </c>
      <c r="V247" s="48">
        <f t="shared" si="78"/>
        <v>0</v>
      </c>
      <c r="W247" s="49">
        <f t="shared" si="79"/>
        <v>0</v>
      </c>
      <c r="X247" s="44">
        <f t="shared" si="80"/>
        <v>0</v>
      </c>
      <c r="Y247" s="44">
        <f t="shared" si="81"/>
        <v>0</v>
      </c>
      <c r="Z247" s="44">
        <f t="shared" si="82"/>
        <v>0</v>
      </c>
      <c r="AA247" s="50">
        <f t="shared" si="83"/>
        <v>0</v>
      </c>
      <c r="AB247" s="51">
        <f t="shared" si="84"/>
        <v>0</v>
      </c>
      <c r="AC247" s="44">
        <f t="shared" si="85"/>
        <v>0</v>
      </c>
      <c r="AD247" s="44">
        <f t="shared" si="86"/>
        <v>0</v>
      </c>
      <c r="AE247" s="44">
        <f t="shared" si="87"/>
        <v>0</v>
      </c>
      <c r="AF247" s="52" t="e">
        <f>HLOOKUP(I247,ElecAvoidedCostsWOCC!$A$5:$Q$50,G247+1,FALSE)</f>
        <v>#N/A</v>
      </c>
      <c r="AG247" s="44" t="e">
        <f t="shared" si="88"/>
        <v>#N/A</v>
      </c>
      <c r="AH247" s="52" t="e">
        <f>HLOOKUP(I247,ElecAvoidedCostsWOCC!$A$5:$Q$50,T247+1,FALSE)</f>
        <v>#N/A</v>
      </c>
      <c r="AI247" s="44" t="e">
        <f t="shared" si="89"/>
        <v>#N/A</v>
      </c>
      <c r="AJ247" s="44" t="e">
        <f t="shared" si="90"/>
        <v>#N/A</v>
      </c>
      <c r="AK247" s="44" t="e">
        <f>HLOOKUP(I247,ElecAvoidedCostsWOCC!$A$5:$Q$50,G247+1,FALSE)*J247*L247</f>
        <v>#N/A</v>
      </c>
      <c r="AL247" s="44" t="e">
        <f t="shared" si="91"/>
        <v>#N/A</v>
      </c>
      <c r="AM247" s="48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8">
        <f t="shared" si="92"/>
        <v>0</v>
      </c>
      <c r="AO247" s="47">
        <f t="shared" si="93"/>
        <v>0</v>
      </c>
      <c r="AP247" s="47" t="e">
        <f t="shared" si="94"/>
        <v>#DIV/0!</v>
      </c>
    </row>
    <row r="248" spans="2:42">
      <c r="B248" s="37"/>
      <c r="C248" s="61"/>
      <c r="D248" s="61"/>
      <c r="E248" s="38"/>
      <c r="F248" s="39"/>
      <c r="G248" s="39"/>
      <c r="H248" s="39"/>
      <c r="I248" s="40"/>
      <c r="J248" s="41"/>
      <c r="K248" s="41"/>
      <c r="L248" s="41"/>
      <c r="M248" s="42"/>
      <c r="N248" s="42"/>
      <c r="O248" s="43"/>
      <c r="P248" s="44"/>
      <c r="Q248" s="44"/>
      <c r="R248" s="45"/>
      <c r="S248" s="46"/>
      <c r="T248" s="39">
        <f t="shared" si="76"/>
        <v>0</v>
      </c>
      <c r="U248" s="47">
        <f t="shared" si="77"/>
        <v>0</v>
      </c>
      <c r="V248" s="48">
        <f t="shared" si="78"/>
        <v>0</v>
      </c>
      <c r="W248" s="49">
        <f t="shared" si="79"/>
        <v>0</v>
      </c>
      <c r="X248" s="44">
        <f t="shared" si="80"/>
        <v>0</v>
      </c>
      <c r="Y248" s="44">
        <f t="shared" si="81"/>
        <v>0</v>
      </c>
      <c r="Z248" s="44">
        <f t="shared" si="82"/>
        <v>0</v>
      </c>
      <c r="AA248" s="50">
        <f t="shared" si="83"/>
        <v>0</v>
      </c>
      <c r="AB248" s="51">
        <f t="shared" si="84"/>
        <v>0</v>
      </c>
      <c r="AC248" s="44">
        <f t="shared" si="85"/>
        <v>0</v>
      </c>
      <c r="AD248" s="44">
        <f t="shared" si="86"/>
        <v>0</v>
      </c>
      <c r="AE248" s="44">
        <f t="shared" si="87"/>
        <v>0</v>
      </c>
      <c r="AF248" s="52" t="e">
        <f>HLOOKUP(I248,ElecAvoidedCostsWOCC!$A$5:$Q$50,G248+1,FALSE)</f>
        <v>#N/A</v>
      </c>
      <c r="AG248" s="44" t="e">
        <f t="shared" si="88"/>
        <v>#N/A</v>
      </c>
      <c r="AH248" s="52" t="e">
        <f>HLOOKUP(I248,ElecAvoidedCostsWOCC!$A$5:$Q$50,T248+1,FALSE)</f>
        <v>#N/A</v>
      </c>
      <c r="AI248" s="44" t="e">
        <f t="shared" si="89"/>
        <v>#N/A</v>
      </c>
      <c r="AJ248" s="44" t="e">
        <f t="shared" si="90"/>
        <v>#N/A</v>
      </c>
      <c r="AK248" s="44" t="e">
        <f>HLOOKUP(I248,ElecAvoidedCostsWOCC!$A$5:$Q$50,G248+1,FALSE)*J248*L248</f>
        <v>#N/A</v>
      </c>
      <c r="AL248" s="44" t="e">
        <f t="shared" si="91"/>
        <v>#N/A</v>
      </c>
      <c r="AM248" s="48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8">
        <f t="shared" si="92"/>
        <v>0</v>
      </c>
      <c r="AO248" s="47">
        <f t="shared" si="93"/>
        <v>0</v>
      </c>
      <c r="AP248" s="47" t="e">
        <f t="shared" si="94"/>
        <v>#DIV/0!</v>
      </c>
    </row>
    <row r="249" spans="2:42">
      <c r="B249" s="37"/>
      <c r="C249" s="61"/>
      <c r="D249" s="61"/>
      <c r="E249" s="38"/>
      <c r="F249" s="39"/>
      <c r="G249" s="39"/>
      <c r="H249" s="39"/>
      <c r="I249" s="40"/>
      <c r="J249" s="41"/>
      <c r="K249" s="41"/>
      <c r="L249" s="41"/>
      <c r="M249" s="42"/>
      <c r="N249" s="42"/>
      <c r="O249" s="43"/>
      <c r="P249" s="44"/>
      <c r="Q249" s="44"/>
      <c r="R249" s="45"/>
      <c r="S249" s="46"/>
      <c r="T249" s="39">
        <f t="shared" si="76"/>
        <v>0</v>
      </c>
      <c r="U249" s="47">
        <f t="shared" si="77"/>
        <v>0</v>
      </c>
      <c r="V249" s="48">
        <f t="shared" si="78"/>
        <v>0</v>
      </c>
      <c r="W249" s="49">
        <f t="shared" si="79"/>
        <v>0</v>
      </c>
      <c r="X249" s="44">
        <f t="shared" si="80"/>
        <v>0</v>
      </c>
      <c r="Y249" s="44">
        <f t="shared" si="81"/>
        <v>0</v>
      </c>
      <c r="Z249" s="44">
        <f t="shared" si="82"/>
        <v>0</v>
      </c>
      <c r="AA249" s="50">
        <f t="shared" si="83"/>
        <v>0</v>
      </c>
      <c r="AB249" s="51">
        <f t="shared" si="84"/>
        <v>0</v>
      </c>
      <c r="AC249" s="44">
        <f t="shared" si="85"/>
        <v>0</v>
      </c>
      <c r="AD249" s="44">
        <f t="shared" si="86"/>
        <v>0</v>
      </c>
      <c r="AE249" s="44">
        <f t="shared" si="87"/>
        <v>0</v>
      </c>
      <c r="AF249" s="52" t="e">
        <f>HLOOKUP(I249,ElecAvoidedCostsWOCC!$A$5:$Q$50,G249+1,FALSE)</f>
        <v>#N/A</v>
      </c>
      <c r="AG249" s="44" t="e">
        <f t="shared" si="88"/>
        <v>#N/A</v>
      </c>
      <c r="AH249" s="52" t="e">
        <f>HLOOKUP(I249,ElecAvoidedCostsWOCC!$A$5:$Q$50,T249+1,FALSE)</f>
        <v>#N/A</v>
      </c>
      <c r="AI249" s="44" t="e">
        <f t="shared" si="89"/>
        <v>#N/A</v>
      </c>
      <c r="AJ249" s="44" t="e">
        <f t="shared" si="90"/>
        <v>#N/A</v>
      </c>
      <c r="AK249" s="44" t="e">
        <f>HLOOKUP(I249,ElecAvoidedCostsWOCC!$A$5:$Q$50,G249+1,FALSE)*J249*L249</f>
        <v>#N/A</v>
      </c>
      <c r="AL249" s="44" t="e">
        <f t="shared" si="91"/>
        <v>#N/A</v>
      </c>
      <c r="AM249" s="48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8">
        <f t="shared" si="92"/>
        <v>0</v>
      </c>
      <c r="AO249" s="47">
        <f t="shared" si="93"/>
        <v>0</v>
      </c>
      <c r="AP249" s="47" t="e">
        <f t="shared" si="94"/>
        <v>#DIV/0!</v>
      </c>
    </row>
    <row r="250" spans="2:42">
      <c r="B250" s="37"/>
      <c r="C250" s="61"/>
      <c r="D250" s="61"/>
      <c r="E250" s="38"/>
      <c r="F250" s="39"/>
      <c r="G250" s="39"/>
      <c r="H250" s="39"/>
      <c r="I250" s="40"/>
      <c r="J250" s="41"/>
      <c r="K250" s="41"/>
      <c r="L250" s="41"/>
      <c r="M250" s="42"/>
      <c r="N250" s="42"/>
      <c r="O250" s="43"/>
      <c r="P250" s="44"/>
      <c r="Q250" s="44"/>
      <c r="R250" s="45"/>
      <c r="S250" s="46"/>
      <c r="T250" s="39">
        <f t="shared" si="76"/>
        <v>0</v>
      </c>
      <c r="U250" s="47">
        <f t="shared" si="77"/>
        <v>0</v>
      </c>
      <c r="V250" s="48">
        <f t="shared" si="78"/>
        <v>0</v>
      </c>
      <c r="W250" s="49">
        <f t="shared" si="79"/>
        <v>0</v>
      </c>
      <c r="X250" s="44">
        <f t="shared" si="80"/>
        <v>0</v>
      </c>
      <c r="Y250" s="44">
        <f t="shared" si="81"/>
        <v>0</v>
      </c>
      <c r="Z250" s="44">
        <f t="shared" si="82"/>
        <v>0</v>
      </c>
      <c r="AA250" s="50">
        <f t="shared" si="83"/>
        <v>0</v>
      </c>
      <c r="AB250" s="51">
        <f t="shared" si="84"/>
        <v>0</v>
      </c>
      <c r="AC250" s="44">
        <f t="shared" si="85"/>
        <v>0</v>
      </c>
      <c r="AD250" s="44">
        <f t="shared" si="86"/>
        <v>0</v>
      </c>
      <c r="AE250" s="44">
        <f t="shared" si="87"/>
        <v>0</v>
      </c>
      <c r="AF250" s="52" t="e">
        <f>HLOOKUP(I250,ElecAvoidedCostsWOCC!$A$5:$Q$50,G250+1,FALSE)</f>
        <v>#N/A</v>
      </c>
      <c r="AG250" s="44" t="e">
        <f t="shared" si="88"/>
        <v>#N/A</v>
      </c>
      <c r="AH250" s="52" t="e">
        <f>HLOOKUP(I250,ElecAvoidedCostsWOCC!$A$5:$Q$50,T250+1,FALSE)</f>
        <v>#N/A</v>
      </c>
      <c r="AI250" s="44" t="e">
        <f t="shared" si="89"/>
        <v>#N/A</v>
      </c>
      <c r="AJ250" s="44" t="e">
        <f t="shared" si="90"/>
        <v>#N/A</v>
      </c>
      <c r="AK250" s="44" t="e">
        <f>HLOOKUP(I250,ElecAvoidedCostsWOCC!$A$5:$Q$50,G250+1,FALSE)*J250*L250</f>
        <v>#N/A</v>
      </c>
      <c r="AL250" s="44" t="e">
        <f t="shared" si="91"/>
        <v>#N/A</v>
      </c>
      <c r="AM250" s="48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8">
        <f t="shared" si="92"/>
        <v>0</v>
      </c>
      <c r="AO250" s="47">
        <f t="shared" si="93"/>
        <v>0</v>
      </c>
      <c r="AP250" s="47" t="e">
        <f t="shared" si="94"/>
        <v>#DIV/0!</v>
      </c>
    </row>
    <row r="251" spans="2:42">
      <c r="B251" s="37"/>
      <c r="C251" s="61"/>
      <c r="D251" s="61"/>
      <c r="E251" s="38"/>
      <c r="F251" s="39"/>
      <c r="G251" s="39"/>
      <c r="H251" s="39"/>
      <c r="I251" s="40"/>
      <c r="J251" s="41"/>
      <c r="K251" s="41"/>
      <c r="L251" s="41"/>
      <c r="M251" s="42"/>
      <c r="N251" s="42"/>
      <c r="O251" s="43"/>
      <c r="P251" s="44"/>
      <c r="Q251" s="44"/>
      <c r="R251" s="45"/>
      <c r="S251" s="46"/>
      <c r="T251" s="39">
        <f t="shared" si="76"/>
        <v>0</v>
      </c>
      <c r="U251" s="47">
        <f t="shared" si="77"/>
        <v>0</v>
      </c>
      <c r="V251" s="48">
        <f t="shared" si="78"/>
        <v>0</v>
      </c>
      <c r="W251" s="49">
        <f t="shared" si="79"/>
        <v>0</v>
      </c>
      <c r="X251" s="44">
        <f t="shared" si="80"/>
        <v>0</v>
      </c>
      <c r="Y251" s="44">
        <f t="shared" si="81"/>
        <v>0</v>
      </c>
      <c r="Z251" s="44">
        <f t="shared" si="82"/>
        <v>0</v>
      </c>
      <c r="AA251" s="50">
        <f t="shared" si="83"/>
        <v>0</v>
      </c>
      <c r="AB251" s="51">
        <f t="shared" si="84"/>
        <v>0</v>
      </c>
      <c r="AC251" s="44">
        <f t="shared" si="85"/>
        <v>0</v>
      </c>
      <c r="AD251" s="44">
        <f t="shared" si="86"/>
        <v>0</v>
      </c>
      <c r="AE251" s="44">
        <f t="shared" si="87"/>
        <v>0</v>
      </c>
      <c r="AF251" s="52" t="e">
        <f>HLOOKUP(I251,ElecAvoidedCostsWOCC!$A$5:$Q$50,G251+1,FALSE)</f>
        <v>#N/A</v>
      </c>
      <c r="AG251" s="44" t="e">
        <f t="shared" si="88"/>
        <v>#N/A</v>
      </c>
      <c r="AH251" s="52" t="e">
        <f>HLOOKUP(I251,ElecAvoidedCostsWOCC!$A$5:$Q$50,T251+1,FALSE)</f>
        <v>#N/A</v>
      </c>
      <c r="AI251" s="44" t="e">
        <f t="shared" si="89"/>
        <v>#N/A</v>
      </c>
      <c r="AJ251" s="44" t="e">
        <f t="shared" si="90"/>
        <v>#N/A</v>
      </c>
      <c r="AK251" s="44" t="e">
        <f>HLOOKUP(I251,ElecAvoidedCostsWOCC!$A$5:$Q$50,G251+1,FALSE)*J251*L251</f>
        <v>#N/A</v>
      </c>
      <c r="AL251" s="44" t="e">
        <f t="shared" si="91"/>
        <v>#N/A</v>
      </c>
      <c r="AM251" s="48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8">
        <f t="shared" si="92"/>
        <v>0</v>
      </c>
      <c r="AO251" s="47">
        <f t="shared" si="93"/>
        <v>0</v>
      </c>
      <c r="AP251" s="47" t="e">
        <f t="shared" si="94"/>
        <v>#DIV/0!</v>
      </c>
    </row>
    <row r="252" spans="2:42">
      <c r="B252" s="37"/>
      <c r="C252" s="61"/>
      <c r="D252" s="61"/>
      <c r="E252" s="38"/>
      <c r="F252" s="39"/>
      <c r="G252" s="39"/>
      <c r="H252" s="39"/>
      <c r="I252" s="40"/>
      <c r="J252" s="41"/>
      <c r="K252" s="41"/>
      <c r="L252" s="41"/>
      <c r="M252" s="42"/>
      <c r="N252" s="42"/>
      <c r="O252" s="43"/>
      <c r="P252" s="44"/>
      <c r="Q252" s="44"/>
      <c r="R252" s="45"/>
      <c r="S252" s="46"/>
      <c r="T252" s="39">
        <f t="shared" si="76"/>
        <v>0</v>
      </c>
      <c r="U252" s="47">
        <f t="shared" si="77"/>
        <v>0</v>
      </c>
      <c r="V252" s="48">
        <f t="shared" si="78"/>
        <v>0</v>
      </c>
      <c r="W252" s="49">
        <f t="shared" si="79"/>
        <v>0</v>
      </c>
      <c r="X252" s="44">
        <f t="shared" si="80"/>
        <v>0</v>
      </c>
      <c r="Y252" s="44">
        <f t="shared" si="81"/>
        <v>0</v>
      </c>
      <c r="Z252" s="44">
        <f t="shared" si="82"/>
        <v>0</v>
      </c>
      <c r="AA252" s="50">
        <f t="shared" si="83"/>
        <v>0</v>
      </c>
      <c r="AB252" s="51">
        <f t="shared" si="84"/>
        <v>0</v>
      </c>
      <c r="AC252" s="44">
        <f t="shared" si="85"/>
        <v>0</v>
      </c>
      <c r="AD252" s="44">
        <f t="shared" si="86"/>
        <v>0</v>
      </c>
      <c r="AE252" s="44">
        <f t="shared" si="87"/>
        <v>0</v>
      </c>
      <c r="AF252" s="52" t="e">
        <f>HLOOKUP(I252,ElecAvoidedCostsWOCC!$A$5:$Q$50,G252+1,FALSE)</f>
        <v>#N/A</v>
      </c>
      <c r="AG252" s="44" t="e">
        <f t="shared" si="88"/>
        <v>#N/A</v>
      </c>
      <c r="AH252" s="52" t="e">
        <f>HLOOKUP(I252,ElecAvoidedCostsWOCC!$A$5:$Q$50,T252+1,FALSE)</f>
        <v>#N/A</v>
      </c>
      <c r="AI252" s="44" t="e">
        <f t="shared" si="89"/>
        <v>#N/A</v>
      </c>
      <c r="AJ252" s="44" t="e">
        <f t="shared" si="90"/>
        <v>#N/A</v>
      </c>
      <c r="AK252" s="44" t="e">
        <f>HLOOKUP(I252,ElecAvoidedCostsWOCC!$A$5:$Q$50,G252+1,FALSE)*J252*L252</f>
        <v>#N/A</v>
      </c>
      <c r="AL252" s="44" t="e">
        <f t="shared" si="91"/>
        <v>#N/A</v>
      </c>
      <c r="AM252" s="48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8">
        <f t="shared" si="92"/>
        <v>0</v>
      </c>
      <c r="AO252" s="47">
        <f t="shared" si="93"/>
        <v>0</v>
      </c>
      <c r="AP252" s="47" t="e">
        <f t="shared" si="94"/>
        <v>#DIV/0!</v>
      </c>
    </row>
    <row r="253" spans="2:42">
      <c r="B253" s="37"/>
      <c r="C253" s="61"/>
      <c r="D253" s="61"/>
      <c r="E253" s="38"/>
      <c r="F253" s="39"/>
      <c r="G253" s="39"/>
      <c r="H253" s="39"/>
      <c r="I253" s="40"/>
      <c r="J253" s="41"/>
      <c r="K253" s="41"/>
      <c r="L253" s="41"/>
      <c r="M253" s="42"/>
      <c r="N253" s="42"/>
      <c r="O253" s="43"/>
      <c r="P253" s="44"/>
      <c r="Q253" s="44"/>
      <c r="R253" s="45"/>
      <c r="S253" s="46"/>
      <c r="T253" s="39">
        <f t="shared" si="76"/>
        <v>0</v>
      </c>
      <c r="U253" s="47">
        <f t="shared" si="77"/>
        <v>0</v>
      </c>
      <c r="V253" s="48">
        <f t="shared" si="78"/>
        <v>0</v>
      </c>
      <c r="W253" s="49">
        <f t="shared" si="79"/>
        <v>0</v>
      </c>
      <c r="X253" s="44">
        <f t="shared" si="80"/>
        <v>0</v>
      </c>
      <c r="Y253" s="44">
        <f t="shared" si="81"/>
        <v>0</v>
      </c>
      <c r="Z253" s="44">
        <f t="shared" si="82"/>
        <v>0</v>
      </c>
      <c r="AA253" s="50">
        <f t="shared" si="83"/>
        <v>0</v>
      </c>
      <c r="AB253" s="51">
        <f t="shared" si="84"/>
        <v>0</v>
      </c>
      <c r="AC253" s="44">
        <f t="shared" si="85"/>
        <v>0</v>
      </c>
      <c r="AD253" s="44">
        <f t="shared" si="86"/>
        <v>0</v>
      </c>
      <c r="AE253" s="44">
        <f t="shared" si="87"/>
        <v>0</v>
      </c>
      <c r="AF253" s="52" t="e">
        <f>HLOOKUP(I253,ElecAvoidedCostsWOCC!$A$5:$Q$50,G253+1,FALSE)</f>
        <v>#N/A</v>
      </c>
      <c r="AG253" s="44" t="e">
        <f t="shared" si="88"/>
        <v>#N/A</v>
      </c>
      <c r="AH253" s="52" t="e">
        <f>HLOOKUP(I253,ElecAvoidedCostsWOCC!$A$5:$Q$50,T253+1,FALSE)</f>
        <v>#N/A</v>
      </c>
      <c r="AI253" s="44" t="e">
        <f t="shared" si="89"/>
        <v>#N/A</v>
      </c>
      <c r="AJ253" s="44" t="e">
        <f t="shared" si="90"/>
        <v>#N/A</v>
      </c>
      <c r="AK253" s="44" t="e">
        <f>HLOOKUP(I253,ElecAvoidedCostsWOCC!$A$5:$Q$50,G253+1,FALSE)*J253*L253</f>
        <v>#N/A</v>
      </c>
      <c r="AL253" s="44" t="e">
        <f t="shared" si="91"/>
        <v>#N/A</v>
      </c>
      <c r="AM253" s="48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8">
        <f t="shared" si="92"/>
        <v>0</v>
      </c>
      <c r="AO253" s="47">
        <f t="shared" si="93"/>
        <v>0</v>
      </c>
      <c r="AP253" s="47" t="e">
        <f t="shared" si="94"/>
        <v>#DIV/0!</v>
      </c>
    </row>
    <row r="254" spans="2:42">
      <c r="B254" s="37"/>
      <c r="C254" s="61"/>
      <c r="D254" s="61"/>
      <c r="E254" s="38"/>
      <c r="F254" s="39"/>
      <c r="G254" s="39"/>
      <c r="H254" s="39"/>
      <c r="I254" s="40"/>
      <c r="J254" s="41"/>
      <c r="K254" s="41"/>
      <c r="L254" s="41"/>
      <c r="M254" s="42"/>
      <c r="N254" s="42"/>
      <c r="O254" s="43"/>
      <c r="P254" s="44"/>
      <c r="Q254" s="44"/>
      <c r="R254" s="45"/>
      <c r="S254" s="46"/>
      <c r="T254" s="39">
        <f t="shared" si="76"/>
        <v>0</v>
      </c>
      <c r="U254" s="47">
        <f t="shared" si="77"/>
        <v>0</v>
      </c>
      <c r="V254" s="48">
        <f t="shared" si="78"/>
        <v>0</v>
      </c>
      <c r="W254" s="49">
        <f t="shared" si="79"/>
        <v>0</v>
      </c>
      <c r="X254" s="44">
        <f t="shared" si="80"/>
        <v>0</v>
      </c>
      <c r="Y254" s="44">
        <f t="shared" si="81"/>
        <v>0</v>
      </c>
      <c r="Z254" s="44">
        <f t="shared" si="82"/>
        <v>0</v>
      </c>
      <c r="AA254" s="50">
        <f t="shared" si="83"/>
        <v>0</v>
      </c>
      <c r="AB254" s="51">
        <f t="shared" si="84"/>
        <v>0</v>
      </c>
      <c r="AC254" s="44">
        <f t="shared" si="85"/>
        <v>0</v>
      </c>
      <c r="AD254" s="44">
        <f t="shared" si="86"/>
        <v>0</v>
      </c>
      <c r="AE254" s="44">
        <f t="shared" si="87"/>
        <v>0</v>
      </c>
      <c r="AF254" s="52" t="e">
        <f>HLOOKUP(I254,ElecAvoidedCostsWOCC!$A$5:$Q$50,G254+1,FALSE)</f>
        <v>#N/A</v>
      </c>
      <c r="AG254" s="44" t="e">
        <f t="shared" si="88"/>
        <v>#N/A</v>
      </c>
      <c r="AH254" s="52" t="e">
        <f>HLOOKUP(I254,ElecAvoidedCostsWOCC!$A$5:$Q$50,T254+1,FALSE)</f>
        <v>#N/A</v>
      </c>
      <c r="AI254" s="44" t="e">
        <f t="shared" si="89"/>
        <v>#N/A</v>
      </c>
      <c r="AJ254" s="44" t="e">
        <f t="shared" si="90"/>
        <v>#N/A</v>
      </c>
      <c r="AK254" s="44" t="e">
        <f>HLOOKUP(I254,ElecAvoidedCostsWOCC!$A$5:$Q$50,G254+1,FALSE)*J254*L254</f>
        <v>#N/A</v>
      </c>
      <c r="AL254" s="44" t="e">
        <f t="shared" si="91"/>
        <v>#N/A</v>
      </c>
      <c r="AM254" s="48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8">
        <f t="shared" si="92"/>
        <v>0</v>
      </c>
      <c r="AO254" s="47">
        <f t="shared" si="93"/>
        <v>0</v>
      </c>
      <c r="AP254" s="47" t="e">
        <f t="shared" si="94"/>
        <v>#DIV/0!</v>
      </c>
    </row>
    <row r="255" spans="2:42">
      <c r="B255" s="37"/>
      <c r="C255" s="61"/>
      <c r="D255" s="61"/>
      <c r="E255" s="38"/>
      <c r="F255" s="39"/>
      <c r="G255" s="39"/>
      <c r="H255" s="39"/>
      <c r="I255" s="40"/>
      <c r="J255" s="41"/>
      <c r="K255" s="41"/>
      <c r="L255" s="41"/>
      <c r="M255" s="42"/>
      <c r="N255" s="42"/>
      <c r="O255" s="43"/>
      <c r="P255" s="44"/>
      <c r="Q255" s="44"/>
      <c r="R255" s="45"/>
      <c r="S255" s="46"/>
      <c r="T255" s="39">
        <f t="shared" si="76"/>
        <v>0</v>
      </c>
      <c r="U255" s="47">
        <f t="shared" si="77"/>
        <v>0</v>
      </c>
      <c r="V255" s="48">
        <f t="shared" si="78"/>
        <v>0</v>
      </c>
      <c r="W255" s="49">
        <f t="shared" si="79"/>
        <v>0</v>
      </c>
      <c r="X255" s="44">
        <f t="shared" si="80"/>
        <v>0</v>
      </c>
      <c r="Y255" s="44">
        <f t="shared" si="81"/>
        <v>0</v>
      </c>
      <c r="Z255" s="44">
        <f t="shared" si="82"/>
        <v>0</v>
      </c>
      <c r="AA255" s="50">
        <f t="shared" si="83"/>
        <v>0</v>
      </c>
      <c r="AB255" s="51">
        <f t="shared" si="84"/>
        <v>0</v>
      </c>
      <c r="AC255" s="44">
        <f t="shared" si="85"/>
        <v>0</v>
      </c>
      <c r="AD255" s="44">
        <f t="shared" si="86"/>
        <v>0</v>
      </c>
      <c r="AE255" s="44">
        <f t="shared" si="87"/>
        <v>0</v>
      </c>
      <c r="AF255" s="52" t="e">
        <f>HLOOKUP(I255,ElecAvoidedCostsWOCC!$A$5:$Q$50,G255+1,FALSE)</f>
        <v>#N/A</v>
      </c>
      <c r="AG255" s="44" t="e">
        <f t="shared" si="88"/>
        <v>#N/A</v>
      </c>
      <c r="AH255" s="52" t="e">
        <f>HLOOKUP(I255,ElecAvoidedCostsWOCC!$A$5:$Q$50,T255+1,FALSE)</f>
        <v>#N/A</v>
      </c>
      <c r="AI255" s="44" t="e">
        <f t="shared" si="89"/>
        <v>#N/A</v>
      </c>
      <c r="AJ255" s="44" t="e">
        <f t="shared" si="90"/>
        <v>#N/A</v>
      </c>
      <c r="AK255" s="44" t="e">
        <f>HLOOKUP(I255,ElecAvoidedCostsWOCC!$A$5:$Q$50,G255+1,FALSE)*J255*L255</f>
        <v>#N/A</v>
      </c>
      <c r="AL255" s="44" t="e">
        <f t="shared" si="91"/>
        <v>#N/A</v>
      </c>
      <c r="AM255" s="48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8">
        <f t="shared" si="92"/>
        <v>0</v>
      </c>
      <c r="AO255" s="47">
        <f t="shared" si="93"/>
        <v>0</v>
      </c>
      <c r="AP255" s="47" t="e">
        <f t="shared" si="94"/>
        <v>#DIV/0!</v>
      </c>
    </row>
    <row r="256" spans="2:42">
      <c r="B256" s="37"/>
      <c r="C256" s="61"/>
      <c r="D256" s="61"/>
      <c r="E256" s="38"/>
      <c r="F256" s="39"/>
      <c r="G256" s="39"/>
      <c r="H256" s="39"/>
      <c r="I256" s="40"/>
      <c r="J256" s="41"/>
      <c r="K256" s="41"/>
      <c r="L256" s="41"/>
      <c r="M256" s="42"/>
      <c r="N256" s="42"/>
      <c r="O256" s="43"/>
      <c r="P256" s="44"/>
      <c r="Q256" s="44"/>
      <c r="R256" s="45"/>
      <c r="S256" s="46"/>
      <c r="T256" s="39">
        <f t="shared" si="76"/>
        <v>0</v>
      </c>
      <c r="U256" s="47">
        <f t="shared" si="77"/>
        <v>0</v>
      </c>
      <c r="V256" s="48">
        <f t="shared" si="78"/>
        <v>0</v>
      </c>
      <c r="W256" s="49">
        <f t="shared" si="79"/>
        <v>0</v>
      </c>
      <c r="X256" s="44">
        <f t="shared" si="80"/>
        <v>0</v>
      </c>
      <c r="Y256" s="44">
        <f t="shared" si="81"/>
        <v>0</v>
      </c>
      <c r="Z256" s="44">
        <f t="shared" si="82"/>
        <v>0</v>
      </c>
      <c r="AA256" s="50">
        <f t="shared" si="83"/>
        <v>0</v>
      </c>
      <c r="AB256" s="51">
        <f t="shared" si="84"/>
        <v>0</v>
      </c>
      <c r="AC256" s="44">
        <f t="shared" si="85"/>
        <v>0</v>
      </c>
      <c r="AD256" s="44">
        <f t="shared" si="86"/>
        <v>0</v>
      </c>
      <c r="AE256" s="44">
        <f t="shared" si="87"/>
        <v>0</v>
      </c>
      <c r="AF256" s="52" t="e">
        <f>HLOOKUP(I256,ElecAvoidedCostsWOCC!$A$5:$Q$50,G256+1,FALSE)</f>
        <v>#N/A</v>
      </c>
      <c r="AG256" s="44" t="e">
        <f t="shared" si="88"/>
        <v>#N/A</v>
      </c>
      <c r="AH256" s="52" t="e">
        <f>HLOOKUP(I256,ElecAvoidedCostsWOCC!$A$5:$Q$50,T256+1,FALSE)</f>
        <v>#N/A</v>
      </c>
      <c r="AI256" s="44" t="e">
        <f t="shared" si="89"/>
        <v>#N/A</v>
      </c>
      <c r="AJ256" s="44" t="e">
        <f t="shared" si="90"/>
        <v>#N/A</v>
      </c>
      <c r="AK256" s="44" t="e">
        <f>HLOOKUP(I256,ElecAvoidedCostsWOCC!$A$5:$Q$50,G256+1,FALSE)*J256*L256</f>
        <v>#N/A</v>
      </c>
      <c r="AL256" s="44" t="e">
        <f t="shared" si="91"/>
        <v>#N/A</v>
      </c>
      <c r="AM256" s="48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8">
        <f t="shared" si="92"/>
        <v>0</v>
      </c>
      <c r="AO256" s="47">
        <f t="shared" si="93"/>
        <v>0</v>
      </c>
      <c r="AP256" s="47" t="e">
        <f t="shared" si="94"/>
        <v>#DIV/0!</v>
      </c>
    </row>
    <row r="257" spans="2:42">
      <c r="B257" s="37"/>
      <c r="C257" s="61"/>
      <c r="D257" s="61"/>
      <c r="E257" s="38"/>
      <c r="F257" s="39"/>
      <c r="G257" s="39"/>
      <c r="H257" s="39"/>
      <c r="I257" s="40"/>
      <c r="J257" s="41"/>
      <c r="K257" s="41"/>
      <c r="L257" s="41"/>
      <c r="M257" s="42"/>
      <c r="N257" s="42"/>
      <c r="O257" s="43"/>
      <c r="P257" s="44"/>
      <c r="Q257" s="44"/>
      <c r="R257" s="45"/>
      <c r="S257" s="46"/>
      <c r="T257" s="39">
        <f t="shared" si="76"/>
        <v>0</v>
      </c>
      <c r="U257" s="47">
        <f t="shared" si="77"/>
        <v>0</v>
      </c>
      <c r="V257" s="48">
        <f t="shared" si="78"/>
        <v>0</v>
      </c>
      <c r="W257" s="49">
        <f t="shared" si="79"/>
        <v>0</v>
      </c>
      <c r="X257" s="44">
        <f t="shared" si="80"/>
        <v>0</v>
      </c>
      <c r="Y257" s="44">
        <f t="shared" si="81"/>
        <v>0</v>
      </c>
      <c r="Z257" s="44">
        <f t="shared" si="82"/>
        <v>0</v>
      </c>
      <c r="AA257" s="50">
        <f t="shared" si="83"/>
        <v>0</v>
      </c>
      <c r="AB257" s="51">
        <f t="shared" si="84"/>
        <v>0</v>
      </c>
      <c r="AC257" s="44">
        <f t="shared" si="85"/>
        <v>0</v>
      </c>
      <c r="AD257" s="44">
        <f t="shared" si="86"/>
        <v>0</v>
      </c>
      <c r="AE257" s="44">
        <f t="shared" si="87"/>
        <v>0</v>
      </c>
      <c r="AF257" s="52" t="e">
        <f>HLOOKUP(I257,ElecAvoidedCostsWOCC!$A$5:$Q$50,G257+1,FALSE)</f>
        <v>#N/A</v>
      </c>
      <c r="AG257" s="44" t="e">
        <f t="shared" si="88"/>
        <v>#N/A</v>
      </c>
      <c r="AH257" s="52" t="e">
        <f>HLOOKUP(I257,ElecAvoidedCostsWOCC!$A$5:$Q$50,T257+1,FALSE)</f>
        <v>#N/A</v>
      </c>
      <c r="AI257" s="44" t="e">
        <f t="shared" si="89"/>
        <v>#N/A</v>
      </c>
      <c r="AJ257" s="44" t="e">
        <f t="shared" si="90"/>
        <v>#N/A</v>
      </c>
      <c r="AK257" s="44" t="e">
        <f>HLOOKUP(I257,ElecAvoidedCostsWOCC!$A$5:$Q$50,G257+1,FALSE)*J257*L257</f>
        <v>#N/A</v>
      </c>
      <c r="AL257" s="44" t="e">
        <f t="shared" si="91"/>
        <v>#N/A</v>
      </c>
      <c r="AM257" s="48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8">
        <f t="shared" si="92"/>
        <v>0</v>
      </c>
      <c r="AO257" s="47">
        <f t="shared" si="93"/>
        <v>0</v>
      </c>
      <c r="AP257" s="47" t="e">
        <f t="shared" si="94"/>
        <v>#DIV/0!</v>
      </c>
    </row>
    <row r="258" spans="2:42">
      <c r="B258" s="37"/>
      <c r="C258" s="61"/>
      <c r="D258" s="61"/>
      <c r="E258" s="38"/>
      <c r="F258" s="39"/>
      <c r="G258" s="39"/>
      <c r="H258" s="39"/>
      <c r="I258" s="40"/>
      <c r="J258" s="41"/>
      <c r="K258" s="41"/>
      <c r="L258" s="41"/>
      <c r="M258" s="42"/>
      <c r="N258" s="42"/>
      <c r="O258" s="43"/>
      <c r="P258" s="44"/>
      <c r="Q258" s="44"/>
      <c r="R258" s="45"/>
      <c r="S258" s="46"/>
      <c r="T258" s="39">
        <f t="shared" si="76"/>
        <v>0</v>
      </c>
      <c r="U258" s="47">
        <f t="shared" si="77"/>
        <v>0</v>
      </c>
      <c r="V258" s="48">
        <f t="shared" si="78"/>
        <v>0</v>
      </c>
      <c r="W258" s="49">
        <f t="shared" si="79"/>
        <v>0</v>
      </c>
      <c r="X258" s="44">
        <f t="shared" si="80"/>
        <v>0</v>
      </c>
      <c r="Y258" s="44">
        <f t="shared" si="81"/>
        <v>0</v>
      </c>
      <c r="Z258" s="44">
        <f t="shared" si="82"/>
        <v>0</v>
      </c>
      <c r="AA258" s="50">
        <f t="shared" si="83"/>
        <v>0</v>
      </c>
      <c r="AB258" s="51">
        <f t="shared" si="84"/>
        <v>0</v>
      </c>
      <c r="AC258" s="44">
        <f t="shared" si="85"/>
        <v>0</v>
      </c>
      <c r="AD258" s="44">
        <f t="shared" si="86"/>
        <v>0</v>
      </c>
      <c r="AE258" s="44">
        <f t="shared" si="87"/>
        <v>0</v>
      </c>
      <c r="AF258" s="52" t="e">
        <f>HLOOKUP(I258,ElecAvoidedCostsWOCC!$A$5:$Q$50,G258+1,FALSE)</f>
        <v>#N/A</v>
      </c>
      <c r="AG258" s="44" t="e">
        <f t="shared" si="88"/>
        <v>#N/A</v>
      </c>
      <c r="AH258" s="52" t="e">
        <f>HLOOKUP(I258,ElecAvoidedCostsWOCC!$A$5:$Q$50,T258+1,FALSE)</f>
        <v>#N/A</v>
      </c>
      <c r="AI258" s="44" t="e">
        <f t="shared" si="89"/>
        <v>#N/A</v>
      </c>
      <c r="AJ258" s="44" t="e">
        <f t="shared" si="90"/>
        <v>#N/A</v>
      </c>
      <c r="AK258" s="44" t="e">
        <f>HLOOKUP(I258,ElecAvoidedCostsWOCC!$A$5:$Q$50,G258+1,FALSE)*J258*L258</f>
        <v>#N/A</v>
      </c>
      <c r="AL258" s="44" t="e">
        <f t="shared" si="91"/>
        <v>#N/A</v>
      </c>
      <c r="AM258" s="48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8">
        <f t="shared" si="92"/>
        <v>0</v>
      </c>
      <c r="AO258" s="47">
        <f t="shared" si="93"/>
        <v>0</v>
      </c>
      <c r="AP258" s="47" t="e">
        <f t="shared" si="94"/>
        <v>#DIV/0!</v>
      </c>
    </row>
    <row r="259" spans="2:42">
      <c r="B259" s="37"/>
      <c r="C259" s="61"/>
      <c r="D259" s="61"/>
      <c r="E259" s="38"/>
      <c r="F259" s="39"/>
      <c r="G259" s="39"/>
      <c r="H259" s="39"/>
      <c r="I259" s="40"/>
      <c r="J259" s="41"/>
      <c r="K259" s="41"/>
      <c r="L259" s="41"/>
      <c r="M259" s="42"/>
      <c r="N259" s="42"/>
      <c r="O259" s="43"/>
      <c r="P259" s="44"/>
      <c r="Q259" s="44"/>
      <c r="R259" s="45"/>
      <c r="S259" s="46"/>
      <c r="T259" s="39">
        <f t="shared" si="76"/>
        <v>0</v>
      </c>
      <c r="U259" s="47">
        <f t="shared" si="77"/>
        <v>0</v>
      </c>
      <c r="V259" s="48">
        <f t="shared" si="78"/>
        <v>0</v>
      </c>
      <c r="W259" s="49">
        <f t="shared" si="79"/>
        <v>0</v>
      </c>
      <c r="X259" s="44">
        <f t="shared" si="80"/>
        <v>0</v>
      </c>
      <c r="Y259" s="44">
        <f t="shared" si="81"/>
        <v>0</v>
      </c>
      <c r="Z259" s="44">
        <f t="shared" si="82"/>
        <v>0</v>
      </c>
      <c r="AA259" s="50">
        <f t="shared" si="83"/>
        <v>0</v>
      </c>
      <c r="AB259" s="51">
        <f t="shared" si="84"/>
        <v>0</v>
      </c>
      <c r="AC259" s="44">
        <f t="shared" si="85"/>
        <v>0</v>
      </c>
      <c r="AD259" s="44">
        <f t="shared" si="86"/>
        <v>0</v>
      </c>
      <c r="AE259" s="44">
        <f t="shared" si="87"/>
        <v>0</v>
      </c>
      <c r="AF259" s="52" t="e">
        <f>HLOOKUP(I259,ElecAvoidedCostsWOCC!$A$5:$Q$50,G259+1,FALSE)</f>
        <v>#N/A</v>
      </c>
      <c r="AG259" s="44" t="e">
        <f t="shared" si="88"/>
        <v>#N/A</v>
      </c>
      <c r="AH259" s="52" t="e">
        <f>HLOOKUP(I259,ElecAvoidedCostsWOCC!$A$5:$Q$50,T259+1,FALSE)</f>
        <v>#N/A</v>
      </c>
      <c r="AI259" s="44" t="e">
        <f t="shared" si="89"/>
        <v>#N/A</v>
      </c>
      <c r="AJ259" s="44" t="e">
        <f t="shared" si="90"/>
        <v>#N/A</v>
      </c>
      <c r="AK259" s="44" t="e">
        <f>HLOOKUP(I259,ElecAvoidedCostsWOCC!$A$5:$Q$50,G259+1,FALSE)*J259*L259</f>
        <v>#N/A</v>
      </c>
      <c r="AL259" s="44" t="e">
        <f t="shared" si="91"/>
        <v>#N/A</v>
      </c>
      <c r="AM259" s="48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8">
        <f t="shared" si="92"/>
        <v>0</v>
      </c>
      <c r="AO259" s="47">
        <f t="shared" si="93"/>
        <v>0</v>
      </c>
      <c r="AP259" s="47" t="e">
        <f t="shared" si="94"/>
        <v>#DIV/0!</v>
      </c>
    </row>
    <row r="260" spans="2:42">
      <c r="B260" s="37"/>
      <c r="C260" s="61"/>
      <c r="D260" s="61"/>
      <c r="E260" s="38"/>
      <c r="F260" s="39"/>
      <c r="G260" s="39"/>
      <c r="H260" s="39"/>
      <c r="I260" s="40"/>
      <c r="J260" s="41"/>
      <c r="K260" s="41"/>
      <c r="L260" s="41"/>
      <c r="M260" s="42"/>
      <c r="N260" s="42"/>
      <c r="O260" s="43"/>
      <c r="P260" s="44"/>
      <c r="Q260" s="44"/>
      <c r="R260" s="45"/>
      <c r="S260" s="46"/>
      <c r="T260" s="39">
        <f t="shared" ref="T260:T323" si="95">G260+H260</f>
        <v>0</v>
      </c>
      <c r="U260" s="47">
        <f t="shared" ref="U260:U323" si="96">(O260/$A$10)*T260</f>
        <v>0</v>
      </c>
      <c r="V260" s="48">
        <f t="shared" ref="V260:V323" si="97">N260-M260</f>
        <v>0</v>
      </c>
      <c r="W260" s="49">
        <f t="shared" ref="W260:W323" si="98">(O260/A$10)</f>
        <v>0</v>
      </c>
      <c r="X260" s="44">
        <f t="shared" ref="X260:X323" si="99">W260*A$8</f>
        <v>0</v>
      </c>
      <c r="Y260" s="44">
        <f t="shared" ref="Y260:Y323" si="100">Q260-P260</f>
        <v>0</v>
      </c>
      <c r="Z260" s="44">
        <f t="shared" ref="Z260:Z323" si="101">X260+(A$6*W260)</f>
        <v>0</v>
      </c>
      <c r="AA260" s="50">
        <f t="shared" ref="AA260:AA323" si="102">Q260+X260</f>
        <v>0</v>
      </c>
      <c r="AB260" s="51">
        <f t="shared" ref="AB260:AB323" si="103">Z260/(1+ElecDiscountRate)^1</f>
        <v>0</v>
      </c>
      <c r="AC260" s="44">
        <f t="shared" ref="AC260:AC323" si="104">AA260/(1+ElecDiscountRate)^1</f>
        <v>0</v>
      </c>
      <c r="AD260" s="44">
        <f t="shared" ref="AD260:AD323" si="105">-PV(ElecDiscountRate,T260,R260)*J260</f>
        <v>0</v>
      </c>
      <c r="AE260" s="44">
        <f t="shared" ref="AE260:AE323" si="106">-PV(ElecDiscountRate,T260,S260)*J260</f>
        <v>0</v>
      </c>
      <c r="AF260" s="52" t="e">
        <f>HLOOKUP(I260,ElecAvoidedCostsWOCC!$A$5:$Q$50,G260+1,FALSE)</f>
        <v>#N/A</v>
      </c>
      <c r="AG260" s="44" t="e">
        <f t="shared" ref="AG260:AG323" si="107">AF260*J260*K260</f>
        <v>#N/A</v>
      </c>
      <c r="AH260" s="52" t="e">
        <f>HLOOKUP(I260,ElecAvoidedCostsWOCC!$A$5:$Q$50,T260+1,FALSE)</f>
        <v>#N/A</v>
      </c>
      <c r="AI260" s="44" t="e">
        <f t="shared" ref="AI260:AI323" si="108">AH260*J260*L260</f>
        <v>#N/A</v>
      </c>
      <c r="AJ260" s="44" t="e">
        <f t="shared" ref="AJ260:AJ323" si="109">AG260+AI260</f>
        <v>#N/A</v>
      </c>
      <c r="AK260" s="44" t="e">
        <f>HLOOKUP(I260,ElecAvoidedCostsWOCC!$A$5:$Q$50,G260+1,FALSE)*J260*L260</f>
        <v>#N/A</v>
      </c>
      <c r="AL260" s="44" t="e">
        <f t="shared" ref="AL260:AL323" si="110">AG260+AI260-AK260</f>
        <v>#N/A</v>
      </c>
      <c r="AM260" s="48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8">
        <f t="shared" ref="AN260:AN323" si="111">AM260*1.1+AD260+AE260</f>
        <v>0</v>
      </c>
      <c r="AO260" s="47">
        <f t="shared" ref="AO260:AO323" si="112">IFERROR(AM260/AB260,0)</f>
        <v>0</v>
      </c>
      <c r="AP260" s="47" t="e">
        <f t="shared" ref="AP260:AP323" si="113">AN260/AC260</f>
        <v>#DIV/0!</v>
      </c>
    </row>
    <row r="261" spans="2:42">
      <c r="B261" s="37"/>
      <c r="C261" s="61"/>
      <c r="D261" s="61"/>
      <c r="E261" s="38"/>
      <c r="F261" s="39"/>
      <c r="G261" s="39"/>
      <c r="H261" s="39"/>
      <c r="I261" s="40"/>
      <c r="J261" s="41"/>
      <c r="K261" s="41"/>
      <c r="L261" s="41"/>
      <c r="M261" s="42"/>
      <c r="N261" s="42"/>
      <c r="O261" s="43"/>
      <c r="P261" s="44"/>
      <c r="Q261" s="44"/>
      <c r="R261" s="45"/>
      <c r="S261" s="46"/>
      <c r="T261" s="39">
        <f t="shared" si="95"/>
        <v>0</v>
      </c>
      <c r="U261" s="47">
        <f t="shared" si="96"/>
        <v>0</v>
      </c>
      <c r="V261" s="48">
        <f t="shared" si="97"/>
        <v>0</v>
      </c>
      <c r="W261" s="49">
        <f t="shared" si="98"/>
        <v>0</v>
      </c>
      <c r="X261" s="44">
        <f t="shared" si="99"/>
        <v>0</v>
      </c>
      <c r="Y261" s="44">
        <f t="shared" si="100"/>
        <v>0</v>
      </c>
      <c r="Z261" s="44">
        <f t="shared" si="101"/>
        <v>0</v>
      </c>
      <c r="AA261" s="50">
        <f t="shared" si="102"/>
        <v>0</v>
      </c>
      <c r="AB261" s="51">
        <f t="shared" si="103"/>
        <v>0</v>
      </c>
      <c r="AC261" s="44">
        <f t="shared" si="104"/>
        <v>0</v>
      </c>
      <c r="AD261" s="44">
        <f t="shared" si="105"/>
        <v>0</v>
      </c>
      <c r="AE261" s="44">
        <f t="shared" si="106"/>
        <v>0</v>
      </c>
      <c r="AF261" s="52" t="e">
        <f>HLOOKUP(I261,ElecAvoidedCostsWOCC!$A$5:$Q$50,G261+1,FALSE)</f>
        <v>#N/A</v>
      </c>
      <c r="AG261" s="44" t="e">
        <f t="shared" si="107"/>
        <v>#N/A</v>
      </c>
      <c r="AH261" s="52" t="e">
        <f>HLOOKUP(I261,ElecAvoidedCostsWOCC!$A$5:$Q$50,T261+1,FALSE)</f>
        <v>#N/A</v>
      </c>
      <c r="AI261" s="44" t="e">
        <f t="shared" si="108"/>
        <v>#N/A</v>
      </c>
      <c r="AJ261" s="44" t="e">
        <f t="shared" si="109"/>
        <v>#N/A</v>
      </c>
      <c r="AK261" s="44" t="e">
        <f>HLOOKUP(I261,ElecAvoidedCostsWOCC!$A$5:$Q$50,G261+1,FALSE)*J261*L261</f>
        <v>#N/A</v>
      </c>
      <c r="AL261" s="44" t="e">
        <f t="shared" si="110"/>
        <v>#N/A</v>
      </c>
      <c r="AM261" s="48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8">
        <f t="shared" si="111"/>
        <v>0</v>
      </c>
      <c r="AO261" s="47">
        <f t="shared" si="112"/>
        <v>0</v>
      </c>
      <c r="AP261" s="47" t="e">
        <f t="shared" si="113"/>
        <v>#DIV/0!</v>
      </c>
    </row>
    <row r="262" spans="2:42">
      <c r="B262" s="37"/>
      <c r="C262" s="61"/>
      <c r="D262" s="61"/>
      <c r="E262" s="38"/>
      <c r="F262" s="39"/>
      <c r="G262" s="39"/>
      <c r="H262" s="39"/>
      <c r="I262" s="40"/>
      <c r="J262" s="41"/>
      <c r="K262" s="41"/>
      <c r="L262" s="41"/>
      <c r="M262" s="42"/>
      <c r="N262" s="42"/>
      <c r="O262" s="43"/>
      <c r="P262" s="44"/>
      <c r="Q262" s="44"/>
      <c r="R262" s="45"/>
      <c r="S262" s="46"/>
      <c r="T262" s="39">
        <f t="shared" si="95"/>
        <v>0</v>
      </c>
      <c r="U262" s="47">
        <f t="shared" si="96"/>
        <v>0</v>
      </c>
      <c r="V262" s="48">
        <f t="shared" si="97"/>
        <v>0</v>
      </c>
      <c r="W262" s="49">
        <f t="shared" si="98"/>
        <v>0</v>
      </c>
      <c r="X262" s="44">
        <f t="shared" si="99"/>
        <v>0</v>
      </c>
      <c r="Y262" s="44">
        <f t="shared" si="100"/>
        <v>0</v>
      </c>
      <c r="Z262" s="44">
        <f t="shared" si="101"/>
        <v>0</v>
      </c>
      <c r="AA262" s="50">
        <f t="shared" si="102"/>
        <v>0</v>
      </c>
      <c r="AB262" s="51">
        <f t="shared" si="103"/>
        <v>0</v>
      </c>
      <c r="AC262" s="44">
        <f t="shared" si="104"/>
        <v>0</v>
      </c>
      <c r="AD262" s="44">
        <f t="shared" si="105"/>
        <v>0</v>
      </c>
      <c r="AE262" s="44">
        <f t="shared" si="106"/>
        <v>0</v>
      </c>
      <c r="AF262" s="52" t="e">
        <f>HLOOKUP(I262,ElecAvoidedCostsWOCC!$A$5:$Q$50,G262+1,FALSE)</f>
        <v>#N/A</v>
      </c>
      <c r="AG262" s="44" t="e">
        <f t="shared" si="107"/>
        <v>#N/A</v>
      </c>
      <c r="AH262" s="52" t="e">
        <f>HLOOKUP(I262,ElecAvoidedCostsWOCC!$A$5:$Q$50,T262+1,FALSE)</f>
        <v>#N/A</v>
      </c>
      <c r="AI262" s="44" t="e">
        <f t="shared" si="108"/>
        <v>#N/A</v>
      </c>
      <c r="AJ262" s="44" t="e">
        <f t="shared" si="109"/>
        <v>#N/A</v>
      </c>
      <c r="AK262" s="44" t="e">
        <f>HLOOKUP(I262,ElecAvoidedCostsWOCC!$A$5:$Q$50,G262+1,FALSE)*J262*L262</f>
        <v>#N/A</v>
      </c>
      <c r="AL262" s="44" t="e">
        <f t="shared" si="110"/>
        <v>#N/A</v>
      </c>
      <c r="AM262" s="48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8">
        <f t="shared" si="111"/>
        <v>0</v>
      </c>
      <c r="AO262" s="47">
        <f t="shared" si="112"/>
        <v>0</v>
      </c>
      <c r="AP262" s="47" t="e">
        <f t="shared" si="113"/>
        <v>#DIV/0!</v>
      </c>
    </row>
    <row r="263" spans="2:42">
      <c r="B263" s="37"/>
      <c r="C263" s="61"/>
      <c r="D263" s="61"/>
      <c r="E263" s="38"/>
      <c r="F263" s="39"/>
      <c r="G263" s="39"/>
      <c r="H263" s="39"/>
      <c r="I263" s="40"/>
      <c r="J263" s="41"/>
      <c r="K263" s="41"/>
      <c r="L263" s="41"/>
      <c r="M263" s="42"/>
      <c r="N263" s="42"/>
      <c r="O263" s="43"/>
      <c r="P263" s="44"/>
      <c r="Q263" s="44"/>
      <c r="R263" s="45"/>
      <c r="S263" s="46"/>
      <c r="T263" s="39">
        <f t="shared" si="95"/>
        <v>0</v>
      </c>
      <c r="U263" s="47">
        <f t="shared" si="96"/>
        <v>0</v>
      </c>
      <c r="V263" s="48">
        <f t="shared" si="97"/>
        <v>0</v>
      </c>
      <c r="W263" s="49">
        <f t="shared" si="98"/>
        <v>0</v>
      </c>
      <c r="X263" s="44">
        <f t="shared" si="99"/>
        <v>0</v>
      </c>
      <c r="Y263" s="44">
        <f t="shared" si="100"/>
        <v>0</v>
      </c>
      <c r="Z263" s="44">
        <f t="shared" si="101"/>
        <v>0</v>
      </c>
      <c r="AA263" s="50">
        <f t="shared" si="102"/>
        <v>0</v>
      </c>
      <c r="AB263" s="51">
        <f t="shared" si="103"/>
        <v>0</v>
      </c>
      <c r="AC263" s="44">
        <f t="shared" si="104"/>
        <v>0</v>
      </c>
      <c r="AD263" s="44">
        <f t="shared" si="105"/>
        <v>0</v>
      </c>
      <c r="AE263" s="44">
        <f t="shared" si="106"/>
        <v>0</v>
      </c>
      <c r="AF263" s="52" t="e">
        <f>HLOOKUP(I263,ElecAvoidedCostsWOCC!$A$5:$Q$50,G263+1,FALSE)</f>
        <v>#N/A</v>
      </c>
      <c r="AG263" s="44" t="e">
        <f t="shared" si="107"/>
        <v>#N/A</v>
      </c>
      <c r="AH263" s="52" t="e">
        <f>HLOOKUP(I263,ElecAvoidedCostsWOCC!$A$5:$Q$50,T263+1,FALSE)</f>
        <v>#N/A</v>
      </c>
      <c r="AI263" s="44" t="e">
        <f t="shared" si="108"/>
        <v>#N/A</v>
      </c>
      <c r="AJ263" s="44" t="e">
        <f t="shared" si="109"/>
        <v>#N/A</v>
      </c>
      <c r="AK263" s="44" t="e">
        <f>HLOOKUP(I263,ElecAvoidedCostsWOCC!$A$5:$Q$50,G263+1,FALSE)*J263*L263</f>
        <v>#N/A</v>
      </c>
      <c r="AL263" s="44" t="e">
        <f t="shared" si="110"/>
        <v>#N/A</v>
      </c>
      <c r="AM263" s="48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8">
        <f t="shared" si="111"/>
        <v>0</v>
      </c>
      <c r="AO263" s="47">
        <f t="shared" si="112"/>
        <v>0</v>
      </c>
      <c r="AP263" s="47" t="e">
        <f t="shared" si="113"/>
        <v>#DIV/0!</v>
      </c>
    </row>
    <row r="264" spans="2:42">
      <c r="B264" s="37"/>
      <c r="C264" s="61"/>
      <c r="D264" s="61"/>
      <c r="E264" s="38"/>
      <c r="F264" s="39"/>
      <c r="G264" s="39"/>
      <c r="H264" s="39"/>
      <c r="I264" s="40"/>
      <c r="J264" s="41"/>
      <c r="K264" s="41"/>
      <c r="L264" s="41"/>
      <c r="M264" s="42"/>
      <c r="N264" s="42"/>
      <c r="O264" s="43"/>
      <c r="P264" s="44"/>
      <c r="Q264" s="44"/>
      <c r="R264" s="45"/>
      <c r="S264" s="46"/>
      <c r="T264" s="39">
        <f t="shared" si="95"/>
        <v>0</v>
      </c>
      <c r="U264" s="47">
        <f t="shared" si="96"/>
        <v>0</v>
      </c>
      <c r="V264" s="48">
        <f t="shared" si="97"/>
        <v>0</v>
      </c>
      <c r="W264" s="49">
        <f t="shared" si="98"/>
        <v>0</v>
      </c>
      <c r="X264" s="44">
        <f t="shared" si="99"/>
        <v>0</v>
      </c>
      <c r="Y264" s="44">
        <f t="shared" si="100"/>
        <v>0</v>
      </c>
      <c r="Z264" s="44">
        <f t="shared" si="101"/>
        <v>0</v>
      </c>
      <c r="AA264" s="50">
        <f t="shared" si="102"/>
        <v>0</v>
      </c>
      <c r="AB264" s="51">
        <f t="shared" si="103"/>
        <v>0</v>
      </c>
      <c r="AC264" s="44">
        <f t="shared" si="104"/>
        <v>0</v>
      </c>
      <c r="AD264" s="44">
        <f t="shared" si="105"/>
        <v>0</v>
      </c>
      <c r="AE264" s="44">
        <f t="shared" si="106"/>
        <v>0</v>
      </c>
      <c r="AF264" s="52" t="e">
        <f>HLOOKUP(I264,ElecAvoidedCostsWOCC!$A$5:$Q$50,G264+1,FALSE)</f>
        <v>#N/A</v>
      </c>
      <c r="AG264" s="44" t="e">
        <f t="shared" si="107"/>
        <v>#N/A</v>
      </c>
      <c r="AH264" s="52" t="e">
        <f>HLOOKUP(I264,ElecAvoidedCostsWOCC!$A$5:$Q$50,T264+1,FALSE)</f>
        <v>#N/A</v>
      </c>
      <c r="AI264" s="44" t="e">
        <f t="shared" si="108"/>
        <v>#N/A</v>
      </c>
      <c r="AJ264" s="44" t="e">
        <f t="shared" si="109"/>
        <v>#N/A</v>
      </c>
      <c r="AK264" s="44" t="e">
        <f>HLOOKUP(I264,ElecAvoidedCostsWOCC!$A$5:$Q$50,G264+1,FALSE)*J264*L264</f>
        <v>#N/A</v>
      </c>
      <c r="AL264" s="44" t="e">
        <f t="shared" si="110"/>
        <v>#N/A</v>
      </c>
      <c r="AM264" s="48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8">
        <f t="shared" si="111"/>
        <v>0</v>
      </c>
      <c r="AO264" s="47">
        <f t="shared" si="112"/>
        <v>0</v>
      </c>
      <c r="AP264" s="47" t="e">
        <f t="shared" si="113"/>
        <v>#DIV/0!</v>
      </c>
    </row>
    <row r="265" spans="2:42">
      <c r="B265" s="37"/>
      <c r="C265" s="61"/>
      <c r="D265" s="61"/>
      <c r="E265" s="38"/>
      <c r="F265" s="39"/>
      <c r="G265" s="39"/>
      <c r="H265" s="39"/>
      <c r="I265" s="40"/>
      <c r="J265" s="41"/>
      <c r="K265" s="41"/>
      <c r="L265" s="41"/>
      <c r="M265" s="42"/>
      <c r="N265" s="42"/>
      <c r="O265" s="43"/>
      <c r="P265" s="44"/>
      <c r="Q265" s="44"/>
      <c r="R265" s="45"/>
      <c r="S265" s="46"/>
      <c r="T265" s="39">
        <f t="shared" si="95"/>
        <v>0</v>
      </c>
      <c r="U265" s="47">
        <f t="shared" si="96"/>
        <v>0</v>
      </c>
      <c r="V265" s="48">
        <f t="shared" si="97"/>
        <v>0</v>
      </c>
      <c r="W265" s="49">
        <f t="shared" si="98"/>
        <v>0</v>
      </c>
      <c r="X265" s="44">
        <f t="shared" si="99"/>
        <v>0</v>
      </c>
      <c r="Y265" s="44">
        <f t="shared" si="100"/>
        <v>0</v>
      </c>
      <c r="Z265" s="44">
        <f t="shared" si="101"/>
        <v>0</v>
      </c>
      <c r="AA265" s="50">
        <f t="shared" si="102"/>
        <v>0</v>
      </c>
      <c r="AB265" s="51">
        <f t="shared" si="103"/>
        <v>0</v>
      </c>
      <c r="AC265" s="44">
        <f t="shared" si="104"/>
        <v>0</v>
      </c>
      <c r="AD265" s="44">
        <f t="shared" si="105"/>
        <v>0</v>
      </c>
      <c r="AE265" s="44">
        <f t="shared" si="106"/>
        <v>0</v>
      </c>
      <c r="AF265" s="52" t="e">
        <f>HLOOKUP(I265,ElecAvoidedCostsWOCC!$A$5:$Q$50,G265+1,FALSE)</f>
        <v>#N/A</v>
      </c>
      <c r="AG265" s="44" t="e">
        <f t="shared" si="107"/>
        <v>#N/A</v>
      </c>
      <c r="AH265" s="52" t="e">
        <f>HLOOKUP(I265,ElecAvoidedCostsWOCC!$A$5:$Q$50,T265+1,FALSE)</f>
        <v>#N/A</v>
      </c>
      <c r="AI265" s="44" t="e">
        <f t="shared" si="108"/>
        <v>#N/A</v>
      </c>
      <c r="AJ265" s="44" t="e">
        <f t="shared" si="109"/>
        <v>#N/A</v>
      </c>
      <c r="AK265" s="44" t="e">
        <f>HLOOKUP(I265,ElecAvoidedCostsWOCC!$A$5:$Q$50,G265+1,FALSE)*J265*L265</f>
        <v>#N/A</v>
      </c>
      <c r="AL265" s="44" t="e">
        <f t="shared" si="110"/>
        <v>#N/A</v>
      </c>
      <c r="AM265" s="48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8">
        <f t="shared" si="111"/>
        <v>0</v>
      </c>
      <c r="AO265" s="47">
        <f t="shared" si="112"/>
        <v>0</v>
      </c>
      <c r="AP265" s="47" t="e">
        <f t="shared" si="113"/>
        <v>#DIV/0!</v>
      </c>
    </row>
    <row r="266" spans="2:42">
      <c r="B266" s="37"/>
      <c r="C266" s="61"/>
      <c r="D266" s="61"/>
      <c r="E266" s="38"/>
      <c r="F266" s="39"/>
      <c r="G266" s="39"/>
      <c r="H266" s="39"/>
      <c r="I266" s="40"/>
      <c r="J266" s="41"/>
      <c r="K266" s="41"/>
      <c r="L266" s="41"/>
      <c r="M266" s="42"/>
      <c r="N266" s="42"/>
      <c r="O266" s="43"/>
      <c r="P266" s="44"/>
      <c r="Q266" s="44"/>
      <c r="R266" s="45"/>
      <c r="S266" s="46"/>
      <c r="T266" s="39">
        <f t="shared" si="95"/>
        <v>0</v>
      </c>
      <c r="U266" s="47">
        <f t="shared" si="96"/>
        <v>0</v>
      </c>
      <c r="V266" s="48">
        <f t="shared" si="97"/>
        <v>0</v>
      </c>
      <c r="W266" s="49">
        <f t="shared" si="98"/>
        <v>0</v>
      </c>
      <c r="X266" s="44">
        <f t="shared" si="99"/>
        <v>0</v>
      </c>
      <c r="Y266" s="44">
        <f t="shared" si="100"/>
        <v>0</v>
      </c>
      <c r="Z266" s="44">
        <f t="shared" si="101"/>
        <v>0</v>
      </c>
      <c r="AA266" s="50">
        <f t="shared" si="102"/>
        <v>0</v>
      </c>
      <c r="AB266" s="51">
        <f t="shared" si="103"/>
        <v>0</v>
      </c>
      <c r="AC266" s="44">
        <f t="shared" si="104"/>
        <v>0</v>
      </c>
      <c r="AD266" s="44">
        <f t="shared" si="105"/>
        <v>0</v>
      </c>
      <c r="AE266" s="44">
        <f t="shared" si="106"/>
        <v>0</v>
      </c>
      <c r="AF266" s="52" t="e">
        <f>HLOOKUP(I266,ElecAvoidedCostsWOCC!$A$5:$Q$50,G266+1,FALSE)</f>
        <v>#N/A</v>
      </c>
      <c r="AG266" s="44" t="e">
        <f t="shared" si="107"/>
        <v>#N/A</v>
      </c>
      <c r="AH266" s="52" t="e">
        <f>HLOOKUP(I266,ElecAvoidedCostsWOCC!$A$5:$Q$50,T266+1,FALSE)</f>
        <v>#N/A</v>
      </c>
      <c r="AI266" s="44" t="e">
        <f t="shared" si="108"/>
        <v>#N/A</v>
      </c>
      <c r="AJ266" s="44" t="e">
        <f t="shared" si="109"/>
        <v>#N/A</v>
      </c>
      <c r="AK266" s="44" t="e">
        <f>HLOOKUP(I266,ElecAvoidedCostsWOCC!$A$5:$Q$50,G266+1,FALSE)*J266*L266</f>
        <v>#N/A</v>
      </c>
      <c r="AL266" s="44" t="e">
        <f t="shared" si="110"/>
        <v>#N/A</v>
      </c>
      <c r="AM266" s="48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8">
        <f t="shared" si="111"/>
        <v>0</v>
      </c>
      <c r="AO266" s="47">
        <f t="shared" si="112"/>
        <v>0</v>
      </c>
      <c r="AP266" s="47" t="e">
        <f t="shared" si="113"/>
        <v>#DIV/0!</v>
      </c>
    </row>
    <row r="267" spans="2:42">
      <c r="B267" s="37"/>
      <c r="C267" s="61"/>
      <c r="D267" s="61"/>
      <c r="E267" s="38"/>
      <c r="F267" s="39"/>
      <c r="G267" s="39"/>
      <c r="H267" s="39"/>
      <c r="I267" s="40"/>
      <c r="J267" s="41"/>
      <c r="K267" s="41"/>
      <c r="L267" s="41"/>
      <c r="M267" s="42"/>
      <c r="N267" s="42"/>
      <c r="O267" s="43"/>
      <c r="P267" s="44"/>
      <c r="Q267" s="44"/>
      <c r="R267" s="45"/>
      <c r="S267" s="46"/>
      <c r="T267" s="39">
        <f t="shared" si="95"/>
        <v>0</v>
      </c>
      <c r="U267" s="47">
        <f t="shared" si="96"/>
        <v>0</v>
      </c>
      <c r="V267" s="48">
        <f t="shared" si="97"/>
        <v>0</v>
      </c>
      <c r="W267" s="49">
        <f t="shared" si="98"/>
        <v>0</v>
      </c>
      <c r="X267" s="44">
        <f t="shared" si="99"/>
        <v>0</v>
      </c>
      <c r="Y267" s="44">
        <f t="shared" si="100"/>
        <v>0</v>
      </c>
      <c r="Z267" s="44">
        <f t="shared" si="101"/>
        <v>0</v>
      </c>
      <c r="AA267" s="50">
        <f t="shared" si="102"/>
        <v>0</v>
      </c>
      <c r="AB267" s="51">
        <f t="shared" si="103"/>
        <v>0</v>
      </c>
      <c r="AC267" s="44">
        <f t="shared" si="104"/>
        <v>0</v>
      </c>
      <c r="AD267" s="44">
        <f t="shared" si="105"/>
        <v>0</v>
      </c>
      <c r="AE267" s="44">
        <f t="shared" si="106"/>
        <v>0</v>
      </c>
      <c r="AF267" s="52" t="e">
        <f>HLOOKUP(I267,ElecAvoidedCostsWOCC!$A$5:$Q$50,G267+1,FALSE)</f>
        <v>#N/A</v>
      </c>
      <c r="AG267" s="44" t="e">
        <f t="shared" si="107"/>
        <v>#N/A</v>
      </c>
      <c r="AH267" s="52" t="e">
        <f>HLOOKUP(I267,ElecAvoidedCostsWOCC!$A$5:$Q$50,T267+1,FALSE)</f>
        <v>#N/A</v>
      </c>
      <c r="AI267" s="44" t="e">
        <f t="shared" si="108"/>
        <v>#N/A</v>
      </c>
      <c r="AJ267" s="44" t="e">
        <f t="shared" si="109"/>
        <v>#N/A</v>
      </c>
      <c r="AK267" s="44" t="e">
        <f>HLOOKUP(I267,ElecAvoidedCostsWOCC!$A$5:$Q$50,G267+1,FALSE)*J267*L267</f>
        <v>#N/A</v>
      </c>
      <c r="AL267" s="44" t="e">
        <f t="shared" si="110"/>
        <v>#N/A</v>
      </c>
      <c r="AM267" s="48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8">
        <f t="shared" si="111"/>
        <v>0</v>
      </c>
      <c r="AO267" s="47">
        <f t="shared" si="112"/>
        <v>0</v>
      </c>
      <c r="AP267" s="47" t="e">
        <f t="shared" si="113"/>
        <v>#DIV/0!</v>
      </c>
    </row>
    <row r="268" spans="2:42">
      <c r="B268" s="37"/>
      <c r="C268" s="61"/>
      <c r="D268" s="61"/>
      <c r="E268" s="38"/>
      <c r="F268" s="39"/>
      <c r="G268" s="39"/>
      <c r="H268" s="39"/>
      <c r="I268" s="40"/>
      <c r="J268" s="41"/>
      <c r="K268" s="41"/>
      <c r="L268" s="41"/>
      <c r="M268" s="42"/>
      <c r="N268" s="42"/>
      <c r="O268" s="43"/>
      <c r="P268" s="44"/>
      <c r="Q268" s="44"/>
      <c r="R268" s="45"/>
      <c r="S268" s="46"/>
      <c r="T268" s="39">
        <f t="shared" si="95"/>
        <v>0</v>
      </c>
      <c r="U268" s="47">
        <f t="shared" si="96"/>
        <v>0</v>
      </c>
      <c r="V268" s="48">
        <f t="shared" si="97"/>
        <v>0</v>
      </c>
      <c r="W268" s="49">
        <f t="shared" si="98"/>
        <v>0</v>
      </c>
      <c r="X268" s="44">
        <f t="shared" si="99"/>
        <v>0</v>
      </c>
      <c r="Y268" s="44">
        <f t="shared" si="100"/>
        <v>0</v>
      </c>
      <c r="Z268" s="44">
        <f t="shared" si="101"/>
        <v>0</v>
      </c>
      <c r="AA268" s="50">
        <f t="shared" si="102"/>
        <v>0</v>
      </c>
      <c r="AB268" s="51">
        <f t="shared" si="103"/>
        <v>0</v>
      </c>
      <c r="AC268" s="44">
        <f t="shared" si="104"/>
        <v>0</v>
      </c>
      <c r="AD268" s="44">
        <f t="shared" si="105"/>
        <v>0</v>
      </c>
      <c r="AE268" s="44">
        <f t="shared" si="106"/>
        <v>0</v>
      </c>
      <c r="AF268" s="52" t="e">
        <f>HLOOKUP(I268,ElecAvoidedCostsWOCC!$A$5:$Q$50,G268+1,FALSE)</f>
        <v>#N/A</v>
      </c>
      <c r="AG268" s="44" t="e">
        <f t="shared" si="107"/>
        <v>#N/A</v>
      </c>
      <c r="AH268" s="52" t="e">
        <f>HLOOKUP(I268,ElecAvoidedCostsWOCC!$A$5:$Q$50,T268+1,FALSE)</f>
        <v>#N/A</v>
      </c>
      <c r="AI268" s="44" t="e">
        <f t="shared" si="108"/>
        <v>#N/A</v>
      </c>
      <c r="AJ268" s="44" t="e">
        <f t="shared" si="109"/>
        <v>#N/A</v>
      </c>
      <c r="AK268" s="44" t="e">
        <f>HLOOKUP(I268,ElecAvoidedCostsWOCC!$A$5:$Q$50,G268+1,FALSE)*J268*L268</f>
        <v>#N/A</v>
      </c>
      <c r="AL268" s="44" t="e">
        <f t="shared" si="110"/>
        <v>#N/A</v>
      </c>
      <c r="AM268" s="48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8">
        <f t="shared" si="111"/>
        <v>0</v>
      </c>
      <c r="AO268" s="47">
        <f t="shared" si="112"/>
        <v>0</v>
      </c>
      <c r="AP268" s="47" t="e">
        <f t="shared" si="113"/>
        <v>#DIV/0!</v>
      </c>
    </row>
    <row r="269" spans="2:42">
      <c r="B269" s="37"/>
      <c r="C269" s="61"/>
      <c r="D269" s="61"/>
      <c r="E269" s="38"/>
      <c r="F269" s="39"/>
      <c r="G269" s="39"/>
      <c r="H269" s="39"/>
      <c r="I269" s="40"/>
      <c r="J269" s="41"/>
      <c r="K269" s="41"/>
      <c r="L269" s="41"/>
      <c r="M269" s="42"/>
      <c r="N269" s="42"/>
      <c r="O269" s="43"/>
      <c r="P269" s="44"/>
      <c r="Q269" s="44"/>
      <c r="R269" s="45"/>
      <c r="S269" s="46"/>
      <c r="T269" s="39">
        <f t="shared" si="95"/>
        <v>0</v>
      </c>
      <c r="U269" s="47">
        <f t="shared" si="96"/>
        <v>0</v>
      </c>
      <c r="V269" s="48">
        <f t="shared" si="97"/>
        <v>0</v>
      </c>
      <c r="W269" s="49">
        <f t="shared" si="98"/>
        <v>0</v>
      </c>
      <c r="X269" s="44">
        <f t="shared" si="99"/>
        <v>0</v>
      </c>
      <c r="Y269" s="44">
        <f t="shared" si="100"/>
        <v>0</v>
      </c>
      <c r="Z269" s="44">
        <f t="shared" si="101"/>
        <v>0</v>
      </c>
      <c r="AA269" s="50">
        <f t="shared" si="102"/>
        <v>0</v>
      </c>
      <c r="AB269" s="51">
        <f t="shared" si="103"/>
        <v>0</v>
      </c>
      <c r="AC269" s="44">
        <f t="shared" si="104"/>
        <v>0</v>
      </c>
      <c r="AD269" s="44">
        <f t="shared" si="105"/>
        <v>0</v>
      </c>
      <c r="AE269" s="44">
        <f t="shared" si="106"/>
        <v>0</v>
      </c>
      <c r="AF269" s="52" t="e">
        <f>HLOOKUP(I269,ElecAvoidedCostsWOCC!$A$5:$Q$50,G269+1,FALSE)</f>
        <v>#N/A</v>
      </c>
      <c r="AG269" s="44" t="e">
        <f t="shared" si="107"/>
        <v>#N/A</v>
      </c>
      <c r="AH269" s="52" t="e">
        <f>HLOOKUP(I269,ElecAvoidedCostsWOCC!$A$5:$Q$50,T269+1,FALSE)</f>
        <v>#N/A</v>
      </c>
      <c r="AI269" s="44" t="e">
        <f t="shared" si="108"/>
        <v>#N/A</v>
      </c>
      <c r="AJ269" s="44" t="e">
        <f t="shared" si="109"/>
        <v>#N/A</v>
      </c>
      <c r="AK269" s="44" t="e">
        <f>HLOOKUP(I269,ElecAvoidedCostsWOCC!$A$5:$Q$50,G269+1,FALSE)*J269*L269</f>
        <v>#N/A</v>
      </c>
      <c r="AL269" s="44" t="e">
        <f t="shared" si="110"/>
        <v>#N/A</v>
      </c>
      <c r="AM269" s="48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8">
        <f t="shared" si="111"/>
        <v>0</v>
      </c>
      <c r="AO269" s="47">
        <f t="shared" si="112"/>
        <v>0</v>
      </c>
      <c r="AP269" s="47" t="e">
        <f t="shared" si="113"/>
        <v>#DIV/0!</v>
      </c>
    </row>
    <row r="270" spans="2:42">
      <c r="B270" s="37"/>
      <c r="C270" s="61"/>
      <c r="D270" s="61"/>
      <c r="E270" s="38"/>
      <c r="F270" s="39"/>
      <c r="G270" s="39"/>
      <c r="H270" s="39"/>
      <c r="I270" s="40"/>
      <c r="J270" s="41"/>
      <c r="K270" s="41"/>
      <c r="L270" s="41"/>
      <c r="M270" s="42"/>
      <c r="N270" s="42"/>
      <c r="O270" s="43"/>
      <c r="P270" s="44"/>
      <c r="Q270" s="44"/>
      <c r="R270" s="45"/>
      <c r="S270" s="46"/>
      <c r="T270" s="39">
        <f t="shared" si="95"/>
        <v>0</v>
      </c>
      <c r="U270" s="47">
        <f t="shared" si="96"/>
        <v>0</v>
      </c>
      <c r="V270" s="48">
        <f t="shared" si="97"/>
        <v>0</v>
      </c>
      <c r="W270" s="49">
        <f t="shared" si="98"/>
        <v>0</v>
      </c>
      <c r="X270" s="44">
        <f t="shared" si="99"/>
        <v>0</v>
      </c>
      <c r="Y270" s="44">
        <f t="shared" si="100"/>
        <v>0</v>
      </c>
      <c r="Z270" s="44">
        <f t="shared" si="101"/>
        <v>0</v>
      </c>
      <c r="AA270" s="50">
        <f t="shared" si="102"/>
        <v>0</v>
      </c>
      <c r="AB270" s="51">
        <f t="shared" si="103"/>
        <v>0</v>
      </c>
      <c r="AC270" s="44">
        <f t="shared" si="104"/>
        <v>0</v>
      </c>
      <c r="AD270" s="44">
        <f t="shared" si="105"/>
        <v>0</v>
      </c>
      <c r="AE270" s="44">
        <f t="shared" si="106"/>
        <v>0</v>
      </c>
      <c r="AF270" s="52" t="e">
        <f>HLOOKUP(I270,ElecAvoidedCostsWOCC!$A$5:$Q$50,G270+1,FALSE)</f>
        <v>#N/A</v>
      </c>
      <c r="AG270" s="44" t="e">
        <f t="shared" si="107"/>
        <v>#N/A</v>
      </c>
      <c r="AH270" s="52" t="e">
        <f>HLOOKUP(I270,ElecAvoidedCostsWOCC!$A$5:$Q$50,T270+1,FALSE)</f>
        <v>#N/A</v>
      </c>
      <c r="AI270" s="44" t="e">
        <f t="shared" si="108"/>
        <v>#N/A</v>
      </c>
      <c r="AJ270" s="44" t="e">
        <f t="shared" si="109"/>
        <v>#N/A</v>
      </c>
      <c r="AK270" s="44" t="e">
        <f>HLOOKUP(I270,ElecAvoidedCostsWOCC!$A$5:$Q$50,G270+1,FALSE)*J270*L270</f>
        <v>#N/A</v>
      </c>
      <c r="AL270" s="44" t="e">
        <f t="shared" si="110"/>
        <v>#N/A</v>
      </c>
      <c r="AM270" s="48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8">
        <f t="shared" si="111"/>
        <v>0</v>
      </c>
      <c r="AO270" s="47">
        <f t="shared" si="112"/>
        <v>0</v>
      </c>
      <c r="AP270" s="47" t="e">
        <f t="shared" si="113"/>
        <v>#DIV/0!</v>
      </c>
    </row>
    <row r="271" spans="2:42">
      <c r="B271" s="37"/>
      <c r="C271" s="61"/>
      <c r="D271" s="61"/>
      <c r="E271" s="38"/>
      <c r="F271" s="39"/>
      <c r="G271" s="39"/>
      <c r="H271" s="39"/>
      <c r="I271" s="40"/>
      <c r="J271" s="41"/>
      <c r="K271" s="41"/>
      <c r="L271" s="41"/>
      <c r="M271" s="42"/>
      <c r="N271" s="42"/>
      <c r="O271" s="43"/>
      <c r="P271" s="44"/>
      <c r="Q271" s="44"/>
      <c r="R271" s="45"/>
      <c r="S271" s="46"/>
      <c r="T271" s="39">
        <f t="shared" si="95"/>
        <v>0</v>
      </c>
      <c r="U271" s="47">
        <f t="shared" si="96"/>
        <v>0</v>
      </c>
      <c r="V271" s="48">
        <f t="shared" si="97"/>
        <v>0</v>
      </c>
      <c r="W271" s="49">
        <f t="shared" si="98"/>
        <v>0</v>
      </c>
      <c r="X271" s="44">
        <f t="shared" si="99"/>
        <v>0</v>
      </c>
      <c r="Y271" s="44">
        <f t="shared" si="100"/>
        <v>0</v>
      </c>
      <c r="Z271" s="44">
        <f t="shared" si="101"/>
        <v>0</v>
      </c>
      <c r="AA271" s="50">
        <f t="shared" si="102"/>
        <v>0</v>
      </c>
      <c r="AB271" s="51">
        <f t="shared" si="103"/>
        <v>0</v>
      </c>
      <c r="AC271" s="44">
        <f t="shared" si="104"/>
        <v>0</v>
      </c>
      <c r="AD271" s="44">
        <f t="shared" si="105"/>
        <v>0</v>
      </c>
      <c r="AE271" s="44">
        <f t="shared" si="106"/>
        <v>0</v>
      </c>
      <c r="AF271" s="52" t="e">
        <f>HLOOKUP(I271,ElecAvoidedCostsWOCC!$A$5:$Q$50,G271+1,FALSE)</f>
        <v>#N/A</v>
      </c>
      <c r="AG271" s="44" t="e">
        <f t="shared" si="107"/>
        <v>#N/A</v>
      </c>
      <c r="AH271" s="52" t="e">
        <f>HLOOKUP(I271,ElecAvoidedCostsWOCC!$A$5:$Q$50,T271+1,FALSE)</f>
        <v>#N/A</v>
      </c>
      <c r="AI271" s="44" t="e">
        <f t="shared" si="108"/>
        <v>#N/A</v>
      </c>
      <c r="AJ271" s="44" t="e">
        <f t="shared" si="109"/>
        <v>#N/A</v>
      </c>
      <c r="AK271" s="44" t="e">
        <f>HLOOKUP(I271,ElecAvoidedCostsWOCC!$A$5:$Q$50,G271+1,FALSE)*J271*L271</f>
        <v>#N/A</v>
      </c>
      <c r="AL271" s="44" t="e">
        <f t="shared" si="110"/>
        <v>#N/A</v>
      </c>
      <c r="AM271" s="48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8">
        <f t="shared" si="111"/>
        <v>0</v>
      </c>
      <c r="AO271" s="47">
        <f t="shared" si="112"/>
        <v>0</v>
      </c>
      <c r="AP271" s="47" t="e">
        <f t="shared" si="113"/>
        <v>#DIV/0!</v>
      </c>
    </row>
    <row r="272" spans="2:42">
      <c r="B272" s="37"/>
      <c r="C272" s="61"/>
      <c r="D272" s="61"/>
      <c r="E272" s="38"/>
      <c r="F272" s="39"/>
      <c r="G272" s="39"/>
      <c r="H272" s="39"/>
      <c r="I272" s="40"/>
      <c r="J272" s="41"/>
      <c r="K272" s="41"/>
      <c r="L272" s="41"/>
      <c r="M272" s="42"/>
      <c r="N272" s="42"/>
      <c r="O272" s="43"/>
      <c r="P272" s="44"/>
      <c r="Q272" s="44"/>
      <c r="R272" s="45"/>
      <c r="S272" s="46"/>
      <c r="T272" s="39">
        <f t="shared" si="95"/>
        <v>0</v>
      </c>
      <c r="U272" s="47">
        <f t="shared" si="96"/>
        <v>0</v>
      </c>
      <c r="V272" s="48">
        <f t="shared" si="97"/>
        <v>0</v>
      </c>
      <c r="W272" s="49">
        <f t="shared" si="98"/>
        <v>0</v>
      </c>
      <c r="X272" s="44">
        <f t="shared" si="99"/>
        <v>0</v>
      </c>
      <c r="Y272" s="44">
        <f t="shared" si="100"/>
        <v>0</v>
      </c>
      <c r="Z272" s="44">
        <f t="shared" si="101"/>
        <v>0</v>
      </c>
      <c r="AA272" s="50">
        <f t="shared" si="102"/>
        <v>0</v>
      </c>
      <c r="AB272" s="51">
        <f t="shared" si="103"/>
        <v>0</v>
      </c>
      <c r="AC272" s="44">
        <f t="shared" si="104"/>
        <v>0</v>
      </c>
      <c r="AD272" s="44">
        <f t="shared" si="105"/>
        <v>0</v>
      </c>
      <c r="AE272" s="44">
        <f t="shared" si="106"/>
        <v>0</v>
      </c>
      <c r="AF272" s="52" t="e">
        <f>HLOOKUP(I272,ElecAvoidedCostsWOCC!$A$5:$Q$50,G272+1,FALSE)</f>
        <v>#N/A</v>
      </c>
      <c r="AG272" s="44" t="e">
        <f t="shared" si="107"/>
        <v>#N/A</v>
      </c>
      <c r="AH272" s="52" t="e">
        <f>HLOOKUP(I272,ElecAvoidedCostsWOCC!$A$5:$Q$50,T272+1,FALSE)</f>
        <v>#N/A</v>
      </c>
      <c r="AI272" s="44" t="e">
        <f t="shared" si="108"/>
        <v>#N/A</v>
      </c>
      <c r="AJ272" s="44" t="e">
        <f t="shared" si="109"/>
        <v>#N/A</v>
      </c>
      <c r="AK272" s="44" t="e">
        <f>HLOOKUP(I272,ElecAvoidedCostsWOCC!$A$5:$Q$50,G272+1,FALSE)*J272*L272</f>
        <v>#N/A</v>
      </c>
      <c r="AL272" s="44" t="e">
        <f t="shared" si="110"/>
        <v>#N/A</v>
      </c>
      <c r="AM272" s="48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8">
        <f t="shared" si="111"/>
        <v>0</v>
      </c>
      <c r="AO272" s="47">
        <f t="shared" si="112"/>
        <v>0</v>
      </c>
      <c r="AP272" s="47" t="e">
        <f t="shared" si="113"/>
        <v>#DIV/0!</v>
      </c>
    </row>
    <row r="273" spans="2:42">
      <c r="B273" s="37"/>
      <c r="C273" s="61"/>
      <c r="D273" s="61"/>
      <c r="E273" s="38"/>
      <c r="F273" s="39"/>
      <c r="G273" s="39"/>
      <c r="H273" s="39"/>
      <c r="I273" s="40"/>
      <c r="J273" s="41"/>
      <c r="K273" s="41"/>
      <c r="L273" s="41"/>
      <c r="M273" s="42"/>
      <c r="N273" s="42"/>
      <c r="O273" s="43"/>
      <c r="P273" s="44"/>
      <c r="Q273" s="44"/>
      <c r="R273" s="45"/>
      <c r="S273" s="46"/>
      <c r="T273" s="39">
        <f t="shared" si="95"/>
        <v>0</v>
      </c>
      <c r="U273" s="47">
        <f t="shared" si="96"/>
        <v>0</v>
      </c>
      <c r="V273" s="48">
        <f t="shared" si="97"/>
        <v>0</v>
      </c>
      <c r="W273" s="49">
        <f t="shared" si="98"/>
        <v>0</v>
      </c>
      <c r="X273" s="44">
        <f t="shared" si="99"/>
        <v>0</v>
      </c>
      <c r="Y273" s="44">
        <f t="shared" si="100"/>
        <v>0</v>
      </c>
      <c r="Z273" s="44">
        <f t="shared" si="101"/>
        <v>0</v>
      </c>
      <c r="AA273" s="50">
        <f t="shared" si="102"/>
        <v>0</v>
      </c>
      <c r="AB273" s="51">
        <f t="shared" si="103"/>
        <v>0</v>
      </c>
      <c r="AC273" s="44">
        <f t="shared" si="104"/>
        <v>0</v>
      </c>
      <c r="AD273" s="44">
        <f t="shared" si="105"/>
        <v>0</v>
      </c>
      <c r="AE273" s="44">
        <f t="shared" si="106"/>
        <v>0</v>
      </c>
      <c r="AF273" s="52" t="e">
        <f>HLOOKUP(I273,ElecAvoidedCostsWOCC!$A$5:$Q$50,G273+1,FALSE)</f>
        <v>#N/A</v>
      </c>
      <c r="AG273" s="44" t="e">
        <f t="shared" si="107"/>
        <v>#N/A</v>
      </c>
      <c r="AH273" s="52" t="e">
        <f>HLOOKUP(I273,ElecAvoidedCostsWOCC!$A$5:$Q$50,T273+1,FALSE)</f>
        <v>#N/A</v>
      </c>
      <c r="AI273" s="44" t="e">
        <f t="shared" si="108"/>
        <v>#N/A</v>
      </c>
      <c r="AJ273" s="44" t="e">
        <f t="shared" si="109"/>
        <v>#N/A</v>
      </c>
      <c r="AK273" s="44" t="e">
        <f>HLOOKUP(I273,ElecAvoidedCostsWOCC!$A$5:$Q$50,G273+1,FALSE)*J273*L273</f>
        <v>#N/A</v>
      </c>
      <c r="AL273" s="44" t="e">
        <f t="shared" si="110"/>
        <v>#N/A</v>
      </c>
      <c r="AM273" s="48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8">
        <f t="shared" si="111"/>
        <v>0</v>
      </c>
      <c r="AO273" s="47">
        <f t="shared" si="112"/>
        <v>0</v>
      </c>
      <c r="AP273" s="47" t="e">
        <f t="shared" si="113"/>
        <v>#DIV/0!</v>
      </c>
    </row>
    <row r="274" spans="2:42">
      <c r="B274" s="37"/>
      <c r="C274" s="61"/>
      <c r="D274" s="61"/>
      <c r="E274" s="38"/>
      <c r="F274" s="39"/>
      <c r="G274" s="39"/>
      <c r="H274" s="39"/>
      <c r="I274" s="40"/>
      <c r="J274" s="41"/>
      <c r="K274" s="41"/>
      <c r="L274" s="41"/>
      <c r="M274" s="42"/>
      <c r="N274" s="42"/>
      <c r="O274" s="43"/>
      <c r="P274" s="44"/>
      <c r="Q274" s="44"/>
      <c r="R274" s="45"/>
      <c r="S274" s="46"/>
      <c r="T274" s="39">
        <f t="shared" si="95"/>
        <v>0</v>
      </c>
      <c r="U274" s="47">
        <f t="shared" si="96"/>
        <v>0</v>
      </c>
      <c r="V274" s="48">
        <f t="shared" si="97"/>
        <v>0</v>
      </c>
      <c r="W274" s="49">
        <f t="shared" si="98"/>
        <v>0</v>
      </c>
      <c r="X274" s="44">
        <f t="shared" si="99"/>
        <v>0</v>
      </c>
      <c r="Y274" s="44">
        <f t="shared" si="100"/>
        <v>0</v>
      </c>
      <c r="Z274" s="44">
        <f t="shared" si="101"/>
        <v>0</v>
      </c>
      <c r="AA274" s="50">
        <f t="shared" si="102"/>
        <v>0</v>
      </c>
      <c r="AB274" s="51">
        <f t="shared" si="103"/>
        <v>0</v>
      </c>
      <c r="AC274" s="44">
        <f t="shared" si="104"/>
        <v>0</v>
      </c>
      <c r="AD274" s="44">
        <f t="shared" si="105"/>
        <v>0</v>
      </c>
      <c r="AE274" s="44">
        <f t="shared" si="106"/>
        <v>0</v>
      </c>
      <c r="AF274" s="52" t="e">
        <f>HLOOKUP(I274,ElecAvoidedCostsWOCC!$A$5:$Q$50,G274+1,FALSE)</f>
        <v>#N/A</v>
      </c>
      <c r="AG274" s="44" t="e">
        <f t="shared" si="107"/>
        <v>#N/A</v>
      </c>
      <c r="AH274" s="52" t="e">
        <f>HLOOKUP(I274,ElecAvoidedCostsWOCC!$A$5:$Q$50,T274+1,FALSE)</f>
        <v>#N/A</v>
      </c>
      <c r="AI274" s="44" t="e">
        <f t="shared" si="108"/>
        <v>#N/A</v>
      </c>
      <c r="AJ274" s="44" t="e">
        <f t="shared" si="109"/>
        <v>#N/A</v>
      </c>
      <c r="AK274" s="44" t="e">
        <f>HLOOKUP(I274,ElecAvoidedCostsWOCC!$A$5:$Q$50,G274+1,FALSE)*J274*L274</f>
        <v>#N/A</v>
      </c>
      <c r="AL274" s="44" t="e">
        <f t="shared" si="110"/>
        <v>#N/A</v>
      </c>
      <c r="AM274" s="48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8">
        <f t="shared" si="111"/>
        <v>0</v>
      </c>
      <c r="AO274" s="47">
        <f t="shared" si="112"/>
        <v>0</v>
      </c>
      <c r="AP274" s="47" t="e">
        <f t="shared" si="113"/>
        <v>#DIV/0!</v>
      </c>
    </row>
    <row r="275" spans="2:42">
      <c r="B275" s="37"/>
      <c r="C275" s="61"/>
      <c r="D275" s="61"/>
      <c r="E275" s="38"/>
      <c r="F275" s="39"/>
      <c r="G275" s="39"/>
      <c r="H275" s="39"/>
      <c r="I275" s="40"/>
      <c r="J275" s="41"/>
      <c r="K275" s="41"/>
      <c r="L275" s="41"/>
      <c r="M275" s="42"/>
      <c r="N275" s="42"/>
      <c r="O275" s="43"/>
      <c r="P275" s="44"/>
      <c r="Q275" s="44"/>
      <c r="R275" s="45"/>
      <c r="S275" s="46"/>
      <c r="T275" s="39">
        <f t="shared" si="95"/>
        <v>0</v>
      </c>
      <c r="U275" s="47">
        <f t="shared" si="96"/>
        <v>0</v>
      </c>
      <c r="V275" s="48">
        <f t="shared" si="97"/>
        <v>0</v>
      </c>
      <c r="W275" s="49">
        <f t="shared" si="98"/>
        <v>0</v>
      </c>
      <c r="X275" s="44">
        <f t="shared" si="99"/>
        <v>0</v>
      </c>
      <c r="Y275" s="44">
        <f t="shared" si="100"/>
        <v>0</v>
      </c>
      <c r="Z275" s="44">
        <f t="shared" si="101"/>
        <v>0</v>
      </c>
      <c r="AA275" s="50">
        <f t="shared" si="102"/>
        <v>0</v>
      </c>
      <c r="AB275" s="51">
        <f t="shared" si="103"/>
        <v>0</v>
      </c>
      <c r="AC275" s="44">
        <f t="shared" si="104"/>
        <v>0</v>
      </c>
      <c r="AD275" s="44">
        <f t="shared" si="105"/>
        <v>0</v>
      </c>
      <c r="AE275" s="44">
        <f t="shared" si="106"/>
        <v>0</v>
      </c>
      <c r="AF275" s="52" t="e">
        <f>HLOOKUP(I275,ElecAvoidedCostsWOCC!$A$5:$Q$50,G275+1,FALSE)</f>
        <v>#N/A</v>
      </c>
      <c r="AG275" s="44" t="e">
        <f t="shared" si="107"/>
        <v>#N/A</v>
      </c>
      <c r="AH275" s="52" t="e">
        <f>HLOOKUP(I275,ElecAvoidedCostsWOCC!$A$5:$Q$50,T275+1,FALSE)</f>
        <v>#N/A</v>
      </c>
      <c r="AI275" s="44" t="e">
        <f t="shared" si="108"/>
        <v>#N/A</v>
      </c>
      <c r="AJ275" s="44" t="e">
        <f t="shared" si="109"/>
        <v>#N/A</v>
      </c>
      <c r="AK275" s="44" t="e">
        <f>HLOOKUP(I275,ElecAvoidedCostsWOCC!$A$5:$Q$50,G275+1,FALSE)*J275*L275</f>
        <v>#N/A</v>
      </c>
      <c r="AL275" s="44" t="e">
        <f t="shared" si="110"/>
        <v>#N/A</v>
      </c>
      <c r="AM275" s="48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8">
        <f t="shared" si="111"/>
        <v>0</v>
      </c>
      <c r="AO275" s="47">
        <f t="shared" si="112"/>
        <v>0</v>
      </c>
      <c r="AP275" s="47" t="e">
        <f t="shared" si="113"/>
        <v>#DIV/0!</v>
      </c>
    </row>
    <row r="276" spans="2:42">
      <c r="B276" s="37"/>
      <c r="C276" s="61"/>
      <c r="D276" s="61"/>
      <c r="E276" s="38"/>
      <c r="F276" s="39"/>
      <c r="G276" s="39"/>
      <c r="H276" s="39"/>
      <c r="I276" s="40"/>
      <c r="J276" s="41"/>
      <c r="K276" s="41"/>
      <c r="L276" s="41"/>
      <c r="M276" s="42"/>
      <c r="N276" s="42"/>
      <c r="O276" s="43"/>
      <c r="P276" s="44"/>
      <c r="Q276" s="44"/>
      <c r="R276" s="45"/>
      <c r="S276" s="46"/>
      <c r="T276" s="39">
        <f t="shared" si="95"/>
        <v>0</v>
      </c>
      <c r="U276" s="47">
        <f t="shared" si="96"/>
        <v>0</v>
      </c>
      <c r="V276" s="48">
        <f t="shared" si="97"/>
        <v>0</v>
      </c>
      <c r="W276" s="49">
        <f t="shared" si="98"/>
        <v>0</v>
      </c>
      <c r="X276" s="44">
        <f t="shared" si="99"/>
        <v>0</v>
      </c>
      <c r="Y276" s="44">
        <f t="shared" si="100"/>
        <v>0</v>
      </c>
      <c r="Z276" s="44">
        <f t="shared" si="101"/>
        <v>0</v>
      </c>
      <c r="AA276" s="50">
        <f t="shared" si="102"/>
        <v>0</v>
      </c>
      <c r="AB276" s="51">
        <f t="shared" si="103"/>
        <v>0</v>
      </c>
      <c r="AC276" s="44">
        <f t="shared" si="104"/>
        <v>0</v>
      </c>
      <c r="AD276" s="44">
        <f t="shared" si="105"/>
        <v>0</v>
      </c>
      <c r="AE276" s="44">
        <f t="shared" si="106"/>
        <v>0</v>
      </c>
      <c r="AF276" s="52" t="e">
        <f>HLOOKUP(I276,ElecAvoidedCostsWOCC!$A$5:$Q$50,G276+1,FALSE)</f>
        <v>#N/A</v>
      </c>
      <c r="AG276" s="44" t="e">
        <f t="shared" si="107"/>
        <v>#N/A</v>
      </c>
      <c r="AH276" s="52" t="e">
        <f>HLOOKUP(I276,ElecAvoidedCostsWOCC!$A$5:$Q$50,T276+1,FALSE)</f>
        <v>#N/A</v>
      </c>
      <c r="AI276" s="44" t="e">
        <f t="shared" si="108"/>
        <v>#N/A</v>
      </c>
      <c r="AJ276" s="44" t="e">
        <f t="shared" si="109"/>
        <v>#N/A</v>
      </c>
      <c r="AK276" s="44" t="e">
        <f>HLOOKUP(I276,ElecAvoidedCostsWOCC!$A$5:$Q$50,G276+1,FALSE)*J276*L276</f>
        <v>#N/A</v>
      </c>
      <c r="AL276" s="44" t="e">
        <f t="shared" si="110"/>
        <v>#N/A</v>
      </c>
      <c r="AM276" s="48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8">
        <f t="shared" si="111"/>
        <v>0</v>
      </c>
      <c r="AO276" s="47">
        <f t="shared" si="112"/>
        <v>0</v>
      </c>
      <c r="AP276" s="47" t="e">
        <f t="shared" si="113"/>
        <v>#DIV/0!</v>
      </c>
    </row>
    <row r="277" spans="2:42">
      <c r="B277" s="37"/>
      <c r="C277" s="61"/>
      <c r="D277" s="61"/>
      <c r="E277" s="38"/>
      <c r="F277" s="39"/>
      <c r="G277" s="39"/>
      <c r="H277" s="39"/>
      <c r="I277" s="40"/>
      <c r="J277" s="41"/>
      <c r="K277" s="41"/>
      <c r="L277" s="41"/>
      <c r="M277" s="42"/>
      <c r="N277" s="42"/>
      <c r="O277" s="43"/>
      <c r="P277" s="44"/>
      <c r="Q277" s="44"/>
      <c r="R277" s="45"/>
      <c r="S277" s="46"/>
      <c r="T277" s="39">
        <f t="shared" si="95"/>
        <v>0</v>
      </c>
      <c r="U277" s="47">
        <f t="shared" si="96"/>
        <v>0</v>
      </c>
      <c r="V277" s="48">
        <f t="shared" si="97"/>
        <v>0</v>
      </c>
      <c r="W277" s="49">
        <f t="shared" si="98"/>
        <v>0</v>
      </c>
      <c r="X277" s="44">
        <f t="shared" si="99"/>
        <v>0</v>
      </c>
      <c r="Y277" s="44">
        <f t="shared" si="100"/>
        <v>0</v>
      </c>
      <c r="Z277" s="44">
        <f t="shared" si="101"/>
        <v>0</v>
      </c>
      <c r="AA277" s="50">
        <f t="shared" si="102"/>
        <v>0</v>
      </c>
      <c r="AB277" s="51">
        <f t="shared" si="103"/>
        <v>0</v>
      </c>
      <c r="AC277" s="44">
        <f t="shared" si="104"/>
        <v>0</v>
      </c>
      <c r="AD277" s="44">
        <f t="shared" si="105"/>
        <v>0</v>
      </c>
      <c r="AE277" s="44">
        <f t="shared" si="106"/>
        <v>0</v>
      </c>
      <c r="AF277" s="52" t="e">
        <f>HLOOKUP(I277,ElecAvoidedCostsWOCC!$A$5:$Q$50,G277+1,FALSE)</f>
        <v>#N/A</v>
      </c>
      <c r="AG277" s="44" t="e">
        <f t="shared" si="107"/>
        <v>#N/A</v>
      </c>
      <c r="AH277" s="52" t="e">
        <f>HLOOKUP(I277,ElecAvoidedCostsWOCC!$A$5:$Q$50,T277+1,FALSE)</f>
        <v>#N/A</v>
      </c>
      <c r="AI277" s="44" t="e">
        <f t="shared" si="108"/>
        <v>#N/A</v>
      </c>
      <c r="AJ277" s="44" t="e">
        <f t="shared" si="109"/>
        <v>#N/A</v>
      </c>
      <c r="AK277" s="44" t="e">
        <f>HLOOKUP(I277,ElecAvoidedCostsWOCC!$A$5:$Q$50,G277+1,FALSE)*J277*L277</f>
        <v>#N/A</v>
      </c>
      <c r="AL277" s="44" t="e">
        <f t="shared" si="110"/>
        <v>#N/A</v>
      </c>
      <c r="AM277" s="48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8">
        <f t="shared" si="111"/>
        <v>0</v>
      </c>
      <c r="AO277" s="47">
        <f t="shared" si="112"/>
        <v>0</v>
      </c>
      <c r="AP277" s="47" t="e">
        <f t="shared" si="113"/>
        <v>#DIV/0!</v>
      </c>
    </row>
    <row r="278" spans="2:42">
      <c r="B278" s="37"/>
      <c r="C278" s="61"/>
      <c r="D278" s="61"/>
      <c r="E278" s="38"/>
      <c r="F278" s="39"/>
      <c r="G278" s="39"/>
      <c r="H278" s="39"/>
      <c r="I278" s="40"/>
      <c r="J278" s="41"/>
      <c r="K278" s="41"/>
      <c r="L278" s="41"/>
      <c r="M278" s="42"/>
      <c r="N278" s="42"/>
      <c r="O278" s="43"/>
      <c r="P278" s="44"/>
      <c r="Q278" s="44"/>
      <c r="R278" s="45"/>
      <c r="S278" s="46"/>
      <c r="T278" s="39">
        <f t="shared" si="95"/>
        <v>0</v>
      </c>
      <c r="U278" s="47">
        <f t="shared" si="96"/>
        <v>0</v>
      </c>
      <c r="V278" s="48">
        <f t="shared" si="97"/>
        <v>0</v>
      </c>
      <c r="W278" s="49">
        <f t="shared" si="98"/>
        <v>0</v>
      </c>
      <c r="X278" s="44">
        <f t="shared" si="99"/>
        <v>0</v>
      </c>
      <c r="Y278" s="44">
        <f t="shared" si="100"/>
        <v>0</v>
      </c>
      <c r="Z278" s="44">
        <f t="shared" si="101"/>
        <v>0</v>
      </c>
      <c r="AA278" s="50">
        <f t="shared" si="102"/>
        <v>0</v>
      </c>
      <c r="AB278" s="51">
        <f t="shared" si="103"/>
        <v>0</v>
      </c>
      <c r="AC278" s="44">
        <f t="shared" si="104"/>
        <v>0</v>
      </c>
      <c r="AD278" s="44">
        <f t="shared" si="105"/>
        <v>0</v>
      </c>
      <c r="AE278" s="44">
        <f t="shared" si="106"/>
        <v>0</v>
      </c>
      <c r="AF278" s="52" t="e">
        <f>HLOOKUP(I278,ElecAvoidedCostsWOCC!$A$5:$Q$50,G278+1,FALSE)</f>
        <v>#N/A</v>
      </c>
      <c r="AG278" s="44" t="e">
        <f t="shared" si="107"/>
        <v>#N/A</v>
      </c>
      <c r="AH278" s="52" t="e">
        <f>HLOOKUP(I278,ElecAvoidedCostsWOCC!$A$5:$Q$50,T278+1,FALSE)</f>
        <v>#N/A</v>
      </c>
      <c r="AI278" s="44" t="e">
        <f t="shared" si="108"/>
        <v>#N/A</v>
      </c>
      <c r="AJ278" s="44" t="e">
        <f t="shared" si="109"/>
        <v>#N/A</v>
      </c>
      <c r="AK278" s="44" t="e">
        <f>HLOOKUP(I278,ElecAvoidedCostsWOCC!$A$5:$Q$50,G278+1,FALSE)*J278*L278</f>
        <v>#N/A</v>
      </c>
      <c r="AL278" s="44" t="e">
        <f t="shared" si="110"/>
        <v>#N/A</v>
      </c>
      <c r="AM278" s="48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8">
        <f t="shared" si="111"/>
        <v>0</v>
      </c>
      <c r="AO278" s="47">
        <f t="shared" si="112"/>
        <v>0</v>
      </c>
      <c r="AP278" s="47" t="e">
        <f t="shared" si="113"/>
        <v>#DIV/0!</v>
      </c>
    </row>
    <row r="279" spans="2:42">
      <c r="B279" s="37"/>
      <c r="C279" s="61"/>
      <c r="D279" s="61"/>
      <c r="E279" s="38"/>
      <c r="F279" s="39"/>
      <c r="G279" s="39"/>
      <c r="H279" s="39"/>
      <c r="I279" s="40"/>
      <c r="J279" s="41"/>
      <c r="K279" s="41"/>
      <c r="L279" s="41"/>
      <c r="M279" s="42"/>
      <c r="N279" s="42"/>
      <c r="O279" s="43"/>
      <c r="P279" s="44"/>
      <c r="Q279" s="44"/>
      <c r="R279" s="45"/>
      <c r="S279" s="46"/>
      <c r="T279" s="39">
        <f t="shared" si="95"/>
        <v>0</v>
      </c>
      <c r="U279" s="47">
        <f t="shared" si="96"/>
        <v>0</v>
      </c>
      <c r="V279" s="48">
        <f t="shared" si="97"/>
        <v>0</v>
      </c>
      <c r="W279" s="49">
        <f t="shared" si="98"/>
        <v>0</v>
      </c>
      <c r="X279" s="44">
        <f t="shared" si="99"/>
        <v>0</v>
      </c>
      <c r="Y279" s="44">
        <f t="shared" si="100"/>
        <v>0</v>
      </c>
      <c r="Z279" s="44">
        <f t="shared" si="101"/>
        <v>0</v>
      </c>
      <c r="AA279" s="50">
        <f t="shared" si="102"/>
        <v>0</v>
      </c>
      <c r="AB279" s="51">
        <f t="shared" si="103"/>
        <v>0</v>
      </c>
      <c r="AC279" s="44">
        <f t="shared" si="104"/>
        <v>0</v>
      </c>
      <c r="AD279" s="44">
        <f t="shared" si="105"/>
        <v>0</v>
      </c>
      <c r="AE279" s="44">
        <f t="shared" si="106"/>
        <v>0</v>
      </c>
      <c r="AF279" s="52" t="e">
        <f>HLOOKUP(I279,ElecAvoidedCostsWOCC!$A$5:$Q$50,G279+1,FALSE)</f>
        <v>#N/A</v>
      </c>
      <c r="AG279" s="44" t="e">
        <f t="shared" si="107"/>
        <v>#N/A</v>
      </c>
      <c r="AH279" s="52" t="e">
        <f>HLOOKUP(I279,ElecAvoidedCostsWOCC!$A$5:$Q$50,T279+1,FALSE)</f>
        <v>#N/A</v>
      </c>
      <c r="AI279" s="44" t="e">
        <f t="shared" si="108"/>
        <v>#N/A</v>
      </c>
      <c r="AJ279" s="44" t="e">
        <f t="shared" si="109"/>
        <v>#N/A</v>
      </c>
      <c r="AK279" s="44" t="e">
        <f>HLOOKUP(I279,ElecAvoidedCostsWOCC!$A$5:$Q$50,G279+1,FALSE)*J279*L279</f>
        <v>#N/A</v>
      </c>
      <c r="AL279" s="44" t="e">
        <f t="shared" si="110"/>
        <v>#N/A</v>
      </c>
      <c r="AM279" s="48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8">
        <f t="shared" si="111"/>
        <v>0</v>
      </c>
      <c r="AO279" s="47">
        <f t="shared" si="112"/>
        <v>0</v>
      </c>
      <c r="AP279" s="47" t="e">
        <f t="shared" si="113"/>
        <v>#DIV/0!</v>
      </c>
    </row>
    <row r="280" spans="2:42">
      <c r="B280" s="37"/>
      <c r="C280" s="61"/>
      <c r="D280" s="61"/>
      <c r="E280" s="38"/>
      <c r="F280" s="39"/>
      <c r="G280" s="39"/>
      <c r="H280" s="39"/>
      <c r="I280" s="40"/>
      <c r="J280" s="41"/>
      <c r="K280" s="41"/>
      <c r="L280" s="41"/>
      <c r="M280" s="42"/>
      <c r="N280" s="42"/>
      <c r="O280" s="43"/>
      <c r="P280" s="44"/>
      <c r="Q280" s="44"/>
      <c r="R280" s="45"/>
      <c r="S280" s="46"/>
      <c r="T280" s="39">
        <f t="shared" si="95"/>
        <v>0</v>
      </c>
      <c r="U280" s="47">
        <f t="shared" si="96"/>
        <v>0</v>
      </c>
      <c r="V280" s="48">
        <f t="shared" si="97"/>
        <v>0</v>
      </c>
      <c r="W280" s="49">
        <f t="shared" si="98"/>
        <v>0</v>
      </c>
      <c r="X280" s="44">
        <f t="shared" si="99"/>
        <v>0</v>
      </c>
      <c r="Y280" s="44">
        <f t="shared" si="100"/>
        <v>0</v>
      </c>
      <c r="Z280" s="44">
        <f t="shared" si="101"/>
        <v>0</v>
      </c>
      <c r="AA280" s="50">
        <f t="shared" si="102"/>
        <v>0</v>
      </c>
      <c r="AB280" s="51">
        <f t="shared" si="103"/>
        <v>0</v>
      </c>
      <c r="AC280" s="44">
        <f t="shared" si="104"/>
        <v>0</v>
      </c>
      <c r="AD280" s="44">
        <f t="shared" si="105"/>
        <v>0</v>
      </c>
      <c r="AE280" s="44">
        <f t="shared" si="106"/>
        <v>0</v>
      </c>
      <c r="AF280" s="52" t="e">
        <f>HLOOKUP(I280,ElecAvoidedCostsWOCC!$A$5:$Q$50,G280+1,FALSE)</f>
        <v>#N/A</v>
      </c>
      <c r="AG280" s="44" t="e">
        <f t="shared" si="107"/>
        <v>#N/A</v>
      </c>
      <c r="AH280" s="52" t="e">
        <f>HLOOKUP(I280,ElecAvoidedCostsWOCC!$A$5:$Q$50,T280+1,FALSE)</f>
        <v>#N/A</v>
      </c>
      <c r="AI280" s="44" t="e">
        <f t="shared" si="108"/>
        <v>#N/A</v>
      </c>
      <c r="AJ280" s="44" t="e">
        <f t="shared" si="109"/>
        <v>#N/A</v>
      </c>
      <c r="AK280" s="44" t="e">
        <f>HLOOKUP(I280,ElecAvoidedCostsWOCC!$A$5:$Q$50,G280+1,FALSE)*J280*L280</f>
        <v>#N/A</v>
      </c>
      <c r="AL280" s="44" t="e">
        <f t="shared" si="110"/>
        <v>#N/A</v>
      </c>
      <c r="AM280" s="48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8">
        <f t="shared" si="111"/>
        <v>0</v>
      </c>
      <c r="AO280" s="47">
        <f t="shared" si="112"/>
        <v>0</v>
      </c>
      <c r="AP280" s="47" t="e">
        <f t="shared" si="113"/>
        <v>#DIV/0!</v>
      </c>
    </row>
    <row r="281" spans="2:42">
      <c r="B281" s="37"/>
      <c r="C281" s="61"/>
      <c r="D281" s="61"/>
      <c r="E281" s="38"/>
      <c r="F281" s="39"/>
      <c r="G281" s="39"/>
      <c r="H281" s="39"/>
      <c r="I281" s="40"/>
      <c r="J281" s="41"/>
      <c r="K281" s="41"/>
      <c r="L281" s="41"/>
      <c r="M281" s="42"/>
      <c r="N281" s="42"/>
      <c r="O281" s="43"/>
      <c r="P281" s="44"/>
      <c r="Q281" s="44"/>
      <c r="R281" s="45"/>
      <c r="S281" s="46"/>
      <c r="T281" s="39">
        <f t="shared" si="95"/>
        <v>0</v>
      </c>
      <c r="U281" s="47">
        <f t="shared" si="96"/>
        <v>0</v>
      </c>
      <c r="V281" s="48">
        <f t="shared" si="97"/>
        <v>0</v>
      </c>
      <c r="W281" s="49">
        <f t="shared" si="98"/>
        <v>0</v>
      </c>
      <c r="X281" s="44">
        <f t="shared" si="99"/>
        <v>0</v>
      </c>
      <c r="Y281" s="44">
        <f t="shared" si="100"/>
        <v>0</v>
      </c>
      <c r="Z281" s="44">
        <f t="shared" si="101"/>
        <v>0</v>
      </c>
      <c r="AA281" s="50">
        <f t="shared" si="102"/>
        <v>0</v>
      </c>
      <c r="AB281" s="51">
        <f t="shared" si="103"/>
        <v>0</v>
      </c>
      <c r="AC281" s="44">
        <f t="shared" si="104"/>
        <v>0</v>
      </c>
      <c r="AD281" s="44">
        <f t="shared" si="105"/>
        <v>0</v>
      </c>
      <c r="AE281" s="44">
        <f t="shared" si="106"/>
        <v>0</v>
      </c>
      <c r="AF281" s="52" t="e">
        <f>HLOOKUP(I281,ElecAvoidedCostsWOCC!$A$5:$Q$50,G281+1,FALSE)</f>
        <v>#N/A</v>
      </c>
      <c r="AG281" s="44" t="e">
        <f t="shared" si="107"/>
        <v>#N/A</v>
      </c>
      <c r="AH281" s="52" t="e">
        <f>HLOOKUP(I281,ElecAvoidedCostsWOCC!$A$5:$Q$50,T281+1,FALSE)</f>
        <v>#N/A</v>
      </c>
      <c r="AI281" s="44" t="e">
        <f t="shared" si="108"/>
        <v>#N/A</v>
      </c>
      <c r="AJ281" s="44" t="e">
        <f t="shared" si="109"/>
        <v>#N/A</v>
      </c>
      <c r="AK281" s="44" t="e">
        <f>HLOOKUP(I281,ElecAvoidedCostsWOCC!$A$5:$Q$50,G281+1,FALSE)*J281*L281</f>
        <v>#N/A</v>
      </c>
      <c r="AL281" s="44" t="e">
        <f t="shared" si="110"/>
        <v>#N/A</v>
      </c>
      <c r="AM281" s="48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8">
        <f t="shared" si="111"/>
        <v>0</v>
      </c>
      <c r="AO281" s="47">
        <f t="shared" si="112"/>
        <v>0</v>
      </c>
      <c r="AP281" s="47" t="e">
        <f t="shared" si="113"/>
        <v>#DIV/0!</v>
      </c>
    </row>
    <row r="282" spans="2:42">
      <c r="B282" s="37"/>
      <c r="C282" s="61"/>
      <c r="D282" s="61"/>
      <c r="E282" s="38"/>
      <c r="F282" s="39"/>
      <c r="G282" s="39"/>
      <c r="H282" s="39"/>
      <c r="I282" s="40"/>
      <c r="J282" s="41"/>
      <c r="K282" s="41"/>
      <c r="L282" s="41"/>
      <c r="M282" s="42"/>
      <c r="N282" s="42"/>
      <c r="O282" s="43"/>
      <c r="P282" s="44"/>
      <c r="Q282" s="44"/>
      <c r="R282" s="45"/>
      <c r="S282" s="46"/>
      <c r="T282" s="39">
        <f t="shared" si="95"/>
        <v>0</v>
      </c>
      <c r="U282" s="47">
        <f t="shared" si="96"/>
        <v>0</v>
      </c>
      <c r="V282" s="48">
        <f t="shared" si="97"/>
        <v>0</v>
      </c>
      <c r="W282" s="49">
        <f t="shared" si="98"/>
        <v>0</v>
      </c>
      <c r="X282" s="44">
        <f t="shared" si="99"/>
        <v>0</v>
      </c>
      <c r="Y282" s="44">
        <f t="shared" si="100"/>
        <v>0</v>
      </c>
      <c r="Z282" s="44">
        <f t="shared" si="101"/>
        <v>0</v>
      </c>
      <c r="AA282" s="50">
        <f t="shared" si="102"/>
        <v>0</v>
      </c>
      <c r="AB282" s="51">
        <f t="shared" si="103"/>
        <v>0</v>
      </c>
      <c r="AC282" s="44">
        <f t="shared" si="104"/>
        <v>0</v>
      </c>
      <c r="AD282" s="44">
        <f t="shared" si="105"/>
        <v>0</v>
      </c>
      <c r="AE282" s="44">
        <f t="shared" si="106"/>
        <v>0</v>
      </c>
      <c r="AF282" s="52" t="e">
        <f>HLOOKUP(I282,ElecAvoidedCostsWOCC!$A$5:$Q$50,G282+1,FALSE)</f>
        <v>#N/A</v>
      </c>
      <c r="AG282" s="44" t="e">
        <f t="shared" si="107"/>
        <v>#N/A</v>
      </c>
      <c r="AH282" s="52" t="e">
        <f>HLOOKUP(I282,ElecAvoidedCostsWOCC!$A$5:$Q$50,T282+1,FALSE)</f>
        <v>#N/A</v>
      </c>
      <c r="AI282" s="44" t="e">
        <f t="shared" si="108"/>
        <v>#N/A</v>
      </c>
      <c r="AJ282" s="44" t="e">
        <f t="shared" si="109"/>
        <v>#N/A</v>
      </c>
      <c r="AK282" s="44" t="e">
        <f>HLOOKUP(I282,ElecAvoidedCostsWOCC!$A$5:$Q$50,G282+1,FALSE)*J282*L282</f>
        <v>#N/A</v>
      </c>
      <c r="AL282" s="44" t="e">
        <f t="shared" si="110"/>
        <v>#N/A</v>
      </c>
      <c r="AM282" s="48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8">
        <f t="shared" si="111"/>
        <v>0</v>
      </c>
      <c r="AO282" s="47">
        <f t="shared" si="112"/>
        <v>0</v>
      </c>
      <c r="AP282" s="47" t="e">
        <f t="shared" si="113"/>
        <v>#DIV/0!</v>
      </c>
    </row>
    <row r="283" spans="2:42">
      <c r="B283" s="37"/>
      <c r="C283" s="61"/>
      <c r="D283" s="61"/>
      <c r="E283" s="38"/>
      <c r="F283" s="39"/>
      <c r="G283" s="39"/>
      <c r="H283" s="39"/>
      <c r="I283" s="40"/>
      <c r="J283" s="41"/>
      <c r="K283" s="41"/>
      <c r="L283" s="41"/>
      <c r="M283" s="42"/>
      <c r="N283" s="42"/>
      <c r="O283" s="43"/>
      <c r="P283" s="44"/>
      <c r="Q283" s="44"/>
      <c r="R283" s="45"/>
      <c r="S283" s="46"/>
      <c r="T283" s="39">
        <f t="shared" si="95"/>
        <v>0</v>
      </c>
      <c r="U283" s="47">
        <f t="shared" si="96"/>
        <v>0</v>
      </c>
      <c r="V283" s="48">
        <f t="shared" si="97"/>
        <v>0</v>
      </c>
      <c r="W283" s="49">
        <f t="shared" si="98"/>
        <v>0</v>
      </c>
      <c r="X283" s="44">
        <f t="shared" si="99"/>
        <v>0</v>
      </c>
      <c r="Y283" s="44">
        <f t="shared" si="100"/>
        <v>0</v>
      </c>
      <c r="Z283" s="44">
        <f t="shared" si="101"/>
        <v>0</v>
      </c>
      <c r="AA283" s="50">
        <f t="shared" si="102"/>
        <v>0</v>
      </c>
      <c r="AB283" s="51">
        <f t="shared" si="103"/>
        <v>0</v>
      </c>
      <c r="AC283" s="44">
        <f t="shared" si="104"/>
        <v>0</v>
      </c>
      <c r="AD283" s="44">
        <f t="shared" si="105"/>
        <v>0</v>
      </c>
      <c r="AE283" s="44">
        <f t="shared" si="106"/>
        <v>0</v>
      </c>
      <c r="AF283" s="52" t="e">
        <f>HLOOKUP(I283,ElecAvoidedCostsWOCC!$A$5:$Q$50,G283+1,FALSE)</f>
        <v>#N/A</v>
      </c>
      <c r="AG283" s="44" t="e">
        <f t="shared" si="107"/>
        <v>#N/A</v>
      </c>
      <c r="AH283" s="52" t="e">
        <f>HLOOKUP(I283,ElecAvoidedCostsWOCC!$A$5:$Q$50,T283+1,FALSE)</f>
        <v>#N/A</v>
      </c>
      <c r="AI283" s="44" t="e">
        <f t="shared" si="108"/>
        <v>#N/A</v>
      </c>
      <c r="AJ283" s="44" t="e">
        <f t="shared" si="109"/>
        <v>#N/A</v>
      </c>
      <c r="AK283" s="44" t="e">
        <f>HLOOKUP(I283,ElecAvoidedCostsWOCC!$A$5:$Q$50,G283+1,FALSE)*J283*L283</f>
        <v>#N/A</v>
      </c>
      <c r="AL283" s="44" t="e">
        <f t="shared" si="110"/>
        <v>#N/A</v>
      </c>
      <c r="AM283" s="48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8">
        <f t="shared" si="111"/>
        <v>0</v>
      </c>
      <c r="AO283" s="47">
        <f t="shared" si="112"/>
        <v>0</v>
      </c>
      <c r="AP283" s="47" t="e">
        <f t="shared" si="113"/>
        <v>#DIV/0!</v>
      </c>
    </row>
    <row r="284" spans="2:42">
      <c r="B284" s="37"/>
      <c r="C284" s="61"/>
      <c r="D284" s="61"/>
      <c r="E284" s="38"/>
      <c r="F284" s="39"/>
      <c r="G284" s="39"/>
      <c r="H284" s="39"/>
      <c r="I284" s="40"/>
      <c r="J284" s="41"/>
      <c r="K284" s="41"/>
      <c r="L284" s="41"/>
      <c r="M284" s="42"/>
      <c r="N284" s="42"/>
      <c r="O284" s="43"/>
      <c r="P284" s="44"/>
      <c r="Q284" s="44"/>
      <c r="R284" s="45"/>
      <c r="S284" s="46"/>
      <c r="T284" s="39">
        <f t="shared" si="95"/>
        <v>0</v>
      </c>
      <c r="U284" s="47">
        <f t="shared" si="96"/>
        <v>0</v>
      </c>
      <c r="V284" s="48">
        <f t="shared" si="97"/>
        <v>0</v>
      </c>
      <c r="W284" s="49">
        <f t="shared" si="98"/>
        <v>0</v>
      </c>
      <c r="X284" s="44">
        <f t="shared" si="99"/>
        <v>0</v>
      </c>
      <c r="Y284" s="44">
        <f t="shared" si="100"/>
        <v>0</v>
      </c>
      <c r="Z284" s="44">
        <f t="shared" si="101"/>
        <v>0</v>
      </c>
      <c r="AA284" s="50">
        <f t="shared" si="102"/>
        <v>0</v>
      </c>
      <c r="AB284" s="51">
        <f t="shared" si="103"/>
        <v>0</v>
      </c>
      <c r="AC284" s="44">
        <f t="shared" si="104"/>
        <v>0</v>
      </c>
      <c r="AD284" s="44">
        <f t="shared" si="105"/>
        <v>0</v>
      </c>
      <c r="AE284" s="44">
        <f t="shared" si="106"/>
        <v>0</v>
      </c>
      <c r="AF284" s="52" t="e">
        <f>HLOOKUP(I284,ElecAvoidedCostsWOCC!$A$5:$Q$50,G284+1,FALSE)</f>
        <v>#N/A</v>
      </c>
      <c r="AG284" s="44" t="e">
        <f t="shared" si="107"/>
        <v>#N/A</v>
      </c>
      <c r="AH284" s="52" t="e">
        <f>HLOOKUP(I284,ElecAvoidedCostsWOCC!$A$5:$Q$50,T284+1,FALSE)</f>
        <v>#N/A</v>
      </c>
      <c r="AI284" s="44" t="e">
        <f t="shared" si="108"/>
        <v>#N/A</v>
      </c>
      <c r="AJ284" s="44" t="e">
        <f t="shared" si="109"/>
        <v>#N/A</v>
      </c>
      <c r="AK284" s="44" t="e">
        <f>HLOOKUP(I284,ElecAvoidedCostsWOCC!$A$5:$Q$50,G284+1,FALSE)*J284*L284</f>
        <v>#N/A</v>
      </c>
      <c r="AL284" s="44" t="e">
        <f t="shared" si="110"/>
        <v>#N/A</v>
      </c>
      <c r="AM284" s="48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8">
        <f t="shared" si="111"/>
        <v>0</v>
      </c>
      <c r="AO284" s="47">
        <f t="shared" si="112"/>
        <v>0</v>
      </c>
      <c r="AP284" s="47" t="e">
        <f t="shared" si="113"/>
        <v>#DIV/0!</v>
      </c>
    </row>
    <row r="285" spans="2:42">
      <c r="B285" s="37"/>
      <c r="C285" s="61"/>
      <c r="D285" s="61"/>
      <c r="E285" s="38"/>
      <c r="F285" s="39"/>
      <c r="G285" s="39"/>
      <c r="H285" s="39"/>
      <c r="I285" s="40"/>
      <c r="J285" s="41"/>
      <c r="K285" s="41"/>
      <c r="L285" s="41"/>
      <c r="M285" s="42"/>
      <c r="N285" s="42"/>
      <c r="O285" s="43"/>
      <c r="P285" s="44"/>
      <c r="Q285" s="44"/>
      <c r="R285" s="45"/>
      <c r="S285" s="46"/>
      <c r="T285" s="39">
        <f t="shared" si="95"/>
        <v>0</v>
      </c>
      <c r="U285" s="47">
        <f t="shared" si="96"/>
        <v>0</v>
      </c>
      <c r="V285" s="48">
        <f t="shared" si="97"/>
        <v>0</v>
      </c>
      <c r="W285" s="49">
        <f t="shared" si="98"/>
        <v>0</v>
      </c>
      <c r="X285" s="44">
        <f t="shared" si="99"/>
        <v>0</v>
      </c>
      <c r="Y285" s="44">
        <f t="shared" si="100"/>
        <v>0</v>
      </c>
      <c r="Z285" s="44">
        <f t="shared" si="101"/>
        <v>0</v>
      </c>
      <c r="AA285" s="50">
        <f t="shared" si="102"/>
        <v>0</v>
      </c>
      <c r="AB285" s="51">
        <f t="shared" si="103"/>
        <v>0</v>
      </c>
      <c r="AC285" s="44">
        <f t="shared" si="104"/>
        <v>0</v>
      </c>
      <c r="AD285" s="44">
        <f t="shared" si="105"/>
        <v>0</v>
      </c>
      <c r="AE285" s="44">
        <f t="shared" si="106"/>
        <v>0</v>
      </c>
      <c r="AF285" s="52" t="e">
        <f>HLOOKUP(I285,ElecAvoidedCostsWOCC!$A$5:$Q$50,G285+1,FALSE)</f>
        <v>#N/A</v>
      </c>
      <c r="AG285" s="44" t="e">
        <f t="shared" si="107"/>
        <v>#N/A</v>
      </c>
      <c r="AH285" s="52" t="e">
        <f>HLOOKUP(I285,ElecAvoidedCostsWOCC!$A$5:$Q$50,T285+1,FALSE)</f>
        <v>#N/A</v>
      </c>
      <c r="AI285" s="44" t="e">
        <f t="shared" si="108"/>
        <v>#N/A</v>
      </c>
      <c r="AJ285" s="44" t="e">
        <f t="shared" si="109"/>
        <v>#N/A</v>
      </c>
      <c r="AK285" s="44" t="e">
        <f>HLOOKUP(I285,ElecAvoidedCostsWOCC!$A$5:$Q$50,G285+1,FALSE)*J285*L285</f>
        <v>#N/A</v>
      </c>
      <c r="AL285" s="44" t="e">
        <f t="shared" si="110"/>
        <v>#N/A</v>
      </c>
      <c r="AM285" s="48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8">
        <f t="shared" si="111"/>
        <v>0</v>
      </c>
      <c r="AO285" s="47">
        <f t="shared" si="112"/>
        <v>0</v>
      </c>
      <c r="AP285" s="47" t="e">
        <f t="shared" si="113"/>
        <v>#DIV/0!</v>
      </c>
    </row>
    <row r="286" spans="2:42">
      <c r="B286" s="37"/>
      <c r="C286" s="61"/>
      <c r="D286" s="61"/>
      <c r="E286" s="38"/>
      <c r="F286" s="39"/>
      <c r="G286" s="39"/>
      <c r="H286" s="39"/>
      <c r="I286" s="40"/>
      <c r="J286" s="41"/>
      <c r="K286" s="41"/>
      <c r="L286" s="41"/>
      <c r="M286" s="42"/>
      <c r="N286" s="42"/>
      <c r="O286" s="43"/>
      <c r="P286" s="44"/>
      <c r="Q286" s="44"/>
      <c r="R286" s="45"/>
      <c r="S286" s="46"/>
      <c r="T286" s="39">
        <f t="shared" si="95"/>
        <v>0</v>
      </c>
      <c r="U286" s="47">
        <f t="shared" si="96"/>
        <v>0</v>
      </c>
      <c r="V286" s="48">
        <f t="shared" si="97"/>
        <v>0</v>
      </c>
      <c r="W286" s="49">
        <f t="shared" si="98"/>
        <v>0</v>
      </c>
      <c r="X286" s="44">
        <f t="shared" si="99"/>
        <v>0</v>
      </c>
      <c r="Y286" s="44">
        <f t="shared" si="100"/>
        <v>0</v>
      </c>
      <c r="Z286" s="44">
        <f t="shared" si="101"/>
        <v>0</v>
      </c>
      <c r="AA286" s="50">
        <f t="shared" si="102"/>
        <v>0</v>
      </c>
      <c r="AB286" s="51">
        <f t="shared" si="103"/>
        <v>0</v>
      </c>
      <c r="AC286" s="44">
        <f t="shared" si="104"/>
        <v>0</v>
      </c>
      <c r="AD286" s="44">
        <f t="shared" si="105"/>
        <v>0</v>
      </c>
      <c r="AE286" s="44">
        <f t="shared" si="106"/>
        <v>0</v>
      </c>
      <c r="AF286" s="52" t="e">
        <f>HLOOKUP(I286,ElecAvoidedCostsWOCC!$A$5:$Q$50,G286+1,FALSE)</f>
        <v>#N/A</v>
      </c>
      <c r="AG286" s="44" t="e">
        <f t="shared" si="107"/>
        <v>#N/A</v>
      </c>
      <c r="AH286" s="52" t="e">
        <f>HLOOKUP(I286,ElecAvoidedCostsWOCC!$A$5:$Q$50,T286+1,FALSE)</f>
        <v>#N/A</v>
      </c>
      <c r="AI286" s="44" t="e">
        <f t="shared" si="108"/>
        <v>#N/A</v>
      </c>
      <c r="AJ286" s="44" t="e">
        <f t="shared" si="109"/>
        <v>#N/A</v>
      </c>
      <c r="AK286" s="44" t="e">
        <f>HLOOKUP(I286,ElecAvoidedCostsWOCC!$A$5:$Q$50,G286+1,FALSE)*J286*L286</f>
        <v>#N/A</v>
      </c>
      <c r="AL286" s="44" t="e">
        <f t="shared" si="110"/>
        <v>#N/A</v>
      </c>
      <c r="AM286" s="48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8">
        <f t="shared" si="111"/>
        <v>0</v>
      </c>
      <c r="AO286" s="47">
        <f t="shared" si="112"/>
        <v>0</v>
      </c>
      <c r="AP286" s="47" t="e">
        <f t="shared" si="113"/>
        <v>#DIV/0!</v>
      </c>
    </row>
    <row r="287" spans="2:42">
      <c r="B287" s="37"/>
      <c r="C287" s="61"/>
      <c r="D287" s="61"/>
      <c r="E287" s="38"/>
      <c r="F287" s="39"/>
      <c r="G287" s="39"/>
      <c r="H287" s="39"/>
      <c r="I287" s="40"/>
      <c r="J287" s="41"/>
      <c r="K287" s="41"/>
      <c r="L287" s="41"/>
      <c r="M287" s="42"/>
      <c r="N287" s="42"/>
      <c r="O287" s="43"/>
      <c r="P287" s="44"/>
      <c r="Q287" s="44"/>
      <c r="R287" s="45"/>
      <c r="S287" s="46"/>
      <c r="T287" s="39">
        <f t="shared" si="95"/>
        <v>0</v>
      </c>
      <c r="U287" s="47">
        <f t="shared" si="96"/>
        <v>0</v>
      </c>
      <c r="V287" s="48">
        <f t="shared" si="97"/>
        <v>0</v>
      </c>
      <c r="W287" s="49">
        <f t="shared" si="98"/>
        <v>0</v>
      </c>
      <c r="X287" s="44">
        <f t="shared" si="99"/>
        <v>0</v>
      </c>
      <c r="Y287" s="44">
        <f t="shared" si="100"/>
        <v>0</v>
      </c>
      <c r="Z287" s="44">
        <f t="shared" si="101"/>
        <v>0</v>
      </c>
      <c r="AA287" s="50">
        <f t="shared" si="102"/>
        <v>0</v>
      </c>
      <c r="AB287" s="51">
        <f t="shared" si="103"/>
        <v>0</v>
      </c>
      <c r="AC287" s="44">
        <f t="shared" si="104"/>
        <v>0</v>
      </c>
      <c r="AD287" s="44">
        <f t="shared" si="105"/>
        <v>0</v>
      </c>
      <c r="AE287" s="44">
        <f t="shared" si="106"/>
        <v>0</v>
      </c>
      <c r="AF287" s="52" t="e">
        <f>HLOOKUP(I287,ElecAvoidedCostsWOCC!$A$5:$Q$50,G287+1,FALSE)</f>
        <v>#N/A</v>
      </c>
      <c r="AG287" s="44" t="e">
        <f t="shared" si="107"/>
        <v>#N/A</v>
      </c>
      <c r="AH287" s="52" t="e">
        <f>HLOOKUP(I287,ElecAvoidedCostsWOCC!$A$5:$Q$50,T287+1,FALSE)</f>
        <v>#N/A</v>
      </c>
      <c r="AI287" s="44" t="e">
        <f t="shared" si="108"/>
        <v>#N/A</v>
      </c>
      <c r="AJ287" s="44" t="e">
        <f t="shared" si="109"/>
        <v>#N/A</v>
      </c>
      <c r="AK287" s="44" t="e">
        <f>HLOOKUP(I287,ElecAvoidedCostsWOCC!$A$5:$Q$50,G287+1,FALSE)*J287*L287</f>
        <v>#N/A</v>
      </c>
      <c r="AL287" s="44" t="e">
        <f t="shared" si="110"/>
        <v>#N/A</v>
      </c>
      <c r="AM287" s="48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8">
        <f t="shared" si="111"/>
        <v>0</v>
      </c>
      <c r="AO287" s="47">
        <f t="shared" si="112"/>
        <v>0</v>
      </c>
      <c r="AP287" s="47" t="e">
        <f t="shared" si="113"/>
        <v>#DIV/0!</v>
      </c>
    </row>
    <row r="288" spans="2:42">
      <c r="B288" s="37"/>
      <c r="C288" s="61"/>
      <c r="D288" s="61"/>
      <c r="E288" s="38"/>
      <c r="F288" s="39"/>
      <c r="G288" s="39"/>
      <c r="H288" s="39"/>
      <c r="I288" s="40"/>
      <c r="J288" s="41"/>
      <c r="K288" s="41"/>
      <c r="L288" s="41"/>
      <c r="M288" s="42"/>
      <c r="N288" s="42"/>
      <c r="O288" s="43"/>
      <c r="P288" s="44"/>
      <c r="Q288" s="44"/>
      <c r="R288" s="45"/>
      <c r="S288" s="46"/>
      <c r="T288" s="39">
        <f t="shared" si="95"/>
        <v>0</v>
      </c>
      <c r="U288" s="47">
        <f t="shared" si="96"/>
        <v>0</v>
      </c>
      <c r="V288" s="48">
        <f t="shared" si="97"/>
        <v>0</v>
      </c>
      <c r="W288" s="49">
        <f t="shared" si="98"/>
        <v>0</v>
      </c>
      <c r="X288" s="44">
        <f t="shared" si="99"/>
        <v>0</v>
      </c>
      <c r="Y288" s="44">
        <f t="shared" si="100"/>
        <v>0</v>
      </c>
      <c r="Z288" s="44">
        <f t="shared" si="101"/>
        <v>0</v>
      </c>
      <c r="AA288" s="50">
        <f t="shared" si="102"/>
        <v>0</v>
      </c>
      <c r="AB288" s="51">
        <f t="shared" si="103"/>
        <v>0</v>
      </c>
      <c r="AC288" s="44">
        <f t="shared" si="104"/>
        <v>0</v>
      </c>
      <c r="AD288" s="44">
        <f t="shared" si="105"/>
        <v>0</v>
      </c>
      <c r="AE288" s="44">
        <f t="shared" si="106"/>
        <v>0</v>
      </c>
      <c r="AF288" s="52" t="e">
        <f>HLOOKUP(I288,ElecAvoidedCostsWOCC!$A$5:$Q$50,G288+1,FALSE)</f>
        <v>#N/A</v>
      </c>
      <c r="AG288" s="44" t="e">
        <f t="shared" si="107"/>
        <v>#N/A</v>
      </c>
      <c r="AH288" s="52" t="e">
        <f>HLOOKUP(I288,ElecAvoidedCostsWOCC!$A$5:$Q$50,T288+1,FALSE)</f>
        <v>#N/A</v>
      </c>
      <c r="AI288" s="44" t="e">
        <f t="shared" si="108"/>
        <v>#N/A</v>
      </c>
      <c r="AJ288" s="44" t="e">
        <f t="shared" si="109"/>
        <v>#N/A</v>
      </c>
      <c r="AK288" s="44" t="e">
        <f>HLOOKUP(I288,ElecAvoidedCostsWOCC!$A$5:$Q$50,G288+1,FALSE)*J288*L288</f>
        <v>#N/A</v>
      </c>
      <c r="AL288" s="44" t="e">
        <f t="shared" si="110"/>
        <v>#N/A</v>
      </c>
      <c r="AM288" s="48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8">
        <f t="shared" si="111"/>
        <v>0</v>
      </c>
      <c r="AO288" s="47">
        <f t="shared" si="112"/>
        <v>0</v>
      </c>
      <c r="AP288" s="47" t="e">
        <f t="shared" si="113"/>
        <v>#DIV/0!</v>
      </c>
    </row>
    <row r="289" spans="2:42">
      <c r="B289" s="37"/>
      <c r="C289" s="61"/>
      <c r="D289" s="61"/>
      <c r="E289" s="38"/>
      <c r="F289" s="39"/>
      <c r="G289" s="39"/>
      <c r="H289" s="39"/>
      <c r="I289" s="40"/>
      <c r="J289" s="41"/>
      <c r="K289" s="41"/>
      <c r="L289" s="41"/>
      <c r="M289" s="42"/>
      <c r="N289" s="42"/>
      <c r="O289" s="43"/>
      <c r="P289" s="44"/>
      <c r="Q289" s="44"/>
      <c r="R289" s="45"/>
      <c r="S289" s="46"/>
      <c r="T289" s="39">
        <f t="shared" si="95"/>
        <v>0</v>
      </c>
      <c r="U289" s="47">
        <f t="shared" si="96"/>
        <v>0</v>
      </c>
      <c r="V289" s="48">
        <f t="shared" si="97"/>
        <v>0</v>
      </c>
      <c r="W289" s="49">
        <f t="shared" si="98"/>
        <v>0</v>
      </c>
      <c r="X289" s="44">
        <f t="shared" si="99"/>
        <v>0</v>
      </c>
      <c r="Y289" s="44">
        <f t="shared" si="100"/>
        <v>0</v>
      </c>
      <c r="Z289" s="44">
        <f t="shared" si="101"/>
        <v>0</v>
      </c>
      <c r="AA289" s="50">
        <f t="shared" si="102"/>
        <v>0</v>
      </c>
      <c r="AB289" s="51">
        <f t="shared" si="103"/>
        <v>0</v>
      </c>
      <c r="AC289" s="44">
        <f t="shared" si="104"/>
        <v>0</v>
      </c>
      <c r="AD289" s="44">
        <f t="shared" si="105"/>
        <v>0</v>
      </c>
      <c r="AE289" s="44">
        <f t="shared" si="106"/>
        <v>0</v>
      </c>
      <c r="AF289" s="52" t="e">
        <f>HLOOKUP(I289,ElecAvoidedCostsWOCC!$A$5:$Q$50,G289+1,FALSE)</f>
        <v>#N/A</v>
      </c>
      <c r="AG289" s="44" t="e">
        <f t="shared" si="107"/>
        <v>#N/A</v>
      </c>
      <c r="AH289" s="52" t="e">
        <f>HLOOKUP(I289,ElecAvoidedCostsWOCC!$A$5:$Q$50,T289+1,FALSE)</f>
        <v>#N/A</v>
      </c>
      <c r="AI289" s="44" t="e">
        <f t="shared" si="108"/>
        <v>#N/A</v>
      </c>
      <c r="AJ289" s="44" t="e">
        <f t="shared" si="109"/>
        <v>#N/A</v>
      </c>
      <c r="AK289" s="44" t="e">
        <f>HLOOKUP(I289,ElecAvoidedCostsWOCC!$A$5:$Q$50,G289+1,FALSE)*J289*L289</f>
        <v>#N/A</v>
      </c>
      <c r="AL289" s="44" t="e">
        <f t="shared" si="110"/>
        <v>#N/A</v>
      </c>
      <c r="AM289" s="48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8">
        <f t="shared" si="111"/>
        <v>0</v>
      </c>
      <c r="AO289" s="47">
        <f t="shared" si="112"/>
        <v>0</v>
      </c>
      <c r="AP289" s="47" t="e">
        <f t="shared" si="113"/>
        <v>#DIV/0!</v>
      </c>
    </row>
    <row r="290" spans="2:42">
      <c r="B290" s="37"/>
      <c r="C290" s="61"/>
      <c r="D290" s="61"/>
      <c r="E290" s="38"/>
      <c r="F290" s="39"/>
      <c r="G290" s="39"/>
      <c r="H290" s="39"/>
      <c r="I290" s="40"/>
      <c r="J290" s="41"/>
      <c r="K290" s="41"/>
      <c r="L290" s="41"/>
      <c r="M290" s="42"/>
      <c r="N290" s="42"/>
      <c r="O290" s="43"/>
      <c r="P290" s="44"/>
      <c r="Q290" s="44"/>
      <c r="R290" s="45"/>
      <c r="S290" s="46"/>
      <c r="T290" s="39">
        <f t="shared" si="95"/>
        <v>0</v>
      </c>
      <c r="U290" s="47">
        <f t="shared" si="96"/>
        <v>0</v>
      </c>
      <c r="V290" s="48">
        <f t="shared" si="97"/>
        <v>0</v>
      </c>
      <c r="W290" s="49">
        <f t="shared" si="98"/>
        <v>0</v>
      </c>
      <c r="X290" s="44">
        <f t="shared" si="99"/>
        <v>0</v>
      </c>
      <c r="Y290" s="44">
        <f t="shared" si="100"/>
        <v>0</v>
      </c>
      <c r="Z290" s="44">
        <f t="shared" si="101"/>
        <v>0</v>
      </c>
      <c r="AA290" s="50">
        <f t="shared" si="102"/>
        <v>0</v>
      </c>
      <c r="AB290" s="51">
        <f t="shared" si="103"/>
        <v>0</v>
      </c>
      <c r="AC290" s="44">
        <f t="shared" si="104"/>
        <v>0</v>
      </c>
      <c r="AD290" s="44">
        <f t="shared" si="105"/>
        <v>0</v>
      </c>
      <c r="AE290" s="44">
        <f t="shared" si="106"/>
        <v>0</v>
      </c>
      <c r="AF290" s="52" t="e">
        <f>HLOOKUP(I290,ElecAvoidedCostsWOCC!$A$5:$Q$50,G290+1,FALSE)</f>
        <v>#N/A</v>
      </c>
      <c r="AG290" s="44" t="e">
        <f t="shared" si="107"/>
        <v>#N/A</v>
      </c>
      <c r="AH290" s="52" t="e">
        <f>HLOOKUP(I290,ElecAvoidedCostsWOCC!$A$5:$Q$50,T290+1,FALSE)</f>
        <v>#N/A</v>
      </c>
      <c r="AI290" s="44" t="e">
        <f t="shared" si="108"/>
        <v>#N/A</v>
      </c>
      <c r="AJ290" s="44" t="e">
        <f t="shared" si="109"/>
        <v>#N/A</v>
      </c>
      <c r="AK290" s="44" t="e">
        <f>HLOOKUP(I290,ElecAvoidedCostsWOCC!$A$5:$Q$50,G290+1,FALSE)*J290*L290</f>
        <v>#N/A</v>
      </c>
      <c r="AL290" s="44" t="e">
        <f t="shared" si="110"/>
        <v>#N/A</v>
      </c>
      <c r="AM290" s="48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8">
        <f t="shared" si="111"/>
        <v>0</v>
      </c>
      <c r="AO290" s="47">
        <f t="shared" si="112"/>
        <v>0</v>
      </c>
      <c r="AP290" s="47" t="e">
        <f t="shared" si="113"/>
        <v>#DIV/0!</v>
      </c>
    </row>
    <row r="291" spans="2:42">
      <c r="B291" s="37"/>
      <c r="C291" s="61"/>
      <c r="D291" s="61"/>
      <c r="E291" s="38"/>
      <c r="F291" s="39"/>
      <c r="G291" s="39"/>
      <c r="H291" s="39"/>
      <c r="I291" s="40"/>
      <c r="J291" s="41"/>
      <c r="K291" s="41"/>
      <c r="L291" s="41"/>
      <c r="M291" s="42"/>
      <c r="N291" s="42"/>
      <c r="O291" s="43"/>
      <c r="P291" s="44"/>
      <c r="Q291" s="44"/>
      <c r="R291" s="45"/>
      <c r="S291" s="46"/>
      <c r="T291" s="39">
        <f t="shared" si="95"/>
        <v>0</v>
      </c>
      <c r="U291" s="47">
        <f t="shared" si="96"/>
        <v>0</v>
      </c>
      <c r="V291" s="48">
        <f t="shared" si="97"/>
        <v>0</v>
      </c>
      <c r="W291" s="49">
        <f t="shared" si="98"/>
        <v>0</v>
      </c>
      <c r="X291" s="44">
        <f t="shared" si="99"/>
        <v>0</v>
      </c>
      <c r="Y291" s="44">
        <f t="shared" si="100"/>
        <v>0</v>
      </c>
      <c r="Z291" s="44">
        <f t="shared" si="101"/>
        <v>0</v>
      </c>
      <c r="AA291" s="50">
        <f t="shared" si="102"/>
        <v>0</v>
      </c>
      <c r="AB291" s="51">
        <f t="shared" si="103"/>
        <v>0</v>
      </c>
      <c r="AC291" s="44">
        <f t="shared" si="104"/>
        <v>0</v>
      </c>
      <c r="AD291" s="44">
        <f t="shared" si="105"/>
        <v>0</v>
      </c>
      <c r="AE291" s="44">
        <f t="shared" si="106"/>
        <v>0</v>
      </c>
      <c r="AF291" s="52" t="e">
        <f>HLOOKUP(I291,ElecAvoidedCostsWOCC!$A$5:$Q$50,G291+1,FALSE)</f>
        <v>#N/A</v>
      </c>
      <c r="AG291" s="44" t="e">
        <f t="shared" si="107"/>
        <v>#N/A</v>
      </c>
      <c r="AH291" s="52" t="e">
        <f>HLOOKUP(I291,ElecAvoidedCostsWOCC!$A$5:$Q$50,T291+1,FALSE)</f>
        <v>#N/A</v>
      </c>
      <c r="AI291" s="44" t="e">
        <f t="shared" si="108"/>
        <v>#N/A</v>
      </c>
      <c r="AJ291" s="44" t="e">
        <f t="shared" si="109"/>
        <v>#N/A</v>
      </c>
      <c r="AK291" s="44" t="e">
        <f>HLOOKUP(I291,ElecAvoidedCostsWOCC!$A$5:$Q$50,G291+1,FALSE)*J291*L291</f>
        <v>#N/A</v>
      </c>
      <c r="AL291" s="44" t="e">
        <f t="shared" si="110"/>
        <v>#N/A</v>
      </c>
      <c r="AM291" s="48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8">
        <f t="shared" si="111"/>
        <v>0</v>
      </c>
      <c r="AO291" s="47">
        <f t="shared" si="112"/>
        <v>0</v>
      </c>
      <c r="AP291" s="47" t="e">
        <f t="shared" si="113"/>
        <v>#DIV/0!</v>
      </c>
    </row>
    <row r="292" spans="2:42">
      <c r="B292" s="37"/>
      <c r="C292" s="61"/>
      <c r="D292" s="61"/>
      <c r="E292" s="38"/>
      <c r="F292" s="39"/>
      <c r="G292" s="39"/>
      <c r="H292" s="39"/>
      <c r="I292" s="40"/>
      <c r="J292" s="41"/>
      <c r="K292" s="41"/>
      <c r="L292" s="41"/>
      <c r="M292" s="42"/>
      <c r="N292" s="42"/>
      <c r="O292" s="43"/>
      <c r="P292" s="44"/>
      <c r="Q292" s="44"/>
      <c r="R292" s="45"/>
      <c r="S292" s="46"/>
      <c r="T292" s="39">
        <f t="shared" si="95"/>
        <v>0</v>
      </c>
      <c r="U292" s="47">
        <f t="shared" si="96"/>
        <v>0</v>
      </c>
      <c r="V292" s="48">
        <f t="shared" si="97"/>
        <v>0</v>
      </c>
      <c r="W292" s="49">
        <f t="shared" si="98"/>
        <v>0</v>
      </c>
      <c r="X292" s="44">
        <f t="shared" si="99"/>
        <v>0</v>
      </c>
      <c r="Y292" s="44">
        <f t="shared" si="100"/>
        <v>0</v>
      </c>
      <c r="Z292" s="44">
        <f t="shared" si="101"/>
        <v>0</v>
      </c>
      <c r="AA292" s="50">
        <f t="shared" si="102"/>
        <v>0</v>
      </c>
      <c r="AB292" s="51">
        <f t="shared" si="103"/>
        <v>0</v>
      </c>
      <c r="AC292" s="44">
        <f t="shared" si="104"/>
        <v>0</v>
      </c>
      <c r="AD292" s="44">
        <f t="shared" si="105"/>
        <v>0</v>
      </c>
      <c r="AE292" s="44">
        <f t="shared" si="106"/>
        <v>0</v>
      </c>
      <c r="AF292" s="52" t="e">
        <f>HLOOKUP(I292,ElecAvoidedCostsWOCC!$A$5:$Q$50,G292+1,FALSE)</f>
        <v>#N/A</v>
      </c>
      <c r="AG292" s="44" t="e">
        <f t="shared" si="107"/>
        <v>#N/A</v>
      </c>
      <c r="AH292" s="52" t="e">
        <f>HLOOKUP(I292,ElecAvoidedCostsWOCC!$A$5:$Q$50,T292+1,FALSE)</f>
        <v>#N/A</v>
      </c>
      <c r="AI292" s="44" t="e">
        <f t="shared" si="108"/>
        <v>#N/A</v>
      </c>
      <c r="AJ292" s="44" t="e">
        <f t="shared" si="109"/>
        <v>#N/A</v>
      </c>
      <c r="AK292" s="44" t="e">
        <f>HLOOKUP(I292,ElecAvoidedCostsWOCC!$A$5:$Q$50,G292+1,FALSE)*J292*L292</f>
        <v>#N/A</v>
      </c>
      <c r="AL292" s="44" t="e">
        <f t="shared" si="110"/>
        <v>#N/A</v>
      </c>
      <c r="AM292" s="48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8">
        <f t="shared" si="111"/>
        <v>0</v>
      </c>
      <c r="AO292" s="47">
        <f t="shared" si="112"/>
        <v>0</v>
      </c>
      <c r="AP292" s="47" t="e">
        <f t="shared" si="113"/>
        <v>#DIV/0!</v>
      </c>
    </row>
    <row r="293" spans="2:42">
      <c r="B293" s="37"/>
      <c r="C293" s="61"/>
      <c r="D293" s="61"/>
      <c r="E293" s="38"/>
      <c r="F293" s="39"/>
      <c r="G293" s="39"/>
      <c r="H293" s="39"/>
      <c r="I293" s="40"/>
      <c r="J293" s="41"/>
      <c r="K293" s="41"/>
      <c r="L293" s="41"/>
      <c r="M293" s="42"/>
      <c r="N293" s="42"/>
      <c r="O293" s="43"/>
      <c r="P293" s="44"/>
      <c r="Q293" s="44"/>
      <c r="R293" s="45"/>
      <c r="S293" s="46"/>
      <c r="T293" s="39">
        <f t="shared" si="95"/>
        <v>0</v>
      </c>
      <c r="U293" s="47">
        <f t="shared" si="96"/>
        <v>0</v>
      </c>
      <c r="V293" s="48">
        <f t="shared" si="97"/>
        <v>0</v>
      </c>
      <c r="W293" s="49">
        <f t="shared" si="98"/>
        <v>0</v>
      </c>
      <c r="X293" s="44">
        <f t="shared" si="99"/>
        <v>0</v>
      </c>
      <c r="Y293" s="44">
        <f t="shared" si="100"/>
        <v>0</v>
      </c>
      <c r="Z293" s="44">
        <f t="shared" si="101"/>
        <v>0</v>
      </c>
      <c r="AA293" s="50">
        <f t="shared" si="102"/>
        <v>0</v>
      </c>
      <c r="AB293" s="51">
        <f t="shared" si="103"/>
        <v>0</v>
      </c>
      <c r="AC293" s="44">
        <f t="shared" si="104"/>
        <v>0</v>
      </c>
      <c r="AD293" s="44">
        <f t="shared" si="105"/>
        <v>0</v>
      </c>
      <c r="AE293" s="44">
        <f t="shared" si="106"/>
        <v>0</v>
      </c>
      <c r="AF293" s="52" t="e">
        <f>HLOOKUP(I293,ElecAvoidedCostsWOCC!$A$5:$Q$50,G293+1,FALSE)</f>
        <v>#N/A</v>
      </c>
      <c r="AG293" s="44" t="e">
        <f t="shared" si="107"/>
        <v>#N/A</v>
      </c>
      <c r="AH293" s="52" t="e">
        <f>HLOOKUP(I293,ElecAvoidedCostsWOCC!$A$5:$Q$50,T293+1,FALSE)</f>
        <v>#N/A</v>
      </c>
      <c r="AI293" s="44" t="e">
        <f t="shared" si="108"/>
        <v>#N/A</v>
      </c>
      <c r="AJ293" s="44" t="e">
        <f t="shared" si="109"/>
        <v>#N/A</v>
      </c>
      <c r="AK293" s="44" t="e">
        <f>HLOOKUP(I293,ElecAvoidedCostsWOCC!$A$5:$Q$50,G293+1,FALSE)*J293*L293</f>
        <v>#N/A</v>
      </c>
      <c r="AL293" s="44" t="e">
        <f t="shared" si="110"/>
        <v>#N/A</v>
      </c>
      <c r="AM293" s="48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8">
        <f t="shared" si="111"/>
        <v>0</v>
      </c>
      <c r="AO293" s="47">
        <f t="shared" si="112"/>
        <v>0</v>
      </c>
      <c r="AP293" s="47" t="e">
        <f t="shared" si="113"/>
        <v>#DIV/0!</v>
      </c>
    </row>
    <row r="294" spans="2:42">
      <c r="B294" s="37"/>
      <c r="C294" s="61"/>
      <c r="D294" s="61"/>
      <c r="E294" s="38"/>
      <c r="F294" s="39"/>
      <c r="G294" s="39"/>
      <c r="H294" s="39"/>
      <c r="I294" s="40"/>
      <c r="J294" s="41"/>
      <c r="K294" s="41"/>
      <c r="L294" s="41"/>
      <c r="M294" s="42"/>
      <c r="N294" s="42"/>
      <c r="O294" s="43"/>
      <c r="P294" s="44"/>
      <c r="Q294" s="44"/>
      <c r="R294" s="45"/>
      <c r="S294" s="46"/>
      <c r="T294" s="39">
        <f t="shared" si="95"/>
        <v>0</v>
      </c>
      <c r="U294" s="47">
        <f t="shared" si="96"/>
        <v>0</v>
      </c>
      <c r="V294" s="48">
        <f t="shared" si="97"/>
        <v>0</v>
      </c>
      <c r="W294" s="49">
        <f t="shared" si="98"/>
        <v>0</v>
      </c>
      <c r="X294" s="44">
        <f t="shared" si="99"/>
        <v>0</v>
      </c>
      <c r="Y294" s="44">
        <f t="shared" si="100"/>
        <v>0</v>
      </c>
      <c r="Z294" s="44">
        <f t="shared" si="101"/>
        <v>0</v>
      </c>
      <c r="AA294" s="50">
        <f t="shared" si="102"/>
        <v>0</v>
      </c>
      <c r="AB294" s="51">
        <f t="shared" si="103"/>
        <v>0</v>
      </c>
      <c r="AC294" s="44">
        <f t="shared" si="104"/>
        <v>0</v>
      </c>
      <c r="AD294" s="44">
        <f t="shared" si="105"/>
        <v>0</v>
      </c>
      <c r="AE294" s="44">
        <f t="shared" si="106"/>
        <v>0</v>
      </c>
      <c r="AF294" s="52" t="e">
        <f>HLOOKUP(I294,ElecAvoidedCostsWOCC!$A$5:$Q$50,G294+1,FALSE)</f>
        <v>#N/A</v>
      </c>
      <c r="AG294" s="44" t="e">
        <f t="shared" si="107"/>
        <v>#N/A</v>
      </c>
      <c r="AH294" s="52" t="e">
        <f>HLOOKUP(I294,ElecAvoidedCostsWOCC!$A$5:$Q$50,T294+1,FALSE)</f>
        <v>#N/A</v>
      </c>
      <c r="AI294" s="44" t="e">
        <f t="shared" si="108"/>
        <v>#N/A</v>
      </c>
      <c r="AJ294" s="44" t="e">
        <f t="shared" si="109"/>
        <v>#N/A</v>
      </c>
      <c r="AK294" s="44" t="e">
        <f>HLOOKUP(I294,ElecAvoidedCostsWOCC!$A$5:$Q$50,G294+1,FALSE)*J294*L294</f>
        <v>#N/A</v>
      </c>
      <c r="AL294" s="44" t="e">
        <f t="shared" si="110"/>
        <v>#N/A</v>
      </c>
      <c r="AM294" s="48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8">
        <f t="shared" si="111"/>
        <v>0</v>
      </c>
      <c r="AO294" s="47">
        <f t="shared" si="112"/>
        <v>0</v>
      </c>
      <c r="AP294" s="47" t="e">
        <f t="shared" si="113"/>
        <v>#DIV/0!</v>
      </c>
    </row>
    <row r="295" spans="2:42">
      <c r="B295" s="37"/>
      <c r="C295" s="61"/>
      <c r="D295" s="61"/>
      <c r="E295" s="38"/>
      <c r="F295" s="39"/>
      <c r="G295" s="39"/>
      <c r="H295" s="39"/>
      <c r="I295" s="40"/>
      <c r="J295" s="41"/>
      <c r="K295" s="41"/>
      <c r="L295" s="41"/>
      <c r="M295" s="42"/>
      <c r="N295" s="42"/>
      <c r="O295" s="43"/>
      <c r="P295" s="44"/>
      <c r="Q295" s="44"/>
      <c r="R295" s="45"/>
      <c r="S295" s="46"/>
      <c r="T295" s="39">
        <f t="shared" si="95"/>
        <v>0</v>
      </c>
      <c r="U295" s="47">
        <f t="shared" si="96"/>
        <v>0</v>
      </c>
      <c r="V295" s="48">
        <f t="shared" si="97"/>
        <v>0</v>
      </c>
      <c r="W295" s="49">
        <f t="shared" si="98"/>
        <v>0</v>
      </c>
      <c r="X295" s="44">
        <f t="shared" si="99"/>
        <v>0</v>
      </c>
      <c r="Y295" s="44">
        <f t="shared" si="100"/>
        <v>0</v>
      </c>
      <c r="Z295" s="44">
        <f t="shared" si="101"/>
        <v>0</v>
      </c>
      <c r="AA295" s="50">
        <f t="shared" si="102"/>
        <v>0</v>
      </c>
      <c r="AB295" s="51">
        <f t="shared" si="103"/>
        <v>0</v>
      </c>
      <c r="AC295" s="44">
        <f t="shared" si="104"/>
        <v>0</v>
      </c>
      <c r="AD295" s="44">
        <f t="shared" si="105"/>
        <v>0</v>
      </c>
      <c r="AE295" s="44">
        <f t="shared" si="106"/>
        <v>0</v>
      </c>
      <c r="AF295" s="52" t="e">
        <f>HLOOKUP(I295,ElecAvoidedCostsWOCC!$A$5:$Q$50,G295+1,FALSE)</f>
        <v>#N/A</v>
      </c>
      <c r="AG295" s="44" t="e">
        <f t="shared" si="107"/>
        <v>#N/A</v>
      </c>
      <c r="AH295" s="52" t="e">
        <f>HLOOKUP(I295,ElecAvoidedCostsWOCC!$A$5:$Q$50,T295+1,FALSE)</f>
        <v>#N/A</v>
      </c>
      <c r="AI295" s="44" t="e">
        <f t="shared" si="108"/>
        <v>#N/A</v>
      </c>
      <c r="AJ295" s="44" t="e">
        <f t="shared" si="109"/>
        <v>#N/A</v>
      </c>
      <c r="AK295" s="44" t="e">
        <f>HLOOKUP(I295,ElecAvoidedCostsWOCC!$A$5:$Q$50,G295+1,FALSE)*J295*L295</f>
        <v>#N/A</v>
      </c>
      <c r="AL295" s="44" t="e">
        <f t="shared" si="110"/>
        <v>#N/A</v>
      </c>
      <c r="AM295" s="48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8">
        <f t="shared" si="111"/>
        <v>0</v>
      </c>
      <c r="AO295" s="47">
        <f t="shared" si="112"/>
        <v>0</v>
      </c>
      <c r="AP295" s="47" t="e">
        <f t="shared" si="113"/>
        <v>#DIV/0!</v>
      </c>
    </row>
    <row r="296" spans="2:42">
      <c r="B296" s="37"/>
      <c r="C296" s="61"/>
      <c r="D296" s="61"/>
      <c r="E296" s="38"/>
      <c r="F296" s="39"/>
      <c r="G296" s="39"/>
      <c r="H296" s="39"/>
      <c r="I296" s="40"/>
      <c r="J296" s="41"/>
      <c r="K296" s="41"/>
      <c r="L296" s="41"/>
      <c r="M296" s="42"/>
      <c r="N296" s="42"/>
      <c r="O296" s="43"/>
      <c r="P296" s="44"/>
      <c r="Q296" s="44"/>
      <c r="R296" s="45"/>
      <c r="S296" s="46"/>
      <c r="T296" s="39">
        <f t="shared" si="95"/>
        <v>0</v>
      </c>
      <c r="U296" s="47">
        <f t="shared" si="96"/>
        <v>0</v>
      </c>
      <c r="V296" s="48">
        <f t="shared" si="97"/>
        <v>0</v>
      </c>
      <c r="W296" s="49">
        <f t="shared" si="98"/>
        <v>0</v>
      </c>
      <c r="X296" s="44">
        <f t="shared" si="99"/>
        <v>0</v>
      </c>
      <c r="Y296" s="44">
        <f t="shared" si="100"/>
        <v>0</v>
      </c>
      <c r="Z296" s="44">
        <f t="shared" si="101"/>
        <v>0</v>
      </c>
      <c r="AA296" s="50">
        <f t="shared" si="102"/>
        <v>0</v>
      </c>
      <c r="AB296" s="51">
        <f t="shared" si="103"/>
        <v>0</v>
      </c>
      <c r="AC296" s="44">
        <f t="shared" si="104"/>
        <v>0</v>
      </c>
      <c r="AD296" s="44">
        <f t="shared" si="105"/>
        <v>0</v>
      </c>
      <c r="AE296" s="44">
        <f t="shared" si="106"/>
        <v>0</v>
      </c>
      <c r="AF296" s="52" t="e">
        <f>HLOOKUP(I296,ElecAvoidedCostsWOCC!$A$5:$Q$50,G296+1,FALSE)</f>
        <v>#N/A</v>
      </c>
      <c r="AG296" s="44" t="e">
        <f t="shared" si="107"/>
        <v>#N/A</v>
      </c>
      <c r="AH296" s="52" t="e">
        <f>HLOOKUP(I296,ElecAvoidedCostsWOCC!$A$5:$Q$50,T296+1,FALSE)</f>
        <v>#N/A</v>
      </c>
      <c r="AI296" s="44" t="e">
        <f t="shared" si="108"/>
        <v>#N/A</v>
      </c>
      <c r="AJ296" s="44" t="e">
        <f t="shared" si="109"/>
        <v>#N/A</v>
      </c>
      <c r="AK296" s="44" t="e">
        <f>HLOOKUP(I296,ElecAvoidedCostsWOCC!$A$5:$Q$50,G296+1,FALSE)*J296*L296</f>
        <v>#N/A</v>
      </c>
      <c r="AL296" s="44" t="e">
        <f t="shared" si="110"/>
        <v>#N/A</v>
      </c>
      <c r="AM296" s="48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8">
        <f t="shared" si="111"/>
        <v>0</v>
      </c>
      <c r="AO296" s="47">
        <f t="shared" si="112"/>
        <v>0</v>
      </c>
      <c r="AP296" s="47" t="e">
        <f t="shared" si="113"/>
        <v>#DIV/0!</v>
      </c>
    </row>
    <row r="297" spans="2:42">
      <c r="B297" s="37"/>
      <c r="C297" s="61"/>
      <c r="D297" s="61"/>
      <c r="E297" s="38"/>
      <c r="F297" s="39"/>
      <c r="G297" s="39"/>
      <c r="H297" s="39"/>
      <c r="I297" s="40"/>
      <c r="J297" s="41"/>
      <c r="K297" s="41"/>
      <c r="L297" s="41"/>
      <c r="M297" s="42"/>
      <c r="N297" s="42"/>
      <c r="O297" s="43"/>
      <c r="P297" s="44"/>
      <c r="Q297" s="44"/>
      <c r="R297" s="45"/>
      <c r="S297" s="46"/>
      <c r="T297" s="39">
        <f t="shared" si="95"/>
        <v>0</v>
      </c>
      <c r="U297" s="47">
        <f t="shared" si="96"/>
        <v>0</v>
      </c>
      <c r="V297" s="48">
        <f t="shared" si="97"/>
        <v>0</v>
      </c>
      <c r="W297" s="49">
        <f t="shared" si="98"/>
        <v>0</v>
      </c>
      <c r="X297" s="44">
        <f t="shared" si="99"/>
        <v>0</v>
      </c>
      <c r="Y297" s="44">
        <f t="shared" si="100"/>
        <v>0</v>
      </c>
      <c r="Z297" s="44">
        <f t="shared" si="101"/>
        <v>0</v>
      </c>
      <c r="AA297" s="50">
        <f t="shared" si="102"/>
        <v>0</v>
      </c>
      <c r="AB297" s="51">
        <f t="shared" si="103"/>
        <v>0</v>
      </c>
      <c r="AC297" s="44">
        <f t="shared" si="104"/>
        <v>0</v>
      </c>
      <c r="AD297" s="44">
        <f t="shared" si="105"/>
        <v>0</v>
      </c>
      <c r="AE297" s="44">
        <f t="shared" si="106"/>
        <v>0</v>
      </c>
      <c r="AF297" s="52" t="e">
        <f>HLOOKUP(I297,ElecAvoidedCostsWOCC!$A$5:$Q$50,G297+1,FALSE)</f>
        <v>#N/A</v>
      </c>
      <c r="AG297" s="44" t="e">
        <f t="shared" si="107"/>
        <v>#N/A</v>
      </c>
      <c r="AH297" s="52" t="e">
        <f>HLOOKUP(I297,ElecAvoidedCostsWOCC!$A$5:$Q$50,T297+1,FALSE)</f>
        <v>#N/A</v>
      </c>
      <c r="AI297" s="44" t="e">
        <f t="shared" si="108"/>
        <v>#N/A</v>
      </c>
      <c r="AJ297" s="44" t="e">
        <f t="shared" si="109"/>
        <v>#N/A</v>
      </c>
      <c r="AK297" s="44" t="e">
        <f>HLOOKUP(I297,ElecAvoidedCostsWOCC!$A$5:$Q$50,G297+1,FALSE)*J297*L297</f>
        <v>#N/A</v>
      </c>
      <c r="AL297" s="44" t="e">
        <f t="shared" si="110"/>
        <v>#N/A</v>
      </c>
      <c r="AM297" s="48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8">
        <f t="shared" si="111"/>
        <v>0</v>
      </c>
      <c r="AO297" s="47">
        <f t="shared" si="112"/>
        <v>0</v>
      </c>
      <c r="AP297" s="47" t="e">
        <f t="shared" si="113"/>
        <v>#DIV/0!</v>
      </c>
    </row>
    <row r="298" spans="2:42">
      <c r="B298" s="37"/>
      <c r="C298" s="61"/>
      <c r="D298" s="61"/>
      <c r="E298" s="38"/>
      <c r="F298" s="39"/>
      <c r="G298" s="39"/>
      <c r="H298" s="39"/>
      <c r="I298" s="40"/>
      <c r="J298" s="41"/>
      <c r="K298" s="41"/>
      <c r="L298" s="41"/>
      <c r="M298" s="42"/>
      <c r="N298" s="42"/>
      <c r="O298" s="43"/>
      <c r="P298" s="44"/>
      <c r="Q298" s="44"/>
      <c r="R298" s="45"/>
      <c r="S298" s="46"/>
      <c r="T298" s="39">
        <f t="shared" si="95"/>
        <v>0</v>
      </c>
      <c r="U298" s="47">
        <f t="shared" si="96"/>
        <v>0</v>
      </c>
      <c r="V298" s="48">
        <f t="shared" si="97"/>
        <v>0</v>
      </c>
      <c r="W298" s="49">
        <f t="shared" si="98"/>
        <v>0</v>
      </c>
      <c r="X298" s="44">
        <f t="shared" si="99"/>
        <v>0</v>
      </c>
      <c r="Y298" s="44">
        <f t="shared" si="100"/>
        <v>0</v>
      </c>
      <c r="Z298" s="44">
        <f t="shared" si="101"/>
        <v>0</v>
      </c>
      <c r="AA298" s="50">
        <f t="shared" si="102"/>
        <v>0</v>
      </c>
      <c r="AB298" s="51">
        <f t="shared" si="103"/>
        <v>0</v>
      </c>
      <c r="AC298" s="44">
        <f t="shared" si="104"/>
        <v>0</v>
      </c>
      <c r="AD298" s="44">
        <f t="shared" si="105"/>
        <v>0</v>
      </c>
      <c r="AE298" s="44">
        <f t="shared" si="106"/>
        <v>0</v>
      </c>
      <c r="AF298" s="52" t="e">
        <f>HLOOKUP(I298,ElecAvoidedCostsWOCC!$A$5:$Q$50,G298+1,FALSE)</f>
        <v>#N/A</v>
      </c>
      <c r="AG298" s="44" t="e">
        <f t="shared" si="107"/>
        <v>#N/A</v>
      </c>
      <c r="AH298" s="52" t="e">
        <f>HLOOKUP(I298,ElecAvoidedCostsWOCC!$A$5:$Q$50,T298+1,FALSE)</f>
        <v>#N/A</v>
      </c>
      <c r="AI298" s="44" t="e">
        <f t="shared" si="108"/>
        <v>#N/A</v>
      </c>
      <c r="AJ298" s="44" t="e">
        <f t="shared" si="109"/>
        <v>#N/A</v>
      </c>
      <c r="AK298" s="44" t="e">
        <f>HLOOKUP(I298,ElecAvoidedCostsWOCC!$A$5:$Q$50,G298+1,FALSE)*J298*L298</f>
        <v>#N/A</v>
      </c>
      <c r="AL298" s="44" t="e">
        <f t="shared" si="110"/>
        <v>#N/A</v>
      </c>
      <c r="AM298" s="48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8">
        <f t="shared" si="111"/>
        <v>0</v>
      </c>
      <c r="AO298" s="47">
        <f t="shared" si="112"/>
        <v>0</v>
      </c>
      <c r="AP298" s="47" t="e">
        <f t="shared" si="113"/>
        <v>#DIV/0!</v>
      </c>
    </row>
    <row r="299" spans="2:42">
      <c r="B299" s="37"/>
      <c r="C299" s="61"/>
      <c r="D299" s="61"/>
      <c r="E299" s="38"/>
      <c r="F299" s="39"/>
      <c r="G299" s="39"/>
      <c r="H299" s="39"/>
      <c r="I299" s="40"/>
      <c r="J299" s="41"/>
      <c r="K299" s="41"/>
      <c r="L299" s="41"/>
      <c r="M299" s="42"/>
      <c r="N299" s="42"/>
      <c r="O299" s="43"/>
      <c r="P299" s="44"/>
      <c r="Q299" s="44"/>
      <c r="R299" s="45"/>
      <c r="S299" s="46"/>
      <c r="T299" s="39">
        <f t="shared" si="95"/>
        <v>0</v>
      </c>
      <c r="U299" s="47">
        <f t="shared" si="96"/>
        <v>0</v>
      </c>
      <c r="V299" s="48">
        <f t="shared" si="97"/>
        <v>0</v>
      </c>
      <c r="W299" s="49">
        <f t="shared" si="98"/>
        <v>0</v>
      </c>
      <c r="X299" s="44">
        <f t="shared" si="99"/>
        <v>0</v>
      </c>
      <c r="Y299" s="44">
        <f t="shared" si="100"/>
        <v>0</v>
      </c>
      <c r="Z299" s="44">
        <f t="shared" si="101"/>
        <v>0</v>
      </c>
      <c r="AA299" s="50">
        <f t="shared" si="102"/>
        <v>0</v>
      </c>
      <c r="AB299" s="51">
        <f t="shared" si="103"/>
        <v>0</v>
      </c>
      <c r="AC299" s="44">
        <f t="shared" si="104"/>
        <v>0</v>
      </c>
      <c r="AD299" s="44">
        <f t="shared" si="105"/>
        <v>0</v>
      </c>
      <c r="AE299" s="44">
        <f t="shared" si="106"/>
        <v>0</v>
      </c>
      <c r="AF299" s="52" t="e">
        <f>HLOOKUP(I299,ElecAvoidedCostsWOCC!$A$5:$Q$50,G299+1,FALSE)</f>
        <v>#N/A</v>
      </c>
      <c r="AG299" s="44" t="e">
        <f t="shared" si="107"/>
        <v>#N/A</v>
      </c>
      <c r="AH299" s="52" t="e">
        <f>HLOOKUP(I299,ElecAvoidedCostsWOCC!$A$5:$Q$50,T299+1,FALSE)</f>
        <v>#N/A</v>
      </c>
      <c r="AI299" s="44" t="e">
        <f t="shared" si="108"/>
        <v>#N/A</v>
      </c>
      <c r="AJ299" s="44" t="e">
        <f t="shared" si="109"/>
        <v>#N/A</v>
      </c>
      <c r="AK299" s="44" t="e">
        <f>HLOOKUP(I299,ElecAvoidedCostsWOCC!$A$5:$Q$50,G299+1,FALSE)*J299*L299</f>
        <v>#N/A</v>
      </c>
      <c r="AL299" s="44" t="e">
        <f t="shared" si="110"/>
        <v>#N/A</v>
      </c>
      <c r="AM299" s="48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8">
        <f t="shared" si="111"/>
        <v>0</v>
      </c>
      <c r="AO299" s="47">
        <f t="shared" si="112"/>
        <v>0</v>
      </c>
      <c r="AP299" s="47" t="e">
        <f t="shared" si="113"/>
        <v>#DIV/0!</v>
      </c>
    </row>
    <row r="300" spans="2:42">
      <c r="B300" s="37"/>
      <c r="C300" s="61"/>
      <c r="D300" s="61"/>
      <c r="E300" s="38"/>
      <c r="F300" s="39"/>
      <c r="G300" s="39"/>
      <c r="H300" s="39"/>
      <c r="I300" s="40"/>
      <c r="J300" s="41"/>
      <c r="K300" s="41"/>
      <c r="L300" s="41"/>
      <c r="M300" s="42"/>
      <c r="N300" s="42"/>
      <c r="O300" s="43"/>
      <c r="P300" s="44"/>
      <c r="Q300" s="44"/>
      <c r="R300" s="45"/>
      <c r="S300" s="46"/>
      <c r="T300" s="39">
        <f t="shared" si="95"/>
        <v>0</v>
      </c>
      <c r="U300" s="47">
        <f t="shared" si="96"/>
        <v>0</v>
      </c>
      <c r="V300" s="48">
        <f t="shared" si="97"/>
        <v>0</v>
      </c>
      <c r="W300" s="49">
        <f t="shared" si="98"/>
        <v>0</v>
      </c>
      <c r="X300" s="44">
        <f t="shared" si="99"/>
        <v>0</v>
      </c>
      <c r="Y300" s="44">
        <f t="shared" si="100"/>
        <v>0</v>
      </c>
      <c r="Z300" s="44">
        <f t="shared" si="101"/>
        <v>0</v>
      </c>
      <c r="AA300" s="50">
        <f t="shared" si="102"/>
        <v>0</v>
      </c>
      <c r="AB300" s="51">
        <f t="shared" si="103"/>
        <v>0</v>
      </c>
      <c r="AC300" s="44">
        <f t="shared" si="104"/>
        <v>0</v>
      </c>
      <c r="AD300" s="44">
        <f t="shared" si="105"/>
        <v>0</v>
      </c>
      <c r="AE300" s="44">
        <f t="shared" si="106"/>
        <v>0</v>
      </c>
      <c r="AF300" s="52" t="e">
        <f>HLOOKUP(I300,ElecAvoidedCostsWOCC!$A$5:$Q$50,G300+1,FALSE)</f>
        <v>#N/A</v>
      </c>
      <c r="AG300" s="44" t="e">
        <f t="shared" si="107"/>
        <v>#N/A</v>
      </c>
      <c r="AH300" s="52" t="e">
        <f>HLOOKUP(I300,ElecAvoidedCostsWOCC!$A$5:$Q$50,T300+1,FALSE)</f>
        <v>#N/A</v>
      </c>
      <c r="AI300" s="44" t="e">
        <f t="shared" si="108"/>
        <v>#N/A</v>
      </c>
      <c r="AJ300" s="44" t="e">
        <f t="shared" si="109"/>
        <v>#N/A</v>
      </c>
      <c r="AK300" s="44" t="e">
        <f>HLOOKUP(I300,ElecAvoidedCostsWOCC!$A$5:$Q$50,G300+1,FALSE)*J300*L300</f>
        <v>#N/A</v>
      </c>
      <c r="AL300" s="44" t="e">
        <f t="shared" si="110"/>
        <v>#N/A</v>
      </c>
      <c r="AM300" s="48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8">
        <f t="shared" si="111"/>
        <v>0</v>
      </c>
      <c r="AO300" s="47">
        <f t="shared" si="112"/>
        <v>0</v>
      </c>
      <c r="AP300" s="47" t="e">
        <f t="shared" si="113"/>
        <v>#DIV/0!</v>
      </c>
    </row>
    <row r="301" spans="2:42">
      <c r="B301" s="37"/>
      <c r="C301" s="61"/>
      <c r="D301" s="61"/>
      <c r="E301" s="38"/>
      <c r="F301" s="39"/>
      <c r="G301" s="39"/>
      <c r="H301" s="39"/>
      <c r="I301" s="40"/>
      <c r="J301" s="41"/>
      <c r="K301" s="41"/>
      <c r="L301" s="41"/>
      <c r="M301" s="42"/>
      <c r="N301" s="42"/>
      <c r="O301" s="43"/>
      <c r="P301" s="44"/>
      <c r="Q301" s="44"/>
      <c r="R301" s="45"/>
      <c r="S301" s="46"/>
      <c r="T301" s="39">
        <f t="shared" si="95"/>
        <v>0</v>
      </c>
      <c r="U301" s="47">
        <f t="shared" si="96"/>
        <v>0</v>
      </c>
      <c r="V301" s="48">
        <f t="shared" si="97"/>
        <v>0</v>
      </c>
      <c r="W301" s="49">
        <f t="shared" si="98"/>
        <v>0</v>
      </c>
      <c r="X301" s="44">
        <f t="shared" si="99"/>
        <v>0</v>
      </c>
      <c r="Y301" s="44">
        <f t="shared" si="100"/>
        <v>0</v>
      </c>
      <c r="Z301" s="44">
        <f t="shared" si="101"/>
        <v>0</v>
      </c>
      <c r="AA301" s="50">
        <f t="shared" si="102"/>
        <v>0</v>
      </c>
      <c r="AB301" s="51">
        <f t="shared" si="103"/>
        <v>0</v>
      </c>
      <c r="AC301" s="44">
        <f t="shared" si="104"/>
        <v>0</v>
      </c>
      <c r="AD301" s="44">
        <f t="shared" si="105"/>
        <v>0</v>
      </c>
      <c r="AE301" s="44">
        <f t="shared" si="106"/>
        <v>0</v>
      </c>
      <c r="AF301" s="52" t="e">
        <f>HLOOKUP(I301,ElecAvoidedCostsWOCC!$A$5:$Q$50,G301+1,FALSE)</f>
        <v>#N/A</v>
      </c>
      <c r="AG301" s="44" t="e">
        <f t="shared" si="107"/>
        <v>#N/A</v>
      </c>
      <c r="AH301" s="52" t="e">
        <f>HLOOKUP(I301,ElecAvoidedCostsWOCC!$A$5:$Q$50,T301+1,FALSE)</f>
        <v>#N/A</v>
      </c>
      <c r="AI301" s="44" t="e">
        <f t="shared" si="108"/>
        <v>#N/A</v>
      </c>
      <c r="AJ301" s="44" t="e">
        <f t="shared" si="109"/>
        <v>#N/A</v>
      </c>
      <c r="AK301" s="44" t="e">
        <f>HLOOKUP(I301,ElecAvoidedCostsWOCC!$A$5:$Q$50,G301+1,FALSE)*J301*L301</f>
        <v>#N/A</v>
      </c>
      <c r="AL301" s="44" t="e">
        <f t="shared" si="110"/>
        <v>#N/A</v>
      </c>
      <c r="AM301" s="48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8">
        <f t="shared" si="111"/>
        <v>0</v>
      </c>
      <c r="AO301" s="47">
        <f t="shared" si="112"/>
        <v>0</v>
      </c>
      <c r="AP301" s="47" t="e">
        <f t="shared" si="113"/>
        <v>#DIV/0!</v>
      </c>
    </row>
    <row r="302" spans="2:42">
      <c r="B302" s="37"/>
      <c r="C302" s="61"/>
      <c r="D302" s="61"/>
      <c r="E302" s="38"/>
      <c r="F302" s="39"/>
      <c r="G302" s="39"/>
      <c r="H302" s="39"/>
      <c r="I302" s="40"/>
      <c r="J302" s="41"/>
      <c r="K302" s="41"/>
      <c r="L302" s="41"/>
      <c r="M302" s="42"/>
      <c r="N302" s="42"/>
      <c r="O302" s="43"/>
      <c r="P302" s="44"/>
      <c r="Q302" s="44"/>
      <c r="R302" s="45"/>
      <c r="S302" s="46"/>
      <c r="T302" s="39">
        <f t="shared" si="95"/>
        <v>0</v>
      </c>
      <c r="U302" s="47">
        <f t="shared" si="96"/>
        <v>0</v>
      </c>
      <c r="V302" s="48">
        <f t="shared" si="97"/>
        <v>0</v>
      </c>
      <c r="W302" s="49">
        <f t="shared" si="98"/>
        <v>0</v>
      </c>
      <c r="X302" s="44">
        <f t="shared" si="99"/>
        <v>0</v>
      </c>
      <c r="Y302" s="44">
        <f t="shared" si="100"/>
        <v>0</v>
      </c>
      <c r="Z302" s="44">
        <f t="shared" si="101"/>
        <v>0</v>
      </c>
      <c r="AA302" s="50">
        <f t="shared" si="102"/>
        <v>0</v>
      </c>
      <c r="AB302" s="51">
        <f t="shared" si="103"/>
        <v>0</v>
      </c>
      <c r="AC302" s="44">
        <f t="shared" si="104"/>
        <v>0</v>
      </c>
      <c r="AD302" s="44">
        <f t="shared" si="105"/>
        <v>0</v>
      </c>
      <c r="AE302" s="44">
        <f t="shared" si="106"/>
        <v>0</v>
      </c>
      <c r="AF302" s="52" t="e">
        <f>HLOOKUP(I302,ElecAvoidedCostsWOCC!$A$5:$Q$50,G302+1,FALSE)</f>
        <v>#N/A</v>
      </c>
      <c r="AG302" s="44" t="e">
        <f t="shared" si="107"/>
        <v>#N/A</v>
      </c>
      <c r="AH302" s="52" t="e">
        <f>HLOOKUP(I302,ElecAvoidedCostsWOCC!$A$5:$Q$50,T302+1,FALSE)</f>
        <v>#N/A</v>
      </c>
      <c r="AI302" s="44" t="e">
        <f t="shared" si="108"/>
        <v>#N/A</v>
      </c>
      <c r="AJ302" s="44" t="e">
        <f t="shared" si="109"/>
        <v>#N/A</v>
      </c>
      <c r="AK302" s="44" t="e">
        <f>HLOOKUP(I302,ElecAvoidedCostsWOCC!$A$5:$Q$50,G302+1,FALSE)*J302*L302</f>
        <v>#N/A</v>
      </c>
      <c r="AL302" s="44" t="e">
        <f t="shared" si="110"/>
        <v>#N/A</v>
      </c>
      <c r="AM302" s="48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8">
        <f t="shared" si="111"/>
        <v>0</v>
      </c>
      <c r="AO302" s="47">
        <f t="shared" si="112"/>
        <v>0</v>
      </c>
      <c r="AP302" s="47" t="e">
        <f t="shared" si="113"/>
        <v>#DIV/0!</v>
      </c>
    </row>
    <row r="303" spans="2:42">
      <c r="B303" s="37"/>
      <c r="C303" s="61"/>
      <c r="D303" s="61"/>
      <c r="E303" s="38"/>
      <c r="F303" s="39"/>
      <c r="G303" s="39"/>
      <c r="H303" s="39"/>
      <c r="I303" s="40"/>
      <c r="J303" s="41"/>
      <c r="K303" s="41"/>
      <c r="L303" s="41"/>
      <c r="M303" s="42"/>
      <c r="N303" s="42"/>
      <c r="O303" s="43"/>
      <c r="P303" s="44"/>
      <c r="Q303" s="44"/>
      <c r="R303" s="45"/>
      <c r="S303" s="46"/>
      <c r="T303" s="39">
        <f t="shared" si="95"/>
        <v>0</v>
      </c>
      <c r="U303" s="47">
        <f t="shared" si="96"/>
        <v>0</v>
      </c>
      <c r="V303" s="48">
        <f t="shared" si="97"/>
        <v>0</v>
      </c>
      <c r="W303" s="49">
        <f t="shared" si="98"/>
        <v>0</v>
      </c>
      <c r="X303" s="44">
        <f t="shared" si="99"/>
        <v>0</v>
      </c>
      <c r="Y303" s="44">
        <f t="shared" si="100"/>
        <v>0</v>
      </c>
      <c r="Z303" s="44">
        <f t="shared" si="101"/>
        <v>0</v>
      </c>
      <c r="AA303" s="50">
        <f t="shared" si="102"/>
        <v>0</v>
      </c>
      <c r="AB303" s="51">
        <f t="shared" si="103"/>
        <v>0</v>
      </c>
      <c r="AC303" s="44">
        <f t="shared" si="104"/>
        <v>0</v>
      </c>
      <c r="AD303" s="44">
        <f t="shared" si="105"/>
        <v>0</v>
      </c>
      <c r="AE303" s="44">
        <f t="shared" si="106"/>
        <v>0</v>
      </c>
      <c r="AF303" s="52" t="e">
        <f>HLOOKUP(I303,ElecAvoidedCostsWOCC!$A$5:$Q$50,G303+1,FALSE)</f>
        <v>#N/A</v>
      </c>
      <c r="AG303" s="44" t="e">
        <f t="shared" si="107"/>
        <v>#N/A</v>
      </c>
      <c r="AH303" s="52" t="e">
        <f>HLOOKUP(I303,ElecAvoidedCostsWOCC!$A$5:$Q$50,T303+1,FALSE)</f>
        <v>#N/A</v>
      </c>
      <c r="AI303" s="44" t="e">
        <f t="shared" si="108"/>
        <v>#N/A</v>
      </c>
      <c r="AJ303" s="44" t="e">
        <f t="shared" si="109"/>
        <v>#N/A</v>
      </c>
      <c r="AK303" s="44" t="e">
        <f>HLOOKUP(I303,ElecAvoidedCostsWOCC!$A$5:$Q$50,G303+1,FALSE)*J303*L303</f>
        <v>#N/A</v>
      </c>
      <c r="AL303" s="44" t="e">
        <f t="shared" si="110"/>
        <v>#N/A</v>
      </c>
      <c r="AM303" s="48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8">
        <f t="shared" si="111"/>
        <v>0</v>
      </c>
      <c r="AO303" s="47">
        <f t="shared" si="112"/>
        <v>0</v>
      </c>
      <c r="AP303" s="47" t="e">
        <f t="shared" si="113"/>
        <v>#DIV/0!</v>
      </c>
    </row>
    <row r="304" spans="2:42">
      <c r="B304" s="37"/>
      <c r="C304" s="61"/>
      <c r="D304" s="61"/>
      <c r="E304" s="38"/>
      <c r="F304" s="39"/>
      <c r="G304" s="39"/>
      <c r="H304" s="39"/>
      <c r="I304" s="40"/>
      <c r="J304" s="41"/>
      <c r="K304" s="41"/>
      <c r="L304" s="41"/>
      <c r="M304" s="42"/>
      <c r="N304" s="42"/>
      <c r="O304" s="43"/>
      <c r="P304" s="44"/>
      <c r="Q304" s="44"/>
      <c r="R304" s="45"/>
      <c r="S304" s="46"/>
      <c r="T304" s="39">
        <f t="shared" si="95"/>
        <v>0</v>
      </c>
      <c r="U304" s="47">
        <f t="shared" si="96"/>
        <v>0</v>
      </c>
      <c r="V304" s="48">
        <f t="shared" si="97"/>
        <v>0</v>
      </c>
      <c r="W304" s="49">
        <f t="shared" si="98"/>
        <v>0</v>
      </c>
      <c r="X304" s="44">
        <f t="shared" si="99"/>
        <v>0</v>
      </c>
      <c r="Y304" s="44">
        <f t="shared" si="100"/>
        <v>0</v>
      </c>
      <c r="Z304" s="44">
        <f t="shared" si="101"/>
        <v>0</v>
      </c>
      <c r="AA304" s="50">
        <f t="shared" si="102"/>
        <v>0</v>
      </c>
      <c r="AB304" s="51">
        <f t="shared" si="103"/>
        <v>0</v>
      </c>
      <c r="AC304" s="44">
        <f t="shared" si="104"/>
        <v>0</v>
      </c>
      <c r="AD304" s="44">
        <f t="shared" si="105"/>
        <v>0</v>
      </c>
      <c r="AE304" s="44">
        <f t="shared" si="106"/>
        <v>0</v>
      </c>
      <c r="AF304" s="52" t="e">
        <f>HLOOKUP(I304,ElecAvoidedCostsWOCC!$A$5:$Q$50,G304+1,FALSE)</f>
        <v>#N/A</v>
      </c>
      <c r="AG304" s="44" t="e">
        <f t="shared" si="107"/>
        <v>#N/A</v>
      </c>
      <c r="AH304" s="52" t="e">
        <f>HLOOKUP(I304,ElecAvoidedCostsWOCC!$A$5:$Q$50,T304+1,FALSE)</f>
        <v>#N/A</v>
      </c>
      <c r="AI304" s="44" t="e">
        <f t="shared" si="108"/>
        <v>#N/A</v>
      </c>
      <c r="AJ304" s="44" t="e">
        <f t="shared" si="109"/>
        <v>#N/A</v>
      </c>
      <c r="AK304" s="44" t="e">
        <f>HLOOKUP(I304,ElecAvoidedCostsWOCC!$A$5:$Q$50,G304+1,FALSE)*J304*L304</f>
        <v>#N/A</v>
      </c>
      <c r="AL304" s="44" t="e">
        <f t="shared" si="110"/>
        <v>#N/A</v>
      </c>
      <c r="AM304" s="48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8">
        <f t="shared" si="111"/>
        <v>0</v>
      </c>
      <c r="AO304" s="47">
        <f t="shared" si="112"/>
        <v>0</v>
      </c>
      <c r="AP304" s="47" t="e">
        <f t="shared" si="113"/>
        <v>#DIV/0!</v>
      </c>
    </row>
    <row r="305" spans="2:42">
      <c r="B305" s="37"/>
      <c r="C305" s="61"/>
      <c r="D305" s="61"/>
      <c r="E305" s="38"/>
      <c r="F305" s="39"/>
      <c r="G305" s="39"/>
      <c r="H305" s="39"/>
      <c r="I305" s="40"/>
      <c r="J305" s="41"/>
      <c r="K305" s="41"/>
      <c r="L305" s="41"/>
      <c r="M305" s="42"/>
      <c r="N305" s="42"/>
      <c r="O305" s="43"/>
      <c r="P305" s="44"/>
      <c r="Q305" s="44"/>
      <c r="R305" s="45"/>
      <c r="S305" s="46"/>
      <c r="T305" s="39">
        <f t="shared" si="95"/>
        <v>0</v>
      </c>
      <c r="U305" s="47">
        <f t="shared" si="96"/>
        <v>0</v>
      </c>
      <c r="V305" s="48">
        <f t="shared" si="97"/>
        <v>0</v>
      </c>
      <c r="W305" s="49">
        <f t="shared" si="98"/>
        <v>0</v>
      </c>
      <c r="X305" s="44">
        <f t="shared" si="99"/>
        <v>0</v>
      </c>
      <c r="Y305" s="44">
        <f t="shared" si="100"/>
        <v>0</v>
      </c>
      <c r="Z305" s="44">
        <f t="shared" si="101"/>
        <v>0</v>
      </c>
      <c r="AA305" s="50">
        <f t="shared" si="102"/>
        <v>0</v>
      </c>
      <c r="AB305" s="51">
        <f t="shared" si="103"/>
        <v>0</v>
      </c>
      <c r="AC305" s="44">
        <f t="shared" si="104"/>
        <v>0</v>
      </c>
      <c r="AD305" s="44">
        <f t="shared" si="105"/>
        <v>0</v>
      </c>
      <c r="AE305" s="44">
        <f t="shared" si="106"/>
        <v>0</v>
      </c>
      <c r="AF305" s="52" t="e">
        <f>HLOOKUP(I305,ElecAvoidedCostsWOCC!$A$5:$Q$50,G305+1,FALSE)</f>
        <v>#N/A</v>
      </c>
      <c r="AG305" s="44" t="e">
        <f t="shared" si="107"/>
        <v>#N/A</v>
      </c>
      <c r="AH305" s="52" t="e">
        <f>HLOOKUP(I305,ElecAvoidedCostsWOCC!$A$5:$Q$50,T305+1,FALSE)</f>
        <v>#N/A</v>
      </c>
      <c r="AI305" s="44" t="e">
        <f t="shared" si="108"/>
        <v>#N/A</v>
      </c>
      <c r="AJ305" s="44" t="e">
        <f t="shared" si="109"/>
        <v>#N/A</v>
      </c>
      <c r="AK305" s="44" t="e">
        <f>HLOOKUP(I305,ElecAvoidedCostsWOCC!$A$5:$Q$50,G305+1,FALSE)*J305*L305</f>
        <v>#N/A</v>
      </c>
      <c r="AL305" s="44" t="e">
        <f t="shared" si="110"/>
        <v>#N/A</v>
      </c>
      <c r="AM305" s="48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8">
        <f t="shared" si="111"/>
        <v>0</v>
      </c>
      <c r="AO305" s="47">
        <f t="shared" si="112"/>
        <v>0</v>
      </c>
      <c r="AP305" s="47" t="e">
        <f t="shared" si="113"/>
        <v>#DIV/0!</v>
      </c>
    </row>
    <row r="306" spans="2:42">
      <c r="B306" s="37"/>
      <c r="C306" s="61"/>
      <c r="D306" s="61"/>
      <c r="E306" s="38"/>
      <c r="F306" s="39"/>
      <c r="G306" s="39"/>
      <c r="H306" s="39"/>
      <c r="I306" s="40"/>
      <c r="J306" s="41"/>
      <c r="K306" s="41"/>
      <c r="L306" s="41"/>
      <c r="M306" s="42"/>
      <c r="N306" s="42"/>
      <c r="O306" s="43"/>
      <c r="P306" s="44"/>
      <c r="Q306" s="44"/>
      <c r="R306" s="45"/>
      <c r="S306" s="46"/>
      <c r="T306" s="39">
        <f t="shared" si="95"/>
        <v>0</v>
      </c>
      <c r="U306" s="47">
        <f t="shared" si="96"/>
        <v>0</v>
      </c>
      <c r="V306" s="48">
        <f t="shared" si="97"/>
        <v>0</v>
      </c>
      <c r="W306" s="49">
        <f t="shared" si="98"/>
        <v>0</v>
      </c>
      <c r="X306" s="44">
        <f t="shared" si="99"/>
        <v>0</v>
      </c>
      <c r="Y306" s="44">
        <f t="shared" si="100"/>
        <v>0</v>
      </c>
      <c r="Z306" s="44">
        <f t="shared" si="101"/>
        <v>0</v>
      </c>
      <c r="AA306" s="50">
        <f t="shared" si="102"/>
        <v>0</v>
      </c>
      <c r="AB306" s="51">
        <f t="shared" si="103"/>
        <v>0</v>
      </c>
      <c r="AC306" s="44">
        <f t="shared" si="104"/>
        <v>0</v>
      </c>
      <c r="AD306" s="44">
        <f t="shared" si="105"/>
        <v>0</v>
      </c>
      <c r="AE306" s="44">
        <f t="shared" si="106"/>
        <v>0</v>
      </c>
      <c r="AF306" s="52" t="e">
        <f>HLOOKUP(I306,ElecAvoidedCostsWOCC!$A$5:$Q$50,G306+1,FALSE)</f>
        <v>#N/A</v>
      </c>
      <c r="AG306" s="44" t="e">
        <f t="shared" si="107"/>
        <v>#N/A</v>
      </c>
      <c r="AH306" s="52" t="e">
        <f>HLOOKUP(I306,ElecAvoidedCostsWOCC!$A$5:$Q$50,T306+1,FALSE)</f>
        <v>#N/A</v>
      </c>
      <c r="AI306" s="44" t="e">
        <f t="shared" si="108"/>
        <v>#N/A</v>
      </c>
      <c r="AJ306" s="44" t="e">
        <f t="shared" si="109"/>
        <v>#N/A</v>
      </c>
      <c r="AK306" s="44" t="e">
        <f>HLOOKUP(I306,ElecAvoidedCostsWOCC!$A$5:$Q$50,G306+1,FALSE)*J306*L306</f>
        <v>#N/A</v>
      </c>
      <c r="AL306" s="44" t="e">
        <f t="shared" si="110"/>
        <v>#N/A</v>
      </c>
      <c r="AM306" s="48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8">
        <f t="shared" si="111"/>
        <v>0</v>
      </c>
      <c r="AO306" s="47">
        <f t="shared" si="112"/>
        <v>0</v>
      </c>
      <c r="AP306" s="47" t="e">
        <f t="shared" si="113"/>
        <v>#DIV/0!</v>
      </c>
    </row>
    <row r="307" spans="2:42">
      <c r="B307" s="37"/>
      <c r="C307" s="61"/>
      <c r="D307" s="61"/>
      <c r="E307" s="38"/>
      <c r="F307" s="39"/>
      <c r="G307" s="39"/>
      <c r="H307" s="39"/>
      <c r="I307" s="40"/>
      <c r="J307" s="41"/>
      <c r="K307" s="41"/>
      <c r="L307" s="41"/>
      <c r="M307" s="42"/>
      <c r="N307" s="42"/>
      <c r="O307" s="43"/>
      <c r="P307" s="44"/>
      <c r="Q307" s="44"/>
      <c r="R307" s="45"/>
      <c r="S307" s="46"/>
      <c r="T307" s="39">
        <f t="shared" si="95"/>
        <v>0</v>
      </c>
      <c r="U307" s="47">
        <f t="shared" si="96"/>
        <v>0</v>
      </c>
      <c r="V307" s="48">
        <f t="shared" si="97"/>
        <v>0</v>
      </c>
      <c r="W307" s="49">
        <f t="shared" si="98"/>
        <v>0</v>
      </c>
      <c r="X307" s="44">
        <f t="shared" si="99"/>
        <v>0</v>
      </c>
      <c r="Y307" s="44">
        <f t="shared" si="100"/>
        <v>0</v>
      </c>
      <c r="Z307" s="44">
        <f t="shared" si="101"/>
        <v>0</v>
      </c>
      <c r="AA307" s="50">
        <f t="shared" si="102"/>
        <v>0</v>
      </c>
      <c r="AB307" s="51">
        <f t="shared" si="103"/>
        <v>0</v>
      </c>
      <c r="AC307" s="44">
        <f t="shared" si="104"/>
        <v>0</v>
      </c>
      <c r="AD307" s="44">
        <f t="shared" si="105"/>
        <v>0</v>
      </c>
      <c r="AE307" s="44">
        <f t="shared" si="106"/>
        <v>0</v>
      </c>
      <c r="AF307" s="52" t="e">
        <f>HLOOKUP(I307,ElecAvoidedCostsWOCC!$A$5:$Q$50,G307+1,FALSE)</f>
        <v>#N/A</v>
      </c>
      <c r="AG307" s="44" t="e">
        <f t="shared" si="107"/>
        <v>#N/A</v>
      </c>
      <c r="AH307" s="52" t="e">
        <f>HLOOKUP(I307,ElecAvoidedCostsWOCC!$A$5:$Q$50,T307+1,FALSE)</f>
        <v>#N/A</v>
      </c>
      <c r="AI307" s="44" t="e">
        <f t="shared" si="108"/>
        <v>#N/A</v>
      </c>
      <c r="AJ307" s="44" t="e">
        <f t="shared" si="109"/>
        <v>#N/A</v>
      </c>
      <c r="AK307" s="44" t="e">
        <f>HLOOKUP(I307,ElecAvoidedCostsWOCC!$A$5:$Q$50,G307+1,FALSE)*J307*L307</f>
        <v>#N/A</v>
      </c>
      <c r="AL307" s="44" t="e">
        <f t="shared" si="110"/>
        <v>#N/A</v>
      </c>
      <c r="AM307" s="48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8">
        <f t="shared" si="111"/>
        <v>0</v>
      </c>
      <c r="AO307" s="47">
        <f t="shared" si="112"/>
        <v>0</v>
      </c>
      <c r="AP307" s="47" t="e">
        <f t="shared" si="113"/>
        <v>#DIV/0!</v>
      </c>
    </row>
    <row r="308" spans="2:42">
      <c r="B308" s="37"/>
      <c r="C308" s="61"/>
      <c r="D308" s="61"/>
      <c r="E308" s="38"/>
      <c r="F308" s="39"/>
      <c r="G308" s="39"/>
      <c r="H308" s="39"/>
      <c r="I308" s="40"/>
      <c r="J308" s="41"/>
      <c r="K308" s="41"/>
      <c r="L308" s="41"/>
      <c r="M308" s="42"/>
      <c r="N308" s="42"/>
      <c r="O308" s="43"/>
      <c r="P308" s="44"/>
      <c r="Q308" s="44"/>
      <c r="R308" s="45"/>
      <c r="S308" s="46"/>
      <c r="T308" s="39">
        <f t="shared" si="95"/>
        <v>0</v>
      </c>
      <c r="U308" s="47">
        <f t="shared" si="96"/>
        <v>0</v>
      </c>
      <c r="V308" s="48">
        <f t="shared" si="97"/>
        <v>0</v>
      </c>
      <c r="W308" s="49">
        <f t="shared" si="98"/>
        <v>0</v>
      </c>
      <c r="X308" s="44">
        <f t="shared" si="99"/>
        <v>0</v>
      </c>
      <c r="Y308" s="44">
        <f t="shared" si="100"/>
        <v>0</v>
      </c>
      <c r="Z308" s="44">
        <f t="shared" si="101"/>
        <v>0</v>
      </c>
      <c r="AA308" s="50">
        <f t="shared" si="102"/>
        <v>0</v>
      </c>
      <c r="AB308" s="51">
        <f t="shared" si="103"/>
        <v>0</v>
      </c>
      <c r="AC308" s="44">
        <f t="shared" si="104"/>
        <v>0</v>
      </c>
      <c r="AD308" s="44">
        <f t="shared" si="105"/>
        <v>0</v>
      </c>
      <c r="AE308" s="44">
        <f t="shared" si="106"/>
        <v>0</v>
      </c>
      <c r="AF308" s="52" t="e">
        <f>HLOOKUP(I308,ElecAvoidedCostsWOCC!$A$5:$Q$50,G308+1,FALSE)</f>
        <v>#N/A</v>
      </c>
      <c r="AG308" s="44" t="e">
        <f t="shared" si="107"/>
        <v>#N/A</v>
      </c>
      <c r="AH308" s="52" t="e">
        <f>HLOOKUP(I308,ElecAvoidedCostsWOCC!$A$5:$Q$50,T308+1,FALSE)</f>
        <v>#N/A</v>
      </c>
      <c r="AI308" s="44" t="e">
        <f t="shared" si="108"/>
        <v>#N/A</v>
      </c>
      <c r="AJ308" s="44" t="e">
        <f t="shared" si="109"/>
        <v>#N/A</v>
      </c>
      <c r="AK308" s="44" t="e">
        <f>HLOOKUP(I308,ElecAvoidedCostsWOCC!$A$5:$Q$50,G308+1,FALSE)*J308*L308</f>
        <v>#N/A</v>
      </c>
      <c r="AL308" s="44" t="e">
        <f t="shared" si="110"/>
        <v>#N/A</v>
      </c>
      <c r="AM308" s="48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8">
        <f t="shared" si="111"/>
        <v>0</v>
      </c>
      <c r="AO308" s="47">
        <f t="shared" si="112"/>
        <v>0</v>
      </c>
      <c r="AP308" s="47" t="e">
        <f t="shared" si="113"/>
        <v>#DIV/0!</v>
      </c>
    </row>
    <row r="309" spans="2:42">
      <c r="B309" s="37"/>
      <c r="C309" s="61"/>
      <c r="D309" s="61"/>
      <c r="E309" s="38"/>
      <c r="F309" s="39"/>
      <c r="G309" s="39"/>
      <c r="H309" s="39"/>
      <c r="I309" s="40"/>
      <c r="J309" s="41"/>
      <c r="K309" s="41"/>
      <c r="L309" s="41"/>
      <c r="M309" s="42"/>
      <c r="N309" s="42"/>
      <c r="O309" s="43"/>
      <c r="P309" s="44"/>
      <c r="Q309" s="44"/>
      <c r="R309" s="45"/>
      <c r="S309" s="46"/>
      <c r="T309" s="39">
        <f t="shared" si="95"/>
        <v>0</v>
      </c>
      <c r="U309" s="47">
        <f t="shared" si="96"/>
        <v>0</v>
      </c>
      <c r="V309" s="48">
        <f t="shared" si="97"/>
        <v>0</v>
      </c>
      <c r="W309" s="49">
        <f t="shared" si="98"/>
        <v>0</v>
      </c>
      <c r="X309" s="44">
        <f t="shared" si="99"/>
        <v>0</v>
      </c>
      <c r="Y309" s="44">
        <f t="shared" si="100"/>
        <v>0</v>
      </c>
      <c r="Z309" s="44">
        <f t="shared" si="101"/>
        <v>0</v>
      </c>
      <c r="AA309" s="50">
        <f t="shared" si="102"/>
        <v>0</v>
      </c>
      <c r="AB309" s="51">
        <f t="shared" si="103"/>
        <v>0</v>
      </c>
      <c r="AC309" s="44">
        <f t="shared" si="104"/>
        <v>0</v>
      </c>
      <c r="AD309" s="44">
        <f t="shared" si="105"/>
        <v>0</v>
      </c>
      <c r="AE309" s="44">
        <f t="shared" si="106"/>
        <v>0</v>
      </c>
      <c r="AF309" s="52" t="e">
        <f>HLOOKUP(I309,ElecAvoidedCostsWOCC!$A$5:$Q$50,G309+1,FALSE)</f>
        <v>#N/A</v>
      </c>
      <c r="AG309" s="44" t="e">
        <f t="shared" si="107"/>
        <v>#N/A</v>
      </c>
      <c r="AH309" s="52" t="e">
        <f>HLOOKUP(I309,ElecAvoidedCostsWOCC!$A$5:$Q$50,T309+1,FALSE)</f>
        <v>#N/A</v>
      </c>
      <c r="AI309" s="44" t="e">
        <f t="shared" si="108"/>
        <v>#N/A</v>
      </c>
      <c r="AJ309" s="44" t="e">
        <f t="shared" si="109"/>
        <v>#N/A</v>
      </c>
      <c r="AK309" s="44" t="e">
        <f>HLOOKUP(I309,ElecAvoidedCostsWOCC!$A$5:$Q$50,G309+1,FALSE)*J309*L309</f>
        <v>#N/A</v>
      </c>
      <c r="AL309" s="44" t="e">
        <f t="shared" si="110"/>
        <v>#N/A</v>
      </c>
      <c r="AM309" s="48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8">
        <f t="shared" si="111"/>
        <v>0</v>
      </c>
      <c r="AO309" s="47">
        <f t="shared" si="112"/>
        <v>0</v>
      </c>
      <c r="AP309" s="47" t="e">
        <f t="shared" si="113"/>
        <v>#DIV/0!</v>
      </c>
    </row>
    <row r="310" spans="2:42">
      <c r="B310" s="37"/>
      <c r="C310" s="61"/>
      <c r="D310" s="61"/>
      <c r="E310" s="38"/>
      <c r="F310" s="39"/>
      <c r="G310" s="39"/>
      <c r="H310" s="39"/>
      <c r="I310" s="40"/>
      <c r="J310" s="41"/>
      <c r="K310" s="41"/>
      <c r="L310" s="41"/>
      <c r="M310" s="42"/>
      <c r="N310" s="42"/>
      <c r="O310" s="43"/>
      <c r="P310" s="44"/>
      <c r="Q310" s="44"/>
      <c r="R310" s="45"/>
      <c r="S310" s="46"/>
      <c r="T310" s="39">
        <f t="shared" si="95"/>
        <v>0</v>
      </c>
      <c r="U310" s="47">
        <f t="shared" si="96"/>
        <v>0</v>
      </c>
      <c r="V310" s="48">
        <f t="shared" si="97"/>
        <v>0</v>
      </c>
      <c r="W310" s="49">
        <f t="shared" si="98"/>
        <v>0</v>
      </c>
      <c r="X310" s="44">
        <f t="shared" si="99"/>
        <v>0</v>
      </c>
      <c r="Y310" s="44">
        <f t="shared" si="100"/>
        <v>0</v>
      </c>
      <c r="Z310" s="44">
        <f t="shared" si="101"/>
        <v>0</v>
      </c>
      <c r="AA310" s="50">
        <f t="shared" si="102"/>
        <v>0</v>
      </c>
      <c r="AB310" s="51">
        <f t="shared" si="103"/>
        <v>0</v>
      </c>
      <c r="AC310" s="44">
        <f t="shared" si="104"/>
        <v>0</v>
      </c>
      <c r="AD310" s="44">
        <f t="shared" si="105"/>
        <v>0</v>
      </c>
      <c r="AE310" s="44">
        <f t="shared" si="106"/>
        <v>0</v>
      </c>
      <c r="AF310" s="52" t="e">
        <f>HLOOKUP(I310,ElecAvoidedCostsWOCC!$A$5:$Q$50,G310+1,FALSE)</f>
        <v>#N/A</v>
      </c>
      <c r="AG310" s="44" t="e">
        <f t="shared" si="107"/>
        <v>#N/A</v>
      </c>
      <c r="AH310" s="52" t="e">
        <f>HLOOKUP(I310,ElecAvoidedCostsWOCC!$A$5:$Q$50,T310+1,FALSE)</f>
        <v>#N/A</v>
      </c>
      <c r="AI310" s="44" t="e">
        <f t="shared" si="108"/>
        <v>#N/A</v>
      </c>
      <c r="AJ310" s="44" t="e">
        <f t="shared" si="109"/>
        <v>#N/A</v>
      </c>
      <c r="AK310" s="44" t="e">
        <f>HLOOKUP(I310,ElecAvoidedCostsWOCC!$A$5:$Q$50,G310+1,FALSE)*J310*L310</f>
        <v>#N/A</v>
      </c>
      <c r="AL310" s="44" t="e">
        <f t="shared" si="110"/>
        <v>#N/A</v>
      </c>
      <c r="AM310" s="48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8">
        <f t="shared" si="111"/>
        <v>0</v>
      </c>
      <c r="AO310" s="47">
        <f t="shared" si="112"/>
        <v>0</v>
      </c>
      <c r="AP310" s="47" t="e">
        <f t="shared" si="113"/>
        <v>#DIV/0!</v>
      </c>
    </row>
    <row r="311" spans="2:42">
      <c r="B311" s="37"/>
      <c r="C311" s="61"/>
      <c r="D311" s="61"/>
      <c r="E311" s="38"/>
      <c r="F311" s="39"/>
      <c r="G311" s="39"/>
      <c r="H311" s="39"/>
      <c r="I311" s="40"/>
      <c r="J311" s="41"/>
      <c r="K311" s="41"/>
      <c r="L311" s="41"/>
      <c r="M311" s="42"/>
      <c r="N311" s="42"/>
      <c r="O311" s="43"/>
      <c r="P311" s="44"/>
      <c r="Q311" s="44"/>
      <c r="R311" s="45"/>
      <c r="S311" s="46"/>
      <c r="T311" s="39">
        <f t="shared" si="95"/>
        <v>0</v>
      </c>
      <c r="U311" s="47">
        <f t="shared" si="96"/>
        <v>0</v>
      </c>
      <c r="V311" s="48">
        <f t="shared" si="97"/>
        <v>0</v>
      </c>
      <c r="W311" s="49">
        <f t="shared" si="98"/>
        <v>0</v>
      </c>
      <c r="X311" s="44">
        <f t="shared" si="99"/>
        <v>0</v>
      </c>
      <c r="Y311" s="44">
        <f t="shared" si="100"/>
        <v>0</v>
      </c>
      <c r="Z311" s="44">
        <f t="shared" si="101"/>
        <v>0</v>
      </c>
      <c r="AA311" s="50">
        <f t="shared" si="102"/>
        <v>0</v>
      </c>
      <c r="AB311" s="51">
        <f t="shared" si="103"/>
        <v>0</v>
      </c>
      <c r="AC311" s="44">
        <f t="shared" si="104"/>
        <v>0</v>
      </c>
      <c r="AD311" s="44">
        <f t="shared" si="105"/>
        <v>0</v>
      </c>
      <c r="AE311" s="44">
        <f t="shared" si="106"/>
        <v>0</v>
      </c>
      <c r="AF311" s="52" t="e">
        <f>HLOOKUP(I311,ElecAvoidedCostsWOCC!$A$5:$Q$50,G311+1,FALSE)</f>
        <v>#N/A</v>
      </c>
      <c r="AG311" s="44" t="e">
        <f t="shared" si="107"/>
        <v>#N/A</v>
      </c>
      <c r="AH311" s="52" t="e">
        <f>HLOOKUP(I311,ElecAvoidedCostsWOCC!$A$5:$Q$50,T311+1,FALSE)</f>
        <v>#N/A</v>
      </c>
      <c r="AI311" s="44" t="e">
        <f t="shared" si="108"/>
        <v>#N/A</v>
      </c>
      <c r="AJ311" s="44" t="e">
        <f t="shared" si="109"/>
        <v>#N/A</v>
      </c>
      <c r="AK311" s="44" t="e">
        <f>HLOOKUP(I311,ElecAvoidedCostsWOCC!$A$5:$Q$50,G311+1,FALSE)*J311*L311</f>
        <v>#N/A</v>
      </c>
      <c r="AL311" s="44" t="e">
        <f t="shared" si="110"/>
        <v>#N/A</v>
      </c>
      <c r="AM311" s="48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8">
        <f t="shared" si="111"/>
        <v>0</v>
      </c>
      <c r="AO311" s="47">
        <f t="shared" si="112"/>
        <v>0</v>
      </c>
      <c r="AP311" s="47" t="e">
        <f t="shared" si="113"/>
        <v>#DIV/0!</v>
      </c>
    </row>
    <row r="312" spans="2:42">
      <c r="B312" s="37"/>
      <c r="C312" s="61"/>
      <c r="D312" s="61"/>
      <c r="E312" s="38"/>
      <c r="F312" s="39"/>
      <c r="G312" s="39"/>
      <c r="H312" s="39"/>
      <c r="I312" s="40"/>
      <c r="J312" s="41"/>
      <c r="K312" s="41"/>
      <c r="L312" s="41"/>
      <c r="M312" s="42"/>
      <c r="N312" s="42"/>
      <c r="O312" s="43"/>
      <c r="P312" s="44"/>
      <c r="Q312" s="44"/>
      <c r="R312" s="45"/>
      <c r="S312" s="46"/>
      <c r="T312" s="39">
        <f t="shared" si="95"/>
        <v>0</v>
      </c>
      <c r="U312" s="47">
        <f t="shared" si="96"/>
        <v>0</v>
      </c>
      <c r="V312" s="48">
        <f t="shared" si="97"/>
        <v>0</v>
      </c>
      <c r="W312" s="49">
        <f t="shared" si="98"/>
        <v>0</v>
      </c>
      <c r="X312" s="44">
        <f t="shared" si="99"/>
        <v>0</v>
      </c>
      <c r="Y312" s="44">
        <f t="shared" si="100"/>
        <v>0</v>
      </c>
      <c r="Z312" s="44">
        <f t="shared" si="101"/>
        <v>0</v>
      </c>
      <c r="AA312" s="50">
        <f t="shared" si="102"/>
        <v>0</v>
      </c>
      <c r="AB312" s="51">
        <f t="shared" si="103"/>
        <v>0</v>
      </c>
      <c r="AC312" s="44">
        <f t="shared" si="104"/>
        <v>0</v>
      </c>
      <c r="AD312" s="44">
        <f t="shared" si="105"/>
        <v>0</v>
      </c>
      <c r="AE312" s="44">
        <f t="shared" si="106"/>
        <v>0</v>
      </c>
      <c r="AF312" s="52" t="e">
        <f>HLOOKUP(I312,ElecAvoidedCostsWOCC!$A$5:$Q$50,G312+1,FALSE)</f>
        <v>#N/A</v>
      </c>
      <c r="AG312" s="44" t="e">
        <f t="shared" si="107"/>
        <v>#N/A</v>
      </c>
      <c r="AH312" s="52" t="e">
        <f>HLOOKUP(I312,ElecAvoidedCostsWOCC!$A$5:$Q$50,T312+1,FALSE)</f>
        <v>#N/A</v>
      </c>
      <c r="AI312" s="44" t="e">
        <f t="shared" si="108"/>
        <v>#N/A</v>
      </c>
      <c r="AJ312" s="44" t="e">
        <f t="shared" si="109"/>
        <v>#N/A</v>
      </c>
      <c r="AK312" s="44" t="e">
        <f>HLOOKUP(I312,ElecAvoidedCostsWOCC!$A$5:$Q$50,G312+1,FALSE)*J312*L312</f>
        <v>#N/A</v>
      </c>
      <c r="AL312" s="44" t="e">
        <f t="shared" si="110"/>
        <v>#N/A</v>
      </c>
      <c r="AM312" s="48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8">
        <f t="shared" si="111"/>
        <v>0</v>
      </c>
      <c r="AO312" s="47">
        <f t="shared" si="112"/>
        <v>0</v>
      </c>
      <c r="AP312" s="47" t="e">
        <f t="shared" si="113"/>
        <v>#DIV/0!</v>
      </c>
    </row>
    <row r="313" spans="2:42">
      <c r="B313" s="37"/>
      <c r="C313" s="61"/>
      <c r="D313" s="61"/>
      <c r="E313" s="38"/>
      <c r="F313" s="39"/>
      <c r="G313" s="39"/>
      <c r="H313" s="39"/>
      <c r="I313" s="40"/>
      <c r="J313" s="41"/>
      <c r="K313" s="41"/>
      <c r="L313" s="41"/>
      <c r="M313" s="42"/>
      <c r="N313" s="42"/>
      <c r="O313" s="43"/>
      <c r="P313" s="44"/>
      <c r="Q313" s="44"/>
      <c r="R313" s="45"/>
      <c r="S313" s="46"/>
      <c r="T313" s="39">
        <f t="shared" si="95"/>
        <v>0</v>
      </c>
      <c r="U313" s="47">
        <f t="shared" si="96"/>
        <v>0</v>
      </c>
      <c r="V313" s="48">
        <f t="shared" si="97"/>
        <v>0</v>
      </c>
      <c r="W313" s="49">
        <f t="shared" si="98"/>
        <v>0</v>
      </c>
      <c r="X313" s="44">
        <f t="shared" si="99"/>
        <v>0</v>
      </c>
      <c r="Y313" s="44">
        <f t="shared" si="100"/>
        <v>0</v>
      </c>
      <c r="Z313" s="44">
        <f t="shared" si="101"/>
        <v>0</v>
      </c>
      <c r="AA313" s="50">
        <f t="shared" si="102"/>
        <v>0</v>
      </c>
      <c r="AB313" s="51">
        <f t="shared" si="103"/>
        <v>0</v>
      </c>
      <c r="AC313" s="44">
        <f t="shared" si="104"/>
        <v>0</v>
      </c>
      <c r="AD313" s="44">
        <f t="shared" si="105"/>
        <v>0</v>
      </c>
      <c r="AE313" s="44">
        <f t="shared" si="106"/>
        <v>0</v>
      </c>
      <c r="AF313" s="52" t="e">
        <f>HLOOKUP(I313,ElecAvoidedCostsWOCC!$A$5:$Q$50,G313+1,FALSE)</f>
        <v>#N/A</v>
      </c>
      <c r="AG313" s="44" t="e">
        <f t="shared" si="107"/>
        <v>#N/A</v>
      </c>
      <c r="AH313" s="52" t="e">
        <f>HLOOKUP(I313,ElecAvoidedCostsWOCC!$A$5:$Q$50,T313+1,FALSE)</f>
        <v>#N/A</v>
      </c>
      <c r="AI313" s="44" t="e">
        <f t="shared" si="108"/>
        <v>#N/A</v>
      </c>
      <c r="AJ313" s="44" t="e">
        <f t="shared" si="109"/>
        <v>#N/A</v>
      </c>
      <c r="AK313" s="44" t="e">
        <f>HLOOKUP(I313,ElecAvoidedCostsWOCC!$A$5:$Q$50,G313+1,FALSE)*J313*L313</f>
        <v>#N/A</v>
      </c>
      <c r="AL313" s="44" t="e">
        <f t="shared" si="110"/>
        <v>#N/A</v>
      </c>
      <c r="AM313" s="48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8">
        <f t="shared" si="111"/>
        <v>0</v>
      </c>
      <c r="AO313" s="47">
        <f t="shared" si="112"/>
        <v>0</v>
      </c>
      <c r="AP313" s="47" t="e">
        <f t="shared" si="113"/>
        <v>#DIV/0!</v>
      </c>
    </row>
    <row r="314" spans="2:42">
      <c r="B314" s="37"/>
      <c r="C314" s="61"/>
      <c r="D314" s="61"/>
      <c r="E314" s="38"/>
      <c r="F314" s="39"/>
      <c r="G314" s="39"/>
      <c r="H314" s="39"/>
      <c r="I314" s="40"/>
      <c r="J314" s="41"/>
      <c r="K314" s="41"/>
      <c r="L314" s="41"/>
      <c r="M314" s="42"/>
      <c r="N314" s="42"/>
      <c r="O314" s="43"/>
      <c r="P314" s="44"/>
      <c r="Q314" s="44"/>
      <c r="R314" s="45"/>
      <c r="S314" s="46"/>
      <c r="T314" s="39">
        <f t="shared" si="95"/>
        <v>0</v>
      </c>
      <c r="U314" s="47">
        <f t="shared" si="96"/>
        <v>0</v>
      </c>
      <c r="V314" s="48">
        <f t="shared" si="97"/>
        <v>0</v>
      </c>
      <c r="W314" s="49">
        <f t="shared" si="98"/>
        <v>0</v>
      </c>
      <c r="X314" s="44">
        <f t="shared" si="99"/>
        <v>0</v>
      </c>
      <c r="Y314" s="44">
        <f t="shared" si="100"/>
        <v>0</v>
      </c>
      <c r="Z314" s="44">
        <f t="shared" si="101"/>
        <v>0</v>
      </c>
      <c r="AA314" s="50">
        <f t="shared" si="102"/>
        <v>0</v>
      </c>
      <c r="AB314" s="51">
        <f t="shared" si="103"/>
        <v>0</v>
      </c>
      <c r="AC314" s="44">
        <f t="shared" si="104"/>
        <v>0</v>
      </c>
      <c r="AD314" s="44">
        <f t="shared" si="105"/>
        <v>0</v>
      </c>
      <c r="AE314" s="44">
        <f t="shared" si="106"/>
        <v>0</v>
      </c>
      <c r="AF314" s="52" t="e">
        <f>HLOOKUP(I314,ElecAvoidedCostsWOCC!$A$5:$Q$50,G314+1,FALSE)</f>
        <v>#N/A</v>
      </c>
      <c r="AG314" s="44" t="e">
        <f t="shared" si="107"/>
        <v>#N/A</v>
      </c>
      <c r="AH314" s="52" t="e">
        <f>HLOOKUP(I314,ElecAvoidedCostsWOCC!$A$5:$Q$50,T314+1,FALSE)</f>
        <v>#N/A</v>
      </c>
      <c r="AI314" s="44" t="e">
        <f t="shared" si="108"/>
        <v>#N/A</v>
      </c>
      <c r="AJ314" s="44" t="e">
        <f t="shared" si="109"/>
        <v>#N/A</v>
      </c>
      <c r="AK314" s="44" t="e">
        <f>HLOOKUP(I314,ElecAvoidedCostsWOCC!$A$5:$Q$50,G314+1,FALSE)*J314*L314</f>
        <v>#N/A</v>
      </c>
      <c r="AL314" s="44" t="e">
        <f t="shared" si="110"/>
        <v>#N/A</v>
      </c>
      <c r="AM314" s="48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8">
        <f t="shared" si="111"/>
        <v>0</v>
      </c>
      <c r="AO314" s="47">
        <f t="shared" si="112"/>
        <v>0</v>
      </c>
      <c r="AP314" s="47" t="e">
        <f t="shared" si="113"/>
        <v>#DIV/0!</v>
      </c>
    </row>
    <row r="315" spans="2:42">
      <c r="B315" s="37"/>
      <c r="C315" s="61"/>
      <c r="D315" s="61"/>
      <c r="E315" s="38"/>
      <c r="F315" s="39"/>
      <c r="G315" s="39"/>
      <c r="H315" s="39"/>
      <c r="I315" s="40"/>
      <c r="J315" s="41"/>
      <c r="K315" s="41"/>
      <c r="L315" s="41"/>
      <c r="M315" s="42"/>
      <c r="N315" s="42"/>
      <c r="O315" s="43"/>
      <c r="P315" s="44"/>
      <c r="Q315" s="44"/>
      <c r="R315" s="45"/>
      <c r="S315" s="46"/>
      <c r="T315" s="39">
        <f t="shared" si="95"/>
        <v>0</v>
      </c>
      <c r="U315" s="47">
        <f t="shared" si="96"/>
        <v>0</v>
      </c>
      <c r="V315" s="48">
        <f t="shared" si="97"/>
        <v>0</v>
      </c>
      <c r="W315" s="49">
        <f t="shared" si="98"/>
        <v>0</v>
      </c>
      <c r="X315" s="44">
        <f t="shared" si="99"/>
        <v>0</v>
      </c>
      <c r="Y315" s="44">
        <f t="shared" si="100"/>
        <v>0</v>
      </c>
      <c r="Z315" s="44">
        <f t="shared" si="101"/>
        <v>0</v>
      </c>
      <c r="AA315" s="50">
        <f t="shared" si="102"/>
        <v>0</v>
      </c>
      <c r="AB315" s="51">
        <f t="shared" si="103"/>
        <v>0</v>
      </c>
      <c r="AC315" s="44">
        <f t="shared" si="104"/>
        <v>0</v>
      </c>
      <c r="AD315" s="44">
        <f t="shared" si="105"/>
        <v>0</v>
      </c>
      <c r="AE315" s="44">
        <f t="shared" si="106"/>
        <v>0</v>
      </c>
      <c r="AF315" s="52" t="e">
        <f>HLOOKUP(I315,ElecAvoidedCostsWOCC!$A$5:$Q$50,G315+1,FALSE)</f>
        <v>#N/A</v>
      </c>
      <c r="AG315" s="44" t="e">
        <f t="shared" si="107"/>
        <v>#N/A</v>
      </c>
      <c r="AH315" s="52" t="e">
        <f>HLOOKUP(I315,ElecAvoidedCostsWOCC!$A$5:$Q$50,T315+1,FALSE)</f>
        <v>#N/A</v>
      </c>
      <c r="AI315" s="44" t="e">
        <f t="shared" si="108"/>
        <v>#N/A</v>
      </c>
      <c r="AJ315" s="44" t="e">
        <f t="shared" si="109"/>
        <v>#N/A</v>
      </c>
      <c r="AK315" s="44" t="e">
        <f>HLOOKUP(I315,ElecAvoidedCostsWOCC!$A$5:$Q$50,G315+1,FALSE)*J315*L315</f>
        <v>#N/A</v>
      </c>
      <c r="AL315" s="44" t="e">
        <f t="shared" si="110"/>
        <v>#N/A</v>
      </c>
      <c r="AM315" s="48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8">
        <f t="shared" si="111"/>
        <v>0</v>
      </c>
      <c r="AO315" s="47">
        <f t="shared" si="112"/>
        <v>0</v>
      </c>
      <c r="AP315" s="47" t="e">
        <f t="shared" si="113"/>
        <v>#DIV/0!</v>
      </c>
    </row>
    <row r="316" spans="2:42">
      <c r="B316" s="37"/>
      <c r="C316" s="61"/>
      <c r="D316" s="61"/>
      <c r="E316" s="38"/>
      <c r="F316" s="39"/>
      <c r="G316" s="39"/>
      <c r="H316" s="39"/>
      <c r="I316" s="40"/>
      <c r="J316" s="41"/>
      <c r="K316" s="41"/>
      <c r="L316" s="41"/>
      <c r="M316" s="42"/>
      <c r="N316" s="42"/>
      <c r="O316" s="43"/>
      <c r="P316" s="44"/>
      <c r="Q316" s="44"/>
      <c r="R316" s="45"/>
      <c r="S316" s="46"/>
      <c r="T316" s="39">
        <f t="shared" si="95"/>
        <v>0</v>
      </c>
      <c r="U316" s="47">
        <f t="shared" si="96"/>
        <v>0</v>
      </c>
      <c r="V316" s="48">
        <f t="shared" si="97"/>
        <v>0</v>
      </c>
      <c r="W316" s="49">
        <f t="shared" si="98"/>
        <v>0</v>
      </c>
      <c r="X316" s="44">
        <f t="shared" si="99"/>
        <v>0</v>
      </c>
      <c r="Y316" s="44">
        <f t="shared" si="100"/>
        <v>0</v>
      </c>
      <c r="Z316" s="44">
        <f t="shared" si="101"/>
        <v>0</v>
      </c>
      <c r="AA316" s="50">
        <f t="shared" si="102"/>
        <v>0</v>
      </c>
      <c r="AB316" s="51">
        <f t="shared" si="103"/>
        <v>0</v>
      </c>
      <c r="AC316" s="44">
        <f t="shared" si="104"/>
        <v>0</v>
      </c>
      <c r="AD316" s="44">
        <f t="shared" si="105"/>
        <v>0</v>
      </c>
      <c r="AE316" s="44">
        <f t="shared" si="106"/>
        <v>0</v>
      </c>
      <c r="AF316" s="52" t="e">
        <f>HLOOKUP(I316,ElecAvoidedCostsWOCC!$A$5:$Q$50,G316+1,FALSE)</f>
        <v>#N/A</v>
      </c>
      <c r="AG316" s="44" t="e">
        <f t="shared" si="107"/>
        <v>#N/A</v>
      </c>
      <c r="AH316" s="52" t="e">
        <f>HLOOKUP(I316,ElecAvoidedCostsWOCC!$A$5:$Q$50,T316+1,FALSE)</f>
        <v>#N/A</v>
      </c>
      <c r="AI316" s="44" t="e">
        <f t="shared" si="108"/>
        <v>#N/A</v>
      </c>
      <c r="AJ316" s="44" t="e">
        <f t="shared" si="109"/>
        <v>#N/A</v>
      </c>
      <c r="AK316" s="44" t="e">
        <f>HLOOKUP(I316,ElecAvoidedCostsWOCC!$A$5:$Q$50,G316+1,FALSE)*J316*L316</f>
        <v>#N/A</v>
      </c>
      <c r="AL316" s="44" t="e">
        <f t="shared" si="110"/>
        <v>#N/A</v>
      </c>
      <c r="AM316" s="48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8">
        <f t="shared" si="111"/>
        <v>0</v>
      </c>
      <c r="AO316" s="47">
        <f t="shared" si="112"/>
        <v>0</v>
      </c>
      <c r="AP316" s="47" t="e">
        <f t="shared" si="113"/>
        <v>#DIV/0!</v>
      </c>
    </row>
    <row r="317" spans="2:42">
      <c r="B317" s="37"/>
      <c r="C317" s="61"/>
      <c r="D317" s="61"/>
      <c r="E317" s="38"/>
      <c r="F317" s="39"/>
      <c r="G317" s="39"/>
      <c r="H317" s="39"/>
      <c r="I317" s="40"/>
      <c r="J317" s="41"/>
      <c r="K317" s="41"/>
      <c r="L317" s="41"/>
      <c r="M317" s="42"/>
      <c r="N317" s="42"/>
      <c r="O317" s="43"/>
      <c r="P317" s="44"/>
      <c r="Q317" s="44"/>
      <c r="R317" s="45"/>
      <c r="S317" s="46"/>
      <c r="T317" s="39">
        <f t="shared" si="95"/>
        <v>0</v>
      </c>
      <c r="U317" s="47">
        <f t="shared" si="96"/>
        <v>0</v>
      </c>
      <c r="V317" s="48">
        <f t="shared" si="97"/>
        <v>0</v>
      </c>
      <c r="W317" s="49">
        <f t="shared" si="98"/>
        <v>0</v>
      </c>
      <c r="X317" s="44">
        <f t="shared" si="99"/>
        <v>0</v>
      </c>
      <c r="Y317" s="44">
        <f t="shared" si="100"/>
        <v>0</v>
      </c>
      <c r="Z317" s="44">
        <f t="shared" si="101"/>
        <v>0</v>
      </c>
      <c r="AA317" s="50">
        <f t="shared" si="102"/>
        <v>0</v>
      </c>
      <c r="AB317" s="51">
        <f t="shared" si="103"/>
        <v>0</v>
      </c>
      <c r="AC317" s="44">
        <f t="shared" si="104"/>
        <v>0</v>
      </c>
      <c r="AD317" s="44">
        <f t="shared" si="105"/>
        <v>0</v>
      </c>
      <c r="AE317" s="44">
        <f t="shared" si="106"/>
        <v>0</v>
      </c>
      <c r="AF317" s="52" t="e">
        <f>HLOOKUP(I317,ElecAvoidedCostsWOCC!$A$5:$Q$50,G317+1,FALSE)</f>
        <v>#N/A</v>
      </c>
      <c r="AG317" s="44" t="e">
        <f t="shared" si="107"/>
        <v>#N/A</v>
      </c>
      <c r="AH317" s="52" t="e">
        <f>HLOOKUP(I317,ElecAvoidedCostsWOCC!$A$5:$Q$50,T317+1,FALSE)</f>
        <v>#N/A</v>
      </c>
      <c r="AI317" s="44" t="e">
        <f t="shared" si="108"/>
        <v>#N/A</v>
      </c>
      <c r="AJ317" s="44" t="e">
        <f t="shared" si="109"/>
        <v>#N/A</v>
      </c>
      <c r="AK317" s="44" t="e">
        <f>HLOOKUP(I317,ElecAvoidedCostsWOCC!$A$5:$Q$50,G317+1,FALSE)*J317*L317</f>
        <v>#N/A</v>
      </c>
      <c r="AL317" s="44" t="e">
        <f t="shared" si="110"/>
        <v>#N/A</v>
      </c>
      <c r="AM317" s="48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8">
        <f t="shared" si="111"/>
        <v>0</v>
      </c>
      <c r="AO317" s="47">
        <f t="shared" si="112"/>
        <v>0</v>
      </c>
      <c r="AP317" s="47" t="e">
        <f t="shared" si="113"/>
        <v>#DIV/0!</v>
      </c>
    </row>
    <row r="318" spans="2:42">
      <c r="B318" s="37"/>
      <c r="C318" s="61"/>
      <c r="D318" s="61"/>
      <c r="E318" s="38"/>
      <c r="F318" s="39"/>
      <c r="G318" s="39"/>
      <c r="H318" s="39"/>
      <c r="I318" s="40"/>
      <c r="J318" s="41"/>
      <c r="K318" s="41"/>
      <c r="L318" s="41"/>
      <c r="M318" s="42"/>
      <c r="N318" s="42"/>
      <c r="O318" s="43"/>
      <c r="P318" s="44"/>
      <c r="Q318" s="44"/>
      <c r="R318" s="45"/>
      <c r="S318" s="46"/>
      <c r="T318" s="39">
        <f t="shared" si="95"/>
        <v>0</v>
      </c>
      <c r="U318" s="47">
        <f t="shared" si="96"/>
        <v>0</v>
      </c>
      <c r="V318" s="48">
        <f t="shared" si="97"/>
        <v>0</v>
      </c>
      <c r="W318" s="49">
        <f t="shared" si="98"/>
        <v>0</v>
      </c>
      <c r="X318" s="44">
        <f t="shared" si="99"/>
        <v>0</v>
      </c>
      <c r="Y318" s="44">
        <f t="shared" si="100"/>
        <v>0</v>
      </c>
      <c r="Z318" s="44">
        <f t="shared" si="101"/>
        <v>0</v>
      </c>
      <c r="AA318" s="50">
        <f t="shared" si="102"/>
        <v>0</v>
      </c>
      <c r="AB318" s="51">
        <f t="shared" si="103"/>
        <v>0</v>
      </c>
      <c r="AC318" s="44">
        <f t="shared" si="104"/>
        <v>0</v>
      </c>
      <c r="AD318" s="44">
        <f t="shared" si="105"/>
        <v>0</v>
      </c>
      <c r="AE318" s="44">
        <f t="shared" si="106"/>
        <v>0</v>
      </c>
      <c r="AF318" s="52" t="e">
        <f>HLOOKUP(I318,ElecAvoidedCostsWOCC!$A$5:$Q$50,G318+1,FALSE)</f>
        <v>#N/A</v>
      </c>
      <c r="AG318" s="44" t="e">
        <f t="shared" si="107"/>
        <v>#N/A</v>
      </c>
      <c r="AH318" s="52" t="e">
        <f>HLOOKUP(I318,ElecAvoidedCostsWOCC!$A$5:$Q$50,T318+1,FALSE)</f>
        <v>#N/A</v>
      </c>
      <c r="AI318" s="44" t="e">
        <f t="shared" si="108"/>
        <v>#N/A</v>
      </c>
      <c r="AJ318" s="44" t="e">
        <f t="shared" si="109"/>
        <v>#N/A</v>
      </c>
      <c r="AK318" s="44" t="e">
        <f>HLOOKUP(I318,ElecAvoidedCostsWOCC!$A$5:$Q$50,G318+1,FALSE)*J318*L318</f>
        <v>#N/A</v>
      </c>
      <c r="AL318" s="44" t="e">
        <f t="shared" si="110"/>
        <v>#N/A</v>
      </c>
      <c r="AM318" s="48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8">
        <f t="shared" si="111"/>
        <v>0</v>
      </c>
      <c r="AO318" s="47">
        <f t="shared" si="112"/>
        <v>0</v>
      </c>
      <c r="AP318" s="47" t="e">
        <f t="shared" si="113"/>
        <v>#DIV/0!</v>
      </c>
    </row>
    <row r="319" spans="2:42">
      <c r="B319" s="37"/>
      <c r="C319" s="61"/>
      <c r="D319" s="61"/>
      <c r="E319" s="38"/>
      <c r="F319" s="39"/>
      <c r="G319" s="39"/>
      <c r="H319" s="39"/>
      <c r="I319" s="40"/>
      <c r="J319" s="41"/>
      <c r="K319" s="41"/>
      <c r="L319" s="41"/>
      <c r="M319" s="42"/>
      <c r="N319" s="42"/>
      <c r="O319" s="43"/>
      <c r="P319" s="44"/>
      <c r="Q319" s="44"/>
      <c r="R319" s="45"/>
      <c r="S319" s="46"/>
      <c r="T319" s="39">
        <f t="shared" si="95"/>
        <v>0</v>
      </c>
      <c r="U319" s="47">
        <f t="shared" si="96"/>
        <v>0</v>
      </c>
      <c r="V319" s="48">
        <f t="shared" si="97"/>
        <v>0</v>
      </c>
      <c r="W319" s="49">
        <f t="shared" si="98"/>
        <v>0</v>
      </c>
      <c r="X319" s="44">
        <f t="shared" si="99"/>
        <v>0</v>
      </c>
      <c r="Y319" s="44">
        <f t="shared" si="100"/>
        <v>0</v>
      </c>
      <c r="Z319" s="44">
        <f t="shared" si="101"/>
        <v>0</v>
      </c>
      <c r="AA319" s="50">
        <f t="shared" si="102"/>
        <v>0</v>
      </c>
      <c r="AB319" s="51">
        <f t="shared" si="103"/>
        <v>0</v>
      </c>
      <c r="AC319" s="44">
        <f t="shared" si="104"/>
        <v>0</v>
      </c>
      <c r="AD319" s="44">
        <f t="shared" si="105"/>
        <v>0</v>
      </c>
      <c r="AE319" s="44">
        <f t="shared" si="106"/>
        <v>0</v>
      </c>
      <c r="AF319" s="52" t="e">
        <f>HLOOKUP(I319,ElecAvoidedCostsWOCC!$A$5:$Q$50,G319+1,FALSE)</f>
        <v>#N/A</v>
      </c>
      <c r="AG319" s="44" t="e">
        <f t="shared" si="107"/>
        <v>#N/A</v>
      </c>
      <c r="AH319" s="52" t="e">
        <f>HLOOKUP(I319,ElecAvoidedCostsWOCC!$A$5:$Q$50,T319+1,FALSE)</f>
        <v>#N/A</v>
      </c>
      <c r="AI319" s="44" t="e">
        <f t="shared" si="108"/>
        <v>#N/A</v>
      </c>
      <c r="AJ319" s="44" t="e">
        <f t="shared" si="109"/>
        <v>#N/A</v>
      </c>
      <c r="AK319" s="44" t="e">
        <f>HLOOKUP(I319,ElecAvoidedCostsWOCC!$A$5:$Q$50,G319+1,FALSE)*J319*L319</f>
        <v>#N/A</v>
      </c>
      <c r="AL319" s="44" t="e">
        <f t="shared" si="110"/>
        <v>#N/A</v>
      </c>
      <c r="AM319" s="48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8">
        <f t="shared" si="111"/>
        <v>0</v>
      </c>
      <c r="AO319" s="47">
        <f t="shared" si="112"/>
        <v>0</v>
      </c>
      <c r="AP319" s="47" t="e">
        <f t="shared" si="113"/>
        <v>#DIV/0!</v>
      </c>
    </row>
    <row r="320" spans="2:42">
      <c r="B320" s="37"/>
      <c r="C320" s="61"/>
      <c r="D320" s="61"/>
      <c r="E320" s="38"/>
      <c r="F320" s="39"/>
      <c r="G320" s="39"/>
      <c r="H320" s="39"/>
      <c r="I320" s="40"/>
      <c r="J320" s="41"/>
      <c r="K320" s="41"/>
      <c r="L320" s="41"/>
      <c r="M320" s="42"/>
      <c r="N320" s="42"/>
      <c r="O320" s="43"/>
      <c r="P320" s="44"/>
      <c r="Q320" s="44"/>
      <c r="R320" s="45"/>
      <c r="S320" s="46"/>
      <c r="T320" s="39">
        <f t="shared" si="95"/>
        <v>0</v>
      </c>
      <c r="U320" s="47">
        <f t="shared" si="96"/>
        <v>0</v>
      </c>
      <c r="V320" s="48">
        <f t="shared" si="97"/>
        <v>0</v>
      </c>
      <c r="W320" s="49">
        <f t="shared" si="98"/>
        <v>0</v>
      </c>
      <c r="X320" s="44">
        <f t="shared" si="99"/>
        <v>0</v>
      </c>
      <c r="Y320" s="44">
        <f t="shared" si="100"/>
        <v>0</v>
      </c>
      <c r="Z320" s="44">
        <f t="shared" si="101"/>
        <v>0</v>
      </c>
      <c r="AA320" s="50">
        <f t="shared" si="102"/>
        <v>0</v>
      </c>
      <c r="AB320" s="51">
        <f t="shared" si="103"/>
        <v>0</v>
      </c>
      <c r="AC320" s="44">
        <f t="shared" si="104"/>
        <v>0</v>
      </c>
      <c r="AD320" s="44">
        <f t="shared" si="105"/>
        <v>0</v>
      </c>
      <c r="AE320" s="44">
        <f t="shared" si="106"/>
        <v>0</v>
      </c>
      <c r="AF320" s="52" t="e">
        <f>HLOOKUP(I320,ElecAvoidedCostsWOCC!$A$5:$Q$50,G320+1,FALSE)</f>
        <v>#N/A</v>
      </c>
      <c r="AG320" s="44" t="e">
        <f t="shared" si="107"/>
        <v>#N/A</v>
      </c>
      <c r="AH320" s="52" t="e">
        <f>HLOOKUP(I320,ElecAvoidedCostsWOCC!$A$5:$Q$50,T320+1,FALSE)</f>
        <v>#N/A</v>
      </c>
      <c r="AI320" s="44" t="e">
        <f t="shared" si="108"/>
        <v>#N/A</v>
      </c>
      <c r="AJ320" s="44" t="e">
        <f t="shared" si="109"/>
        <v>#N/A</v>
      </c>
      <c r="AK320" s="44" t="e">
        <f>HLOOKUP(I320,ElecAvoidedCostsWOCC!$A$5:$Q$50,G320+1,FALSE)*J320*L320</f>
        <v>#N/A</v>
      </c>
      <c r="AL320" s="44" t="e">
        <f t="shared" si="110"/>
        <v>#N/A</v>
      </c>
      <c r="AM320" s="48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8">
        <f t="shared" si="111"/>
        <v>0</v>
      </c>
      <c r="AO320" s="47">
        <f t="shared" si="112"/>
        <v>0</v>
      </c>
      <c r="AP320" s="47" t="e">
        <f t="shared" si="113"/>
        <v>#DIV/0!</v>
      </c>
    </row>
    <row r="321" spans="2:42">
      <c r="B321" s="37"/>
      <c r="C321" s="61"/>
      <c r="D321" s="61"/>
      <c r="E321" s="38"/>
      <c r="F321" s="39"/>
      <c r="G321" s="39"/>
      <c r="H321" s="39"/>
      <c r="I321" s="40"/>
      <c r="J321" s="41"/>
      <c r="K321" s="41"/>
      <c r="L321" s="41"/>
      <c r="M321" s="42"/>
      <c r="N321" s="42"/>
      <c r="O321" s="43"/>
      <c r="P321" s="44"/>
      <c r="Q321" s="44"/>
      <c r="R321" s="45"/>
      <c r="S321" s="46"/>
      <c r="T321" s="39">
        <f t="shared" si="95"/>
        <v>0</v>
      </c>
      <c r="U321" s="47">
        <f t="shared" si="96"/>
        <v>0</v>
      </c>
      <c r="V321" s="48">
        <f t="shared" si="97"/>
        <v>0</v>
      </c>
      <c r="W321" s="49">
        <f t="shared" si="98"/>
        <v>0</v>
      </c>
      <c r="X321" s="44">
        <f t="shared" si="99"/>
        <v>0</v>
      </c>
      <c r="Y321" s="44">
        <f t="shared" si="100"/>
        <v>0</v>
      </c>
      <c r="Z321" s="44">
        <f t="shared" si="101"/>
        <v>0</v>
      </c>
      <c r="AA321" s="50">
        <f t="shared" si="102"/>
        <v>0</v>
      </c>
      <c r="AB321" s="51">
        <f t="shared" si="103"/>
        <v>0</v>
      </c>
      <c r="AC321" s="44">
        <f t="shared" si="104"/>
        <v>0</v>
      </c>
      <c r="AD321" s="44">
        <f t="shared" si="105"/>
        <v>0</v>
      </c>
      <c r="AE321" s="44">
        <f t="shared" si="106"/>
        <v>0</v>
      </c>
      <c r="AF321" s="52" t="e">
        <f>HLOOKUP(I321,ElecAvoidedCostsWOCC!$A$5:$Q$50,G321+1,FALSE)</f>
        <v>#N/A</v>
      </c>
      <c r="AG321" s="44" t="e">
        <f t="shared" si="107"/>
        <v>#N/A</v>
      </c>
      <c r="AH321" s="52" t="e">
        <f>HLOOKUP(I321,ElecAvoidedCostsWOCC!$A$5:$Q$50,T321+1,FALSE)</f>
        <v>#N/A</v>
      </c>
      <c r="AI321" s="44" t="e">
        <f t="shared" si="108"/>
        <v>#N/A</v>
      </c>
      <c r="AJ321" s="44" t="e">
        <f t="shared" si="109"/>
        <v>#N/A</v>
      </c>
      <c r="AK321" s="44" t="e">
        <f>HLOOKUP(I321,ElecAvoidedCostsWOCC!$A$5:$Q$50,G321+1,FALSE)*J321*L321</f>
        <v>#N/A</v>
      </c>
      <c r="AL321" s="44" t="e">
        <f t="shared" si="110"/>
        <v>#N/A</v>
      </c>
      <c r="AM321" s="48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8">
        <f t="shared" si="111"/>
        <v>0</v>
      </c>
      <c r="AO321" s="47">
        <f t="shared" si="112"/>
        <v>0</v>
      </c>
      <c r="AP321" s="47" t="e">
        <f t="shared" si="113"/>
        <v>#DIV/0!</v>
      </c>
    </row>
    <row r="322" spans="2:42">
      <c r="B322" s="37"/>
      <c r="C322" s="61"/>
      <c r="D322" s="61"/>
      <c r="E322" s="38"/>
      <c r="F322" s="39"/>
      <c r="G322" s="39"/>
      <c r="H322" s="39"/>
      <c r="I322" s="40"/>
      <c r="J322" s="41"/>
      <c r="K322" s="41"/>
      <c r="L322" s="41"/>
      <c r="M322" s="42"/>
      <c r="N322" s="42"/>
      <c r="O322" s="43"/>
      <c r="P322" s="44"/>
      <c r="Q322" s="44"/>
      <c r="R322" s="45"/>
      <c r="S322" s="46"/>
      <c r="T322" s="39">
        <f t="shared" si="95"/>
        <v>0</v>
      </c>
      <c r="U322" s="47">
        <f t="shared" si="96"/>
        <v>0</v>
      </c>
      <c r="V322" s="48">
        <f t="shared" si="97"/>
        <v>0</v>
      </c>
      <c r="W322" s="49">
        <f t="shared" si="98"/>
        <v>0</v>
      </c>
      <c r="X322" s="44">
        <f t="shared" si="99"/>
        <v>0</v>
      </c>
      <c r="Y322" s="44">
        <f t="shared" si="100"/>
        <v>0</v>
      </c>
      <c r="Z322" s="44">
        <f t="shared" si="101"/>
        <v>0</v>
      </c>
      <c r="AA322" s="50">
        <f t="shared" si="102"/>
        <v>0</v>
      </c>
      <c r="AB322" s="51">
        <f t="shared" si="103"/>
        <v>0</v>
      </c>
      <c r="AC322" s="44">
        <f t="shared" si="104"/>
        <v>0</v>
      </c>
      <c r="AD322" s="44">
        <f t="shared" si="105"/>
        <v>0</v>
      </c>
      <c r="AE322" s="44">
        <f t="shared" si="106"/>
        <v>0</v>
      </c>
      <c r="AF322" s="52" t="e">
        <f>HLOOKUP(I322,ElecAvoidedCostsWOCC!$A$5:$Q$50,G322+1,FALSE)</f>
        <v>#N/A</v>
      </c>
      <c r="AG322" s="44" t="e">
        <f t="shared" si="107"/>
        <v>#N/A</v>
      </c>
      <c r="AH322" s="52" t="e">
        <f>HLOOKUP(I322,ElecAvoidedCostsWOCC!$A$5:$Q$50,T322+1,FALSE)</f>
        <v>#N/A</v>
      </c>
      <c r="AI322" s="44" t="e">
        <f t="shared" si="108"/>
        <v>#N/A</v>
      </c>
      <c r="AJ322" s="44" t="e">
        <f t="shared" si="109"/>
        <v>#N/A</v>
      </c>
      <c r="AK322" s="44" t="e">
        <f>HLOOKUP(I322,ElecAvoidedCostsWOCC!$A$5:$Q$50,G322+1,FALSE)*J322*L322</f>
        <v>#N/A</v>
      </c>
      <c r="AL322" s="44" t="e">
        <f t="shared" si="110"/>
        <v>#N/A</v>
      </c>
      <c r="AM322" s="48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8">
        <f t="shared" si="111"/>
        <v>0</v>
      </c>
      <c r="AO322" s="47">
        <f t="shared" si="112"/>
        <v>0</v>
      </c>
      <c r="AP322" s="47" t="e">
        <f t="shared" si="113"/>
        <v>#DIV/0!</v>
      </c>
    </row>
    <row r="323" spans="2:42">
      <c r="B323" s="37"/>
      <c r="C323" s="61"/>
      <c r="D323" s="61"/>
      <c r="E323" s="38"/>
      <c r="F323" s="39"/>
      <c r="G323" s="39"/>
      <c r="H323" s="39"/>
      <c r="I323" s="40"/>
      <c r="J323" s="41"/>
      <c r="K323" s="41"/>
      <c r="L323" s="41"/>
      <c r="M323" s="42"/>
      <c r="N323" s="42"/>
      <c r="O323" s="43"/>
      <c r="P323" s="44"/>
      <c r="Q323" s="44"/>
      <c r="R323" s="45"/>
      <c r="S323" s="46"/>
      <c r="T323" s="39">
        <f t="shared" si="95"/>
        <v>0</v>
      </c>
      <c r="U323" s="47">
        <f t="shared" si="96"/>
        <v>0</v>
      </c>
      <c r="V323" s="48">
        <f t="shared" si="97"/>
        <v>0</v>
      </c>
      <c r="W323" s="49">
        <f t="shared" si="98"/>
        <v>0</v>
      </c>
      <c r="X323" s="44">
        <f t="shared" si="99"/>
        <v>0</v>
      </c>
      <c r="Y323" s="44">
        <f t="shared" si="100"/>
        <v>0</v>
      </c>
      <c r="Z323" s="44">
        <f t="shared" si="101"/>
        <v>0</v>
      </c>
      <c r="AA323" s="50">
        <f t="shared" si="102"/>
        <v>0</v>
      </c>
      <c r="AB323" s="51">
        <f t="shared" si="103"/>
        <v>0</v>
      </c>
      <c r="AC323" s="44">
        <f t="shared" si="104"/>
        <v>0</v>
      </c>
      <c r="AD323" s="44">
        <f t="shared" si="105"/>
        <v>0</v>
      </c>
      <c r="AE323" s="44">
        <f t="shared" si="106"/>
        <v>0</v>
      </c>
      <c r="AF323" s="52" t="e">
        <f>HLOOKUP(I323,ElecAvoidedCostsWOCC!$A$5:$Q$50,G323+1,FALSE)</f>
        <v>#N/A</v>
      </c>
      <c r="AG323" s="44" t="e">
        <f t="shared" si="107"/>
        <v>#N/A</v>
      </c>
      <c r="AH323" s="52" t="e">
        <f>HLOOKUP(I323,ElecAvoidedCostsWOCC!$A$5:$Q$50,T323+1,FALSE)</f>
        <v>#N/A</v>
      </c>
      <c r="AI323" s="44" t="e">
        <f t="shared" si="108"/>
        <v>#N/A</v>
      </c>
      <c r="AJ323" s="44" t="e">
        <f t="shared" si="109"/>
        <v>#N/A</v>
      </c>
      <c r="AK323" s="44" t="e">
        <f>HLOOKUP(I323,ElecAvoidedCostsWOCC!$A$5:$Q$50,G323+1,FALSE)*J323*L323</f>
        <v>#N/A</v>
      </c>
      <c r="AL323" s="44" t="e">
        <f t="shared" si="110"/>
        <v>#N/A</v>
      </c>
      <c r="AM323" s="48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8">
        <f t="shared" si="111"/>
        <v>0</v>
      </c>
      <c r="AO323" s="47">
        <f t="shared" si="112"/>
        <v>0</v>
      </c>
      <c r="AP323" s="47" t="e">
        <f t="shared" si="113"/>
        <v>#DIV/0!</v>
      </c>
    </row>
    <row r="324" spans="2:42">
      <c r="B324" s="37"/>
      <c r="C324" s="61"/>
      <c r="D324" s="61"/>
      <c r="E324" s="38"/>
      <c r="F324" s="39"/>
      <c r="G324" s="39"/>
      <c r="H324" s="39"/>
      <c r="I324" s="40"/>
      <c r="J324" s="41"/>
      <c r="K324" s="41"/>
      <c r="L324" s="41"/>
      <c r="M324" s="42"/>
      <c r="N324" s="42"/>
      <c r="O324" s="43"/>
      <c r="P324" s="44"/>
      <c r="Q324" s="44"/>
      <c r="R324" s="45"/>
      <c r="S324" s="46"/>
      <c r="T324" s="39">
        <f t="shared" ref="T324:T387" si="114">G324+H324</f>
        <v>0</v>
      </c>
      <c r="U324" s="47">
        <f t="shared" ref="U324:U387" si="115">(O324/$A$10)*T324</f>
        <v>0</v>
      </c>
      <c r="V324" s="48">
        <f t="shared" ref="V324:V387" si="116">N324-M324</f>
        <v>0</v>
      </c>
      <c r="W324" s="49">
        <f t="shared" ref="W324:W387" si="117">(O324/A$10)</f>
        <v>0</v>
      </c>
      <c r="X324" s="44">
        <f t="shared" ref="X324:X387" si="118">W324*A$8</f>
        <v>0</v>
      </c>
      <c r="Y324" s="44">
        <f t="shared" ref="Y324:Y387" si="119">Q324-P324</f>
        <v>0</v>
      </c>
      <c r="Z324" s="44">
        <f t="shared" ref="Z324:Z387" si="120">X324+(A$6*W324)</f>
        <v>0</v>
      </c>
      <c r="AA324" s="50">
        <f t="shared" ref="AA324:AA387" si="121">Q324+X324</f>
        <v>0</v>
      </c>
      <c r="AB324" s="51">
        <f t="shared" ref="AB324:AB387" si="122">Z324/(1+ElecDiscountRate)^1</f>
        <v>0</v>
      </c>
      <c r="AC324" s="44">
        <f t="shared" ref="AC324:AC387" si="123">AA324/(1+ElecDiscountRate)^1</f>
        <v>0</v>
      </c>
      <c r="AD324" s="44">
        <f t="shared" ref="AD324:AD387" si="124">-PV(ElecDiscountRate,T324,R324)*J324</f>
        <v>0</v>
      </c>
      <c r="AE324" s="44">
        <f t="shared" ref="AE324:AE387" si="125">-PV(ElecDiscountRate,T324,S324)*J324</f>
        <v>0</v>
      </c>
      <c r="AF324" s="52" t="e">
        <f>HLOOKUP(I324,ElecAvoidedCostsWOCC!$A$5:$Q$50,G324+1,FALSE)</f>
        <v>#N/A</v>
      </c>
      <c r="AG324" s="44" t="e">
        <f t="shared" ref="AG324:AG387" si="126">AF324*J324*K324</f>
        <v>#N/A</v>
      </c>
      <c r="AH324" s="52" t="e">
        <f>HLOOKUP(I324,ElecAvoidedCostsWOCC!$A$5:$Q$50,T324+1,FALSE)</f>
        <v>#N/A</v>
      </c>
      <c r="AI324" s="44" t="e">
        <f t="shared" ref="AI324:AI387" si="127">AH324*J324*L324</f>
        <v>#N/A</v>
      </c>
      <c r="AJ324" s="44" t="e">
        <f t="shared" ref="AJ324:AJ387" si="128">AG324+AI324</f>
        <v>#N/A</v>
      </c>
      <c r="AK324" s="44" t="e">
        <f>HLOOKUP(I324,ElecAvoidedCostsWOCC!$A$5:$Q$50,G324+1,FALSE)*J324*L324</f>
        <v>#N/A</v>
      </c>
      <c r="AL324" s="44" t="e">
        <f t="shared" ref="AL324:AL387" si="129">AG324+AI324-AK324</f>
        <v>#N/A</v>
      </c>
      <c r="AM324" s="48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8">
        <f t="shared" ref="AN324:AN387" si="130">AM324*1.1+AD324+AE324</f>
        <v>0</v>
      </c>
      <c r="AO324" s="47">
        <f t="shared" ref="AO324:AO387" si="131">IFERROR(AM324/AB324,0)</f>
        <v>0</v>
      </c>
      <c r="AP324" s="47" t="e">
        <f t="shared" ref="AP324:AP387" si="132">AN324/AC324</f>
        <v>#DIV/0!</v>
      </c>
    </row>
    <row r="325" spans="2:42">
      <c r="B325" s="37"/>
      <c r="C325" s="61"/>
      <c r="D325" s="61"/>
      <c r="E325" s="38"/>
      <c r="F325" s="39"/>
      <c r="G325" s="39"/>
      <c r="H325" s="39"/>
      <c r="I325" s="40"/>
      <c r="J325" s="41"/>
      <c r="K325" s="41"/>
      <c r="L325" s="41"/>
      <c r="M325" s="42"/>
      <c r="N325" s="42"/>
      <c r="O325" s="43"/>
      <c r="P325" s="44"/>
      <c r="Q325" s="44"/>
      <c r="R325" s="45"/>
      <c r="S325" s="46"/>
      <c r="T325" s="39">
        <f t="shared" si="114"/>
        <v>0</v>
      </c>
      <c r="U325" s="47">
        <f t="shared" si="115"/>
        <v>0</v>
      </c>
      <c r="V325" s="48">
        <f t="shared" si="116"/>
        <v>0</v>
      </c>
      <c r="W325" s="49">
        <f t="shared" si="117"/>
        <v>0</v>
      </c>
      <c r="X325" s="44">
        <f t="shared" si="118"/>
        <v>0</v>
      </c>
      <c r="Y325" s="44">
        <f t="shared" si="119"/>
        <v>0</v>
      </c>
      <c r="Z325" s="44">
        <f t="shared" si="120"/>
        <v>0</v>
      </c>
      <c r="AA325" s="50">
        <f t="shared" si="121"/>
        <v>0</v>
      </c>
      <c r="AB325" s="51">
        <f t="shared" si="122"/>
        <v>0</v>
      </c>
      <c r="AC325" s="44">
        <f t="shared" si="123"/>
        <v>0</v>
      </c>
      <c r="AD325" s="44">
        <f t="shared" si="124"/>
        <v>0</v>
      </c>
      <c r="AE325" s="44">
        <f t="shared" si="125"/>
        <v>0</v>
      </c>
      <c r="AF325" s="52" t="e">
        <f>HLOOKUP(I325,ElecAvoidedCostsWOCC!$A$5:$Q$50,G325+1,FALSE)</f>
        <v>#N/A</v>
      </c>
      <c r="AG325" s="44" t="e">
        <f t="shared" si="126"/>
        <v>#N/A</v>
      </c>
      <c r="AH325" s="52" t="e">
        <f>HLOOKUP(I325,ElecAvoidedCostsWOCC!$A$5:$Q$50,T325+1,FALSE)</f>
        <v>#N/A</v>
      </c>
      <c r="AI325" s="44" t="e">
        <f t="shared" si="127"/>
        <v>#N/A</v>
      </c>
      <c r="AJ325" s="44" t="e">
        <f t="shared" si="128"/>
        <v>#N/A</v>
      </c>
      <c r="AK325" s="44" t="e">
        <f>HLOOKUP(I325,ElecAvoidedCostsWOCC!$A$5:$Q$50,G325+1,FALSE)*J325*L325</f>
        <v>#N/A</v>
      </c>
      <c r="AL325" s="44" t="e">
        <f t="shared" si="129"/>
        <v>#N/A</v>
      </c>
      <c r="AM325" s="48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8">
        <f t="shared" si="130"/>
        <v>0</v>
      </c>
      <c r="AO325" s="47">
        <f t="shared" si="131"/>
        <v>0</v>
      </c>
      <c r="AP325" s="47" t="e">
        <f t="shared" si="132"/>
        <v>#DIV/0!</v>
      </c>
    </row>
    <row r="326" spans="2:42">
      <c r="B326" s="37"/>
      <c r="C326" s="61"/>
      <c r="D326" s="61"/>
      <c r="E326" s="38"/>
      <c r="F326" s="39"/>
      <c r="G326" s="39"/>
      <c r="H326" s="39"/>
      <c r="I326" s="40"/>
      <c r="J326" s="41"/>
      <c r="K326" s="41"/>
      <c r="L326" s="41"/>
      <c r="M326" s="42"/>
      <c r="N326" s="42"/>
      <c r="O326" s="43"/>
      <c r="P326" s="44"/>
      <c r="Q326" s="44"/>
      <c r="R326" s="45"/>
      <c r="S326" s="46"/>
      <c r="T326" s="39">
        <f t="shared" si="114"/>
        <v>0</v>
      </c>
      <c r="U326" s="47">
        <f t="shared" si="115"/>
        <v>0</v>
      </c>
      <c r="V326" s="48">
        <f t="shared" si="116"/>
        <v>0</v>
      </c>
      <c r="W326" s="49">
        <f t="shared" si="117"/>
        <v>0</v>
      </c>
      <c r="X326" s="44">
        <f t="shared" si="118"/>
        <v>0</v>
      </c>
      <c r="Y326" s="44">
        <f t="shared" si="119"/>
        <v>0</v>
      </c>
      <c r="Z326" s="44">
        <f t="shared" si="120"/>
        <v>0</v>
      </c>
      <c r="AA326" s="50">
        <f t="shared" si="121"/>
        <v>0</v>
      </c>
      <c r="AB326" s="51">
        <f t="shared" si="122"/>
        <v>0</v>
      </c>
      <c r="AC326" s="44">
        <f t="shared" si="123"/>
        <v>0</v>
      </c>
      <c r="AD326" s="44">
        <f t="shared" si="124"/>
        <v>0</v>
      </c>
      <c r="AE326" s="44">
        <f t="shared" si="125"/>
        <v>0</v>
      </c>
      <c r="AF326" s="52" t="e">
        <f>HLOOKUP(I326,ElecAvoidedCostsWOCC!$A$5:$Q$50,G326+1,FALSE)</f>
        <v>#N/A</v>
      </c>
      <c r="AG326" s="44" t="e">
        <f t="shared" si="126"/>
        <v>#N/A</v>
      </c>
      <c r="AH326" s="52" t="e">
        <f>HLOOKUP(I326,ElecAvoidedCostsWOCC!$A$5:$Q$50,T326+1,FALSE)</f>
        <v>#N/A</v>
      </c>
      <c r="AI326" s="44" t="e">
        <f t="shared" si="127"/>
        <v>#N/A</v>
      </c>
      <c r="AJ326" s="44" t="e">
        <f t="shared" si="128"/>
        <v>#N/A</v>
      </c>
      <c r="AK326" s="44" t="e">
        <f>HLOOKUP(I326,ElecAvoidedCostsWOCC!$A$5:$Q$50,G326+1,FALSE)*J326*L326</f>
        <v>#N/A</v>
      </c>
      <c r="AL326" s="44" t="e">
        <f t="shared" si="129"/>
        <v>#N/A</v>
      </c>
      <c r="AM326" s="48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8">
        <f t="shared" si="130"/>
        <v>0</v>
      </c>
      <c r="AO326" s="47">
        <f t="shared" si="131"/>
        <v>0</v>
      </c>
      <c r="AP326" s="47" t="e">
        <f t="shared" si="132"/>
        <v>#DIV/0!</v>
      </c>
    </row>
    <row r="327" spans="2:42">
      <c r="B327" s="37"/>
      <c r="C327" s="61"/>
      <c r="D327" s="61"/>
      <c r="E327" s="38"/>
      <c r="F327" s="39"/>
      <c r="G327" s="39"/>
      <c r="H327" s="39"/>
      <c r="I327" s="40"/>
      <c r="J327" s="41"/>
      <c r="K327" s="41"/>
      <c r="L327" s="41"/>
      <c r="M327" s="42"/>
      <c r="N327" s="42"/>
      <c r="O327" s="43"/>
      <c r="P327" s="44"/>
      <c r="Q327" s="44"/>
      <c r="R327" s="45"/>
      <c r="S327" s="46"/>
      <c r="T327" s="39">
        <f t="shared" si="114"/>
        <v>0</v>
      </c>
      <c r="U327" s="47">
        <f t="shared" si="115"/>
        <v>0</v>
      </c>
      <c r="V327" s="48">
        <f t="shared" si="116"/>
        <v>0</v>
      </c>
      <c r="W327" s="49">
        <f t="shared" si="117"/>
        <v>0</v>
      </c>
      <c r="X327" s="44">
        <f t="shared" si="118"/>
        <v>0</v>
      </c>
      <c r="Y327" s="44">
        <f t="shared" si="119"/>
        <v>0</v>
      </c>
      <c r="Z327" s="44">
        <f t="shared" si="120"/>
        <v>0</v>
      </c>
      <c r="AA327" s="50">
        <f t="shared" si="121"/>
        <v>0</v>
      </c>
      <c r="AB327" s="51">
        <f t="shared" si="122"/>
        <v>0</v>
      </c>
      <c r="AC327" s="44">
        <f t="shared" si="123"/>
        <v>0</v>
      </c>
      <c r="AD327" s="44">
        <f t="shared" si="124"/>
        <v>0</v>
      </c>
      <c r="AE327" s="44">
        <f t="shared" si="125"/>
        <v>0</v>
      </c>
      <c r="AF327" s="52" t="e">
        <f>HLOOKUP(I327,ElecAvoidedCostsWOCC!$A$5:$Q$50,G327+1,FALSE)</f>
        <v>#N/A</v>
      </c>
      <c r="AG327" s="44" t="e">
        <f t="shared" si="126"/>
        <v>#N/A</v>
      </c>
      <c r="AH327" s="52" t="e">
        <f>HLOOKUP(I327,ElecAvoidedCostsWOCC!$A$5:$Q$50,T327+1,FALSE)</f>
        <v>#N/A</v>
      </c>
      <c r="AI327" s="44" t="e">
        <f t="shared" si="127"/>
        <v>#N/A</v>
      </c>
      <c r="AJ327" s="44" t="e">
        <f t="shared" si="128"/>
        <v>#N/A</v>
      </c>
      <c r="AK327" s="44" t="e">
        <f>HLOOKUP(I327,ElecAvoidedCostsWOCC!$A$5:$Q$50,G327+1,FALSE)*J327*L327</f>
        <v>#N/A</v>
      </c>
      <c r="AL327" s="44" t="e">
        <f t="shared" si="129"/>
        <v>#N/A</v>
      </c>
      <c r="AM327" s="48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8">
        <f t="shared" si="130"/>
        <v>0</v>
      </c>
      <c r="AO327" s="47">
        <f t="shared" si="131"/>
        <v>0</v>
      </c>
      <c r="AP327" s="47" t="e">
        <f t="shared" si="132"/>
        <v>#DIV/0!</v>
      </c>
    </row>
    <row r="328" spans="2:42">
      <c r="B328" s="37"/>
      <c r="C328" s="61"/>
      <c r="D328" s="61"/>
      <c r="E328" s="38"/>
      <c r="F328" s="39"/>
      <c r="G328" s="39"/>
      <c r="H328" s="39"/>
      <c r="I328" s="40"/>
      <c r="J328" s="41"/>
      <c r="K328" s="41"/>
      <c r="L328" s="41"/>
      <c r="M328" s="42"/>
      <c r="N328" s="42"/>
      <c r="O328" s="43"/>
      <c r="P328" s="44"/>
      <c r="Q328" s="44"/>
      <c r="R328" s="45"/>
      <c r="S328" s="46"/>
      <c r="T328" s="39">
        <f t="shared" si="114"/>
        <v>0</v>
      </c>
      <c r="U328" s="47">
        <f t="shared" si="115"/>
        <v>0</v>
      </c>
      <c r="V328" s="48">
        <f t="shared" si="116"/>
        <v>0</v>
      </c>
      <c r="W328" s="49">
        <f t="shared" si="117"/>
        <v>0</v>
      </c>
      <c r="X328" s="44">
        <f t="shared" si="118"/>
        <v>0</v>
      </c>
      <c r="Y328" s="44">
        <f t="shared" si="119"/>
        <v>0</v>
      </c>
      <c r="Z328" s="44">
        <f t="shared" si="120"/>
        <v>0</v>
      </c>
      <c r="AA328" s="50">
        <f t="shared" si="121"/>
        <v>0</v>
      </c>
      <c r="AB328" s="51">
        <f t="shared" si="122"/>
        <v>0</v>
      </c>
      <c r="AC328" s="44">
        <f t="shared" si="123"/>
        <v>0</v>
      </c>
      <c r="AD328" s="44">
        <f t="shared" si="124"/>
        <v>0</v>
      </c>
      <c r="AE328" s="44">
        <f t="shared" si="125"/>
        <v>0</v>
      </c>
      <c r="AF328" s="52" t="e">
        <f>HLOOKUP(I328,ElecAvoidedCostsWOCC!$A$5:$Q$50,G328+1,FALSE)</f>
        <v>#N/A</v>
      </c>
      <c r="AG328" s="44" t="e">
        <f t="shared" si="126"/>
        <v>#N/A</v>
      </c>
      <c r="AH328" s="52" t="e">
        <f>HLOOKUP(I328,ElecAvoidedCostsWOCC!$A$5:$Q$50,T328+1,FALSE)</f>
        <v>#N/A</v>
      </c>
      <c r="AI328" s="44" t="e">
        <f t="shared" si="127"/>
        <v>#N/A</v>
      </c>
      <c r="AJ328" s="44" t="e">
        <f t="shared" si="128"/>
        <v>#N/A</v>
      </c>
      <c r="AK328" s="44" t="e">
        <f>HLOOKUP(I328,ElecAvoidedCostsWOCC!$A$5:$Q$50,G328+1,FALSE)*J328*L328</f>
        <v>#N/A</v>
      </c>
      <c r="AL328" s="44" t="e">
        <f t="shared" si="129"/>
        <v>#N/A</v>
      </c>
      <c r="AM328" s="48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8">
        <f t="shared" si="130"/>
        <v>0</v>
      </c>
      <c r="AO328" s="47">
        <f t="shared" si="131"/>
        <v>0</v>
      </c>
      <c r="AP328" s="47" t="e">
        <f t="shared" si="132"/>
        <v>#DIV/0!</v>
      </c>
    </row>
    <row r="329" spans="2:42">
      <c r="B329" s="37"/>
      <c r="C329" s="61"/>
      <c r="D329" s="61"/>
      <c r="E329" s="38"/>
      <c r="F329" s="39"/>
      <c r="G329" s="39"/>
      <c r="H329" s="39"/>
      <c r="I329" s="40"/>
      <c r="J329" s="41"/>
      <c r="K329" s="41"/>
      <c r="L329" s="41"/>
      <c r="M329" s="42"/>
      <c r="N329" s="42"/>
      <c r="O329" s="43"/>
      <c r="P329" s="44"/>
      <c r="Q329" s="44"/>
      <c r="R329" s="45"/>
      <c r="S329" s="46"/>
      <c r="T329" s="39">
        <f t="shared" si="114"/>
        <v>0</v>
      </c>
      <c r="U329" s="47">
        <f t="shared" si="115"/>
        <v>0</v>
      </c>
      <c r="V329" s="48">
        <f t="shared" si="116"/>
        <v>0</v>
      </c>
      <c r="W329" s="49">
        <f t="shared" si="117"/>
        <v>0</v>
      </c>
      <c r="X329" s="44">
        <f t="shared" si="118"/>
        <v>0</v>
      </c>
      <c r="Y329" s="44">
        <f t="shared" si="119"/>
        <v>0</v>
      </c>
      <c r="Z329" s="44">
        <f t="shared" si="120"/>
        <v>0</v>
      </c>
      <c r="AA329" s="50">
        <f t="shared" si="121"/>
        <v>0</v>
      </c>
      <c r="AB329" s="51">
        <f t="shared" si="122"/>
        <v>0</v>
      </c>
      <c r="AC329" s="44">
        <f t="shared" si="123"/>
        <v>0</v>
      </c>
      <c r="AD329" s="44">
        <f t="shared" si="124"/>
        <v>0</v>
      </c>
      <c r="AE329" s="44">
        <f t="shared" si="125"/>
        <v>0</v>
      </c>
      <c r="AF329" s="52" t="e">
        <f>HLOOKUP(I329,ElecAvoidedCostsWOCC!$A$5:$Q$50,G329+1,FALSE)</f>
        <v>#N/A</v>
      </c>
      <c r="AG329" s="44" t="e">
        <f t="shared" si="126"/>
        <v>#N/A</v>
      </c>
      <c r="AH329" s="52" t="e">
        <f>HLOOKUP(I329,ElecAvoidedCostsWOCC!$A$5:$Q$50,T329+1,FALSE)</f>
        <v>#N/A</v>
      </c>
      <c r="AI329" s="44" t="e">
        <f t="shared" si="127"/>
        <v>#N/A</v>
      </c>
      <c r="AJ329" s="44" t="e">
        <f t="shared" si="128"/>
        <v>#N/A</v>
      </c>
      <c r="AK329" s="44" t="e">
        <f>HLOOKUP(I329,ElecAvoidedCostsWOCC!$A$5:$Q$50,G329+1,FALSE)*J329*L329</f>
        <v>#N/A</v>
      </c>
      <c r="AL329" s="44" t="e">
        <f t="shared" si="129"/>
        <v>#N/A</v>
      </c>
      <c r="AM329" s="48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8">
        <f t="shared" si="130"/>
        <v>0</v>
      </c>
      <c r="AO329" s="47">
        <f t="shared" si="131"/>
        <v>0</v>
      </c>
      <c r="AP329" s="47" t="e">
        <f t="shared" si="132"/>
        <v>#DIV/0!</v>
      </c>
    </row>
    <row r="330" spans="2:42">
      <c r="B330" s="37"/>
      <c r="C330" s="61"/>
      <c r="D330" s="61"/>
      <c r="E330" s="38"/>
      <c r="F330" s="39"/>
      <c r="G330" s="39"/>
      <c r="H330" s="39"/>
      <c r="I330" s="40"/>
      <c r="J330" s="41"/>
      <c r="K330" s="41"/>
      <c r="L330" s="41"/>
      <c r="M330" s="42"/>
      <c r="N330" s="42"/>
      <c r="O330" s="43"/>
      <c r="P330" s="44"/>
      <c r="Q330" s="44"/>
      <c r="R330" s="45"/>
      <c r="S330" s="46"/>
      <c r="T330" s="39">
        <f t="shared" si="114"/>
        <v>0</v>
      </c>
      <c r="U330" s="47">
        <f t="shared" si="115"/>
        <v>0</v>
      </c>
      <c r="V330" s="48">
        <f t="shared" si="116"/>
        <v>0</v>
      </c>
      <c r="W330" s="49">
        <f t="shared" si="117"/>
        <v>0</v>
      </c>
      <c r="X330" s="44">
        <f t="shared" si="118"/>
        <v>0</v>
      </c>
      <c r="Y330" s="44">
        <f t="shared" si="119"/>
        <v>0</v>
      </c>
      <c r="Z330" s="44">
        <f t="shared" si="120"/>
        <v>0</v>
      </c>
      <c r="AA330" s="50">
        <f t="shared" si="121"/>
        <v>0</v>
      </c>
      <c r="AB330" s="51">
        <f t="shared" si="122"/>
        <v>0</v>
      </c>
      <c r="AC330" s="44">
        <f t="shared" si="123"/>
        <v>0</v>
      </c>
      <c r="AD330" s="44">
        <f t="shared" si="124"/>
        <v>0</v>
      </c>
      <c r="AE330" s="44">
        <f t="shared" si="125"/>
        <v>0</v>
      </c>
      <c r="AF330" s="52" t="e">
        <f>HLOOKUP(I330,ElecAvoidedCostsWOCC!$A$5:$Q$50,G330+1,FALSE)</f>
        <v>#N/A</v>
      </c>
      <c r="AG330" s="44" t="e">
        <f t="shared" si="126"/>
        <v>#N/A</v>
      </c>
      <c r="AH330" s="52" t="e">
        <f>HLOOKUP(I330,ElecAvoidedCostsWOCC!$A$5:$Q$50,T330+1,FALSE)</f>
        <v>#N/A</v>
      </c>
      <c r="AI330" s="44" t="e">
        <f t="shared" si="127"/>
        <v>#N/A</v>
      </c>
      <c r="AJ330" s="44" t="e">
        <f t="shared" si="128"/>
        <v>#N/A</v>
      </c>
      <c r="AK330" s="44" t="e">
        <f>HLOOKUP(I330,ElecAvoidedCostsWOCC!$A$5:$Q$50,G330+1,FALSE)*J330*L330</f>
        <v>#N/A</v>
      </c>
      <c r="AL330" s="44" t="e">
        <f t="shared" si="129"/>
        <v>#N/A</v>
      </c>
      <c r="AM330" s="48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8">
        <f t="shared" si="130"/>
        <v>0</v>
      </c>
      <c r="AO330" s="47">
        <f t="shared" si="131"/>
        <v>0</v>
      </c>
      <c r="AP330" s="47" t="e">
        <f t="shared" si="132"/>
        <v>#DIV/0!</v>
      </c>
    </row>
    <row r="331" spans="2:42">
      <c r="B331" s="37"/>
      <c r="C331" s="61"/>
      <c r="D331" s="61"/>
      <c r="E331" s="38"/>
      <c r="F331" s="39"/>
      <c r="G331" s="39"/>
      <c r="H331" s="39"/>
      <c r="I331" s="40"/>
      <c r="J331" s="41"/>
      <c r="K331" s="41"/>
      <c r="L331" s="41"/>
      <c r="M331" s="42"/>
      <c r="N331" s="42"/>
      <c r="O331" s="43"/>
      <c r="P331" s="44"/>
      <c r="Q331" s="44"/>
      <c r="R331" s="45"/>
      <c r="S331" s="46"/>
      <c r="T331" s="39">
        <f t="shared" si="114"/>
        <v>0</v>
      </c>
      <c r="U331" s="47">
        <f t="shared" si="115"/>
        <v>0</v>
      </c>
      <c r="V331" s="48">
        <f t="shared" si="116"/>
        <v>0</v>
      </c>
      <c r="W331" s="49">
        <f t="shared" si="117"/>
        <v>0</v>
      </c>
      <c r="X331" s="44">
        <f t="shared" si="118"/>
        <v>0</v>
      </c>
      <c r="Y331" s="44">
        <f t="shared" si="119"/>
        <v>0</v>
      </c>
      <c r="Z331" s="44">
        <f t="shared" si="120"/>
        <v>0</v>
      </c>
      <c r="AA331" s="50">
        <f t="shared" si="121"/>
        <v>0</v>
      </c>
      <c r="AB331" s="51">
        <f t="shared" si="122"/>
        <v>0</v>
      </c>
      <c r="AC331" s="44">
        <f t="shared" si="123"/>
        <v>0</v>
      </c>
      <c r="AD331" s="44">
        <f t="shared" si="124"/>
        <v>0</v>
      </c>
      <c r="AE331" s="44">
        <f t="shared" si="125"/>
        <v>0</v>
      </c>
      <c r="AF331" s="52" t="e">
        <f>HLOOKUP(I331,ElecAvoidedCostsWOCC!$A$5:$Q$50,G331+1,FALSE)</f>
        <v>#N/A</v>
      </c>
      <c r="AG331" s="44" t="e">
        <f t="shared" si="126"/>
        <v>#N/A</v>
      </c>
      <c r="AH331" s="52" t="e">
        <f>HLOOKUP(I331,ElecAvoidedCostsWOCC!$A$5:$Q$50,T331+1,FALSE)</f>
        <v>#N/A</v>
      </c>
      <c r="AI331" s="44" t="e">
        <f t="shared" si="127"/>
        <v>#N/A</v>
      </c>
      <c r="AJ331" s="44" t="e">
        <f t="shared" si="128"/>
        <v>#N/A</v>
      </c>
      <c r="AK331" s="44" t="e">
        <f>HLOOKUP(I331,ElecAvoidedCostsWOCC!$A$5:$Q$50,G331+1,FALSE)*J331*L331</f>
        <v>#N/A</v>
      </c>
      <c r="AL331" s="44" t="e">
        <f t="shared" si="129"/>
        <v>#N/A</v>
      </c>
      <c r="AM331" s="48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8">
        <f t="shared" si="130"/>
        <v>0</v>
      </c>
      <c r="AO331" s="47">
        <f t="shared" si="131"/>
        <v>0</v>
      </c>
      <c r="AP331" s="47" t="e">
        <f t="shared" si="132"/>
        <v>#DIV/0!</v>
      </c>
    </row>
    <row r="332" spans="2:42">
      <c r="B332" s="37"/>
      <c r="C332" s="61"/>
      <c r="D332" s="61"/>
      <c r="E332" s="38"/>
      <c r="F332" s="39"/>
      <c r="G332" s="39"/>
      <c r="H332" s="39"/>
      <c r="I332" s="40"/>
      <c r="J332" s="41"/>
      <c r="K332" s="41"/>
      <c r="L332" s="41"/>
      <c r="M332" s="42"/>
      <c r="N332" s="42"/>
      <c r="O332" s="43"/>
      <c r="P332" s="44"/>
      <c r="Q332" s="44"/>
      <c r="R332" s="45"/>
      <c r="S332" s="46"/>
      <c r="T332" s="39">
        <f t="shared" si="114"/>
        <v>0</v>
      </c>
      <c r="U332" s="47">
        <f t="shared" si="115"/>
        <v>0</v>
      </c>
      <c r="V332" s="48">
        <f t="shared" si="116"/>
        <v>0</v>
      </c>
      <c r="W332" s="49">
        <f t="shared" si="117"/>
        <v>0</v>
      </c>
      <c r="X332" s="44">
        <f t="shared" si="118"/>
        <v>0</v>
      </c>
      <c r="Y332" s="44">
        <f t="shared" si="119"/>
        <v>0</v>
      </c>
      <c r="Z332" s="44">
        <f t="shared" si="120"/>
        <v>0</v>
      </c>
      <c r="AA332" s="50">
        <f t="shared" si="121"/>
        <v>0</v>
      </c>
      <c r="AB332" s="51">
        <f t="shared" si="122"/>
        <v>0</v>
      </c>
      <c r="AC332" s="44">
        <f t="shared" si="123"/>
        <v>0</v>
      </c>
      <c r="AD332" s="44">
        <f t="shared" si="124"/>
        <v>0</v>
      </c>
      <c r="AE332" s="44">
        <f t="shared" si="125"/>
        <v>0</v>
      </c>
      <c r="AF332" s="52" t="e">
        <f>HLOOKUP(I332,ElecAvoidedCostsWOCC!$A$5:$Q$50,G332+1,FALSE)</f>
        <v>#N/A</v>
      </c>
      <c r="AG332" s="44" t="e">
        <f t="shared" si="126"/>
        <v>#N/A</v>
      </c>
      <c r="AH332" s="52" t="e">
        <f>HLOOKUP(I332,ElecAvoidedCostsWOCC!$A$5:$Q$50,T332+1,FALSE)</f>
        <v>#N/A</v>
      </c>
      <c r="AI332" s="44" t="e">
        <f t="shared" si="127"/>
        <v>#N/A</v>
      </c>
      <c r="AJ332" s="44" t="e">
        <f t="shared" si="128"/>
        <v>#N/A</v>
      </c>
      <c r="AK332" s="44" t="e">
        <f>HLOOKUP(I332,ElecAvoidedCostsWOCC!$A$5:$Q$50,G332+1,FALSE)*J332*L332</f>
        <v>#N/A</v>
      </c>
      <c r="AL332" s="44" t="e">
        <f t="shared" si="129"/>
        <v>#N/A</v>
      </c>
      <c r="AM332" s="48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8">
        <f t="shared" si="130"/>
        <v>0</v>
      </c>
      <c r="AO332" s="47">
        <f t="shared" si="131"/>
        <v>0</v>
      </c>
      <c r="AP332" s="47" t="e">
        <f t="shared" si="132"/>
        <v>#DIV/0!</v>
      </c>
    </row>
    <row r="333" spans="2:42">
      <c r="B333" s="37"/>
      <c r="C333" s="61"/>
      <c r="D333" s="61"/>
      <c r="E333" s="38"/>
      <c r="F333" s="39"/>
      <c r="G333" s="39"/>
      <c r="H333" s="39"/>
      <c r="I333" s="40"/>
      <c r="J333" s="41"/>
      <c r="K333" s="41"/>
      <c r="L333" s="41"/>
      <c r="M333" s="42"/>
      <c r="N333" s="42"/>
      <c r="O333" s="43"/>
      <c r="P333" s="44"/>
      <c r="Q333" s="44"/>
      <c r="R333" s="45"/>
      <c r="S333" s="46"/>
      <c r="T333" s="39">
        <f t="shared" si="114"/>
        <v>0</v>
      </c>
      <c r="U333" s="47">
        <f t="shared" si="115"/>
        <v>0</v>
      </c>
      <c r="V333" s="48">
        <f t="shared" si="116"/>
        <v>0</v>
      </c>
      <c r="W333" s="49">
        <f t="shared" si="117"/>
        <v>0</v>
      </c>
      <c r="X333" s="44">
        <f t="shared" si="118"/>
        <v>0</v>
      </c>
      <c r="Y333" s="44">
        <f t="shared" si="119"/>
        <v>0</v>
      </c>
      <c r="Z333" s="44">
        <f t="shared" si="120"/>
        <v>0</v>
      </c>
      <c r="AA333" s="50">
        <f t="shared" si="121"/>
        <v>0</v>
      </c>
      <c r="AB333" s="51">
        <f t="shared" si="122"/>
        <v>0</v>
      </c>
      <c r="AC333" s="44">
        <f t="shared" si="123"/>
        <v>0</v>
      </c>
      <c r="AD333" s="44">
        <f t="shared" si="124"/>
        <v>0</v>
      </c>
      <c r="AE333" s="44">
        <f t="shared" si="125"/>
        <v>0</v>
      </c>
      <c r="AF333" s="52" t="e">
        <f>HLOOKUP(I333,ElecAvoidedCostsWOCC!$A$5:$Q$50,G333+1,FALSE)</f>
        <v>#N/A</v>
      </c>
      <c r="AG333" s="44" t="e">
        <f t="shared" si="126"/>
        <v>#N/A</v>
      </c>
      <c r="AH333" s="52" t="e">
        <f>HLOOKUP(I333,ElecAvoidedCostsWOCC!$A$5:$Q$50,T333+1,FALSE)</f>
        <v>#N/A</v>
      </c>
      <c r="AI333" s="44" t="e">
        <f t="shared" si="127"/>
        <v>#N/A</v>
      </c>
      <c r="AJ333" s="44" t="e">
        <f t="shared" si="128"/>
        <v>#N/A</v>
      </c>
      <c r="AK333" s="44" t="e">
        <f>HLOOKUP(I333,ElecAvoidedCostsWOCC!$A$5:$Q$50,G333+1,FALSE)*J333*L333</f>
        <v>#N/A</v>
      </c>
      <c r="AL333" s="44" t="e">
        <f t="shared" si="129"/>
        <v>#N/A</v>
      </c>
      <c r="AM333" s="48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8">
        <f t="shared" si="130"/>
        <v>0</v>
      </c>
      <c r="AO333" s="47">
        <f t="shared" si="131"/>
        <v>0</v>
      </c>
      <c r="AP333" s="47" t="e">
        <f t="shared" si="132"/>
        <v>#DIV/0!</v>
      </c>
    </row>
    <row r="334" spans="2:42">
      <c r="B334" s="37"/>
      <c r="C334" s="61"/>
      <c r="D334" s="61"/>
      <c r="E334" s="38"/>
      <c r="F334" s="39"/>
      <c r="G334" s="39"/>
      <c r="H334" s="39"/>
      <c r="I334" s="40"/>
      <c r="J334" s="41"/>
      <c r="K334" s="41"/>
      <c r="L334" s="41"/>
      <c r="M334" s="42"/>
      <c r="N334" s="42"/>
      <c r="O334" s="43"/>
      <c r="P334" s="44"/>
      <c r="Q334" s="44"/>
      <c r="R334" s="45"/>
      <c r="S334" s="46"/>
      <c r="T334" s="39">
        <f t="shared" si="114"/>
        <v>0</v>
      </c>
      <c r="U334" s="47">
        <f t="shared" si="115"/>
        <v>0</v>
      </c>
      <c r="V334" s="48">
        <f t="shared" si="116"/>
        <v>0</v>
      </c>
      <c r="W334" s="49">
        <f t="shared" si="117"/>
        <v>0</v>
      </c>
      <c r="X334" s="44">
        <f t="shared" si="118"/>
        <v>0</v>
      </c>
      <c r="Y334" s="44">
        <f t="shared" si="119"/>
        <v>0</v>
      </c>
      <c r="Z334" s="44">
        <f t="shared" si="120"/>
        <v>0</v>
      </c>
      <c r="AA334" s="50">
        <f t="shared" si="121"/>
        <v>0</v>
      </c>
      <c r="AB334" s="51">
        <f t="shared" si="122"/>
        <v>0</v>
      </c>
      <c r="AC334" s="44">
        <f t="shared" si="123"/>
        <v>0</v>
      </c>
      <c r="AD334" s="44">
        <f t="shared" si="124"/>
        <v>0</v>
      </c>
      <c r="AE334" s="44">
        <f t="shared" si="125"/>
        <v>0</v>
      </c>
      <c r="AF334" s="52" t="e">
        <f>HLOOKUP(I334,ElecAvoidedCostsWOCC!$A$5:$Q$50,G334+1,FALSE)</f>
        <v>#N/A</v>
      </c>
      <c r="AG334" s="44" t="e">
        <f t="shared" si="126"/>
        <v>#N/A</v>
      </c>
      <c r="AH334" s="52" t="e">
        <f>HLOOKUP(I334,ElecAvoidedCostsWOCC!$A$5:$Q$50,T334+1,FALSE)</f>
        <v>#N/A</v>
      </c>
      <c r="AI334" s="44" t="e">
        <f t="shared" si="127"/>
        <v>#N/A</v>
      </c>
      <c r="AJ334" s="44" t="e">
        <f t="shared" si="128"/>
        <v>#N/A</v>
      </c>
      <c r="AK334" s="44" t="e">
        <f>HLOOKUP(I334,ElecAvoidedCostsWOCC!$A$5:$Q$50,G334+1,FALSE)*J334*L334</f>
        <v>#N/A</v>
      </c>
      <c r="AL334" s="44" t="e">
        <f t="shared" si="129"/>
        <v>#N/A</v>
      </c>
      <c r="AM334" s="48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8">
        <f t="shared" si="130"/>
        <v>0</v>
      </c>
      <c r="AO334" s="47">
        <f t="shared" si="131"/>
        <v>0</v>
      </c>
      <c r="AP334" s="47" t="e">
        <f t="shared" si="132"/>
        <v>#DIV/0!</v>
      </c>
    </row>
    <row r="335" spans="2:42">
      <c r="B335" s="37"/>
      <c r="C335" s="61"/>
      <c r="D335" s="61"/>
      <c r="E335" s="38"/>
      <c r="F335" s="39"/>
      <c r="G335" s="39"/>
      <c r="H335" s="39"/>
      <c r="I335" s="40"/>
      <c r="J335" s="41"/>
      <c r="K335" s="41"/>
      <c r="L335" s="41"/>
      <c r="M335" s="42"/>
      <c r="N335" s="42"/>
      <c r="O335" s="43"/>
      <c r="P335" s="44"/>
      <c r="Q335" s="44"/>
      <c r="R335" s="45"/>
      <c r="S335" s="46"/>
      <c r="T335" s="39">
        <f t="shared" si="114"/>
        <v>0</v>
      </c>
      <c r="U335" s="47">
        <f t="shared" si="115"/>
        <v>0</v>
      </c>
      <c r="V335" s="48">
        <f t="shared" si="116"/>
        <v>0</v>
      </c>
      <c r="W335" s="49">
        <f t="shared" si="117"/>
        <v>0</v>
      </c>
      <c r="X335" s="44">
        <f t="shared" si="118"/>
        <v>0</v>
      </c>
      <c r="Y335" s="44">
        <f t="shared" si="119"/>
        <v>0</v>
      </c>
      <c r="Z335" s="44">
        <f t="shared" si="120"/>
        <v>0</v>
      </c>
      <c r="AA335" s="50">
        <f t="shared" si="121"/>
        <v>0</v>
      </c>
      <c r="AB335" s="51">
        <f t="shared" si="122"/>
        <v>0</v>
      </c>
      <c r="AC335" s="44">
        <f t="shared" si="123"/>
        <v>0</v>
      </c>
      <c r="AD335" s="44">
        <f t="shared" si="124"/>
        <v>0</v>
      </c>
      <c r="AE335" s="44">
        <f t="shared" si="125"/>
        <v>0</v>
      </c>
      <c r="AF335" s="52" t="e">
        <f>HLOOKUP(I335,ElecAvoidedCostsWOCC!$A$5:$Q$50,G335+1,FALSE)</f>
        <v>#N/A</v>
      </c>
      <c r="AG335" s="44" t="e">
        <f t="shared" si="126"/>
        <v>#N/A</v>
      </c>
      <c r="AH335" s="52" t="e">
        <f>HLOOKUP(I335,ElecAvoidedCostsWOCC!$A$5:$Q$50,T335+1,FALSE)</f>
        <v>#N/A</v>
      </c>
      <c r="AI335" s="44" t="e">
        <f t="shared" si="127"/>
        <v>#N/A</v>
      </c>
      <c r="AJ335" s="44" t="e">
        <f t="shared" si="128"/>
        <v>#N/A</v>
      </c>
      <c r="AK335" s="44" t="e">
        <f>HLOOKUP(I335,ElecAvoidedCostsWOCC!$A$5:$Q$50,G335+1,FALSE)*J335*L335</f>
        <v>#N/A</v>
      </c>
      <c r="AL335" s="44" t="e">
        <f t="shared" si="129"/>
        <v>#N/A</v>
      </c>
      <c r="AM335" s="48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8">
        <f t="shared" si="130"/>
        <v>0</v>
      </c>
      <c r="AO335" s="47">
        <f t="shared" si="131"/>
        <v>0</v>
      </c>
      <c r="AP335" s="47" t="e">
        <f t="shared" si="132"/>
        <v>#DIV/0!</v>
      </c>
    </row>
    <row r="336" spans="2:42">
      <c r="B336" s="37"/>
      <c r="C336" s="61"/>
      <c r="D336" s="61"/>
      <c r="E336" s="38"/>
      <c r="F336" s="39"/>
      <c r="G336" s="39"/>
      <c r="H336" s="39"/>
      <c r="I336" s="40"/>
      <c r="J336" s="41"/>
      <c r="K336" s="41"/>
      <c r="L336" s="41"/>
      <c r="M336" s="42"/>
      <c r="N336" s="42"/>
      <c r="O336" s="43"/>
      <c r="P336" s="44"/>
      <c r="Q336" s="44"/>
      <c r="R336" s="45"/>
      <c r="S336" s="46"/>
      <c r="T336" s="39">
        <f t="shared" si="114"/>
        <v>0</v>
      </c>
      <c r="U336" s="47">
        <f t="shared" si="115"/>
        <v>0</v>
      </c>
      <c r="V336" s="48">
        <f t="shared" si="116"/>
        <v>0</v>
      </c>
      <c r="W336" s="49">
        <f t="shared" si="117"/>
        <v>0</v>
      </c>
      <c r="X336" s="44">
        <f t="shared" si="118"/>
        <v>0</v>
      </c>
      <c r="Y336" s="44">
        <f t="shared" si="119"/>
        <v>0</v>
      </c>
      <c r="Z336" s="44">
        <f t="shared" si="120"/>
        <v>0</v>
      </c>
      <c r="AA336" s="50">
        <f t="shared" si="121"/>
        <v>0</v>
      </c>
      <c r="AB336" s="51">
        <f t="shared" si="122"/>
        <v>0</v>
      </c>
      <c r="AC336" s="44">
        <f t="shared" si="123"/>
        <v>0</v>
      </c>
      <c r="AD336" s="44">
        <f t="shared" si="124"/>
        <v>0</v>
      </c>
      <c r="AE336" s="44">
        <f t="shared" si="125"/>
        <v>0</v>
      </c>
      <c r="AF336" s="52" t="e">
        <f>HLOOKUP(I336,ElecAvoidedCostsWOCC!$A$5:$Q$50,G336+1,FALSE)</f>
        <v>#N/A</v>
      </c>
      <c r="AG336" s="44" t="e">
        <f t="shared" si="126"/>
        <v>#N/A</v>
      </c>
      <c r="AH336" s="52" t="e">
        <f>HLOOKUP(I336,ElecAvoidedCostsWOCC!$A$5:$Q$50,T336+1,FALSE)</f>
        <v>#N/A</v>
      </c>
      <c r="AI336" s="44" t="e">
        <f t="shared" si="127"/>
        <v>#N/A</v>
      </c>
      <c r="AJ336" s="44" t="e">
        <f t="shared" si="128"/>
        <v>#N/A</v>
      </c>
      <c r="AK336" s="44" t="e">
        <f>HLOOKUP(I336,ElecAvoidedCostsWOCC!$A$5:$Q$50,G336+1,FALSE)*J336*L336</f>
        <v>#N/A</v>
      </c>
      <c r="AL336" s="44" t="e">
        <f t="shared" si="129"/>
        <v>#N/A</v>
      </c>
      <c r="AM336" s="48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8">
        <f t="shared" si="130"/>
        <v>0</v>
      </c>
      <c r="AO336" s="47">
        <f t="shared" si="131"/>
        <v>0</v>
      </c>
      <c r="AP336" s="47" t="e">
        <f t="shared" si="132"/>
        <v>#DIV/0!</v>
      </c>
    </row>
    <row r="337" spans="2:42">
      <c r="B337" s="37"/>
      <c r="C337" s="61"/>
      <c r="D337" s="61"/>
      <c r="E337" s="38"/>
      <c r="F337" s="39"/>
      <c r="G337" s="39"/>
      <c r="H337" s="39"/>
      <c r="I337" s="40"/>
      <c r="J337" s="41"/>
      <c r="K337" s="41"/>
      <c r="L337" s="41"/>
      <c r="M337" s="42"/>
      <c r="N337" s="42"/>
      <c r="O337" s="43"/>
      <c r="P337" s="44"/>
      <c r="Q337" s="44"/>
      <c r="R337" s="45"/>
      <c r="S337" s="46"/>
      <c r="T337" s="39">
        <f t="shared" si="114"/>
        <v>0</v>
      </c>
      <c r="U337" s="47">
        <f t="shared" si="115"/>
        <v>0</v>
      </c>
      <c r="V337" s="48">
        <f t="shared" si="116"/>
        <v>0</v>
      </c>
      <c r="W337" s="49">
        <f t="shared" si="117"/>
        <v>0</v>
      </c>
      <c r="X337" s="44">
        <f t="shared" si="118"/>
        <v>0</v>
      </c>
      <c r="Y337" s="44">
        <f t="shared" si="119"/>
        <v>0</v>
      </c>
      <c r="Z337" s="44">
        <f t="shared" si="120"/>
        <v>0</v>
      </c>
      <c r="AA337" s="50">
        <f t="shared" si="121"/>
        <v>0</v>
      </c>
      <c r="AB337" s="51">
        <f t="shared" si="122"/>
        <v>0</v>
      </c>
      <c r="AC337" s="44">
        <f t="shared" si="123"/>
        <v>0</v>
      </c>
      <c r="AD337" s="44">
        <f t="shared" si="124"/>
        <v>0</v>
      </c>
      <c r="AE337" s="44">
        <f t="shared" si="125"/>
        <v>0</v>
      </c>
      <c r="AF337" s="52" t="e">
        <f>HLOOKUP(I337,ElecAvoidedCostsWOCC!$A$5:$Q$50,G337+1,FALSE)</f>
        <v>#N/A</v>
      </c>
      <c r="AG337" s="44" t="e">
        <f t="shared" si="126"/>
        <v>#N/A</v>
      </c>
      <c r="AH337" s="52" t="e">
        <f>HLOOKUP(I337,ElecAvoidedCostsWOCC!$A$5:$Q$50,T337+1,FALSE)</f>
        <v>#N/A</v>
      </c>
      <c r="AI337" s="44" t="e">
        <f t="shared" si="127"/>
        <v>#N/A</v>
      </c>
      <c r="AJ337" s="44" t="e">
        <f t="shared" si="128"/>
        <v>#N/A</v>
      </c>
      <c r="AK337" s="44" t="e">
        <f>HLOOKUP(I337,ElecAvoidedCostsWOCC!$A$5:$Q$50,G337+1,FALSE)*J337*L337</f>
        <v>#N/A</v>
      </c>
      <c r="AL337" s="44" t="e">
        <f t="shared" si="129"/>
        <v>#N/A</v>
      </c>
      <c r="AM337" s="48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8">
        <f t="shared" si="130"/>
        <v>0</v>
      </c>
      <c r="AO337" s="47">
        <f t="shared" si="131"/>
        <v>0</v>
      </c>
      <c r="AP337" s="47" t="e">
        <f t="shared" si="132"/>
        <v>#DIV/0!</v>
      </c>
    </row>
    <row r="338" spans="2:42">
      <c r="B338" s="37"/>
      <c r="C338" s="61"/>
      <c r="D338" s="61"/>
      <c r="E338" s="38"/>
      <c r="F338" s="39"/>
      <c r="G338" s="39"/>
      <c r="H338" s="39"/>
      <c r="I338" s="40"/>
      <c r="J338" s="41"/>
      <c r="K338" s="41"/>
      <c r="L338" s="41"/>
      <c r="M338" s="42"/>
      <c r="N338" s="42"/>
      <c r="O338" s="43"/>
      <c r="P338" s="44"/>
      <c r="Q338" s="44"/>
      <c r="R338" s="45"/>
      <c r="S338" s="46"/>
      <c r="T338" s="39">
        <f t="shared" si="114"/>
        <v>0</v>
      </c>
      <c r="U338" s="47">
        <f t="shared" si="115"/>
        <v>0</v>
      </c>
      <c r="V338" s="48">
        <f t="shared" si="116"/>
        <v>0</v>
      </c>
      <c r="W338" s="49">
        <f t="shared" si="117"/>
        <v>0</v>
      </c>
      <c r="X338" s="44">
        <f t="shared" si="118"/>
        <v>0</v>
      </c>
      <c r="Y338" s="44">
        <f t="shared" si="119"/>
        <v>0</v>
      </c>
      <c r="Z338" s="44">
        <f t="shared" si="120"/>
        <v>0</v>
      </c>
      <c r="AA338" s="50">
        <f t="shared" si="121"/>
        <v>0</v>
      </c>
      <c r="AB338" s="51">
        <f t="shared" si="122"/>
        <v>0</v>
      </c>
      <c r="AC338" s="44">
        <f t="shared" si="123"/>
        <v>0</v>
      </c>
      <c r="AD338" s="44">
        <f t="shared" si="124"/>
        <v>0</v>
      </c>
      <c r="AE338" s="44">
        <f t="shared" si="125"/>
        <v>0</v>
      </c>
      <c r="AF338" s="52" t="e">
        <f>HLOOKUP(I338,ElecAvoidedCostsWOCC!$A$5:$Q$50,G338+1,FALSE)</f>
        <v>#N/A</v>
      </c>
      <c r="AG338" s="44" t="e">
        <f t="shared" si="126"/>
        <v>#N/A</v>
      </c>
      <c r="AH338" s="52" t="e">
        <f>HLOOKUP(I338,ElecAvoidedCostsWOCC!$A$5:$Q$50,T338+1,FALSE)</f>
        <v>#N/A</v>
      </c>
      <c r="AI338" s="44" t="e">
        <f t="shared" si="127"/>
        <v>#N/A</v>
      </c>
      <c r="AJ338" s="44" t="e">
        <f t="shared" si="128"/>
        <v>#N/A</v>
      </c>
      <c r="AK338" s="44" t="e">
        <f>HLOOKUP(I338,ElecAvoidedCostsWOCC!$A$5:$Q$50,G338+1,FALSE)*J338*L338</f>
        <v>#N/A</v>
      </c>
      <c r="AL338" s="44" t="e">
        <f t="shared" si="129"/>
        <v>#N/A</v>
      </c>
      <c r="AM338" s="48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8">
        <f t="shared" si="130"/>
        <v>0</v>
      </c>
      <c r="AO338" s="47">
        <f t="shared" si="131"/>
        <v>0</v>
      </c>
      <c r="AP338" s="47" t="e">
        <f t="shared" si="132"/>
        <v>#DIV/0!</v>
      </c>
    </row>
    <row r="339" spans="2:42">
      <c r="B339" s="37"/>
      <c r="C339" s="61"/>
      <c r="D339" s="61"/>
      <c r="E339" s="38"/>
      <c r="F339" s="39"/>
      <c r="G339" s="39"/>
      <c r="H339" s="39"/>
      <c r="I339" s="40"/>
      <c r="J339" s="41"/>
      <c r="K339" s="41"/>
      <c r="L339" s="41"/>
      <c r="M339" s="42"/>
      <c r="N339" s="42"/>
      <c r="O339" s="43"/>
      <c r="P339" s="44"/>
      <c r="Q339" s="44"/>
      <c r="R339" s="45"/>
      <c r="S339" s="46"/>
      <c r="T339" s="39">
        <f t="shared" si="114"/>
        <v>0</v>
      </c>
      <c r="U339" s="47">
        <f t="shared" si="115"/>
        <v>0</v>
      </c>
      <c r="V339" s="48">
        <f t="shared" si="116"/>
        <v>0</v>
      </c>
      <c r="W339" s="49">
        <f t="shared" si="117"/>
        <v>0</v>
      </c>
      <c r="X339" s="44">
        <f t="shared" si="118"/>
        <v>0</v>
      </c>
      <c r="Y339" s="44">
        <f t="shared" si="119"/>
        <v>0</v>
      </c>
      <c r="Z339" s="44">
        <f t="shared" si="120"/>
        <v>0</v>
      </c>
      <c r="AA339" s="50">
        <f t="shared" si="121"/>
        <v>0</v>
      </c>
      <c r="AB339" s="51">
        <f t="shared" si="122"/>
        <v>0</v>
      </c>
      <c r="AC339" s="44">
        <f t="shared" si="123"/>
        <v>0</v>
      </c>
      <c r="AD339" s="44">
        <f t="shared" si="124"/>
        <v>0</v>
      </c>
      <c r="AE339" s="44">
        <f t="shared" si="125"/>
        <v>0</v>
      </c>
      <c r="AF339" s="52" t="e">
        <f>HLOOKUP(I339,ElecAvoidedCostsWOCC!$A$5:$Q$50,G339+1,FALSE)</f>
        <v>#N/A</v>
      </c>
      <c r="AG339" s="44" t="e">
        <f t="shared" si="126"/>
        <v>#N/A</v>
      </c>
      <c r="AH339" s="52" t="e">
        <f>HLOOKUP(I339,ElecAvoidedCostsWOCC!$A$5:$Q$50,T339+1,FALSE)</f>
        <v>#N/A</v>
      </c>
      <c r="AI339" s="44" t="e">
        <f t="shared" si="127"/>
        <v>#N/A</v>
      </c>
      <c r="AJ339" s="44" t="e">
        <f t="shared" si="128"/>
        <v>#N/A</v>
      </c>
      <c r="AK339" s="44" t="e">
        <f>HLOOKUP(I339,ElecAvoidedCostsWOCC!$A$5:$Q$50,G339+1,FALSE)*J339*L339</f>
        <v>#N/A</v>
      </c>
      <c r="AL339" s="44" t="e">
        <f t="shared" si="129"/>
        <v>#N/A</v>
      </c>
      <c r="AM339" s="48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8">
        <f t="shared" si="130"/>
        <v>0</v>
      </c>
      <c r="AO339" s="47">
        <f t="shared" si="131"/>
        <v>0</v>
      </c>
      <c r="AP339" s="47" t="e">
        <f t="shared" si="132"/>
        <v>#DIV/0!</v>
      </c>
    </row>
    <row r="340" spans="2:42">
      <c r="B340" s="37"/>
      <c r="C340" s="61"/>
      <c r="D340" s="61"/>
      <c r="E340" s="38"/>
      <c r="F340" s="39"/>
      <c r="G340" s="39"/>
      <c r="H340" s="39"/>
      <c r="I340" s="40"/>
      <c r="J340" s="41"/>
      <c r="K340" s="41"/>
      <c r="L340" s="41"/>
      <c r="M340" s="42"/>
      <c r="N340" s="42"/>
      <c r="O340" s="43"/>
      <c r="P340" s="44"/>
      <c r="Q340" s="44"/>
      <c r="R340" s="45"/>
      <c r="S340" s="46"/>
      <c r="T340" s="39">
        <f t="shared" si="114"/>
        <v>0</v>
      </c>
      <c r="U340" s="47">
        <f t="shared" si="115"/>
        <v>0</v>
      </c>
      <c r="V340" s="48">
        <f t="shared" si="116"/>
        <v>0</v>
      </c>
      <c r="W340" s="49">
        <f t="shared" si="117"/>
        <v>0</v>
      </c>
      <c r="X340" s="44">
        <f t="shared" si="118"/>
        <v>0</v>
      </c>
      <c r="Y340" s="44">
        <f t="shared" si="119"/>
        <v>0</v>
      </c>
      <c r="Z340" s="44">
        <f t="shared" si="120"/>
        <v>0</v>
      </c>
      <c r="AA340" s="50">
        <f t="shared" si="121"/>
        <v>0</v>
      </c>
      <c r="AB340" s="51">
        <f t="shared" si="122"/>
        <v>0</v>
      </c>
      <c r="AC340" s="44">
        <f t="shared" si="123"/>
        <v>0</v>
      </c>
      <c r="AD340" s="44">
        <f t="shared" si="124"/>
        <v>0</v>
      </c>
      <c r="AE340" s="44">
        <f t="shared" si="125"/>
        <v>0</v>
      </c>
      <c r="AF340" s="52" t="e">
        <f>HLOOKUP(I340,ElecAvoidedCostsWOCC!$A$5:$Q$50,G340+1,FALSE)</f>
        <v>#N/A</v>
      </c>
      <c r="AG340" s="44" t="e">
        <f t="shared" si="126"/>
        <v>#N/A</v>
      </c>
      <c r="AH340" s="52" t="e">
        <f>HLOOKUP(I340,ElecAvoidedCostsWOCC!$A$5:$Q$50,T340+1,FALSE)</f>
        <v>#N/A</v>
      </c>
      <c r="AI340" s="44" t="e">
        <f t="shared" si="127"/>
        <v>#N/A</v>
      </c>
      <c r="AJ340" s="44" t="e">
        <f t="shared" si="128"/>
        <v>#N/A</v>
      </c>
      <c r="AK340" s="44" t="e">
        <f>HLOOKUP(I340,ElecAvoidedCostsWOCC!$A$5:$Q$50,G340+1,FALSE)*J340*L340</f>
        <v>#N/A</v>
      </c>
      <c r="AL340" s="44" t="e">
        <f t="shared" si="129"/>
        <v>#N/A</v>
      </c>
      <c r="AM340" s="48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8">
        <f t="shared" si="130"/>
        <v>0</v>
      </c>
      <c r="AO340" s="47">
        <f t="shared" si="131"/>
        <v>0</v>
      </c>
      <c r="AP340" s="47" t="e">
        <f t="shared" si="132"/>
        <v>#DIV/0!</v>
      </c>
    </row>
    <row r="341" spans="2:42">
      <c r="B341" s="37"/>
      <c r="C341" s="61"/>
      <c r="D341" s="61"/>
      <c r="E341" s="38"/>
      <c r="F341" s="39"/>
      <c r="G341" s="39"/>
      <c r="H341" s="39"/>
      <c r="I341" s="40"/>
      <c r="J341" s="41"/>
      <c r="K341" s="41"/>
      <c r="L341" s="41"/>
      <c r="M341" s="42"/>
      <c r="N341" s="42"/>
      <c r="O341" s="43"/>
      <c r="P341" s="44"/>
      <c r="Q341" s="44"/>
      <c r="R341" s="45"/>
      <c r="S341" s="46"/>
      <c r="T341" s="39">
        <f t="shared" si="114"/>
        <v>0</v>
      </c>
      <c r="U341" s="47">
        <f t="shared" si="115"/>
        <v>0</v>
      </c>
      <c r="V341" s="48">
        <f t="shared" si="116"/>
        <v>0</v>
      </c>
      <c r="W341" s="49">
        <f t="shared" si="117"/>
        <v>0</v>
      </c>
      <c r="X341" s="44">
        <f t="shared" si="118"/>
        <v>0</v>
      </c>
      <c r="Y341" s="44">
        <f t="shared" si="119"/>
        <v>0</v>
      </c>
      <c r="Z341" s="44">
        <f t="shared" si="120"/>
        <v>0</v>
      </c>
      <c r="AA341" s="50">
        <f t="shared" si="121"/>
        <v>0</v>
      </c>
      <c r="AB341" s="51">
        <f t="shared" si="122"/>
        <v>0</v>
      </c>
      <c r="AC341" s="44">
        <f t="shared" si="123"/>
        <v>0</v>
      </c>
      <c r="AD341" s="44">
        <f t="shared" si="124"/>
        <v>0</v>
      </c>
      <c r="AE341" s="44">
        <f t="shared" si="125"/>
        <v>0</v>
      </c>
      <c r="AF341" s="52" t="e">
        <f>HLOOKUP(I341,ElecAvoidedCostsWOCC!$A$5:$Q$50,G341+1,FALSE)</f>
        <v>#N/A</v>
      </c>
      <c r="AG341" s="44" t="e">
        <f t="shared" si="126"/>
        <v>#N/A</v>
      </c>
      <c r="AH341" s="52" t="e">
        <f>HLOOKUP(I341,ElecAvoidedCostsWOCC!$A$5:$Q$50,T341+1,FALSE)</f>
        <v>#N/A</v>
      </c>
      <c r="AI341" s="44" t="e">
        <f t="shared" si="127"/>
        <v>#N/A</v>
      </c>
      <c r="AJ341" s="44" t="e">
        <f t="shared" si="128"/>
        <v>#N/A</v>
      </c>
      <c r="AK341" s="44" t="e">
        <f>HLOOKUP(I341,ElecAvoidedCostsWOCC!$A$5:$Q$50,G341+1,FALSE)*J341*L341</f>
        <v>#N/A</v>
      </c>
      <c r="AL341" s="44" t="e">
        <f t="shared" si="129"/>
        <v>#N/A</v>
      </c>
      <c r="AM341" s="48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8">
        <f t="shared" si="130"/>
        <v>0</v>
      </c>
      <c r="AO341" s="47">
        <f t="shared" si="131"/>
        <v>0</v>
      </c>
      <c r="AP341" s="47" t="e">
        <f t="shared" si="132"/>
        <v>#DIV/0!</v>
      </c>
    </row>
    <row r="342" spans="2:42">
      <c r="B342" s="37"/>
      <c r="C342" s="61"/>
      <c r="D342" s="61"/>
      <c r="E342" s="38"/>
      <c r="F342" s="39"/>
      <c r="G342" s="39"/>
      <c r="H342" s="39"/>
      <c r="I342" s="40"/>
      <c r="J342" s="41"/>
      <c r="K342" s="41"/>
      <c r="L342" s="41"/>
      <c r="M342" s="42"/>
      <c r="N342" s="42"/>
      <c r="O342" s="43"/>
      <c r="P342" s="44"/>
      <c r="Q342" s="44"/>
      <c r="R342" s="45"/>
      <c r="S342" s="46"/>
      <c r="T342" s="39">
        <f t="shared" si="114"/>
        <v>0</v>
      </c>
      <c r="U342" s="47">
        <f t="shared" si="115"/>
        <v>0</v>
      </c>
      <c r="V342" s="48">
        <f t="shared" si="116"/>
        <v>0</v>
      </c>
      <c r="W342" s="49">
        <f t="shared" si="117"/>
        <v>0</v>
      </c>
      <c r="X342" s="44">
        <f t="shared" si="118"/>
        <v>0</v>
      </c>
      <c r="Y342" s="44">
        <f t="shared" si="119"/>
        <v>0</v>
      </c>
      <c r="Z342" s="44">
        <f t="shared" si="120"/>
        <v>0</v>
      </c>
      <c r="AA342" s="50">
        <f t="shared" si="121"/>
        <v>0</v>
      </c>
      <c r="AB342" s="51">
        <f t="shared" si="122"/>
        <v>0</v>
      </c>
      <c r="AC342" s="44">
        <f t="shared" si="123"/>
        <v>0</v>
      </c>
      <c r="AD342" s="44">
        <f t="shared" si="124"/>
        <v>0</v>
      </c>
      <c r="AE342" s="44">
        <f t="shared" si="125"/>
        <v>0</v>
      </c>
      <c r="AF342" s="52" t="e">
        <f>HLOOKUP(I342,ElecAvoidedCostsWOCC!$A$5:$Q$50,G342+1,FALSE)</f>
        <v>#N/A</v>
      </c>
      <c r="AG342" s="44" t="e">
        <f t="shared" si="126"/>
        <v>#N/A</v>
      </c>
      <c r="AH342" s="52" t="e">
        <f>HLOOKUP(I342,ElecAvoidedCostsWOCC!$A$5:$Q$50,T342+1,FALSE)</f>
        <v>#N/A</v>
      </c>
      <c r="AI342" s="44" t="e">
        <f t="shared" si="127"/>
        <v>#N/A</v>
      </c>
      <c r="AJ342" s="44" t="e">
        <f t="shared" si="128"/>
        <v>#N/A</v>
      </c>
      <c r="AK342" s="44" t="e">
        <f>HLOOKUP(I342,ElecAvoidedCostsWOCC!$A$5:$Q$50,G342+1,FALSE)*J342*L342</f>
        <v>#N/A</v>
      </c>
      <c r="AL342" s="44" t="e">
        <f t="shared" si="129"/>
        <v>#N/A</v>
      </c>
      <c r="AM342" s="48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8">
        <f t="shared" si="130"/>
        <v>0</v>
      </c>
      <c r="AO342" s="47">
        <f t="shared" si="131"/>
        <v>0</v>
      </c>
      <c r="AP342" s="47" t="e">
        <f t="shared" si="132"/>
        <v>#DIV/0!</v>
      </c>
    </row>
    <row r="343" spans="2:42">
      <c r="B343" s="37"/>
      <c r="C343" s="61"/>
      <c r="D343" s="61"/>
      <c r="E343" s="38"/>
      <c r="F343" s="39"/>
      <c r="G343" s="39"/>
      <c r="H343" s="39"/>
      <c r="I343" s="40"/>
      <c r="J343" s="41"/>
      <c r="K343" s="41"/>
      <c r="L343" s="41"/>
      <c r="M343" s="42"/>
      <c r="N343" s="42"/>
      <c r="O343" s="43"/>
      <c r="P343" s="44"/>
      <c r="Q343" s="44"/>
      <c r="R343" s="45"/>
      <c r="S343" s="46"/>
      <c r="T343" s="39">
        <f t="shared" si="114"/>
        <v>0</v>
      </c>
      <c r="U343" s="47">
        <f t="shared" si="115"/>
        <v>0</v>
      </c>
      <c r="V343" s="48">
        <f t="shared" si="116"/>
        <v>0</v>
      </c>
      <c r="W343" s="49">
        <f t="shared" si="117"/>
        <v>0</v>
      </c>
      <c r="X343" s="44">
        <f t="shared" si="118"/>
        <v>0</v>
      </c>
      <c r="Y343" s="44">
        <f t="shared" si="119"/>
        <v>0</v>
      </c>
      <c r="Z343" s="44">
        <f t="shared" si="120"/>
        <v>0</v>
      </c>
      <c r="AA343" s="50">
        <f t="shared" si="121"/>
        <v>0</v>
      </c>
      <c r="AB343" s="51">
        <f t="shared" si="122"/>
        <v>0</v>
      </c>
      <c r="AC343" s="44">
        <f t="shared" si="123"/>
        <v>0</v>
      </c>
      <c r="AD343" s="44">
        <f t="shared" si="124"/>
        <v>0</v>
      </c>
      <c r="AE343" s="44">
        <f t="shared" si="125"/>
        <v>0</v>
      </c>
      <c r="AF343" s="52" t="e">
        <f>HLOOKUP(I343,ElecAvoidedCostsWOCC!$A$5:$Q$50,G343+1,FALSE)</f>
        <v>#N/A</v>
      </c>
      <c r="AG343" s="44" t="e">
        <f t="shared" si="126"/>
        <v>#N/A</v>
      </c>
      <c r="AH343" s="52" t="e">
        <f>HLOOKUP(I343,ElecAvoidedCostsWOCC!$A$5:$Q$50,T343+1,FALSE)</f>
        <v>#N/A</v>
      </c>
      <c r="AI343" s="44" t="e">
        <f t="shared" si="127"/>
        <v>#N/A</v>
      </c>
      <c r="AJ343" s="44" t="e">
        <f t="shared" si="128"/>
        <v>#N/A</v>
      </c>
      <c r="AK343" s="44" t="e">
        <f>HLOOKUP(I343,ElecAvoidedCostsWOCC!$A$5:$Q$50,G343+1,FALSE)*J343*L343</f>
        <v>#N/A</v>
      </c>
      <c r="AL343" s="44" t="e">
        <f t="shared" si="129"/>
        <v>#N/A</v>
      </c>
      <c r="AM343" s="48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8">
        <f t="shared" si="130"/>
        <v>0</v>
      </c>
      <c r="AO343" s="47">
        <f t="shared" si="131"/>
        <v>0</v>
      </c>
      <c r="AP343" s="47" t="e">
        <f t="shared" si="132"/>
        <v>#DIV/0!</v>
      </c>
    </row>
    <row r="344" spans="2:42">
      <c r="B344" s="37"/>
      <c r="C344" s="61"/>
      <c r="D344" s="61"/>
      <c r="E344" s="38"/>
      <c r="F344" s="39"/>
      <c r="G344" s="39"/>
      <c r="H344" s="39"/>
      <c r="I344" s="40"/>
      <c r="J344" s="41"/>
      <c r="K344" s="41"/>
      <c r="L344" s="41"/>
      <c r="M344" s="42"/>
      <c r="N344" s="42"/>
      <c r="O344" s="43"/>
      <c r="P344" s="44"/>
      <c r="Q344" s="44"/>
      <c r="R344" s="45"/>
      <c r="S344" s="46"/>
      <c r="T344" s="39">
        <f t="shared" si="114"/>
        <v>0</v>
      </c>
      <c r="U344" s="47">
        <f t="shared" si="115"/>
        <v>0</v>
      </c>
      <c r="V344" s="48">
        <f t="shared" si="116"/>
        <v>0</v>
      </c>
      <c r="W344" s="49">
        <f t="shared" si="117"/>
        <v>0</v>
      </c>
      <c r="X344" s="44">
        <f t="shared" si="118"/>
        <v>0</v>
      </c>
      <c r="Y344" s="44">
        <f t="shared" si="119"/>
        <v>0</v>
      </c>
      <c r="Z344" s="44">
        <f t="shared" si="120"/>
        <v>0</v>
      </c>
      <c r="AA344" s="50">
        <f t="shared" si="121"/>
        <v>0</v>
      </c>
      <c r="AB344" s="51">
        <f t="shared" si="122"/>
        <v>0</v>
      </c>
      <c r="AC344" s="44">
        <f t="shared" si="123"/>
        <v>0</v>
      </c>
      <c r="AD344" s="44">
        <f t="shared" si="124"/>
        <v>0</v>
      </c>
      <c r="AE344" s="44">
        <f t="shared" si="125"/>
        <v>0</v>
      </c>
      <c r="AF344" s="52" t="e">
        <f>HLOOKUP(I344,ElecAvoidedCostsWOCC!$A$5:$Q$50,G344+1,FALSE)</f>
        <v>#N/A</v>
      </c>
      <c r="AG344" s="44" t="e">
        <f t="shared" si="126"/>
        <v>#N/A</v>
      </c>
      <c r="AH344" s="52" t="e">
        <f>HLOOKUP(I344,ElecAvoidedCostsWOCC!$A$5:$Q$50,T344+1,FALSE)</f>
        <v>#N/A</v>
      </c>
      <c r="AI344" s="44" t="e">
        <f t="shared" si="127"/>
        <v>#N/A</v>
      </c>
      <c r="AJ344" s="44" t="e">
        <f t="shared" si="128"/>
        <v>#N/A</v>
      </c>
      <c r="AK344" s="44" t="e">
        <f>HLOOKUP(I344,ElecAvoidedCostsWOCC!$A$5:$Q$50,G344+1,FALSE)*J344*L344</f>
        <v>#N/A</v>
      </c>
      <c r="AL344" s="44" t="e">
        <f t="shared" si="129"/>
        <v>#N/A</v>
      </c>
      <c r="AM344" s="48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8">
        <f t="shared" si="130"/>
        <v>0</v>
      </c>
      <c r="AO344" s="47">
        <f t="shared" si="131"/>
        <v>0</v>
      </c>
      <c r="AP344" s="47" t="e">
        <f t="shared" si="132"/>
        <v>#DIV/0!</v>
      </c>
    </row>
    <row r="345" spans="2:42">
      <c r="B345" s="37"/>
      <c r="C345" s="61"/>
      <c r="D345" s="61"/>
      <c r="E345" s="38"/>
      <c r="F345" s="39"/>
      <c r="G345" s="39"/>
      <c r="H345" s="39"/>
      <c r="I345" s="40"/>
      <c r="J345" s="41"/>
      <c r="K345" s="41"/>
      <c r="L345" s="41"/>
      <c r="M345" s="42"/>
      <c r="N345" s="42"/>
      <c r="O345" s="43"/>
      <c r="P345" s="44"/>
      <c r="Q345" s="44"/>
      <c r="R345" s="45"/>
      <c r="S345" s="46"/>
      <c r="T345" s="39">
        <f t="shared" si="114"/>
        <v>0</v>
      </c>
      <c r="U345" s="47">
        <f t="shared" si="115"/>
        <v>0</v>
      </c>
      <c r="V345" s="48">
        <f t="shared" si="116"/>
        <v>0</v>
      </c>
      <c r="W345" s="49">
        <f t="shared" si="117"/>
        <v>0</v>
      </c>
      <c r="X345" s="44">
        <f t="shared" si="118"/>
        <v>0</v>
      </c>
      <c r="Y345" s="44">
        <f t="shared" si="119"/>
        <v>0</v>
      </c>
      <c r="Z345" s="44">
        <f t="shared" si="120"/>
        <v>0</v>
      </c>
      <c r="AA345" s="50">
        <f t="shared" si="121"/>
        <v>0</v>
      </c>
      <c r="AB345" s="51">
        <f t="shared" si="122"/>
        <v>0</v>
      </c>
      <c r="AC345" s="44">
        <f t="shared" si="123"/>
        <v>0</v>
      </c>
      <c r="AD345" s="44">
        <f t="shared" si="124"/>
        <v>0</v>
      </c>
      <c r="AE345" s="44">
        <f t="shared" si="125"/>
        <v>0</v>
      </c>
      <c r="AF345" s="52" t="e">
        <f>HLOOKUP(I345,ElecAvoidedCostsWOCC!$A$5:$Q$50,G345+1,FALSE)</f>
        <v>#N/A</v>
      </c>
      <c r="AG345" s="44" t="e">
        <f t="shared" si="126"/>
        <v>#N/A</v>
      </c>
      <c r="AH345" s="52" t="e">
        <f>HLOOKUP(I345,ElecAvoidedCostsWOCC!$A$5:$Q$50,T345+1,FALSE)</f>
        <v>#N/A</v>
      </c>
      <c r="AI345" s="44" t="e">
        <f t="shared" si="127"/>
        <v>#N/A</v>
      </c>
      <c r="AJ345" s="44" t="e">
        <f t="shared" si="128"/>
        <v>#N/A</v>
      </c>
      <c r="AK345" s="44" t="e">
        <f>HLOOKUP(I345,ElecAvoidedCostsWOCC!$A$5:$Q$50,G345+1,FALSE)*J345*L345</f>
        <v>#N/A</v>
      </c>
      <c r="AL345" s="44" t="e">
        <f t="shared" si="129"/>
        <v>#N/A</v>
      </c>
      <c r="AM345" s="48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8">
        <f t="shared" si="130"/>
        <v>0</v>
      </c>
      <c r="AO345" s="47">
        <f t="shared" si="131"/>
        <v>0</v>
      </c>
      <c r="AP345" s="47" t="e">
        <f t="shared" si="132"/>
        <v>#DIV/0!</v>
      </c>
    </row>
    <row r="346" spans="2:42">
      <c r="B346" s="37"/>
      <c r="C346" s="61"/>
      <c r="D346" s="61"/>
      <c r="E346" s="38"/>
      <c r="F346" s="39"/>
      <c r="G346" s="39"/>
      <c r="H346" s="39"/>
      <c r="I346" s="40"/>
      <c r="J346" s="41"/>
      <c r="K346" s="41"/>
      <c r="L346" s="41"/>
      <c r="M346" s="42"/>
      <c r="N346" s="42"/>
      <c r="O346" s="43"/>
      <c r="P346" s="44"/>
      <c r="Q346" s="44"/>
      <c r="R346" s="45"/>
      <c r="S346" s="46"/>
      <c r="T346" s="39">
        <f t="shared" si="114"/>
        <v>0</v>
      </c>
      <c r="U346" s="47">
        <f t="shared" si="115"/>
        <v>0</v>
      </c>
      <c r="V346" s="48">
        <f t="shared" si="116"/>
        <v>0</v>
      </c>
      <c r="W346" s="49">
        <f t="shared" si="117"/>
        <v>0</v>
      </c>
      <c r="X346" s="44">
        <f t="shared" si="118"/>
        <v>0</v>
      </c>
      <c r="Y346" s="44">
        <f t="shared" si="119"/>
        <v>0</v>
      </c>
      <c r="Z346" s="44">
        <f t="shared" si="120"/>
        <v>0</v>
      </c>
      <c r="AA346" s="50">
        <f t="shared" si="121"/>
        <v>0</v>
      </c>
      <c r="AB346" s="51">
        <f t="shared" si="122"/>
        <v>0</v>
      </c>
      <c r="AC346" s="44">
        <f t="shared" si="123"/>
        <v>0</v>
      </c>
      <c r="AD346" s="44">
        <f t="shared" si="124"/>
        <v>0</v>
      </c>
      <c r="AE346" s="44">
        <f t="shared" si="125"/>
        <v>0</v>
      </c>
      <c r="AF346" s="52" t="e">
        <f>HLOOKUP(I346,ElecAvoidedCostsWOCC!$A$5:$Q$50,G346+1,FALSE)</f>
        <v>#N/A</v>
      </c>
      <c r="AG346" s="44" t="e">
        <f t="shared" si="126"/>
        <v>#N/A</v>
      </c>
      <c r="AH346" s="52" t="e">
        <f>HLOOKUP(I346,ElecAvoidedCostsWOCC!$A$5:$Q$50,T346+1,FALSE)</f>
        <v>#N/A</v>
      </c>
      <c r="AI346" s="44" t="e">
        <f t="shared" si="127"/>
        <v>#N/A</v>
      </c>
      <c r="AJ346" s="44" t="e">
        <f t="shared" si="128"/>
        <v>#N/A</v>
      </c>
      <c r="AK346" s="44" t="e">
        <f>HLOOKUP(I346,ElecAvoidedCostsWOCC!$A$5:$Q$50,G346+1,FALSE)*J346*L346</f>
        <v>#N/A</v>
      </c>
      <c r="AL346" s="44" t="e">
        <f t="shared" si="129"/>
        <v>#N/A</v>
      </c>
      <c r="AM346" s="48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8">
        <f t="shared" si="130"/>
        <v>0</v>
      </c>
      <c r="AO346" s="47">
        <f t="shared" si="131"/>
        <v>0</v>
      </c>
      <c r="AP346" s="47" t="e">
        <f t="shared" si="132"/>
        <v>#DIV/0!</v>
      </c>
    </row>
    <row r="347" spans="2:42">
      <c r="B347" s="37"/>
      <c r="C347" s="61"/>
      <c r="D347" s="61"/>
      <c r="E347" s="38"/>
      <c r="F347" s="39"/>
      <c r="G347" s="39"/>
      <c r="H347" s="39"/>
      <c r="I347" s="40"/>
      <c r="J347" s="41"/>
      <c r="K347" s="41"/>
      <c r="L347" s="41"/>
      <c r="M347" s="42"/>
      <c r="N347" s="42"/>
      <c r="O347" s="43"/>
      <c r="P347" s="44"/>
      <c r="Q347" s="44"/>
      <c r="R347" s="45"/>
      <c r="S347" s="46"/>
      <c r="T347" s="39">
        <f t="shared" si="114"/>
        <v>0</v>
      </c>
      <c r="U347" s="47">
        <f t="shared" si="115"/>
        <v>0</v>
      </c>
      <c r="V347" s="48">
        <f t="shared" si="116"/>
        <v>0</v>
      </c>
      <c r="W347" s="49">
        <f t="shared" si="117"/>
        <v>0</v>
      </c>
      <c r="X347" s="44">
        <f t="shared" si="118"/>
        <v>0</v>
      </c>
      <c r="Y347" s="44">
        <f t="shared" si="119"/>
        <v>0</v>
      </c>
      <c r="Z347" s="44">
        <f t="shared" si="120"/>
        <v>0</v>
      </c>
      <c r="AA347" s="50">
        <f t="shared" si="121"/>
        <v>0</v>
      </c>
      <c r="AB347" s="51">
        <f t="shared" si="122"/>
        <v>0</v>
      </c>
      <c r="AC347" s="44">
        <f t="shared" si="123"/>
        <v>0</v>
      </c>
      <c r="AD347" s="44">
        <f t="shared" si="124"/>
        <v>0</v>
      </c>
      <c r="AE347" s="44">
        <f t="shared" si="125"/>
        <v>0</v>
      </c>
      <c r="AF347" s="52" t="e">
        <f>HLOOKUP(I347,ElecAvoidedCostsWOCC!$A$5:$Q$50,G347+1,FALSE)</f>
        <v>#N/A</v>
      </c>
      <c r="AG347" s="44" t="e">
        <f t="shared" si="126"/>
        <v>#N/A</v>
      </c>
      <c r="AH347" s="52" t="e">
        <f>HLOOKUP(I347,ElecAvoidedCostsWOCC!$A$5:$Q$50,T347+1,FALSE)</f>
        <v>#N/A</v>
      </c>
      <c r="AI347" s="44" t="e">
        <f t="shared" si="127"/>
        <v>#N/A</v>
      </c>
      <c r="AJ347" s="44" t="e">
        <f t="shared" si="128"/>
        <v>#N/A</v>
      </c>
      <c r="AK347" s="44" t="e">
        <f>HLOOKUP(I347,ElecAvoidedCostsWOCC!$A$5:$Q$50,G347+1,FALSE)*J347*L347</f>
        <v>#N/A</v>
      </c>
      <c r="AL347" s="44" t="e">
        <f t="shared" si="129"/>
        <v>#N/A</v>
      </c>
      <c r="AM347" s="48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8">
        <f t="shared" si="130"/>
        <v>0</v>
      </c>
      <c r="AO347" s="47">
        <f t="shared" si="131"/>
        <v>0</v>
      </c>
      <c r="AP347" s="47" t="e">
        <f t="shared" si="132"/>
        <v>#DIV/0!</v>
      </c>
    </row>
    <row r="348" spans="2:42">
      <c r="B348" s="37"/>
      <c r="C348" s="61"/>
      <c r="D348" s="61"/>
      <c r="E348" s="38"/>
      <c r="F348" s="39"/>
      <c r="G348" s="39"/>
      <c r="H348" s="39"/>
      <c r="I348" s="40"/>
      <c r="J348" s="41"/>
      <c r="K348" s="41"/>
      <c r="L348" s="41"/>
      <c r="M348" s="42"/>
      <c r="N348" s="42"/>
      <c r="O348" s="43"/>
      <c r="P348" s="44"/>
      <c r="Q348" s="44"/>
      <c r="R348" s="45"/>
      <c r="S348" s="46"/>
      <c r="T348" s="39">
        <f t="shared" si="114"/>
        <v>0</v>
      </c>
      <c r="U348" s="47">
        <f t="shared" si="115"/>
        <v>0</v>
      </c>
      <c r="V348" s="48">
        <f t="shared" si="116"/>
        <v>0</v>
      </c>
      <c r="W348" s="49">
        <f t="shared" si="117"/>
        <v>0</v>
      </c>
      <c r="X348" s="44">
        <f t="shared" si="118"/>
        <v>0</v>
      </c>
      <c r="Y348" s="44">
        <f t="shared" si="119"/>
        <v>0</v>
      </c>
      <c r="Z348" s="44">
        <f t="shared" si="120"/>
        <v>0</v>
      </c>
      <c r="AA348" s="50">
        <f t="shared" si="121"/>
        <v>0</v>
      </c>
      <c r="AB348" s="51">
        <f t="shared" si="122"/>
        <v>0</v>
      </c>
      <c r="AC348" s="44">
        <f t="shared" si="123"/>
        <v>0</v>
      </c>
      <c r="AD348" s="44">
        <f t="shared" si="124"/>
        <v>0</v>
      </c>
      <c r="AE348" s="44">
        <f t="shared" si="125"/>
        <v>0</v>
      </c>
      <c r="AF348" s="52" t="e">
        <f>HLOOKUP(I348,ElecAvoidedCostsWOCC!$A$5:$Q$50,G348+1,FALSE)</f>
        <v>#N/A</v>
      </c>
      <c r="AG348" s="44" t="e">
        <f t="shared" si="126"/>
        <v>#N/A</v>
      </c>
      <c r="AH348" s="52" t="e">
        <f>HLOOKUP(I348,ElecAvoidedCostsWOCC!$A$5:$Q$50,T348+1,FALSE)</f>
        <v>#N/A</v>
      </c>
      <c r="AI348" s="44" t="e">
        <f t="shared" si="127"/>
        <v>#N/A</v>
      </c>
      <c r="AJ348" s="44" t="e">
        <f t="shared" si="128"/>
        <v>#N/A</v>
      </c>
      <c r="AK348" s="44" t="e">
        <f>HLOOKUP(I348,ElecAvoidedCostsWOCC!$A$5:$Q$50,G348+1,FALSE)*J348*L348</f>
        <v>#N/A</v>
      </c>
      <c r="AL348" s="44" t="e">
        <f t="shared" si="129"/>
        <v>#N/A</v>
      </c>
      <c r="AM348" s="48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8">
        <f t="shared" si="130"/>
        <v>0</v>
      </c>
      <c r="AO348" s="47">
        <f t="shared" si="131"/>
        <v>0</v>
      </c>
      <c r="AP348" s="47" t="e">
        <f t="shared" si="132"/>
        <v>#DIV/0!</v>
      </c>
    </row>
    <row r="349" spans="2:42">
      <c r="B349" s="37"/>
      <c r="C349" s="61"/>
      <c r="D349" s="61"/>
      <c r="E349" s="38"/>
      <c r="F349" s="39"/>
      <c r="G349" s="39"/>
      <c r="H349" s="39"/>
      <c r="I349" s="40"/>
      <c r="J349" s="41"/>
      <c r="K349" s="41"/>
      <c r="L349" s="41"/>
      <c r="M349" s="42"/>
      <c r="N349" s="42"/>
      <c r="O349" s="43"/>
      <c r="P349" s="44"/>
      <c r="Q349" s="44"/>
      <c r="R349" s="45"/>
      <c r="S349" s="46"/>
      <c r="T349" s="39">
        <f t="shared" si="114"/>
        <v>0</v>
      </c>
      <c r="U349" s="47">
        <f t="shared" si="115"/>
        <v>0</v>
      </c>
      <c r="V349" s="48">
        <f t="shared" si="116"/>
        <v>0</v>
      </c>
      <c r="W349" s="49">
        <f t="shared" si="117"/>
        <v>0</v>
      </c>
      <c r="X349" s="44">
        <f t="shared" si="118"/>
        <v>0</v>
      </c>
      <c r="Y349" s="44">
        <f t="shared" si="119"/>
        <v>0</v>
      </c>
      <c r="Z349" s="44">
        <f t="shared" si="120"/>
        <v>0</v>
      </c>
      <c r="AA349" s="50">
        <f t="shared" si="121"/>
        <v>0</v>
      </c>
      <c r="AB349" s="51">
        <f t="shared" si="122"/>
        <v>0</v>
      </c>
      <c r="AC349" s="44">
        <f t="shared" si="123"/>
        <v>0</v>
      </c>
      <c r="AD349" s="44">
        <f t="shared" si="124"/>
        <v>0</v>
      </c>
      <c r="AE349" s="44">
        <f t="shared" si="125"/>
        <v>0</v>
      </c>
      <c r="AF349" s="52" t="e">
        <f>HLOOKUP(I349,ElecAvoidedCostsWOCC!$A$5:$Q$50,G349+1,FALSE)</f>
        <v>#N/A</v>
      </c>
      <c r="AG349" s="44" t="e">
        <f t="shared" si="126"/>
        <v>#N/A</v>
      </c>
      <c r="AH349" s="52" t="e">
        <f>HLOOKUP(I349,ElecAvoidedCostsWOCC!$A$5:$Q$50,T349+1,FALSE)</f>
        <v>#N/A</v>
      </c>
      <c r="AI349" s="44" t="e">
        <f t="shared" si="127"/>
        <v>#N/A</v>
      </c>
      <c r="AJ349" s="44" t="e">
        <f t="shared" si="128"/>
        <v>#N/A</v>
      </c>
      <c r="AK349" s="44" t="e">
        <f>HLOOKUP(I349,ElecAvoidedCostsWOCC!$A$5:$Q$50,G349+1,FALSE)*J349*L349</f>
        <v>#N/A</v>
      </c>
      <c r="AL349" s="44" t="e">
        <f t="shared" si="129"/>
        <v>#N/A</v>
      </c>
      <c r="AM349" s="48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8">
        <f t="shared" si="130"/>
        <v>0</v>
      </c>
      <c r="AO349" s="47">
        <f t="shared" si="131"/>
        <v>0</v>
      </c>
      <c r="AP349" s="47" t="e">
        <f t="shared" si="132"/>
        <v>#DIV/0!</v>
      </c>
    </row>
    <row r="350" spans="2:42">
      <c r="B350" s="37"/>
      <c r="C350" s="61"/>
      <c r="D350" s="61"/>
      <c r="E350" s="38"/>
      <c r="F350" s="39"/>
      <c r="G350" s="39"/>
      <c r="H350" s="39"/>
      <c r="I350" s="40"/>
      <c r="J350" s="41"/>
      <c r="K350" s="41"/>
      <c r="L350" s="41"/>
      <c r="M350" s="42"/>
      <c r="N350" s="42"/>
      <c r="O350" s="43"/>
      <c r="P350" s="44"/>
      <c r="Q350" s="44"/>
      <c r="R350" s="45"/>
      <c r="S350" s="46"/>
      <c r="T350" s="39">
        <f t="shared" si="114"/>
        <v>0</v>
      </c>
      <c r="U350" s="47">
        <f t="shared" si="115"/>
        <v>0</v>
      </c>
      <c r="V350" s="48">
        <f t="shared" si="116"/>
        <v>0</v>
      </c>
      <c r="W350" s="49">
        <f t="shared" si="117"/>
        <v>0</v>
      </c>
      <c r="X350" s="44">
        <f t="shared" si="118"/>
        <v>0</v>
      </c>
      <c r="Y350" s="44">
        <f t="shared" si="119"/>
        <v>0</v>
      </c>
      <c r="Z350" s="44">
        <f t="shared" si="120"/>
        <v>0</v>
      </c>
      <c r="AA350" s="50">
        <f t="shared" si="121"/>
        <v>0</v>
      </c>
      <c r="AB350" s="51">
        <f t="shared" si="122"/>
        <v>0</v>
      </c>
      <c r="AC350" s="44">
        <f t="shared" si="123"/>
        <v>0</v>
      </c>
      <c r="AD350" s="44">
        <f t="shared" si="124"/>
        <v>0</v>
      </c>
      <c r="AE350" s="44">
        <f t="shared" si="125"/>
        <v>0</v>
      </c>
      <c r="AF350" s="52" t="e">
        <f>HLOOKUP(I350,ElecAvoidedCostsWOCC!$A$5:$Q$50,G350+1,FALSE)</f>
        <v>#N/A</v>
      </c>
      <c r="AG350" s="44" t="e">
        <f t="shared" si="126"/>
        <v>#N/A</v>
      </c>
      <c r="AH350" s="52" t="e">
        <f>HLOOKUP(I350,ElecAvoidedCostsWOCC!$A$5:$Q$50,T350+1,FALSE)</f>
        <v>#N/A</v>
      </c>
      <c r="AI350" s="44" t="e">
        <f t="shared" si="127"/>
        <v>#N/A</v>
      </c>
      <c r="AJ350" s="44" t="e">
        <f t="shared" si="128"/>
        <v>#N/A</v>
      </c>
      <c r="AK350" s="44" t="e">
        <f>HLOOKUP(I350,ElecAvoidedCostsWOCC!$A$5:$Q$50,G350+1,FALSE)*J350*L350</f>
        <v>#N/A</v>
      </c>
      <c r="AL350" s="44" t="e">
        <f t="shared" si="129"/>
        <v>#N/A</v>
      </c>
      <c r="AM350" s="48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8">
        <f t="shared" si="130"/>
        <v>0</v>
      </c>
      <c r="AO350" s="47">
        <f t="shared" si="131"/>
        <v>0</v>
      </c>
      <c r="AP350" s="47" t="e">
        <f t="shared" si="132"/>
        <v>#DIV/0!</v>
      </c>
    </row>
    <row r="351" spans="2:42">
      <c r="B351" s="37"/>
      <c r="C351" s="61"/>
      <c r="D351" s="61"/>
      <c r="E351" s="38"/>
      <c r="F351" s="39"/>
      <c r="G351" s="39"/>
      <c r="H351" s="39"/>
      <c r="I351" s="40"/>
      <c r="J351" s="41"/>
      <c r="K351" s="41"/>
      <c r="L351" s="41"/>
      <c r="M351" s="42"/>
      <c r="N351" s="42"/>
      <c r="O351" s="43"/>
      <c r="P351" s="44"/>
      <c r="Q351" s="44"/>
      <c r="R351" s="45"/>
      <c r="S351" s="46"/>
      <c r="T351" s="39">
        <f t="shared" si="114"/>
        <v>0</v>
      </c>
      <c r="U351" s="47">
        <f t="shared" si="115"/>
        <v>0</v>
      </c>
      <c r="V351" s="48">
        <f t="shared" si="116"/>
        <v>0</v>
      </c>
      <c r="W351" s="49">
        <f t="shared" si="117"/>
        <v>0</v>
      </c>
      <c r="X351" s="44">
        <f t="shared" si="118"/>
        <v>0</v>
      </c>
      <c r="Y351" s="44">
        <f t="shared" si="119"/>
        <v>0</v>
      </c>
      <c r="Z351" s="44">
        <f t="shared" si="120"/>
        <v>0</v>
      </c>
      <c r="AA351" s="50">
        <f t="shared" si="121"/>
        <v>0</v>
      </c>
      <c r="AB351" s="51">
        <f t="shared" si="122"/>
        <v>0</v>
      </c>
      <c r="AC351" s="44">
        <f t="shared" si="123"/>
        <v>0</v>
      </c>
      <c r="AD351" s="44">
        <f t="shared" si="124"/>
        <v>0</v>
      </c>
      <c r="AE351" s="44">
        <f t="shared" si="125"/>
        <v>0</v>
      </c>
      <c r="AF351" s="52" t="e">
        <f>HLOOKUP(I351,ElecAvoidedCostsWOCC!$A$5:$Q$50,G351+1,FALSE)</f>
        <v>#N/A</v>
      </c>
      <c r="AG351" s="44" t="e">
        <f t="shared" si="126"/>
        <v>#N/A</v>
      </c>
      <c r="AH351" s="52" t="e">
        <f>HLOOKUP(I351,ElecAvoidedCostsWOCC!$A$5:$Q$50,T351+1,FALSE)</f>
        <v>#N/A</v>
      </c>
      <c r="AI351" s="44" t="e">
        <f t="shared" si="127"/>
        <v>#N/A</v>
      </c>
      <c r="AJ351" s="44" t="e">
        <f t="shared" si="128"/>
        <v>#N/A</v>
      </c>
      <c r="AK351" s="44" t="e">
        <f>HLOOKUP(I351,ElecAvoidedCostsWOCC!$A$5:$Q$50,G351+1,FALSE)*J351*L351</f>
        <v>#N/A</v>
      </c>
      <c r="AL351" s="44" t="e">
        <f t="shared" si="129"/>
        <v>#N/A</v>
      </c>
      <c r="AM351" s="48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8">
        <f t="shared" si="130"/>
        <v>0</v>
      </c>
      <c r="AO351" s="47">
        <f t="shared" si="131"/>
        <v>0</v>
      </c>
      <c r="AP351" s="47" t="e">
        <f t="shared" si="132"/>
        <v>#DIV/0!</v>
      </c>
    </row>
    <row r="352" spans="2:42">
      <c r="B352" s="37"/>
      <c r="C352" s="61"/>
      <c r="D352" s="61"/>
      <c r="E352" s="38"/>
      <c r="F352" s="39"/>
      <c r="G352" s="39"/>
      <c r="H352" s="39"/>
      <c r="I352" s="40"/>
      <c r="J352" s="41"/>
      <c r="K352" s="41"/>
      <c r="L352" s="41"/>
      <c r="M352" s="42"/>
      <c r="N352" s="42"/>
      <c r="O352" s="43"/>
      <c r="P352" s="44"/>
      <c r="Q352" s="44"/>
      <c r="R352" s="45"/>
      <c r="S352" s="46"/>
      <c r="T352" s="39">
        <f t="shared" si="114"/>
        <v>0</v>
      </c>
      <c r="U352" s="47">
        <f t="shared" si="115"/>
        <v>0</v>
      </c>
      <c r="V352" s="48">
        <f t="shared" si="116"/>
        <v>0</v>
      </c>
      <c r="W352" s="49">
        <f t="shared" si="117"/>
        <v>0</v>
      </c>
      <c r="X352" s="44">
        <f t="shared" si="118"/>
        <v>0</v>
      </c>
      <c r="Y352" s="44">
        <f t="shared" si="119"/>
        <v>0</v>
      </c>
      <c r="Z352" s="44">
        <f t="shared" si="120"/>
        <v>0</v>
      </c>
      <c r="AA352" s="50">
        <f t="shared" si="121"/>
        <v>0</v>
      </c>
      <c r="AB352" s="51">
        <f t="shared" si="122"/>
        <v>0</v>
      </c>
      <c r="AC352" s="44">
        <f t="shared" si="123"/>
        <v>0</v>
      </c>
      <c r="AD352" s="44">
        <f t="shared" si="124"/>
        <v>0</v>
      </c>
      <c r="AE352" s="44">
        <f t="shared" si="125"/>
        <v>0</v>
      </c>
      <c r="AF352" s="52" t="e">
        <f>HLOOKUP(I352,ElecAvoidedCostsWOCC!$A$5:$Q$50,G352+1,FALSE)</f>
        <v>#N/A</v>
      </c>
      <c r="AG352" s="44" t="e">
        <f t="shared" si="126"/>
        <v>#N/A</v>
      </c>
      <c r="AH352" s="52" t="e">
        <f>HLOOKUP(I352,ElecAvoidedCostsWOCC!$A$5:$Q$50,T352+1,FALSE)</f>
        <v>#N/A</v>
      </c>
      <c r="AI352" s="44" t="e">
        <f t="shared" si="127"/>
        <v>#N/A</v>
      </c>
      <c r="AJ352" s="44" t="e">
        <f t="shared" si="128"/>
        <v>#N/A</v>
      </c>
      <c r="AK352" s="44" t="e">
        <f>HLOOKUP(I352,ElecAvoidedCostsWOCC!$A$5:$Q$50,G352+1,FALSE)*J352*L352</f>
        <v>#N/A</v>
      </c>
      <c r="AL352" s="44" t="e">
        <f t="shared" si="129"/>
        <v>#N/A</v>
      </c>
      <c r="AM352" s="48">
        <f>IF(O352=0,0,IF(H352=0, HLOOKUP(I352,ElecAvoidedCostsWOCC!$A$5:$Q$50,T352+1,FALSE)*K352*J352,HLOOKUP(I352,ElecAvoidedCostsWOCC!$A$5:$Q$50,T352+1,FALSE)*L352*J352+HLOOKUP(I352,ElecAvoidedCostsWOCC!$A$5:$Q$50,G352+1,FALSE)*K352*J352-HLOOKUP(I352,ElecAvoidedCostsWOCC!$A$5:$Q$50,G352+1,FALSE)*L352*J352))</f>
        <v>0</v>
      </c>
      <c r="AN352" s="48">
        <f t="shared" si="130"/>
        <v>0</v>
      </c>
      <c r="AO352" s="47">
        <f t="shared" si="131"/>
        <v>0</v>
      </c>
      <c r="AP352" s="47" t="e">
        <f t="shared" si="132"/>
        <v>#DIV/0!</v>
      </c>
    </row>
    <row r="353" spans="2:42">
      <c r="B353" s="37"/>
      <c r="C353" s="61"/>
      <c r="D353" s="61"/>
      <c r="E353" s="38"/>
      <c r="F353" s="39"/>
      <c r="G353" s="39"/>
      <c r="H353" s="39"/>
      <c r="I353" s="40"/>
      <c r="J353" s="41"/>
      <c r="K353" s="41"/>
      <c r="L353" s="41"/>
      <c r="M353" s="42"/>
      <c r="N353" s="42"/>
      <c r="O353" s="43"/>
      <c r="P353" s="44"/>
      <c r="Q353" s="44"/>
      <c r="R353" s="45"/>
      <c r="S353" s="46"/>
      <c r="T353" s="39">
        <f t="shared" si="114"/>
        <v>0</v>
      </c>
      <c r="U353" s="47">
        <f t="shared" si="115"/>
        <v>0</v>
      </c>
      <c r="V353" s="48">
        <f t="shared" si="116"/>
        <v>0</v>
      </c>
      <c r="W353" s="49">
        <f t="shared" si="117"/>
        <v>0</v>
      </c>
      <c r="X353" s="44">
        <f t="shared" si="118"/>
        <v>0</v>
      </c>
      <c r="Y353" s="44">
        <f t="shared" si="119"/>
        <v>0</v>
      </c>
      <c r="Z353" s="44">
        <f t="shared" si="120"/>
        <v>0</v>
      </c>
      <c r="AA353" s="50">
        <f t="shared" si="121"/>
        <v>0</v>
      </c>
      <c r="AB353" s="51">
        <f t="shared" si="122"/>
        <v>0</v>
      </c>
      <c r="AC353" s="44">
        <f t="shared" si="123"/>
        <v>0</v>
      </c>
      <c r="AD353" s="44">
        <f t="shared" si="124"/>
        <v>0</v>
      </c>
      <c r="AE353" s="44">
        <f t="shared" si="125"/>
        <v>0</v>
      </c>
      <c r="AF353" s="52" t="e">
        <f>HLOOKUP(I353,ElecAvoidedCostsWOCC!$A$5:$Q$50,G353+1,FALSE)</f>
        <v>#N/A</v>
      </c>
      <c r="AG353" s="44" t="e">
        <f t="shared" si="126"/>
        <v>#N/A</v>
      </c>
      <c r="AH353" s="52" t="e">
        <f>HLOOKUP(I353,ElecAvoidedCostsWOCC!$A$5:$Q$50,T353+1,FALSE)</f>
        <v>#N/A</v>
      </c>
      <c r="AI353" s="44" t="e">
        <f t="shared" si="127"/>
        <v>#N/A</v>
      </c>
      <c r="AJ353" s="44" t="e">
        <f t="shared" si="128"/>
        <v>#N/A</v>
      </c>
      <c r="AK353" s="44" t="e">
        <f>HLOOKUP(I353,ElecAvoidedCostsWOCC!$A$5:$Q$50,G353+1,FALSE)*J353*L353</f>
        <v>#N/A</v>
      </c>
      <c r="AL353" s="44" t="e">
        <f t="shared" si="129"/>
        <v>#N/A</v>
      </c>
      <c r="AM353" s="48">
        <f>IF(O353=0,0,IF(H353=0, HLOOKUP(I353,ElecAvoidedCostsWOCC!$A$5:$Q$50,T353+1,FALSE)*K353*J353,HLOOKUP(I353,ElecAvoidedCostsWOCC!$A$5:$Q$50,T353+1,FALSE)*L353*J353+HLOOKUP(I353,ElecAvoidedCostsWOCC!$A$5:$Q$50,G353+1,FALSE)*K353*J353-HLOOKUP(I353,ElecAvoidedCostsWOCC!$A$5:$Q$50,G353+1,FALSE)*L353*J353))</f>
        <v>0</v>
      </c>
      <c r="AN353" s="48">
        <f t="shared" si="130"/>
        <v>0</v>
      </c>
      <c r="AO353" s="47">
        <f t="shared" si="131"/>
        <v>0</v>
      </c>
      <c r="AP353" s="47" t="e">
        <f t="shared" si="132"/>
        <v>#DIV/0!</v>
      </c>
    </row>
    <row r="354" spans="2:42">
      <c r="B354" s="37"/>
      <c r="C354" s="61"/>
      <c r="D354" s="61"/>
      <c r="E354" s="38"/>
      <c r="F354" s="39"/>
      <c r="G354" s="39"/>
      <c r="H354" s="39"/>
      <c r="I354" s="40"/>
      <c r="J354" s="41"/>
      <c r="K354" s="41"/>
      <c r="L354" s="41"/>
      <c r="M354" s="42"/>
      <c r="N354" s="42"/>
      <c r="O354" s="43"/>
      <c r="P354" s="44"/>
      <c r="Q354" s="44"/>
      <c r="R354" s="45"/>
      <c r="S354" s="46"/>
      <c r="T354" s="39">
        <f t="shared" si="114"/>
        <v>0</v>
      </c>
      <c r="U354" s="47">
        <f t="shared" si="115"/>
        <v>0</v>
      </c>
      <c r="V354" s="48">
        <f t="shared" si="116"/>
        <v>0</v>
      </c>
      <c r="W354" s="49">
        <f t="shared" si="117"/>
        <v>0</v>
      </c>
      <c r="X354" s="44">
        <f t="shared" si="118"/>
        <v>0</v>
      </c>
      <c r="Y354" s="44">
        <f t="shared" si="119"/>
        <v>0</v>
      </c>
      <c r="Z354" s="44">
        <f t="shared" si="120"/>
        <v>0</v>
      </c>
      <c r="AA354" s="50">
        <f t="shared" si="121"/>
        <v>0</v>
      </c>
      <c r="AB354" s="51">
        <f t="shared" si="122"/>
        <v>0</v>
      </c>
      <c r="AC354" s="44">
        <f t="shared" si="123"/>
        <v>0</v>
      </c>
      <c r="AD354" s="44">
        <f t="shared" si="124"/>
        <v>0</v>
      </c>
      <c r="AE354" s="44">
        <f t="shared" si="125"/>
        <v>0</v>
      </c>
      <c r="AF354" s="52" t="e">
        <f>HLOOKUP(I354,ElecAvoidedCostsWOCC!$A$5:$Q$50,G354+1,FALSE)</f>
        <v>#N/A</v>
      </c>
      <c r="AG354" s="44" t="e">
        <f t="shared" si="126"/>
        <v>#N/A</v>
      </c>
      <c r="AH354" s="52" t="e">
        <f>HLOOKUP(I354,ElecAvoidedCostsWOCC!$A$5:$Q$50,T354+1,FALSE)</f>
        <v>#N/A</v>
      </c>
      <c r="AI354" s="44" t="e">
        <f t="shared" si="127"/>
        <v>#N/A</v>
      </c>
      <c r="AJ354" s="44" t="e">
        <f t="shared" si="128"/>
        <v>#N/A</v>
      </c>
      <c r="AK354" s="44" t="e">
        <f>HLOOKUP(I354,ElecAvoidedCostsWOCC!$A$5:$Q$50,G354+1,FALSE)*J354*L354</f>
        <v>#N/A</v>
      </c>
      <c r="AL354" s="44" t="e">
        <f t="shared" si="129"/>
        <v>#N/A</v>
      </c>
      <c r="AM354" s="48">
        <f>IF(O354=0,0,IF(H354=0, HLOOKUP(I354,ElecAvoidedCostsWOCC!$A$5:$Q$50,T354+1,FALSE)*K354*J354,HLOOKUP(I354,ElecAvoidedCostsWOCC!$A$5:$Q$50,T354+1,FALSE)*L354*J354+HLOOKUP(I354,ElecAvoidedCostsWOCC!$A$5:$Q$50,G354+1,FALSE)*K354*J354-HLOOKUP(I354,ElecAvoidedCostsWOCC!$A$5:$Q$50,G354+1,FALSE)*L354*J354))</f>
        <v>0</v>
      </c>
      <c r="AN354" s="48">
        <f t="shared" si="130"/>
        <v>0</v>
      </c>
      <c r="AO354" s="47">
        <f t="shared" si="131"/>
        <v>0</v>
      </c>
      <c r="AP354" s="47" t="e">
        <f t="shared" si="132"/>
        <v>#DIV/0!</v>
      </c>
    </row>
    <row r="355" spans="2:42">
      <c r="B355" s="37"/>
      <c r="C355" s="61"/>
      <c r="D355" s="61"/>
      <c r="E355" s="38"/>
      <c r="F355" s="39"/>
      <c r="G355" s="39"/>
      <c r="H355" s="39"/>
      <c r="I355" s="40"/>
      <c r="J355" s="41"/>
      <c r="K355" s="41"/>
      <c r="L355" s="41"/>
      <c r="M355" s="42"/>
      <c r="N355" s="42"/>
      <c r="O355" s="43"/>
      <c r="P355" s="44"/>
      <c r="Q355" s="44"/>
      <c r="R355" s="45"/>
      <c r="S355" s="46"/>
      <c r="T355" s="39">
        <f t="shared" si="114"/>
        <v>0</v>
      </c>
      <c r="U355" s="47">
        <f t="shared" si="115"/>
        <v>0</v>
      </c>
      <c r="V355" s="48">
        <f t="shared" si="116"/>
        <v>0</v>
      </c>
      <c r="W355" s="49">
        <f t="shared" si="117"/>
        <v>0</v>
      </c>
      <c r="X355" s="44">
        <f t="shared" si="118"/>
        <v>0</v>
      </c>
      <c r="Y355" s="44">
        <f t="shared" si="119"/>
        <v>0</v>
      </c>
      <c r="Z355" s="44">
        <f t="shared" si="120"/>
        <v>0</v>
      </c>
      <c r="AA355" s="50">
        <f t="shared" si="121"/>
        <v>0</v>
      </c>
      <c r="AB355" s="51">
        <f t="shared" si="122"/>
        <v>0</v>
      </c>
      <c r="AC355" s="44">
        <f t="shared" si="123"/>
        <v>0</v>
      </c>
      <c r="AD355" s="44">
        <f t="shared" si="124"/>
        <v>0</v>
      </c>
      <c r="AE355" s="44">
        <f t="shared" si="125"/>
        <v>0</v>
      </c>
      <c r="AF355" s="52" t="e">
        <f>HLOOKUP(I355,ElecAvoidedCostsWOCC!$A$5:$Q$50,G355+1,FALSE)</f>
        <v>#N/A</v>
      </c>
      <c r="AG355" s="44" t="e">
        <f t="shared" si="126"/>
        <v>#N/A</v>
      </c>
      <c r="AH355" s="52" t="e">
        <f>HLOOKUP(I355,ElecAvoidedCostsWOCC!$A$5:$Q$50,T355+1,FALSE)</f>
        <v>#N/A</v>
      </c>
      <c r="AI355" s="44" t="e">
        <f t="shared" si="127"/>
        <v>#N/A</v>
      </c>
      <c r="AJ355" s="44" t="e">
        <f t="shared" si="128"/>
        <v>#N/A</v>
      </c>
      <c r="AK355" s="44" t="e">
        <f>HLOOKUP(I355,ElecAvoidedCostsWOCC!$A$5:$Q$50,G355+1,FALSE)*J355*L355</f>
        <v>#N/A</v>
      </c>
      <c r="AL355" s="44" t="e">
        <f t="shared" si="129"/>
        <v>#N/A</v>
      </c>
      <c r="AM355" s="48">
        <f>IF(O355=0,0,IF(H355=0, HLOOKUP(I355,ElecAvoidedCostsWOCC!$A$5:$Q$50,T355+1,FALSE)*K355*J355,HLOOKUP(I355,ElecAvoidedCostsWOCC!$A$5:$Q$50,T355+1,FALSE)*L355*J355+HLOOKUP(I355,ElecAvoidedCostsWOCC!$A$5:$Q$50,G355+1,FALSE)*K355*J355-HLOOKUP(I355,ElecAvoidedCostsWOCC!$A$5:$Q$50,G355+1,FALSE)*L355*J355))</f>
        <v>0</v>
      </c>
      <c r="AN355" s="48">
        <f t="shared" si="130"/>
        <v>0</v>
      </c>
      <c r="AO355" s="47">
        <f t="shared" si="131"/>
        <v>0</v>
      </c>
      <c r="AP355" s="47" t="e">
        <f t="shared" si="132"/>
        <v>#DIV/0!</v>
      </c>
    </row>
    <row r="356" spans="2:42">
      <c r="B356" s="37"/>
      <c r="C356" s="61"/>
      <c r="D356" s="61"/>
      <c r="E356" s="38"/>
      <c r="F356" s="39"/>
      <c r="G356" s="39"/>
      <c r="H356" s="39"/>
      <c r="I356" s="40"/>
      <c r="J356" s="41"/>
      <c r="K356" s="41"/>
      <c r="L356" s="41"/>
      <c r="M356" s="42"/>
      <c r="N356" s="42"/>
      <c r="O356" s="43"/>
      <c r="P356" s="44"/>
      <c r="Q356" s="44"/>
      <c r="R356" s="45"/>
      <c r="S356" s="46"/>
      <c r="T356" s="39">
        <f t="shared" si="114"/>
        <v>0</v>
      </c>
      <c r="U356" s="47">
        <f t="shared" si="115"/>
        <v>0</v>
      </c>
      <c r="V356" s="48">
        <f t="shared" si="116"/>
        <v>0</v>
      </c>
      <c r="W356" s="49">
        <f t="shared" si="117"/>
        <v>0</v>
      </c>
      <c r="X356" s="44">
        <f t="shared" si="118"/>
        <v>0</v>
      </c>
      <c r="Y356" s="44">
        <f t="shared" si="119"/>
        <v>0</v>
      </c>
      <c r="Z356" s="44">
        <f t="shared" si="120"/>
        <v>0</v>
      </c>
      <c r="AA356" s="50">
        <f t="shared" si="121"/>
        <v>0</v>
      </c>
      <c r="AB356" s="51">
        <f t="shared" si="122"/>
        <v>0</v>
      </c>
      <c r="AC356" s="44">
        <f t="shared" si="123"/>
        <v>0</v>
      </c>
      <c r="AD356" s="44">
        <f t="shared" si="124"/>
        <v>0</v>
      </c>
      <c r="AE356" s="44">
        <f t="shared" si="125"/>
        <v>0</v>
      </c>
      <c r="AF356" s="52" t="e">
        <f>HLOOKUP(I356,ElecAvoidedCostsWOCC!$A$5:$Q$50,G356+1,FALSE)</f>
        <v>#N/A</v>
      </c>
      <c r="AG356" s="44" t="e">
        <f t="shared" si="126"/>
        <v>#N/A</v>
      </c>
      <c r="AH356" s="52" t="e">
        <f>HLOOKUP(I356,ElecAvoidedCostsWOCC!$A$5:$Q$50,T356+1,FALSE)</f>
        <v>#N/A</v>
      </c>
      <c r="AI356" s="44" t="e">
        <f t="shared" si="127"/>
        <v>#N/A</v>
      </c>
      <c r="AJ356" s="44" t="e">
        <f t="shared" si="128"/>
        <v>#N/A</v>
      </c>
      <c r="AK356" s="44" t="e">
        <f>HLOOKUP(I356,ElecAvoidedCostsWOCC!$A$5:$Q$50,G356+1,FALSE)*J356*L356</f>
        <v>#N/A</v>
      </c>
      <c r="AL356" s="44" t="e">
        <f t="shared" si="129"/>
        <v>#N/A</v>
      </c>
      <c r="AM356" s="48">
        <f>IF(O356=0,0,IF(H356=0, HLOOKUP(I356,ElecAvoidedCostsWOCC!$A$5:$Q$50,T356+1,FALSE)*K356*J356,HLOOKUP(I356,ElecAvoidedCostsWOCC!$A$5:$Q$50,T356+1,FALSE)*L356*J356+HLOOKUP(I356,ElecAvoidedCostsWOCC!$A$5:$Q$50,G356+1,FALSE)*K356*J356-HLOOKUP(I356,ElecAvoidedCostsWOCC!$A$5:$Q$50,G356+1,FALSE)*L356*J356))</f>
        <v>0</v>
      </c>
      <c r="AN356" s="48">
        <f t="shared" si="130"/>
        <v>0</v>
      </c>
      <c r="AO356" s="47">
        <f t="shared" si="131"/>
        <v>0</v>
      </c>
      <c r="AP356" s="47" t="e">
        <f t="shared" si="132"/>
        <v>#DIV/0!</v>
      </c>
    </row>
    <row r="357" spans="2:42">
      <c r="B357" s="37"/>
      <c r="C357" s="61"/>
      <c r="D357" s="61"/>
      <c r="E357" s="38"/>
      <c r="F357" s="39"/>
      <c r="G357" s="39"/>
      <c r="H357" s="39"/>
      <c r="I357" s="40"/>
      <c r="J357" s="41"/>
      <c r="K357" s="41"/>
      <c r="L357" s="41"/>
      <c r="M357" s="42"/>
      <c r="N357" s="42"/>
      <c r="O357" s="43"/>
      <c r="P357" s="44"/>
      <c r="Q357" s="44"/>
      <c r="R357" s="45"/>
      <c r="S357" s="46"/>
      <c r="T357" s="39">
        <f t="shared" si="114"/>
        <v>0</v>
      </c>
      <c r="U357" s="47">
        <f t="shared" si="115"/>
        <v>0</v>
      </c>
      <c r="V357" s="48">
        <f t="shared" si="116"/>
        <v>0</v>
      </c>
      <c r="W357" s="49">
        <f t="shared" si="117"/>
        <v>0</v>
      </c>
      <c r="X357" s="44">
        <f t="shared" si="118"/>
        <v>0</v>
      </c>
      <c r="Y357" s="44">
        <f t="shared" si="119"/>
        <v>0</v>
      </c>
      <c r="Z357" s="44">
        <f t="shared" si="120"/>
        <v>0</v>
      </c>
      <c r="AA357" s="50">
        <f t="shared" si="121"/>
        <v>0</v>
      </c>
      <c r="AB357" s="51">
        <f t="shared" si="122"/>
        <v>0</v>
      </c>
      <c r="AC357" s="44">
        <f t="shared" si="123"/>
        <v>0</v>
      </c>
      <c r="AD357" s="44">
        <f t="shared" si="124"/>
        <v>0</v>
      </c>
      <c r="AE357" s="44">
        <f t="shared" si="125"/>
        <v>0</v>
      </c>
      <c r="AF357" s="52" t="e">
        <f>HLOOKUP(I357,ElecAvoidedCostsWOCC!$A$5:$Q$50,G357+1,FALSE)</f>
        <v>#N/A</v>
      </c>
      <c r="AG357" s="44" t="e">
        <f t="shared" si="126"/>
        <v>#N/A</v>
      </c>
      <c r="AH357" s="52" t="e">
        <f>HLOOKUP(I357,ElecAvoidedCostsWOCC!$A$5:$Q$50,T357+1,FALSE)</f>
        <v>#N/A</v>
      </c>
      <c r="AI357" s="44" t="e">
        <f t="shared" si="127"/>
        <v>#N/A</v>
      </c>
      <c r="AJ357" s="44" t="e">
        <f t="shared" si="128"/>
        <v>#N/A</v>
      </c>
      <c r="AK357" s="44" t="e">
        <f>HLOOKUP(I357,ElecAvoidedCostsWOCC!$A$5:$Q$50,G357+1,FALSE)*J357*L357</f>
        <v>#N/A</v>
      </c>
      <c r="AL357" s="44" t="e">
        <f t="shared" si="129"/>
        <v>#N/A</v>
      </c>
      <c r="AM357" s="48">
        <f>IF(O357=0,0,IF(H357=0, HLOOKUP(I357,ElecAvoidedCostsWOCC!$A$5:$Q$50,T357+1,FALSE)*K357*J357,HLOOKUP(I357,ElecAvoidedCostsWOCC!$A$5:$Q$50,T357+1,FALSE)*L357*J357+HLOOKUP(I357,ElecAvoidedCostsWOCC!$A$5:$Q$50,G357+1,FALSE)*K357*J357-HLOOKUP(I357,ElecAvoidedCostsWOCC!$A$5:$Q$50,G357+1,FALSE)*L357*J357))</f>
        <v>0</v>
      </c>
      <c r="AN357" s="48">
        <f t="shared" si="130"/>
        <v>0</v>
      </c>
      <c r="AO357" s="47">
        <f t="shared" si="131"/>
        <v>0</v>
      </c>
      <c r="AP357" s="47" t="e">
        <f t="shared" si="132"/>
        <v>#DIV/0!</v>
      </c>
    </row>
    <row r="358" spans="2:42">
      <c r="B358" s="37"/>
      <c r="C358" s="61"/>
      <c r="D358" s="61"/>
      <c r="E358" s="38"/>
      <c r="F358" s="39"/>
      <c r="G358" s="39"/>
      <c r="H358" s="39"/>
      <c r="I358" s="40"/>
      <c r="J358" s="41"/>
      <c r="K358" s="41"/>
      <c r="L358" s="41"/>
      <c r="M358" s="42"/>
      <c r="N358" s="42"/>
      <c r="O358" s="43"/>
      <c r="P358" s="44"/>
      <c r="Q358" s="44"/>
      <c r="R358" s="45"/>
      <c r="S358" s="46"/>
      <c r="T358" s="39">
        <f t="shared" si="114"/>
        <v>0</v>
      </c>
      <c r="U358" s="47">
        <f t="shared" si="115"/>
        <v>0</v>
      </c>
      <c r="V358" s="48">
        <f t="shared" si="116"/>
        <v>0</v>
      </c>
      <c r="W358" s="49">
        <f t="shared" si="117"/>
        <v>0</v>
      </c>
      <c r="X358" s="44">
        <f t="shared" si="118"/>
        <v>0</v>
      </c>
      <c r="Y358" s="44">
        <f t="shared" si="119"/>
        <v>0</v>
      </c>
      <c r="Z358" s="44">
        <f t="shared" si="120"/>
        <v>0</v>
      </c>
      <c r="AA358" s="50">
        <f t="shared" si="121"/>
        <v>0</v>
      </c>
      <c r="AB358" s="51">
        <f t="shared" si="122"/>
        <v>0</v>
      </c>
      <c r="AC358" s="44">
        <f t="shared" si="123"/>
        <v>0</v>
      </c>
      <c r="AD358" s="44">
        <f t="shared" si="124"/>
        <v>0</v>
      </c>
      <c r="AE358" s="44">
        <f t="shared" si="125"/>
        <v>0</v>
      </c>
      <c r="AF358" s="52" t="e">
        <f>HLOOKUP(I358,ElecAvoidedCostsWOCC!$A$5:$Q$50,G358+1,FALSE)</f>
        <v>#N/A</v>
      </c>
      <c r="AG358" s="44" t="e">
        <f t="shared" si="126"/>
        <v>#N/A</v>
      </c>
      <c r="AH358" s="52" t="e">
        <f>HLOOKUP(I358,ElecAvoidedCostsWOCC!$A$5:$Q$50,T358+1,FALSE)</f>
        <v>#N/A</v>
      </c>
      <c r="AI358" s="44" t="e">
        <f t="shared" si="127"/>
        <v>#N/A</v>
      </c>
      <c r="AJ358" s="44" t="e">
        <f t="shared" si="128"/>
        <v>#N/A</v>
      </c>
      <c r="AK358" s="44" t="e">
        <f>HLOOKUP(I358,ElecAvoidedCostsWOCC!$A$5:$Q$50,G358+1,FALSE)*J358*L358</f>
        <v>#N/A</v>
      </c>
      <c r="AL358" s="44" t="e">
        <f t="shared" si="129"/>
        <v>#N/A</v>
      </c>
      <c r="AM358" s="48">
        <f>IF(O358=0,0,IF(H358=0, HLOOKUP(I358,ElecAvoidedCostsWOCC!$A$5:$Q$50,T358+1,FALSE)*K358*J358,HLOOKUP(I358,ElecAvoidedCostsWOCC!$A$5:$Q$50,T358+1,FALSE)*L358*J358+HLOOKUP(I358,ElecAvoidedCostsWOCC!$A$5:$Q$50,G358+1,FALSE)*K358*J358-HLOOKUP(I358,ElecAvoidedCostsWOCC!$A$5:$Q$50,G358+1,FALSE)*L358*J358))</f>
        <v>0</v>
      </c>
      <c r="AN358" s="48">
        <f t="shared" si="130"/>
        <v>0</v>
      </c>
      <c r="AO358" s="47">
        <f t="shared" si="131"/>
        <v>0</v>
      </c>
      <c r="AP358" s="47" t="e">
        <f t="shared" si="132"/>
        <v>#DIV/0!</v>
      </c>
    </row>
    <row r="359" spans="2:42">
      <c r="B359" s="37"/>
      <c r="C359" s="61"/>
      <c r="D359" s="61"/>
      <c r="E359" s="38"/>
      <c r="F359" s="39"/>
      <c r="G359" s="39"/>
      <c r="H359" s="39"/>
      <c r="I359" s="40"/>
      <c r="J359" s="41"/>
      <c r="K359" s="41"/>
      <c r="L359" s="41"/>
      <c r="M359" s="42"/>
      <c r="N359" s="42"/>
      <c r="O359" s="43"/>
      <c r="P359" s="44"/>
      <c r="Q359" s="44"/>
      <c r="R359" s="45"/>
      <c r="S359" s="46"/>
      <c r="T359" s="39">
        <f t="shared" si="114"/>
        <v>0</v>
      </c>
      <c r="U359" s="47">
        <f t="shared" si="115"/>
        <v>0</v>
      </c>
      <c r="V359" s="48">
        <f t="shared" si="116"/>
        <v>0</v>
      </c>
      <c r="W359" s="49">
        <f t="shared" si="117"/>
        <v>0</v>
      </c>
      <c r="X359" s="44">
        <f t="shared" si="118"/>
        <v>0</v>
      </c>
      <c r="Y359" s="44">
        <f t="shared" si="119"/>
        <v>0</v>
      </c>
      <c r="Z359" s="44">
        <f t="shared" si="120"/>
        <v>0</v>
      </c>
      <c r="AA359" s="50">
        <f t="shared" si="121"/>
        <v>0</v>
      </c>
      <c r="AB359" s="51">
        <f t="shared" si="122"/>
        <v>0</v>
      </c>
      <c r="AC359" s="44">
        <f t="shared" si="123"/>
        <v>0</v>
      </c>
      <c r="AD359" s="44">
        <f t="shared" si="124"/>
        <v>0</v>
      </c>
      <c r="AE359" s="44">
        <f t="shared" si="125"/>
        <v>0</v>
      </c>
      <c r="AF359" s="52" t="e">
        <f>HLOOKUP(I359,ElecAvoidedCostsWOCC!$A$5:$Q$50,G359+1,FALSE)</f>
        <v>#N/A</v>
      </c>
      <c r="AG359" s="44" t="e">
        <f t="shared" si="126"/>
        <v>#N/A</v>
      </c>
      <c r="AH359" s="52" t="e">
        <f>HLOOKUP(I359,ElecAvoidedCostsWOCC!$A$5:$Q$50,T359+1,FALSE)</f>
        <v>#N/A</v>
      </c>
      <c r="AI359" s="44" t="e">
        <f t="shared" si="127"/>
        <v>#N/A</v>
      </c>
      <c r="AJ359" s="44" t="e">
        <f t="shared" si="128"/>
        <v>#N/A</v>
      </c>
      <c r="AK359" s="44" t="e">
        <f>HLOOKUP(I359,ElecAvoidedCostsWOCC!$A$5:$Q$50,G359+1,FALSE)*J359*L359</f>
        <v>#N/A</v>
      </c>
      <c r="AL359" s="44" t="e">
        <f t="shared" si="129"/>
        <v>#N/A</v>
      </c>
      <c r="AM359" s="48">
        <f>IF(O359=0,0,IF(H359=0, HLOOKUP(I359,ElecAvoidedCostsWOCC!$A$5:$Q$50,T359+1,FALSE)*K359*J359,HLOOKUP(I359,ElecAvoidedCostsWOCC!$A$5:$Q$50,T359+1,FALSE)*L359*J359+HLOOKUP(I359,ElecAvoidedCostsWOCC!$A$5:$Q$50,G359+1,FALSE)*K359*J359-HLOOKUP(I359,ElecAvoidedCostsWOCC!$A$5:$Q$50,G359+1,FALSE)*L359*J359))</f>
        <v>0</v>
      </c>
      <c r="AN359" s="48">
        <f t="shared" si="130"/>
        <v>0</v>
      </c>
      <c r="AO359" s="47">
        <f t="shared" si="131"/>
        <v>0</v>
      </c>
      <c r="AP359" s="47" t="e">
        <f t="shared" si="132"/>
        <v>#DIV/0!</v>
      </c>
    </row>
    <row r="360" spans="2:42">
      <c r="B360" s="37"/>
      <c r="C360" s="61"/>
      <c r="D360" s="61"/>
      <c r="E360" s="38"/>
      <c r="F360" s="39"/>
      <c r="G360" s="39"/>
      <c r="H360" s="39"/>
      <c r="I360" s="40"/>
      <c r="J360" s="41"/>
      <c r="K360" s="41"/>
      <c r="L360" s="41"/>
      <c r="M360" s="42"/>
      <c r="N360" s="42"/>
      <c r="O360" s="43"/>
      <c r="P360" s="44"/>
      <c r="Q360" s="44"/>
      <c r="R360" s="45"/>
      <c r="S360" s="46"/>
      <c r="T360" s="39">
        <f t="shared" si="114"/>
        <v>0</v>
      </c>
      <c r="U360" s="47">
        <f t="shared" si="115"/>
        <v>0</v>
      </c>
      <c r="V360" s="48">
        <f t="shared" si="116"/>
        <v>0</v>
      </c>
      <c r="W360" s="49">
        <f t="shared" si="117"/>
        <v>0</v>
      </c>
      <c r="X360" s="44">
        <f t="shared" si="118"/>
        <v>0</v>
      </c>
      <c r="Y360" s="44">
        <f t="shared" si="119"/>
        <v>0</v>
      </c>
      <c r="Z360" s="44">
        <f t="shared" si="120"/>
        <v>0</v>
      </c>
      <c r="AA360" s="50">
        <f t="shared" si="121"/>
        <v>0</v>
      </c>
      <c r="AB360" s="51">
        <f t="shared" si="122"/>
        <v>0</v>
      </c>
      <c r="AC360" s="44">
        <f t="shared" si="123"/>
        <v>0</v>
      </c>
      <c r="AD360" s="44">
        <f t="shared" si="124"/>
        <v>0</v>
      </c>
      <c r="AE360" s="44">
        <f t="shared" si="125"/>
        <v>0</v>
      </c>
      <c r="AF360" s="52" t="e">
        <f>HLOOKUP(I360,ElecAvoidedCostsWOCC!$A$5:$Q$50,G360+1,FALSE)</f>
        <v>#N/A</v>
      </c>
      <c r="AG360" s="44" t="e">
        <f t="shared" si="126"/>
        <v>#N/A</v>
      </c>
      <c r="AH360" s="52" t="e">
        <f>HLOOKUP(I360,ElecAvoidedCostsWOCC!$A$5:$Q$50,T360+1,FALSE)</f>
        <v>#N/A</v>
      </c>
      <c r="AI360" s="44" t="e">
        <f t="shared" si="127"/>
        <v>#N/A</v>
      </c>
      <c r="AJ360" s="44" t="e">
        <f t="shared" si="128"/>
        <v>#N/A</v>
      </c>
      <c r="AK360" s="44" t="e">
        <f>HLOOKUP(I360,ElecAvoidedCostsWOCC!$A$5:$Q$50,G360+1,FALSE)*J360*L360</f>
        <v>#N/A</v>
      </c>
      <c r="AL360" s="44" t="e">
        <f t="shared" si="129"/>
        <v>#N/A</v>
      </c>
      <c r="AM360" s="48">
        <f>IF(O360=0,0,IF(H360=0, HLOOKUP(I360,ElecAvoidedCostsWOCC!$A$5:$Q$50,T360+1,FALSE)*K360*J360,HLOOKUP(I360,ElecAvoidedCostsWOCC!$A$5:$Q$50,T360+1,FALSE)*L360*J360+HLOOKUP(I360,ElecAvoidedCostsWOCC!$A$5:$Q$50,G360+1,FALSE)*K360*J360-HLOOKUP(I360,ElecAvoidedCostsWOCC!$A$5:$Q$50,G360+1,FALSE)*L360*J360))</f>
        <v>0</v>
      </c>
      <c r="AN360" s="48">
        <f t="shared" si="130"/>
        <v>0</v>
      </c>
      <c r="AO360" s="47">
        <f t="shared" si="131"/>
        <v>0</v>
      </c>
      <c r="AP360" s="47" t="e">
        <f t="shared" si="132"/>
        <v>#DIV/0!</v>
      </c>
    </row>
    <row r="361" spans="2:42">
      <c r="B361" s="37"/>
      <c r="C361" s="61"/>
      <c r="D361" s="61"/>
      <c r="E361" s="38"/>
      <c r="F361" s="39"/>
      <c r="G361" s="39"/>
      <c r="H361" s="39"/>
      <c r="I361" s="40"/>
      <c r="J361" s="41"/>
      <c r="K361" s="41"/>
      <c r="L361" s="41"/>
      <c r="M361" s="42"/>
      <c r="N361" s="42"/>
      <c r="O361" s="43"/>
      <c r="P361" s="44"/>
      <c r="Q361" s="44"/>
      <c r="R361" s="45"/>
      <c r="S361" s="46"/>
      <c r="T361" s="39">
        <f t="shared" si="114"/>
        <v>0</v>
      </c>
      <c r="U361" s="47">
        <f t="shared" si="115"/>
        <v>0</v>
      </c>
      <c r="V361" s="48">
        <f t="shared" si="116"/>
        <v>0</v>
      </c>
      <c r="W361" s="49">
        <f t="shared" si="117"/>
        <v>0</v>
      </c>
      <c r="X361" s="44">
        <f t="shared" si="118"/>
        <v>0</v>
      </c>
      <c r="Y361" s="44">
        <f t="shared" si="119"/>
        <v>0</v>
      </c>
      <c r="Z361" s="44">
        <f t="shared" si="120"/>
        <v>0</v>
      </c>
      <c r="AA361" s="50">
        <f t="shared" si="121"/>
        <v>0</v>
      </c>
      <c r="AB361" s="51">
        <f t="shared" si="122"/>
        <v>0</v>
      </c>
      <c r="AC361" s="44">
        <f t="shared" si="123"/>
        <v>0</v>
      </c>
      <c r="AD361" s="44">
        <f t="shared" si="124"/>
        <v>0</v>
      </c>
      <c r="AE361" s="44">
        <f t="shared" si="125"/>
        <v>0</v>
      </c>
      <c r="AF361" s="52" t="e">
        <f>HLOOKUP(I361,ElecAvoidedCostsWOCC!$A$5:$Q$50,G361+1,FALSE)</f>
        <v>#N/A</v>
      </c>
      <c r="AG361" s="44" t="e">
        <f t="shared" si="126"/>
        <v>#N/A</v>
      </c>
      <c r="AH361" s="52" t="e">
        <f>HLOOKUP(I361,ElecAvoidedCostsWOCC!$A$5:$Q$50,T361+1,FALSE)</f>
        <v>#N/A</v>
      </c>
      <c r="AI361" s="44" t="e">
        <f t="shared" si="127"/>
        <v>#N/A</v>
      </c>
      <c r="AJ361" s="44" t="e">
        <f t="shared" si="128"/>
        <v>#N/A</v>
      </c>
      <c r="AK361" s="44" t="e">
        <f>HLOOKUP(I361,ElecAvoidedCostsWOCC!$A$5:$Q$50,G361+1,FALSE)*J361*L361</f>
        <v>#N/A</v>
      </c>
      <c r="AL361" s="44" t="e">
        <f t="shared" si="129"/>
        <v>#N/A</v>
      </c>
      <c r="AM361" s="48">
        <f>IF(O361=0,0,IF(H361=0, HLOOKUP(I361,ElecAvoidedCostsWOCC!$A$5:$Q$50,T361+1,FALSE)*K361*J361,HLOOKUP(I361,ElecAvoidedCostsWOCC!$A$5:$Q$50,T361+1,FALSE)*L361*J361+HLOOKUP(I361,ElecAvoidedCostsWOCC!$A$5:$Q$50,G361+1,FALSE)*K361*J361-HLOOKUP(I361,ElecAvoidedCostsWOCC!$A$5:$Q$50,G361+1,FALSE)*L361*J361))</f>
        <v>0</v>
      </c>
      <c r="AN361" s="48">
        <f t="shared" si="130"/>
        <v>0</v>
      </c>
      <c r="AO361" s="47">
        <f t="shared" si="131"/>
        <v>0</v>
      </c>
      <c r="AP361" s="47" t="e">
        <f t="shared" si="132"/>
        <v>#DIV/0!</v>
      </c>
    </row>
    <row r="362" spans="2:42">
      <c r="B362" s="37"/>
      <c r="C362" s="61"/>
      <c r="D362" s="61"/>
      <c r="E362" s="38"/>
      <c r="F362" s="39"/>
      <c r="G362" s="39"/>
      <c r="H362" s="39"/>
      <c r="I362" s="40"/>
      <c r="J362" s="41"/>
      <c r="K362" s="41"/>
      <c r="L362" s="41"/>
      <c r="M362" s="42"/>
      <c r="N362" s="42"/>
      <c r="O362" s="43"/>
      <c r="P362" s="44"/>
      <c r="Q362" s="44"/>
      <c r="R362" s="45"/>
      <c r="S362" s="46"/>
      <c r="T362" s="39">
        <f t="shared" si="114"/>
        <v>0</v>
      </c>
      <c r="U362" s="47">
        <f t="shared" si="115"/>
        <v>0</v>
      </c>
      <c r="V362" s="48">
        <f t="shared" si="116"/>
        <v>0</v>
      </c>
      <c r="W362" s="49">
        <f t="shared" si="117"/>
        <v>0</v>
      </c>
      <c r="X362" s="44">
        <f t="shared" si="118"/>
        <v>0</v>
      </c>
      <c r="Y362" s="44">
        <f t="shared" si="119"/>
        <v>0</v>
      </c>
      <c r="Z362" s="44">
        <f t="shared" si="120"/>
        <v>0</v>
      </c>
      <c r="AA362" s="50">
        <f t="shared" si="121"/>
        <v>0</v>
      </c>
      <c r="AB362" s="51">
        <f t="shared" si="122"/>
        <v>0</v>
      </c>
      <c r="AC362" s="44">
        <f t="shared" si="123"/>
        <v>0</v>
      </c>
      <c r="AD362" s="44">
        <f t="shared" si="124"/>
        <v>0</v>
      </c>
      <c r="AE362" s="44">
        <f t="shared" si="125"/>
        <v>0</v>
      </c>
      <c r="AF362" s="52" t="e">
        <f>HLOOKUP(I362,ElecAvoidedCostsWOCC!$A$5:$Q$50,G362+1,FALSE)</f>
        <v>#N/A</v>
      </c>
      <c r="AG362" s="44" t="e">
        <f t="shared" si="126"/>
        <v>#N/A</v>
      </c>
      <c r="AH362" s="52" t="e">
        <f>HLOOKUP(I362,ElecAvoidedCostsWOCC!$A$5:$Q$50,T362+1,FALSE)</f>
        <v>#N/A</v>
      </c>
      <c r="AI362" s="44" t="e">
        <f t="shared" si="127"/>
        <v>#N/A</v>
      </c>
      <c r="AJ362" s="44" t="e">
        <f t="shared" si="128"/>
        <v>#N/A</v>
      </c>
      <c r="AK362" s="44" t="e">
        <f>HLOOKUP(I362,ElecAvoidedCostsWOCC!$A$5:$Q$50,G362+1,FALSE)*J362*L362</f>
        <v>#N/A</v>
      </c>
      <c r="AL362" s="44" t="e">
        <f t="shared" si="129"/>
        <v>#N/A</v>
      </c>
      <c r="AM362" s="48">
        <f>IF(O362=0,0,IF(H362=0, HLOOKUP(I362,ElecAvoidedCostsWOCC!$A$5:$Q$50,T362+1,FALSE)*K362*J362,HLOOKUP(I362,ElecAvoidedCostsWOCC!$A$5:$Q$50,T362+1,FALSE)*L362*J362+HLOOKUP(I362,ElecAvoidedCostsWOCC!$A$5:$Q$50,G362+1,FALSE)*K362*J362-HLOOKUP(I362,ElecAvoidedCostsWOCC!$A$5:$Q$50,G362+1,FALSE)*L362*J362))</f>
        <v>0</v>
      </c>
      <c r="AN362" s="48">
        <f t="shared" si="130"/>
        <v>0</v>
      </c>
      <c r="AO362" s="47">
        <f t="shared" si="131"/>
        <v>0</v>
      </c>
      <c r="AP362" s="47" t="e">
        <f t="shared" si="132"/>
        <v>#DIV/0!</v>
      </c>
    </row>
    <row r="363" spans="2:42">
      <c r="B363" s="37"/>
      <c r="C363" s="61"/>
      <c r="D363" s="61"/>
      <c r="E363" s="38"/>
      <c r="F363" s="39"/>
      <c r="G363" s="39"/>
      <c r="H363" s="39"/>
      <c r="I363" s="40"/>
      <c r="J363" s="41"/>
      <c r="K363" s="41"/>
      <c r="L363" s="41"/>
      <c r="M363" s="42"/>
      <c r="N363" s="42"/>
      <c r="O363" s="43"/>
      <c r="P363" s="44"/>
      <c r="Q363" s="44"/>
      <c r="R363" s="45"/>
      <c r="S363" s="46"/>
      <c r="T363" s="39">
        <f t="shared" si="114"/>
        <v>0</v>
      </c>
      <c r="U363" s="47">
        <f t="shared" si="115"/>
        <v>0</v>
      </c>
      <c r="V363" s="48">
        <f t="shared" si="116"/>
        <v>0</v>
      </c>
      <c r="W363" s="49">
        <f t="shared" si="117"/>
        <v>0</v>
      </c>
      <c r="X363" s="44">
        <f t="shared" si="118"/>
        <v>0</v>
      </c>
      <c r="Y363" s="44">
        <f t="shared" si="119"/>
        <v>0</v>
      </c>
      <c r="Z363" s="44">
        <f t="shared" si="120"/>
        <v>0</v>
      </c>
      <c r="AA363" s="50">
        <f t="shared" si="121"/>
        <v>0</v>
      </c>
      <c r="AB363" s="51">
        <f t="shared" si="122"/>
        <v>0</v>
      </c>
      <c r="AC363" s="44">
        <f t="shared" si="123"/>
        <v>0</v>
      </c>
      <c r="AD363" s="44">
        <f t="shared" si="124"/>
        <v>0</v>
      </c>
      <c r="AE363" s="44">
        <f t="shared" si="125"/>
        <v>0</v>
      </c>
      <c r="AF363" s="52" t="e">
        <f>HLOOKUP(I363,ElecAvoidedCostsWOCC!$A$5:$Q$50,G363+1,FALSE)</f>
        <v>#N/A</v>
      </c>
      <c r="AG363" s="44" t="e">
        <f t="shared" si="126"/>
        <v>#N/A</v>
      </c>
      <c r="AH363" s="52" t="e">
        <f>HLOOKUP(I363,ElecAvoidedCostsWOCC!$A$5:$Q$50,T363+1,FALSE)</f>
        <v>#N/A</v>
      </c>
      <c r="AI363" s="44" t="e">
        <f t="shared" si="127"/>
        <v>#N/A</v>
      </c>
      <c r="AJ363" s="44" t="e">
        <f t="shared" si="128"/>
        <v>#N/A</v>
      </c>
      <c r="AK363" s="44" t="e">
        <f>HLOOKUP(I363,ElecAvoidedCostsWOCC!$A$5:$Q$50,G363+1,FALSE)*J363*L363</f>
        <v>#N/A</v>
      </c>
      <c r="AL363" s="44" t="e">
        <f t="shared" si="129"/>
        <v>#N/A</v>
      </c>
      <c r="AM363" s="48">
        <f>IF(O363=0,0,IF(H363=0, HLOOKUP(I363,ElecAvoidedCostsWOCC!$A$5:$Q$50,T363+1,FALSE)*K363*J363,HLOOKUP(I363,ElecAvoidedCostsWOCC!$A$5:$Q$50,T363+1,FALSE)*L363*J363+HLOOKUP(I363,ElecAvoidedCostsWOCC!$A$5:$Q$50,G363+1,FALSE)*K363*J363-HLOOKUP(I363,ElecAvoidedCostsWOCC!$A$5:$Q$50,G363+1,FALSE)*L363*J363))</f>
        <v>0</v>
      </c>
      <c r="AN363" s="48">
        <f t="shared" si="130"/>
        <v>0</v>
      </c>
      <c r="AO363" s="47">
        <f t="shared" si="131"/>
        <v>0</v>
      </c>
      <c r="AP363" s="47" t="e">
        <f t="shared" si="132"/>
        <v>#DIV/0!</v>
      </c>
    </row>
    <row r="364" spans="2:42">
      <c r="B364" s="37"/>
      <c r="C364" s="61"/>
      <c r="D364" s="61"/>
      <c r="E364" s="38"/>
      <c r="F364" s="39"/>
      <c r="G364" s="39"/>
      <c r="H364" s="39"/>
      <c r="I364" s="40"/>
      <c r="J364" s="41"/>
      <c r="K364" s="41"/>
      <c r="L364" s="41"/>
      <c r="M364" s="42"/>
      <c r="N364" s="42"/>
      <c r="O364" s="43"/>
      <c r="P364" s="44"/>
      <c r="Q364" s="44"/>
      <c r="R364" s="45"/>
      <c r="S364" s="46"/>
      <c r="T364" s="39">
        <f t="shared" si="114"/>
        <v>0</v>
      </c>
      <c r="U364" s="47">
        <f t="shared" si="115"/>
        <v>0</v>
      </c>
      <c r="V364" s="48">
        <f t="shared" si="116"/>
        <v>0</v>
      </c>
      <c r="W364" s="49">
        <f t="shared" si="117"/>
        <v>0</v>
      </c>
      <c r="X364" s="44">
        <f t="shared" si="118"/>
        <v>0</v>
      </c>
      <c r="Y364" s="44">
        <f t="shared" si="119"/>
        <v>0</v>
      </c>
      <c r="Z364" s="44">
        <f t="shared" si="120"/>
        <v>0</v>
      </c>
      <c r="AA364" s="50">
        <f t="shared" si="121"/>
        <v>0</v>
      </c>
      <c r="AB364" s="51">
        <f t="shared" si="122"/>
        <v>0</v>
      </c>
      <c r="AC364" s="44">
        <f t="shared" si="123"/>
        <v>0</v>
      </c>
      <c r="AD364" s="44">
        <f t="shared" si="124"/>
        <v>0</v>
      </c>
      <c r="AE364" s="44">
        <f t="shared" si="125"/>
        <v>0</v>
      </c>
      <c r="AF364" s="52" t="e">
        <f>HLOOKUP(I364,ElecAvoidedCostsWOCC!$A$5:$Q$50,G364+1,FALSE)</f>
        <v>#N/A</v>
      </c>
      <c r="AG364" s="44" t="e">
        <f t="shared" si="126"/>
        <v>#N/A</v>
      </c>
      <c r="AH364" s="52" t="e">
        <f>HLOOKUP(I364,ElecAvoidedCostsWOCC!$A$5:$Q$50,T364+1,FALSE)</f>
        <v>#N/A</v>
      </c>
      <c r="AI364" s="44" t="e">
        <f t="shared" si="127"/>
        <v>#N/A</v>
      </c>
      <c r="AJ364" s="44" t="e">
        <f t="shared" si="128"/>
        <v>#N/A</v>
      </c>
      <c r="AK364" s="44" t="e">
        <f>HLOOKUP(I364,ElecAvoidedCostsWOCC!$A$5:$Q$50,G364+1,FALSE)*J364*L364</f>
        <v>#N/A</v>
      </c>
      <c r="AL364" s="44" t="e">
        <f t="shared" si="129"/>
        <v>#N/A</v>
      </c>
      <c r="AM364" s="48">
        <f>IF(O364=0,0,IF(H364=0, HLOOKUP(I364,ElecAvoidedCostsWOCC!$A$5:$Q$50,T364+1,FALSE)*K364*J364,HLOOKUP(I364,ElecAvoidedCostsWOCC!$A$5:$Q$50,T364+1,FALSE)*L364*J364+HLOOKUP(I364,ElecAvoidedCostsWOCC!$A$5:$Q$50,G364+1,FALSE)*K364*J364-HLOOKUP(I364,ElecAvoidedCostsWOCC!$A$5:$Q$50,G364+1,FALSE)*L364*J364))</f>
        <v>0</v>
      </c>
      <c r="AN364" s="48">
        <f t="shared" si="130"/>
        <v>0</v>
      </c>
      <c r="AO364" s="47">
        <f t="shared" si="131"/>
        <v>0</v>
      </c>
      <c r="AP364" s="47" t="e">
        <f t="shared" si="132"/>
        <v>#DIV/0!</v>
      </c>
    </row>
    <row r="365" spans="2:42">
      <c r="B365" s="37"/>
      <c r="C365" s="61"/>
      <c r="D365" s="61"/>
      <c r="E365" s="38"/>
      <c r="F365" s="39"/>
      <c r="G365" s="39"/>
      <c r="H365" s="39"/>
      <c r="I365" s="40"/>
      <c r="J365" s="41"/>
      <c r="K365" s="41"/>
      <c r="L365" s="41"/>
      <c r="M365" s="42"/>
      <c r="N365" s="42"/>
      <c r="O365" s="43"/>
      <c r="P365" s="44"/>
      <c r="Q365" s="44"/>
      <c r="R365" s="45"/>
      <c r="S365" s="46"/>
      <c r="T365" s="39">
        <f t="shared" si="114"/>
        <v>0</v>
      </c>
      <c r="U365" s="47">
        <f t="shared" si="115"/>
        <v>0</v>
      </c>
      <c r="V365" s="48">
        <f t="shared" si="116"/>
        <v>0</v>
      </c>
      <c r="W365" s="49">
        <f t="shared" si="117"/>
        <v>0</v>
      </c>
      <c r="X365" s="44">
        <f t="shared" si="118"/>
        <v>0</v>
      </c>
      <c r="Y365" s="44">
        <f t="shared" si="119"/>
        <v>0</v>
      </c>
      <c r="Z365" s="44">
        <f t="shared" si="120"/>
        <v>0</v>
      </c>
      <c r="AA365" s="50">
        <f t="shared" si="121"/>
        <v>0</v>
      </c>
      <c r="AB365" s="51">
        <f t="shared" si="122"/>
        <v>0</v>
      </c>
      <c r="AC365" s="44">
        <f t="shared" si="123"/>
        <v>0</v>
      </c>
      <c r="AD365" s="44">
        <f t="shared" si="124"/>
        <v>0</v>
      </c>
      <c r="AE365" s="44">
        <f t="shared" si="125"/>
        <v>0</v>
      </c>
      <c r="AF365" s="52" t="e">
        <f>HLOOKUP(I365,ElecAvoidedCostsWOCC!$A$5:$Q$50,G365+1,FALSE)</f>
        <v>#N/A</v>
      </c>
      <c r="AG365" s="44" t="e">
        <f t="shared" si="126"/>
        <v>#N/A</v>
      </c>
      <c r="AH365" s="52" t="e">
        <f>HLOOKUP(I365,ElecAvoidedCostsWOCC!$A$5:$Q$50,T365+1,FALSE)</f>
        <v>#N/A</v>
      </c>
      <c r="AI365" s="44" t="e">
        <f t="shared" si="127"/>
        <v>#N/A</v>
      </c>
      <c r="AJ365" s="44" t="e">
        <f t="shared" si="128"/>
        <v>#N/A</v>
      </c>
      <c r="AK365" s="44" t="e">
        <f>HLOOKUP(I365,ElecAvoidedCostsWOCC!$A$5:$Q$50,G365+1,FALSE)*J365*L365</f>
        <v>#N/A</v>
      </c>
      <c r="AL365" s="44" t="e">
        <f t="shared" si="129"/>
        <v>#N/A</v>
      </c>
      <c r="AM365" s="48">
        <f>IF(O365=0,0,IF(H365=0, HLOOKUP(I365,ElecAvoidedCostsWOCC!$A$5:$Q$50,T365+1,FALSE)*K365*J365,HLOOKUP(I365,ElecAvoidedCostsWOCC!$A$5:$Q$50,T365+1,FALSE)*L365*J365+HLOOKUP(I365,ElecAvoidedCostsWOCC!$A$5:$Q$50,G365+1,FALSE)*K365*J365-HLOOKUP(I365,ElecAvoidedCostsWOCC!$A$5:$Q$50,G365+1,FALSE)*L365*J365))</f>
        <v>0</v>
      </c>
      <c r="AN365" s="48">
        <f t="shared" si="130"/>
        <v>0</v>
      </c>
      <c r="AO365" s="47">
        <f t="shared" si="131"/>
        <v>0</v>
      </c>
      <c r="AP365" s="47" t="e">
        <f t="shared" si="132"/>
        <v>#DIV/0!</v>
      </c>
    </row>
    <row r="366" spans="2:42">
      <c r="B366" s="37"/>
      <c r="C366" s="61"/>
      <c r="D366" s="61"/>
      <c r="E366" s="38"/>
      <c r="F366" s="39"/>
      <c r="G366" s="39"/>
      <c r="H366" s="39"/>
      <c r="I366" s="40"/>
      <c r="J366" s="41"/>
      <c r="K366" s="41"/>
      <c r="L366" s="41"/>
      <c r="M366" s="42"/>
      <c r="N366" s="42"/>
      <c r="O366" s="43"/>
      <c r="P366" s="44"/>
      <c r="Q366" s="44"/>
      <c r="R366" s="45"/>
      <c r="S366" s="46"/>
      <c r="T366" s="39">
        <f t="shared" si="114"/>
        <v>0</v>
      </c>
      <c r="U366" s="47">
        <f t="shared" si="115"/>
        <v>0</v>
      </c>
      <c r="V366" s="48">
        <f t="shared" si="116"/>
        <v>0</v>
      </c>
      <c r="W366" s="49">
        <f t="shared" si="117"/>
        <v>0</v>
      </c>
      <c r="X366" s="44">
        <f t="shared" si="118"/>
        <v>0</v>
      </c>
      <c r="Y366" s="44">
        <f t="shared" si="119"/>
        <v>0</v>
      </c>
      <c r="Z366" s="44">
        <f t="shared" si="120"/>
        <v>0</v>
      </c>
      <c r="AA366" s="50">
        <f t="shared" si="121"/>
        <v>0</v>
      </c>
      <c r="AB366" s="51">
        <f t="shared" si="122"/>
        <v>0</v>
      </c>
      <c r="AC366" s="44">
        <f t="shared" si="123"/>
        <v>0</v>
      </c>
      <c r="AD366" s="44">
        <f t="shared" si="124"/>
        <v>0</v>
      </c>
      <c r="AE366" s="44">
        <f t="shared" si="125"/>
        <v>0</v>
      </c>
      <c r="AF366" s="52" t="e">
        <f>HLOOKUP(I366,ElecAvoidedCostsWOCC!$A$5:$Q$50,G366+1,FALSE)</f>
        <v>#N/A</v>
      </c>
      <c r="AG366" s="44" t="e">
        <f t="shared" si="126"/>
        <v>#N/A</v>
      </c>
      <c r="AH366" s="52" t="e">
        <f>HLOOKUP(I366,ElecAvoidedCostsWOCC!$A$5:$Q$50,T366+1,FALSE)</f>
        <v>#N/A</v>
      </c>
      <c r="AI366" s="44" t="e">
        <f t="shared" si="127"/>
        <v>#N/A</v>
      </c>
      <c r="AJ366" s="44" t="e">
        <f t="shared" si="128"/>
        <v>#N/A</v>
      </c>
      <c r="AK366" s="44" t="e">
        <f>HLOOKUP(I366,ElecAvoidedCostsWOCC!$A$5:$Q$50,G366+1,FALSE)*J366*L366</f>
        <v>#N/A</v>
      </c>
      <c r="AL366" s="44" t="e">
        <f t="shared" si="129"/>
        <v>#N/A</v>
      </c>
      <c r="AM366" s="48">
        <f>IF(O366=0,0,IF(H366=0, HLOOKUP(I366,ElecAvoidedCostsWOCC!$A$5:$Q$50,T366+1,FALSE)*K366*J366,HLOOKUP(I366,ElecAvoidedCostsWOCC!$A$5:$Q$50,T366+1,FALSE)*L366*J366+HLOOKUP(I366,ElecAvoidedCostsWOCC!$A$5:$Q$50,G366+1,FALSE)*K366*J366-HLOOKUP(I366,ElecAvoidedCostsWOCC!$A$5:$Q$50,G366+1,FALSE)*L366*J366))</f>
        <v>0</v>
      </c>
      <c r="AN366" s="48">
        <f t="shared" si="130"/>
        <v>0</v>
      </c>
      <c r="AO366" s="47">
        <f t="shared" si="131"/>
        <v>0</v>
      </c>
      <c r="AP366" s="47" t="e">
        <f t="shared" si="132"/>
        <v>#DIV/0!</v>
      </c>
    </row>
    <row r="367" spans="2:42">
      <c r="B367" s="37"/>
      <c r="C367" s="61"/>
      <c r="D367" s="61"/>
      <c r="E367" s="38"/>
      <c r="F367" s="39"/>
      <c r="G367" s="39"/>
      <c r="H367" s="39"/>
      <c r="I367" s="40"/>
      <c r="J367" s="41"/>
      <c r="K367" s="41"/>
      <c r="L367" s="41"/>
      <c r="M367" s="42"/>
      <c r="N367" s="42"/>
      <c r="O367" s="43"/>
      <c r="P367" s="44"/>
      <c r="Q367" s="44"/>
      <c r="R367" s="45"/>
      <c r="S367" s="46"/>
      <c r="T367" s="39">
        <f t="shared" si="114"/>
        <v>0</v>
      </c>
      <c r="U367" s="47">
        <f t="shared" si="115"/>
        <v>0</v>
      </c>
      <c r="V367" s="48">
        <f t="shared" si="116"/>
        <v>0</v>
      </c>
      <c r="W367" s="49">
        <f t="shared" si="117"/>
        <v>0</v>
      </c>
      <c r="X367" s="44">
        <f t="shared" si="118"/>
        <v>0</v>
      </c>
      <c r="Y367" s="44">
        <f t="shared" si="119"/>
        <v>0</v>
      </c>
      <c r="Z367" s="44">
        <f t="shared" si="120"/>
        <v>0</v>
      </c>
      <c r="AA367" s="50">
        <f t="shared" si="121"/>
        <v>0</v>
      </c>
      <c r="AB367" s="51">
        <f t="shared" si="122"/>
        <v>0</v>
      </c>
      <c r="AC367" s="44">
        <f t="shared" si="123"/>
        <v>0</v>
      </c>
      <c r="AD367" s="44">
        <f t="shared" si="124"/>
        <v>0</v>
      </c>
      <c r="AE367" s="44">
        <f t="shared" si="125"/>
        <v>0</v>
      </c>
      <c r="AF367" s="52" t="e">
        <f>HLOOKUP(I367,ElecAvoidedCostsWOCC!$A$5:$Q$50,G367+1,FALSE)</f>
        <v>#N/A</v>
      </c>
      <c r="AG367" s="44" t="e">
        <f t="shared" si="126"/>
        <v>#N/A</v>
      </c>
      <c r="AH367" s="52" t="e">
        <f>HLOOKUP(I367,ElecAvoidedCostsWOCC!$A$5:$Q$50,T367+1,FALSE)</f>
        <v>#N/A</v>
      </c>
      <c r="AI367" s="44" t="e">
        <f t="shared" si="127"/>
        <v>#N/A</v>
      </c>
      <c r="AJ367" s="44" t="e">
        <f t="shared" si="128"/>
        <v>#N/A</v>
      </c>
      <c r="AK367" s="44" t="e">
        <f>HLOOKUP(I367,ElecAvoidedCostsWOCC!$A$5:$Q$50,G367+1,FALSE)*J367*L367</f>
        <v>#N/A</v>
      </c>
      <c r="AL367" s="44" t="e">
        <f t="shared" si="129"/>
        <v>#N/A</v>
      </c>
      <c r="AM367" s="48">
        <f>IF(O367=0,0,IF(H367=0, HLOOKUP(I367,ElecAvoidedCostsWOCC!$A$5:$Q$50,T367+1,FALSE)*K367*J367,HLOOKUP(I367,ElecAvoidedCostsWOCC!$A$5:$Q$50,T367+1,FALSE)*L367*J367+HLOOKUP(I367,ElecAvoidedCostsWOCC!$A$5:$Q$50,G367+1,FALSE)*K367*J367-HLOOKUP(I367,ElecAvoidedCostsWOCC!$A$5:$Q$50,G367+1,FALSE)*L367*J367))</f>
        <v>0</v>
      </c>
      <c r="AN367" s="48">
        <f t="shared" si="130"/>
        <v>0</v>
      </c>
      <c r="AO367" s="47">
        <f t="shared" si="131"/>
        <v>0</v>
      </c>
      <c r="AP367" s="47" t="e">
        <f t="shared" si="132"/>
        <v>#DIV/0!</v>
      </c>
    </row>
    <row r="368" spans="2:42">
      <c r="B368" s="37"/>
      <c r="C368" s="61"/>
      <c r="D368" s="61"/>
      <c r="E368" s="38"/>
      <c r="F368" s="39"/>
      <c r="G368" s="39"/>
      <c r="H368" s="39"/>
      <c r="I368" s="40"/>
      <c r="J368" s="41"/>
      <c r="K368" s="41"/>
      <c r="L368" s="41"/>
      <c r="M368" s="42"/>
      <c r="N368" s="42"/>
      <c r="O368" s="43"/>
      <c r="P368" s="44"/>
      <c r="Q368" s="44"/>
      <c r="R368" s="45"/>
      <c r="S368" s="46"/>
      <c r="T368" s="39">
        <f t="shared" si="114"/>
        <v>0</v>
      </c>
      <c r="U368" s="47">
        <f t="shared" si="115"/>
        <v>0</v>
      </c>
      <c r="V368" s="48">
        <f t="shared" si="116"/>
        <v>0</v>
      </c>
      <c r="W368" s="49">
        <f t="shared" si="117"/>
        <v>0</v>
      </c>
      <c r="X368" s="44">
        <f t="shared" si="118"/>
        <v>0</v>
      </c>
      <c r="Y368" s="44">
        <f t="shared" si="119"/>
        <v>0</v>
      </c>
      <c r="Z368" s="44">
        <f t="shared" si="120"/>
        <v>0</v>
      </c>
      <c r="AA368" s="50">
        <f t="shared" si="121"/>
        <v>0</v>
      </c>
      <c r="AB368" s="51">
        <f t="shared" si="122"/>
        <v>0</v>
      </c>
      <c r="AC368" s="44">
        <f t="shared" si="123"/>
        <v>0</v>
      </c>
      <c r="AD368" s="44">
        <f t="shared" si="124"/>
        <v>0</v>
      </c>
      <c r="AE368" s="44">
        <f t="shared" si="125"/>
        <v>0</v>
      </c>
      <c r="AF368" s="52" t="e">
        <f>HLOOKUP(I368,ElecAvoidedCostsWOCC!$A$5:$Q$50,G368+1,FALSE)</f>
        <v>#N/A</v>
      </c>
      <c r="AG368" s="44" t="e">
        <f t="shared" si="126"/>
        <v>#N/A</v>
      </c>
      <c r="AH368" s="52" t="e">
        <f>HLOOKUP(I368,ElecAvoidedCostsWOCC!$A$5:$Q$50,T368+1,FALSE)</f>
        <v>#N/A</v>
      </c>
      <c r="AI368" s="44" t="e">
        <f t="shared" si="127"/>
        <v>#N/A</v>
      </c>
      <c r="AJ368" s="44" t="e">
        <f t="shared" si="128"/>
        <v>#N/A</v>
      </c>
      <c r="AK368" s="44" t="e">
        <f>HLOOKUP(I368,ElecAvoidedCostsWOCC!$A$5:$Q$50,G368+1,FALSE)*J368*L368</f>
        <v>#N/A</v>
      </c>
      <c r="AL368" s="44" t="e">
        <f t="shared" si="129"/>
        <v>#N/A</v>
      </c>
      <c r="AM368" s="48">
        <f>IF(O368=0,0,IF(H368=0, HLOOKUP(I368,ElecAvoidedCostsWOCC!$A$5:$Q$50,T368+1,FALSE)*K368*J368,HLOOKUP(I368,ElecAvoidedCostsWOCC!$A$5:$Q$50,T368+1,FALSE)*L368*J368+HLOOKUP(I368,ElecAvoidedCostsWOCC!$A$5:$Q$50,G368+1,FALSE)*K368*J368-HLOOKUP(I368,ElecAvoidedCostsWOCC!$A$5:$Q$50,G368+1,FALSE)*L368*J368))</f>
        <v>0</v>
      </c>
      <c r="AN368" s="48">
        <f t="shared" si="130"/>
        <v>0</v>
      </c>
      <c r="AO368" s="47">
        <f t="shared" si="131"/>
        <v>0</v>
      </c>
      <c r="AP368" s="47" t="e">
        <f t="shared" si="132"/>
        <v>#DIV/0!</v>
      </c>
    </row>
    <row r="369" spans="2:42">
      <c r="B369" s="37"/>
      <c r="C369" s="61"/>
      <c r="D369" s="61"/>
      <c r="E369" s="38"/>
      <c r="F369" s="39"/>
      <c r="G369" s="39"/>
      <c r="H369" s="39"/>
      <c r="I369" s="40"/>
      <c r="J369" s="41"/>
      <c r="K369" s="41"/>
      <c r="L369" s="41"/>
      <c r="M369" s="42"/>
      <c r="N369" s="42"/>
      <c r="O369" s="43"/>
      <c r="P369" s="44"/>
      <c r="Q369" s="44"/>
      <c r="R369" s="45"/>
      <c r="S369" s="46"/>
      <c r="T369" s="39">
        <f t="shared" si="114"/>
        <v>0</v>
      </c>
      <c r="U369" s="47">
        <f t="shared" si="115"/>
        <v>0</v>
      </c>
      <c r="V369" s="48">
        <f t="shared" si="116"/>
        <v>0</v>
      </c>
      <c r="W369" s="49">
        <f t="shared" si="117"/>
        <v>0</v>
      </c>
      <c r="X369" s="44">
        <f t="shared" si="118"/>
        <v>0</v>
      </c>
      <c r="Y369" s="44">
        <f t="shared" si="119"/>
        <v>0</v>
      </c>
      <c r="Z369" s="44">
        <f t="shared" si="120"/>
        <v>0</v>
      </c>
      <c r="AA369" s="50">
        <f t="shared" si="121"/>
        <v>0</v>
      </c>
      <c r="AB369" s="51">
        <f t="shared" si="122"/>
        <v>0</v>
      </c>
      <c r="AC369" s="44">
        <f t="shared" si="123"/>
        <v>0</v>
      </c>
      <c r="AD369" s="44">
        <f t="shared" si="124"/>
        <v>0</v>
      </c>
      <c r="AE369" s="44">
        <f t="shared" si="125"/>
        <v>0</v>
      </c>
      <c r="AF369" s="52" t="e">
        <f>HLOOKUP(I369,ElecAvoidedCostsWOCC!$A$5:$Q$50,G369+1,FALSE)</f>
        <v>#N/A</v>
      </c>
      <c r="AG369" s="44" t="e">
        <f t="shared" si="126"/>
        <v>#N/A</v>
      </c>
      <c r="AH369" s="52" t="e">
        <f>HLOOKUP(I369,ElecAvoidedCostsWOCC!$A$5:$Q$50,T369+1,FALSE)</f>
        <v>#N/A</v>
      </c>
      <c r="AI369" s="44" t="e">
        <f t="shared" si="127"/>
        <v>#N/A</v>
      </c>
      <c r="AJ369" s="44" t="e">
        <f t="shared" si="128"/>
        <v>#N/A</v>
      </c>
      <c r="AK369" s="44" t="e">
        <f>HLOOKUP(I369,ElecAvoidedCostsWOCC!$A$5:$Q$50,G369+1,FALSE)*J369*L369</f>
        <v>#N/A</v>
      </c>
      <c r="AL369" s="44" t="e">
        <f t="shared" si="129"/>
        <v>#N/A</v>
      </c>
      <c r="AM369" s="48">
        <f>IF(O369=0,0,IF(H369=0, HLOOKUP(I369,ElecAvoidedCostsWOCC!$A$5:$Q$50,T369+1,FALSE)*K369*J369,HLOOKUP(I369,ElecAvoidedCostsWOCC!$A$5:$Q$50,T369+1,FALSE)*L369*J369+HLOOKUP(I369,ElecAvoidedCostsWOCC!$A$5:$Q$50,G369+1,FALSE)*K369*J369-HLOOKUP(I369,ElecAvoidedCostsWOCC!$A$5:$Q$50,G369+1,FALSE)*L369*J369))</f>
        <v>0</v>
      </c>
      <c r="AN369" s="48">
        <f t="shared" si="130"/>
        <v>0</v>
      </c>
      <c r="AO369" s="47">
        <f t="shared" si="131"/>
        <v>0</v>
      </c>
      <c r="AP369" s="47" t="e">
        <f t="shared" si="132"/>
        <v>#DIV/0!</v>
      </c>
    </row>
    <row r="370" spans="2:42">
      <c r="B370" s="37"/>
      <c r="C370" s="61"/>
      <c r="D370" s="61"/>
      <c r="E370" s="38"/>
      <c r="F370" s="39"/>
      <c r="G370" s="39"/>
      <c r="H370" s="39"/>
      <c r="I370" s="40"/>
      <c r="J370" s="41"/>
      <c r="K370" s="41"/>
      <c r="L370" s="41"/>
      <c r="M370" s="42"/>
      <c r="N370" s="42"/>
      <c r="O370" s="43"/>
      <c r="P370" s="44"/>
      <c r="Q370" s="44"/>
      <c r="R370" s="45"/>
      <c r="S370" s="46"/>
      <c r="T370" s="39">
        <f t="shared" si="114"/>
        <v>0</v>
      </c>
      <c r="U370" s="47">
        <f t="shared" si="115"/>
        <v>0</v>
      </c>
      <c r="V370" s="48">
        <f t="shared" si="116"/>
        <v>0</v>
      </c>
      <c r="W370" s="49">
        <f t="shared" si="117"/>
        <v>0</v>
      </c>
      <c r="X370" s="44">
        <f t="shared" si="118"/>
        <v>0</v>
      </c>
      <c r="Y370" s="44">
        <f t="shared" si="119"/>
        <v>0</v>
      </c>
      <c r="Z370" s="44">
        <f t="shared" si="120"/>
        <v>0</v>
      </c>
      <c r="AA370" s="50">
        <f t="shared" si="121"/>
        <v>0</v>
      </c>
      <c r="AB370" s="51">
        <f t="shared" si="122"/>
        <v>0</v>
      </c>
      <c r="AC370" s="44">
        <f t="shared" si="123"/>
        <v>0</v>
      </c>
      <c r="AD370" s="44">
        <f t="shared" si="124"/>
        <v>0</v>
      </c>
      <c r="AE370" s="44">
        <f t="shared" si="125"/>
        <v>0</v>
      </c>
      <c r="AF370" s="52" t="e">
        <f>HLOOKUP(I370,ElecAvoidedCostsWOCC!$A$5:$Q$50,G370+1,FALSE)</f>
        <v>#N/A</v>
      </c>
      <c r="AG370" s="44" t="e">
        <f t="shared" si="126"/>
        <v>#N/A</v>
      </c>
      <c r="AH370" s="52" t="e">
        <f>HLOOKUP(I370,ElecAvoidedCostsWOCC!$A$5:$Q$50,T370+1,FALSE)</f>
        <v>#N/A</v>
      </c>
      <c r="AI370" s="44" t="e">
        <f t="shared" si="127"/>
        <v>#N/A</v>
      </c>
      <c r="AJ370" s="44" t="e">
        <f t="shared" si="128"/>
        <v>#N/A</v>
      </c>
      <c r="AK370" s="44" t="e">
        <f>HLOOKUP(I370,ElecAvoidedCostsWOCC!$A$5:$Q$50,G370+1,FALSE)*J370*L370</f>
        <v>#N/A</v>
      </c>
      <c r="AL370" s="44" t="e">
        <f t="shared" si="129"/>
        <v>#N/A</v>
      </c>
      <c r="AM370" s="48">
        <f>IF(O370=0,0,IF(H370=0, HLOOKUP(I370,ElecAvoidedCostsWOCC!$A$5:$Q$50,T370+1,FALSE)*K370*J370,HLOOKUP(I370,ElecAvoidedCostsWOCC!$A$5:$Q$50,T370+1,FALSE)*L370*J370+HLOOKUP(I370,ElecAvoidedCostsWOCC!$A$5:$Q$50,G370+1,FALSE)*K370*J370-HLOOKUP(I370,ElecAvoidedCostsWOCC!$A$5:$Q$50,G370+1,FALSE)*L370*J370))</f>
        <v>0</v>
      </c>
      <c r="AN370" s="48">
        <f t="shared" si="130"/>
        <v>0</v>
      </c>
      <c r="AO370" s="47">
        <f t="shared" si="131"/>
        <v>0</v>
      </c>
      <c r="AP370" s="47" t="e">
        <f t="shared" si="132"/>
        <v>#DIV/0!</v>
      </c>
    </row>
    <row r="371" spans="2:42">
      <c r="B371" s="37"/>
      <c r="C371" s="61"/>
      <c r="D371" s="61"/>
      <c r="E371" s="38"/>
      <c r="F371" s="39"/>
      <c r="G371" s="39"/>
      <c r="H371" s="39"/>
      <c r="I371" s="40"/>
      <c r="J371" s="41"/>
      <c r="K371" s="41"/>
      <c r="L371" s="41"/>
      <c r="M371" s="42"/>
      <c r="N371" s="42"/>
      <c r="O371" s="43"/>
      <c r="P371" s="44"/>
      <c r="Q371" s="44"/>
      <c r="R371" s="45"/>
      <c r="S371" s="46"/>
      <c r="T371" s="39">
        <f t="shared" si="114"/>
        <v>0</v>
      </c>
      <c r="U371" s="47">
        <f t="shared" si="115"/>
        <v>0</v>
      </c>
      <c r="V371" s="48">
        <f t="shared" si="116"/>
        <v>0</v>
      </c>
      <c r="W371" s="49">
        <f t="shared" si="117"/>
        <v>0</v>
      </c>
      <c r="X371" s="44">
        <f t="shared" si="118"/>
        <v>0</v>
      </c>
      <c r="Y371" s="44">
        <f t="shared" si="119"/>
        <v>0</v>
      </c>
      <c r="Z371" s="44">
        <f t="shared" si="120"/>
        <v>0</v>
      </c>
      <c r="AA371" s="50">
        <f t="shared" si="121"/>
        <v>0</v>
      </c>
      <c r="AB371" s="51">
        <f t="shared" si="122"/>
        <v>0</v>
      </c>
      <c r="AC371" s="44">
        <f t="shared" si="123"/>
        <v>0</v>
      </c>
      <c r="AD371" s="44">
        <f t="shared" si="124"/>
        <v>0</v>
      </c>
      <c r="AE371" s="44">
        <f t="shared" si="125"/>
        <v>0</v>
      </c>
      <c r="AF371" s="52" t="e">
        <f>HLOOKUP(I371,ElecAvoidedCostsWOCC!$A$5:$Q$50,G371+1,FALSE)</f>
        <v>#N/A</v>
      </c>
      <c r="AG371" s="44" t="e">
        <f t="shared" si="126"/>
        <v>#N/A</v>
      </c>
      <c r="AH371" s="52" t="e">
        <f>HLOOKUP(I371,ElecAvoidedCostsWOCC!$A$5:$Q$50,T371+1,FALSE)</f>
        <v>#N/A</v>
      </c>
      <c r="AI371" s="44" t="e">
        <f t="shared" si="127"/>
        <v>#N/A</v>
      </c>
      <c r="AJ371" s="44" t="e">
        <f t="shared" si="128"/>
        <v>#N/A</v>
      </c>
      <c r="AK371" s="44" t="e">
        <f>HLOOKUP(I371,ElecAvoidedCostsWOCC!$A$5:$Q$50,G371+1,FALSE)*J371*L371</f>
        <v>#N/A</v>
      </c>
      <c r="AL371" s="44" t="e">
        <f t="shared" si="129"/>
        <v>#N/A</v>
      </c>
      <c r="AM371" s="48">
        <f>IF(O371=0,0,IF(H371=0, HLOOKUP(I371,ElecAvoidedCostsWOCC!$A$5:$Q$50,T371+1,FALSE)*K371*J371,HLOOKUP(I371,ElecAvoidedCostsWOCC!$A$5:$Q$50,T371+1,FALSE)*L371*J371+HLOOKUP(I371,ElecAvoidedCostsWOCC!$A$5:$Q$50,G371+1,FALSE)*K371*J371-HLOOKUP(I371,ElecAvoidedCostsWOCC!$A$5:$Q$50,G371+1,FALSE)*L371*J371))</f>
        <v>0</v>
      </c>
      <c r="AN371" s="48">
        <f t="shared" si="130"/>
        <v>0</v>
      </c>
      <c r="AO371" s="47">
        <f t="shared" si="131"/>
        <v>0</v>
      </c>
      <c r="AP371" s="47" t="e">
        <f t="shared" si="132"/>
        <v>#DIV/0!</v>
      </c>
    </row>
    <row r="372" spans="2:42">
      <c r="B372" s="37"/>
      <c r="C372" s="61"/>
      <c r="D372" s="61"/>
      <c r="E372" s="38"/>
      <c r="F372" s="39"/>
      <c r="G372" s="39"/>
      <c r="H372" s="39"/>
      <c r="I372" s="40"/>
      <c r="J372" s="41"/>
      <c r="K372" s="41"/>
      <c r="L372" s="41"/>
      <c r="M372" s="42"/>
      <c r="N372" s="42"/>
      <c r="O372" s="43"/>
      <c r="P372" s="44"/>
      <c r="Q372" s="44"/>
      <c r="R372" s="45"/>
      <c r="S372" s="46"/>
      <c r="T372" s="39">
        <f t="shared" si="114"/>
        <v>0</v>
      </c>
      <c r="U372" s="47">
        <f t="shared" si="115"/>
        <v>0</v>
      </c>
      <c r="V372" s="48">
        <f t="shared" si="116"/>
        <v>0</v>
      </c>
      <c r="W372" s="49">
        <f t="shared" si="117"/>
        <v>0</v>
      </c>
      <c r="X372" s="44">
        <f t="shared" si="118"/>
        <v>0</v>
      </c>
      <c r="Y372" s="44">
        <f t="shared" si="119"/>
        <v>0</v>
      </c>
      <c r="Z372" s="44">
        <f t="shared" si="120"/>
        <v>0</v>
      </c>
      <c r="AA372" s="50">
        <f t="shared" si="121"/>
        <v>0</v>
      </c>
      <c r="AB372" s="51">
        <f t="shared" si="122"/>
        <v>0</v>
      </c>
      <c r="AC372" s="44">
        <f t="shared" si="123"/>
        <v>0</v>
      </c>
      <c r="AD372" s="44">
        <f t="shared" si="124"/>
        <v>0</v>
      </c>
      <c r="AE372" s="44">
        <f t="shared" si="125"/>
        <v>0</v>
      </c>
      <c r="AF372" s="52" t="e">
        <f>HLOOKUP(I372,ElecAvoidedCostsWOCC!$A$5:$Q$50,G372+1,FALSE)</f>
        <v>#N/A</v>
      </c>
      <c r="AG372" s="44" t="e">
        <f t="shared" si="126"/>
        <v>#N/A</v>
      </c>
      <c r="AH372" s="52" t="e">
        <f>HLOOKUP(I372,ElecAvoidedCostsWOCC!$A$5:$Q$50,T372+1,FALSE)</f>
        <v>#N/A</v>
      </c>
      <c r="AI372" s="44" t="e">
        <f t="shared" si="127"/>
        <v>#N/A</v>
      </c>
      <c r="AJ372" s="44" t="e">
        <f t="shared" si="128"/>
        <v>#N/A</v>
      </c>
      <c r="AK372" s="44" t="e">
        <f>HLOOKUP(I372,ElecAvoidedCostsWOCC!$A$5:$Q$50,G372+1,FALSE)*J372*L372</f>
        <v>#N/A</v>
      </c>
      <c r="AL372" s="44" t="e">
        <f t="shared" si="129"/>
        <v>#N/A</v>
      </c>
      <c r="AM372" s="48">
        <f>IF(O372=0,0,IF(H372=0, HLOOKUP(I372,ElecAvoidedCostsWOCC!$A$5:$Q$50,T372+1,FALSE)*K372*J372,HLOOKUP(I372,ElecAvoidedCostsWOCC!$A$5:$Q$50,T372+1,FALSE)*L372*J372+HLOOKUP(I372,ElecAvoidedCostsWOCC!$A$5:$Q$50,G372+1,FALSE)*K372*J372-HLOOKUP(I372,ElecAvoidedCostsWOCC!$A$5:$Q$50,G372+1,FALSE)*L372*J372))</f>
        <v>0</v>
      </c>
      <c r="AN372" s="48">
        <f t="shared" si="130"/>
        <v>0</v>
      </c>
      <c r="AO372" s="47">
        <f t="shared" si="131"/>
        <v>0</v>
      </c>
      <c r="AP372" s="47" t="e">
        <f t="shared" si="132"/>
        <v>#DIV/0!</v>
      </c>
    </row>
    <row r="373" spans="2:42">
      <c r="B373" s="37"/>
      <c r="C373" s="61"/>
      <c r="D373" s="61"/>
      <c r="E373" s="38"/>
      <c r="F373" s="39"/>
      <c r="G373" s="39"/>
      <c r="H373" s="39"/>
      <c r="I373" s="40"/>
      <c r="J373" s="41"/>
      <c r="K373" s="41"/>
      <c r="L373" s="41"/>
      <c r="M373" s="42"/>
      <c r="N373" s="42"/>
      <c r="O373" s="43"/>
      <c r="P373" s="44"/>
      <c r="Q373" s="44"/>
      <c r="R373" s="45"/>
      <c r="S373" s="46"/>
      <c r="T373" s="39">
        <f t="shared" si="114"/>
        <v>0</v>
      </c>
      <c r="U373" s="47">
        <f t="shared" si="115"/>
        <v>0</v>
      </c>
      <c r="V373" s="48">
        <f t="shared" si="116"/>
        <v>0</v>
      </c>
      <c r="W373" s="49">
        <f t="shared" si="117"/>
        <v>0</v>
      </c>
      <c r="X373" s="44">
        <f t="shared" si="118"/>
        <v>0</v>
      </c>
      <c r="Y373" s="44">
        <f t="shared" si="119"/>
        <v>0</v>
      </c>
      <c r="Z373" s="44">
        <f t="shared" si="120"/>
        <v>0</v>
      </c>
      <c r="AA373" s="50">
        <f t="shared" si="121"/>
        <v>0</v>
      </c>
      <c r="AB373" s="51">
        <f t="shared" si="122"/>
        <v>0</v>
      </c>
      <c r="AC373" s="44">
        <f t="shared" si="123"/>
        <v>0</v>
      </c>
      <c r="AD373" s="44">
        <f t="shared" si="124"/>
        <v>0</v>
      </c>
      <c r="AE373" s="44">
        <f t="shared" si="125"/>
        <v>0</v>
      </c>
      <c r="AF373" s="52" t="e">
        <f>HLOOKUP(I373,ElecAvoidedCostsWOCC!$A$5:$Q$50,G373+1,FALSE)</f>
        <v>#N/A</v>
      </c>
      <c r="AG373" s="44" t="e">
        <f t="shared" si="126"/>
        <v>#N/A</v>
      </c>
      <c r="AH373" s="52" t="e">
        <f>HLOOKUP(I373,ElecAvoidedCostsWOCC!$A$5:$Q$50,T373+1,FALSE)</f>
        <v>#N/A</v>
      </c>
      <c r="AI373" s="44" t="e">
        <f t="shared" si="127"/>
        <v>#N/A</v>
      </c>
      <c r="AJ373" s="44" t="e">
        <f t="shared" si="128"/>
        <v>#N/A</v>
      </c>
      <c r="AK373" s="44" t="e">
        <f>HLOOKUP(I373,ElecAvoidedCostsWOCC!$A$5:$Q$50,G373+1,FALSE)*J373*L373</f>
        <v>#N/A</v>
      </c>
      <c r="AL373" s="44" t="e">
        <f t="shared" si="129"/>
        <v>#N/A</v>
      </c>
      <c r="AM373" s="48">
        <f>IF(O373=0,0,IF(H373=0, HLOOKUP(I373,ElecAvoidedCostsWOCC!$A$5:$Q$50,T373+1,FALSE)*K373*J373,HLOOKUP(I373,ElecAvoidedCostsWOCC!$A$5:$Q$50,T373+1,FALSE)*L373*J373+HLOOKUP(I373,ElecAvoidedCostsWOCC!$A$5:$Q$50,G373+1,FALSE)*K373*J373-HLOOKUP(I373,ElecAvoidedCostsWOCC!$A$5:$Q$50,G373+1,FALSE)*L373*J373))</f>
        <v>0</v>
      </c>
      <c r="AN373" s="48">
        <f t="shared" si="130"/>
        <v>0</v>
      </c>
      <c r="AO373" s="47">
        <f t="shared" si="131"/>
        <v>0</v>
      </c>
      <c r="AP373" s="47" t="e">
        <f t="shared" si="132"/>
        <v>#DIV/0!</v>
      </c>
    </row>
    <row r="374" spans="2:42">
      <c r="B374" s="37"/>
      <c r="C374" s="61"/>
      <c r="D374" s="61"/>
      <c r="E374" s="38"/>
      <c r="F374" s="39"/>
      <c r="G374" s="39"/>
      <c r="H374" s="39"/>
      <c r="I374" s="40"/>
      <c r="J374" s="41"/>
      <c r="K374" s="41"/>
      <c r="L374" s="41"/>
      <c r="M374" s="42"/>
      <c r="N374" s="42"/>
      <c r="O374" s="43"/>
      <c r="P374" s="44"/>
      <c r="Q374" s="44"/>
      <c r="R374" s="45"/>
      <c r="S374" s="46"/>
      <c r="T374" s="39">
        <f t="shared" si="114"/>
        <v>0</v>
      </c>
      <c r="U374" s="47">
        <f t="shared" si="115"/>
        <v>0</v>
      </c>
      <c r="V374" s="48">
        <f t="shared" si="116"/>
        <v>0</v>
      </c>
      <c r="W374" s="49">
        <f t="shared" si="117"/>
        <v>0</v>
      </c>
      <c r="X374" s="44">
        <f t="shared" si="118"/>
        <v>0</v>
      </c>
      <c r="Y374" s="44">
        <f t="shared" si="119"/>
        <v>0</v>
      </c>
      <c r="Z374" s="44">
        <f t="shared" si="120"/>
        <v>0</v>
      </c>
      <c r="AA374" s="50">
        <f t="shared" si="121"/>
        <v>0</v>
      </c>
      <c r="AB374" s="51">
        <f t="shared" si="122"/>
        <v>0</v>
      </c>
      <c r="AC374" s="44">
        <f t="shared" si="123"/>
        <v>0</v>
      </c>
      <c r="AD374" s="44">
        <f t="shared" si="124"/>
        <v>0</v>
      </c>
      <c r="AE374" s="44">
        <f t="shared" si="125"/>
        <v>0</v>
      </c>
      <c r="AF374" s="52" t="e">
        <f>HLOOKUP(I374,ElecAvoidedCostsWOCC!$A$5:$Q$50,G374+1,FALSE)</f>
        <v>#N/A</v>
      </c>
      <c r="AG374" s="44" t="e">
        <f t="shared" si="126"/>
        <v>#N/A</v>
      </c>
      <c r="AH374" s="52" t="e">
        <f>HLOOKUP(I374,ElecAvoidedCostsWOCC!$A$5:$Q$50,T374+1,FALSE)</f>
        <v>#N/A</v>
      </c>
      <c r="AI374" s="44" t="e">
        <f t="shared" si="127"/>
        <v>#N/A</v>
      </c>
      <c r="AJ374" s="44" t="e">
        <f t="shared" si="128"/>
        <v>#N/A</v>
      </c>
      <c r="AK374" s="44" t="e">
        <f>HLOOKUP(I374,ElecAvoidedCostsWOCC!$A$5:$Q$50,G374+1,FALSE)*J374*L374</f>
        <v>#N/A</v>
      </c>
      <c r="AL374" s="44" t="e">
        <f t="shared" si="129"/>
        <v>#N/A</v>
      </c>
      <c r="AM374" s="48">
        <f>IF(O374=0,0,IF(H374=0, HLOOKUP(I374,ElecAvoidedCostsWOCC!$A$5:$Q$50,T374+1,FALSE)*K374*J374,HLOOKUP(I374,ElecAvoidedCostsWOCC!$A$5:$Q$50,T374+1,FALSE)*L374*J374+HLOOKUP(I374,ElecAvoidedCostsWOCC!$A$5:$Q$50,G374+1,FALSE)*K374*J374-HLOOKUP(I374,ElecAvoidedCostsWOCC!$A$5:$Q$50,G374+1,FALSE)*L374*J374))</f>
        <v>0</v>
      </c>
      <c r="AN374" s="48">
        <f t="shared" si="130"/>
        <v>0</v>
      </c>
      <c r="AO374" s="47">
        <f t="shared" si="131"/>
        <v>0</v>
      </c>
      <c r="AP374" s="47" t="e">
        <f t="shared" si="132"/>
        <v>#DIV/0!</v>
      </c>
    </row>
    <row r="375" spans="2:42">
      <c r="B375" s="37"/>
      <c r="C375" s="61"/>
      <c r="D375" s="61"/>
      <c r="E375" s="38"/>
      <c r="F375" s="39"/>
      <c r="G375" s="39"/>
      <c r="H375" s="39"/>
      <c r="I375" s="40"/>
      <c r="J375" s="41"/>
      <c r="K375" s="41"/>
      <c r="L375" s="41"/>
      <c r="M375" s="42"/>
      <c r="N375" s="42"/>
      <c r="O375" s="43"/>
      <c r="P375" s="44"/>
      <c r="Q375" s="44"/>
      <c r="R375" s="45"/>
      <c r="S375" s="46"/>
      <c r="T375" s="39">
        <f t="shared" si="114"/>
        <v>0</v>
      </c>
      <c r="U375" s="47">
        <f t="shared" si="115"/>
        <v>0</v>
      </c>
      <c r="V375" s="48">
        <f t="shared" si="116"/>
        <v>0</v>
      </c>
      <c r="W375" s="49">
        <f t="shared" si="117"/>
        <v>0</v>
      </c>
      <c r="X375" s="44">
        <f t="shared" si="118"/>
        <v>0</v>
      </c>
      <c r="Y375" s="44">
        <f t="shared" si="119"/>
        <v>0</v>
      </c>
      <c r="Z375" s="44">
        <f t="shared" si="120"/>
        <v>0</v>
      </c>
      <c r="AA375" s="50">
        <f t="shared" si="121"/>
        <v>0</v>
      </c>
      <c r="AB375" s="51">
        <f t="shared" si="122"/>
        <v>0</v>
      </c>
      <c r="AC375" s="44">
        <f t="shared" si="123"/>
        <v>0</v>
      </c>
      <c r="AD375" s="44">
        <f t="shared" si="124"/>
        <v>0</v>
      </c>
      <c r="AE375" s="44">
        <f t="shared" si="125"/>
        <v>0</v>
      </c>
      <c r="AF375" s="52" t="e">
        <f>HLOOKUP(I375,ElecAvoidedCostsWOCC!$A$5:$Q$50,G375+1,FALSE)</f>
        <v>#N/A</v>
      </c>
      <c r="AG375" s="44" t="e">
        <f t="shared" si="126"/>
        <v>#N/A</v>
      </c>
      <c r="AH375" s="52" t="e">
        <f>HLOOKUP(I375,ElecAvoidedCostsWOCC!$A$5:$Q$50,T375+1,FALSE)</f>
        <v>#N/A</v>
      </c>
      <c r="AI375" s="44" t="e">
        <f t="shared" si="127"/>
        <v>#N/A</v>
      </c>
      <c r="AJ375" s="44" t="e">
        <f t="shared" si="128"/>
        <v>#N/A</v>
      </c>
      <c r="AK375" s="44" t="e">
        <f>HLOOKUP(I375,ElecAvoidedCostsWOCC!$A$5:$Q$50,G375+1,FALSE)*J375*L375</f>
        <v>#N/A</v>
      </c>
      <c r="AL375" s="44" t="e">
        <f t="shared" si="129"/>
        <v>#N/A</v>
      </c>
      <c r="AM375" s="48">
        <f>IF(O375=0,0,IF(H375=0, HLOOKUP(I375,ElecAvoidedCostsWOCC!$A$5:$Q$50,T375+1,FALSE)*K375*J375,HLOOKUP(I375,ElecAvoidedCostsWOCC!$A$5:$Q$50,T375+1,FALSE)*L375*J375+HLOOKUP(I375,ElecAvoidedCostsWOCC!$A$5:$Q$50,G375+1,FALSE)*K375*J375-HLOOKUP(I375,ElecAvoidedCostsWOCC!$A$5:$Q$50,G375+1,FALSE)*L375*J375))</f>
        <v>0</v>
      </c>
      <c r="AN375" s="48">
        <f t="shared" si="130"/>
        <v>0</v>
      </c>
      <c r="AO375" s="47">
        <f t="shared" si="131"/>
        <v>0</v>
      </c>
      <c r="AP375" s="47" t="e">
        <f t="shared" si="132"/>
        <v>#DIV/0!</v>
      </c>
    </row>
    <row r="376" spans="2:42">
      <c r="B376" s="37"/>
      <c r="C376" s="61"/>
      <c r="D376" s="61"/>
      <c r="E376" s="38"/>
      <c r="F376" s="39"/>
      <c r="G376" s="39"/>
      <c r="H376" s="39"/>
      <c r="I376" s="40"/>
      <c r="J376" s="41"/>
      <c r="K376" s="41"/>
      <c r="L376" s="41"/>
      <c r="M376" s="42"/>
      <c r="N376" s="42"/>
      <c r="O376" s="43"/>
      <c r="P376" s="44"/>
      <c r="Q376" s="44"/>
      <c r="R376" s="45"/>
      <c r="S376" s="46"/>
      <c r="T376" s="39">
        <f t="shared" si="114"/>
        <v>0</v>
      </c>
      <c r="U376" s="47">
        <f t="shared" si="115"/>
        <v>0</v>
      </c>
      <c r="V376" s="48">
        <f t="shared" si="116"/>
        <v>0</v>
      </c>
      <c r="W376" s="49">
        <f t="shared" si="117"/>
        <v>0</v>
      </c>
      <c r="X376" s="44">
        <f t="shared" si="118"/>
        <v>0</v>
      </c>
      <c r="Y376" s="44">
        <f t="shared" si="119"/>
        <v>0</v>
      </c>
      <c r="Z376" s="44">
        <f t="shared" si="120"/>
        <v>0</v>
      </c>
      <c r="AA376" s="50">
        <f t="shared" si="121"/>
        <v>0</v>
      </c>
      <c r="AB376" s="51">
        <f t="shared" si="122"/>
        <v>0</v>
      </c>
      <c r="AC376" s="44">
        <f t="shared" si="123"/>
        <v>0</v>
      </c>
      <c r="AD376" s="44">
        <f t="shared" si="124"/>
        <v>0</v>
      </c>
      <c r="AE376" s="44">
        <f t="shared" si="125"/>
        <v>0</v>
      </c>
      <c r="AF376" s="52" t="e">
        <f>HLOOKUP(I376,ElecAvoidedCostsWOCC!$A$5:$Q$50,G376+1,FALSE)</f>
        <v>#N/A</v>
      </c>
      <c r="AG376" s="44" t="e">
        <f t="shared" si="126"/>
        <v>#N/A</v>
      </c>
      <c r="AH376" s="52" t="e">
        <f>HLOOKUP(I376,ElecAvoidedCostsWOCC!$A$5:$Q$50,T376+1,FALSE)</f>
        <v>#N/A</v>
      </c>
      <c r="AI376" s="44" t="e">
        <f t="shared" si="127"/>
        <v>#N/A</v>
      </c>
      <c r="AJ376" s="44" t="e">
        <f t="shared" si="128"/>
        <v>#N/A</v>
      </c>
      <c r="AK376" s="44" t="e">
        <f>HLOOKUP(I376,ElecAvoidedCostsWOCC!$A$5:$Q$50,G376+1,FALSE)*J376*L376</f>
        <v>#N/A</v>
      </c>
      <c r="AL376" s="44" t="e">
        <f t="shared" si="129"/>
        <v>#N/A</v>
      </c>
      <c r="AM376" s="48">
        <f>IF(O376=0,0,IF(H376=0, HLOOKUP(I376,ElecAvoidedCostsWOCC!$A$5:$Q$50,T376+1,FALSE)*K376*J376,HLOOKUP(I376,ElecAvoidedCostsWOCC!$A$5:$Q$50,T376+1,FALSE)*L376*J376+HLOOKUP(I376,ElecAvoidedCostsWOCC!$A$5:$Q$50,G376+1,FALSE)*K376*J376-HLOOKUP(I376,ElecAvoidedCostsWOCC!$A$5:$Q$50,G376+1,FALSE)*L376*J376))</f>
        <v>0</v>
      </c>
      <c r="AN376" s="48">
        <f t="shared" si="130"/>
        <v>0</v>
      </c>
      <c r="AO376" s="47">
        <f t="shared" si="131"/>
        <v>0</v>
      </c>
      <c r="AP376" s="47" t="e">
        <f t="shared" si="132"/>
        <v>#DIV/0!</v>
      </c>
    </row>
    <row r="377" spans="2:42">
      <c r="B377" s="37"/>
      <c r="C377" s="61"/>
      <c r="D377" s="61"/>
      <c r="E377" s="38"/>
      <c r="F377" s="39"/>
      <c r="G377" s="39"/>
      <c r="H377" s="39"/>
      <c r="I377" s="40"/>
      <c r="J377" s="41"/>
      <c r="K377" s="41"/>
      <c r="L377" s="41"/>
      <c r="M377" s="42"/>
      <c r="N377" s="42"/>
      <c r="O377" s="43"/>
      <c r="P377" s="44"/>
      <c r="Q377" s="44"/>
      <c r="R377" s="45"/>
      <c r="S377" s="46"/>
      <c r="T377" s="39">
        <f t="shared" si="114"/>
        <v>0</v>
      </c>
      <c r="U377" s="47">
        <f t="shared" si="115"/>
        <v>0</v>
      </c>
      <c r="V377" s="48">
        <f t="shared" si="116"/>
        <v>0</v>
      </c>
      <c r="W377" s="49">
        <f t="shared" si="117"/>
        <v>0</v>
      </c>
      <c r="X377" s="44">
        <f t="shared" si="118"/>
        <v>0</v>
      </c>
      <c r="Y377" s="44">
        <f t="shared" si="119"/>
        <v>0</v>
      </c>
      <c r="Z377" s="44">
        <f t="shared" si="120"/>
        <v>0</v>
      </c>
      <c r="AA377" s="50">
        <f t="shared" si="121"/>
        <v>0</v>
      </c>
      <c r="AB377" s="51">
        <f t="shared" si="122"/>
        <v>0</v>
      </c>
      <c r="AC377" s="44">
        <f t="shared" si="123"/>
        <v>0</v>
      </c>
      <c r="AD377" s="44">
        <f t="shared" si="124"/>
        <v>0</v>
      </c>
      <c r="AE377" s="44">
        <f t="shared" si="125"/>
        <v>0</v>
      </c>
      <c r="AF377" s="52" t="e">
        <f>HLOOKUP(I377,ElecAvoidedCostsWOCC!$A$5:$Q$50,G377+1,FALSE)</f>
        <v>#N/A</v>
      </c>
      <c r="AG377" s="44" t="e">
        <f t="shared" si="126"/>
        <v>#N/A</v>
      </c>
      <c r="AH377" s="52" t="e">
        <f>HLOOKUP(I377,ElecAvoidedCostsWOCC!$A$5:$Q$50,T377+1,FALSE)</f>
        <v>#N/A</v>
      </c>
      <c r="AI377" s="44" t="e">
        <f t="shared" si="127"/>
        <v>#N/A</v>
      </c>
      <c r="AJ377" s="44" t="e">
        <f t="shared" si="128"/>
        <v>#N/A</v>
      </c>
      <c r="AK377" s="44" t="e">
        <f>HLOOKUP(I377,ElecAvoidedCostsWOCC!$A$5:$Q$50,G377+1,FALSE)*J377*L377</f>
        <v>#N/A</v>
      </c>
      <c r="AL377" s="44" t="e">
        <f t="shared" si="129"/>
        <v>#N/A</v>
      </c>
      <c r="AM377" s="48">
        <f>IF(O377=0,0,IF(H377=0, HLOOKUP(I377,ElecAvoidedCostsWOCC!$A$5:$Q$50,T377+1,FALSE)*K377*J377,HLOOKUP(I377,ElecAvoidedCostsWOCC!$A$5:$Q$50,T377+1,FALSE)*L377*J377+HLOOKUP(I377,ElecAvoidedCostsWOCC!$A$5:$Q$50,G377+1,FALSE)*K377*J377-HLOOKUP(I377,ElecAvoidedCostsWOCC!$A$5:$Q$50,G377+1,FALSE)*L377*J377))</f>
        <v>0</v>
      </c>
      <c r="AN377" s="48">
        <f t="shared" si="130"/>
        <v>0</v>
      </c>
      <c r="AO377" s="47">
        <f t="shared" si="131"/>
        <v>0</v>
      </c>
      <c r="AP377" s="47" t="e">
        <f t="shared" si="132"/>
        <v>#DIV/0!</v>
      </c>
    </row>
    <row r="378" spans="2:42">
      <c r="B378" s="37"/>
      <c r="C378" s="61"/>
      <c r="D378" s="61"/>
      <c r="E378" s="38"/>
      <c r="F378" s="39"/>
      <c r="G378" s="39"/>
      <c r="H378" s="39"/>
      <c r="I378" s="40"/>
      <c r="J378" s="41"/>
      <c r="K378" s="41"/>
      <c r="L378" s="41"/>
      <c r="M378" s="42"/>
      <c r="N378" s="42"/>
      <c r="O378" s="43"/>
      <c r="P378" s="44"/>
      <c r="Q378" s="44"/>
      <c r="R378" s="45"/>
      <c r="S378" s="46"/>
      <c r="T378" s="39">
        <f t="shared" si="114"/>
        <v>0</v>
      </c>
      <c r="U378" s="47">
        <f t="shared" si="115"/>
        <v>0</v>
      </c>
      <c r="V378" s="48">
        <f t="shared" si="116"/>
        <v>0</v>
      </c>
      <c r="W378" s="49">
        <f t="shared" si="117"/>
        <v>0</v>
      </c>
      <c r="X378" s="44">
        <f t="shared" si="118"/>
        <v>0</v>
      </c>
      <c r="Y378" s="44">
        <f t="shared" si="119"/>
        <v>0</v>
      </c>
      <c r="Z378" s="44">
        <f t="shared" si="120"/>
        <v>0</v>
      </c>
      <c r="AA378" s="50">
        <f t="shared" si="121"/>
        <v>0</v>
      </c>
      <c r="AB378" s="51">
        <f t="shared" si="122"/>
        <v>0</v>
      </c>
      <c r="AC378" s="44">
        <f t="shared" si="123"/>
        <v>0</v>
      </c>
      <c r="AD378" s="44">
        <f t="shared" si="124"/>
        <v>0</v>
      </c>
      <c r="AE378" s="44">
        <f t="shared" si="125"/>
        <v>0</v>
      </c>
      <c r="AF378" s="52" t="e">
        <f>HLOOKUP(I378,ElecAvoidedCostsWOCC!$A$5:$Q$50,G378+1,FALSE)</f>
        <v>#N/A</v>
      </c>
      <c r="AG378" s="44" t="e">
        <f t="shared" si="126"/>
        <v>#N/A</v>
      </c>
      <c r="AH378" s="52" t="e">
        <f>HLOOKUP(I378,ElecAvoidedCostsWOCC!$A$5:$Q$50,T378+1,FALSE)</f>
        <v>#N/A</v>
      </c>
      <c r="AI378" s="44" t="e">
        <f t="shared" si="127"/>
        <v>#N/A</v>
      </c>
      <c r="AJ378" s="44" t="e">
        <f t="shared" si="128"/>
        <v>#N/A</v>
      </c>
      <c r="AK378" s="44" t="e">
        <f>HLOOKUP(I378,ElecAvoidedCostsWOCC!$A$5:$Q$50,G378+1,FALSE)*J378*L378</f>
        <v>#N/A</v>
      </c>
      <c r="AL378" s="44" t="e">
        <f t="shared" si="129"/>
        <v>#N/A</v>
      </c>
      <c r="AM378" s="48">
        <f>IF(O378=0,0,IF(H378=0, HLOOKUP(I378,ElecAvoidedCostsWOCC!$A$5:$Q$50,T378+1,FALSE)*K378*J378,HLOOKUP(I378,ElecAvoidedCostsWOCC!$A$5:$Q$50,T378+1,FALSE)*L378*J378+HLOOKUP(I378,ElecAvoidedCostsWOCC!$A$5:$Q$50,G378+1,FALSE)*K378*J378-HLOOKUP(I378,ElecAvoidedCostsWOCC!$A$5:$Q$50,G378+1,FALSE)*L378*J378))</f>
        <v>0</v>
      </c>
      <c r="AN378" s="48">
        <f t="shared" si="130"/>
        <v>0</v>
      </c>
      <c r="AO378" s="47">
        <f t="shared" si="131"/>
        <v>0</v>
      </c>
      <c r="AP378" s="47" t="e">
        <f t="shared" si="132"/>
        <v>#DIV/0!</v>
      </c>
    </row>
    <row r="379" spans="2:42">
      <c r="B379" s="37"/>
      <c r="C379" s="61"/>
      <c r="D379" s="61"/>
      <c r="E379" s="38"/>
      <c r="F379" s="39"/>
      <c r="G379" s="39"/>
      <c r="H379" s="39"/>
      <c r="I379" s="40"/>
      <c r="J379" s="41"/>
      <c r="K379" s="41"/>
      <c r="L379" s="41"/>
      <c r="M379" s="42"/>
      <c r="N379" s="42"/>
      <c r="O379" s="43"/>
      <c r="P379" s="44"/>
      <c r="Q379" s="44"/>
      <c r="R379" s="45"/>
      <c r="S379" s="46"/>
      <c r="T379" s="39">
        <f t="shared" si="114"/>
        <v>0</v>
      </c>
      <c r="U379" s="47">
        <f t="shared" si="115"/>
        <v>0</v>
      </c>
      <c r="V379" s="48">
        <f t="shared" si="116"/>
        <v>0</v>
      </c>
      <c r="W379" s="49">
        <f t="shared" si="117"/>
        <v>0</v>
      </c>
      <c r="X379" s="44">
        <f t="shared" si="118"/>
        <v>0</v>
      </c>
      <c r="Y379" s="44">
        <f t="shared" si="119"/>
        <v>0</v>
      </c>
      <c r="Z379" s="44">
        <f t="shared" si="120"/>
        <v>0</v>
      </c>
      <c r="AA379" s="50">
        <f t="shared" si="121"/>
        <v>0</v>
      </c>
      <c r="AB379" s="51">
        <f t="shared" si="122"/>
        <v>0</v>
      </c>
      <c r="AC379" s="44">
        <f t="shared" si="123"/>
        <v>0</v>
      </c>
      <c r="AD379" s="44">
        <f t="shared" si="124"/>
        <v>0</v>
      </c>
      <c r="AE379" s="44">
        <f t="shared" si="125"/>
        <v>0</v>
      </c>
      <c r="AF379" s="52" t="e">
        <f>HLOOKUP(I379,ElecAvoidedCostsWOCC!$A$5:$Q$50,G379+1,FALSE)</f>
        <v>#N/A</v>
      </c>
      <c r="AG379" s="44" t="e">
        <f t="shared" si="126"/>
        <v>#N/A</v>
      </c>
      <c r="AH379" s="52" t="e">
        <f>HLOOKUP(I379,ElecAvoidedCostsWOCC!$A$5:$Q$50,T379+1,FALSE)</f>
        <v>#N/A</v>
      </c>
      <c r="AI379" s="44" t="e">
        <f t="shared" si="127"/>
        <v>#N/A</v>
      </c>
      <c r="AJ379" s="44" t="e">
        <f t="shared" si="128"/>
        <v>#N/A</v>
      </c>
      <c r="AK379" s="44" t="e">
        <f>HLOOKUP(I379,ElecAvoidedCostsWOCC!$A$5:$Q$50,G379+1,FALSE)*J379*L379</f>
        <v>#N/A</v>
      </c>
      <c r="AL379" s="44" t="e">
        <f t="shared" si="129"/>
        <v>#N/A</v>
      </c>
      <c r="AM379" s="48">
        <f>IF(O379=0,0,IF(H379=0, HLOOKUP(I379,ElecAvoidedCostsWOCC!$A$5:$Q$50,T379+1,FALSE)*K379*J379,HLOOKUP(I379,ElecAvoidedCostsWOCC!$A$5:$Q$50,T379+1,FALSE)*L379*J379+HLOOKUP(I379,ElecAvoidedCostsWOCC!$A$5:$Q$50,G379+1,FALSE)*K379*J379-HLOOKUP(I379,ElecAvoidedCostsWOCC!$A$5:$Q$50,G379+1,FALSE)*L379*J379))</f>
        <v>0</v>
      </c>
      <c r="AN379" s="48">
        <f t="shared" si="130"/>
        <v>0</v>
      </c>
      <c r="AO379" s="47">
        <f t="shared" si="131"/>
        <v>0</v>
      </c>
      <c r="AP379" s="47" t="e">
        <f t="shared" si="132"/>
        <v>#DIV/0!</v>
      </c>
    </row>
    <row r="380" spans="2:42">
      <c r="B380" s="37"/>
      <c r="C380" s="61"/>
      <c r="D380" s="61"/>
      <c r="E380" s="38"/>
      <c r="F380" s="39"/>
      <c r="G380" s="39"/>
      <c r="H380" s="39"/>
      <c r="I380" s="40"/>
      <c r="J380" s="41"/>
      <c r="K380" s="41"/>
      <c r="L380" s="41"/>
      <c r="M380" s="42"/>
      <c r="N380" s="42"/>
      <c r="O380" s="43"/>
      <c r="P380" s="44"/>
      <c r="Q380" s="44"/>
      <c r="R380" s="45"/>
      <c r="S380" s="46"/>
      <c r="T380" s="39">
        <f t="shared" si="114"/>
        <v>0</v>
      </c>
      <c r="U380" s="47">
        <f t="shared" si="115"/>
        <v>0</v>
      </c>
      <c r="V380" s="48">
        <f t="shared" si="116"/>
        <v>0</v>
      </c>
      <c r="W380" s="49">
        <f t="shared" si="117"/>
        <v>0</v>
      </c>
      <c r="X380" s="44">
        <f t="shared" si="118"/>
        <v>0</v>
      </c>
      <c r="Y380" s="44">
        <f t="shared" si="119"/>
        <v>0</v>
      </c>
      <c r="Z380" s="44">
        <f t="shared" si="120"/>
        <v>0</v>
      </c>
      <c r="AA380" s="50">
        <f t="shared" si="121"/>
        <v>0</v>
      </c>
      <c r="AB380" s="51">
        <f t="shared" si="122"/>
        <v>0</v>
      </c>
      <c r="AC380" s="44">
        <f t="shared" si="123"/>
        <v>0</v>
      </c>
      <c r="AD380" s="44">
        <f t="shared" si="124"/>
        <v>0</v>
      </c>
      <c r="AE380" s="44">
        <f t="shared" si="125"/>
        <v>0</v>
      </c>
      <c r="AF380" s="52" t="e">
        <f>HLOOKUP(I380,ElecAvoidedCostsWOCC!$A$5:$Q$50,G380+1,FALSE)</f>
        <v>#N/A</v>
      </c>
      <c r="AG380" s="44" t="e">
        <f t="shared" si="126"/>
        <v>#N/A</v>
      </c>
      <c r="AH380" s="52" t="e">
        <f>HLOOKUP(I380,ElecAvoidedCostsWOCC!$A$5:$Q$50,T380+1,FALSE)</f>
        <v>#N/A</v>
      </c>
      <c r="AI380" s="44" t="e">
        <f t="shared" si="127"/>
        <v>#N/A</v>
      </c>
      <c r="AJ380" s="44" t="e">
        <f t="shared" si="128"/>
        <v>#N/A</v>
      </c>
      <c r="AK380" s="44" t="e">
        <f>HLOOKUP(I380,ElecAvoidedCostsWOCC!$A$5:$Q$50,G380+1,FALSE)*J380*L380</f>
        <v>#N/A</v>
      </c>
      <c r="AL380" s="44" t="e">
        <f t="shared" si="129"/>
        <v>#N/A</v>
      </c>
      <c r="AM380" s="48">
        <f>IF(O380=0,0,IF(H380=0, HLOOKUP(I380,ElecAvoidedCostsWOCC!$A$5:$Q$50,T380+1,FALSE)*K380*J380,HLOOKUP(I380,ElecAvoidedCostsWOCC!$A$5:$Q$50,T380+1,FALSE)*L380*J380+HLOOKUP(I380,ElecAvoidedCostsWOCC!$A$5:$Q$50,G380+1,FALSE)*K380*J380-HLOOKUP(I380,ElecAvoidedCostsWOCC!$A$5:$Q$50,G380+1,FALSE)*L380*J380))</f>
        <v>0</v>
      </c>
      <c r="AN380" s="48">
        <f t="shared" si="130"/>
        <v>0</v>
      </c>
      <c r="AO380" s="47">
        <f t="shared" si="131"/>
        <v>0</v>
      </c>
      <c r="AP380" s="47" t="e">
        <f t="shared" si="132"/>
        <v>#DIV/0!</v>
      </c>
    </row>
    <row r="381" spans="2:42">
      <c r="B381" s="37"/>
      <c r="C381" s="61"/>
      <c r="D381" s="61"/>
      <c r="E381" s="38"/>
      <c r="F381" s="39"/>
      <c r="G381" s="39"/>
      <c r="H381" s="39"/>
      <c r="I381" s="40"/>
      <c r="J381" s="41"/>
      <c r="K381" s="41"/>
      <c r="L381" s="41"/>
      <c r="M381" s="42"/>
      <c r="N381" s="42"/>
      <c r="O381" s="43"/>
      <c r="P381" s="44"/>
      <c r="Q381" s="44"/>
      <c r="R381" s="45"/>
      <c r="S381" s="46"/>
      <c r="T381" s="39">
        <f t="shared" si="114"/>
        <v>0</v>
      </c>
      <c r="U381" s="47">
        <f t="shared" si="115"/>
        <v>0</v>
      </c>
      <c r="V381" s="48">
        <f t="shared" si="116"/>
        <v>0</v>
      </c>
      <c r="W381" s="49">
        <f t="shared" si="117"/>
        <v>0</v>
      </c>
      <c r="X381" s="44">
        <f t="shared" si="118"/>
        <v>0</v>
      </c>
      <c r="Y381" s="44">
        <f t="shared" si="119"/>
        <v>0</v>
      </c>
      <c r="Z381" s="44">
        <f t="shared" si="120"/>
        <v>0</v>
      </c>
      <c r="AA381" s="50">
        <f t="shared" si="121"/>
        <v>0</v>
      </c>
      <c r="AB381" s="51">
        <f t="shared" si="122"/>
        <v>0</v>
      </c>
      <c r="AC381" s="44">
        <f t="shared" si="123"/>
        <v>0</v>
      </c>
      <c r="AD381" s="44">
        <f t="shared" si="124"/>
        <v>0</v>
      </c>
      <c r="AE381" s="44">
        <f t="shared" si="125"/>
        <v>0</v>
      </c>
      <c r="AF381" s="52" t="e">
        <f>HLOOKUP(I381,ElecAvoidedCostsWOCC!$A$5:$Q$50,G381+1,FALSE)</f>
        <v>#N/A</v>
      </c>
      <c r="AG381" s="44" t="e">
        <f t="shared" si="126"/>
        <v>#N/A</v>
      </c>
      <c r="AH381" s="52" t="e">
        <f>HLOOKUP(I381,ElecAvoidedCostsWOCC!$A$5:$Q$50,T381+1,FALSE)</f>
        <v>#N/A</v>
      </c>
      <c r="AI381" s="44" t="e">
        <f t="shared" si="127"/>
        <v>#N/A</v>
      </c>
      <c r="AJ381" s="44" t="e">
        <f t="shared" si="128"/>
        <v>#N/A</v>
      </c>
      <c r="AK381" s="44" t="e">
        <f>HLOOKUP(I381,ElecAvoidedCostsWOCC!$A$5:$Q$50,G381+1,FALSE)*J381*L381</f>
        <v>#N/A</v>
      </c>
      <c r="AL381" s="44" t="e">
        <f t="shared" si="129"/>
        <v>#N/A</v>
      </c>
      <c r="AM381" s="48">
        <f>IF(O381=0,0,IF(H381=0, HLOOKUP(I381,ElecAvoidedCostsWOCC!$A$5:$Q$50,T381+1,FALSE)*K381*J381,HLOOKUP(I381,ElecAvoidedCostsWOCC!$A$5:$Q$50,T381+1,FALSE)*L381*J381+HLOOKUP(I381,ElecAvoidedCostsWOCC!$A$5:$Q$50,G381+1,FALSE)*K381*J381-HLOOKUP(I381,ElecAvoidedCostsWOCC!$A$5:$Q$50,G381+1,FALSE)*L381*J381))</f>
        <v>0</v>
      </c>
      <c r="AN381" s="48">
        <f t="shared" si="130"/>
        <v>0</v>
      </c>
      <c r="AO381" s="47">
        <f t="shared" si="131"/>
        <v>0</v>
      </c>
      <c r="AP381" s="47" t="e">
        <f t="shared" si="132"/>
        <v>#DIV/0!</v>
      </c>
    </row>
    <row r="382" spans="2:42">
      <c r="B382" s="37"/>
      <c r="C382" s="61"/>
      <c r="D382" s="61"/>
      <c r="E382" s="38"/>
      <c r="F382" s="39"/>
      <c r="G382" s="39"/>
      <c r="H382" s="39"/>
      <c r="I382" s="40"/>
      <c r="J382" s="41"/>
      <c r="K382" s="41"/>
      <c r="L382" s="41"/>
      <c r="M382" s="42"/>
      <c r="N382" s="42"/>
      <c r="O382" s="43"/>
      <c r="P382" s="44"/>
      <c r="Q382" s="44"/>
      <c r="R382" s="45"/>
      <c r="S382" s="46"/>
      <c r="T382" s="39">
        <f t="shared" si="114"/>
        <v>0</v>
      </c>
      <c r="U382" s="47">
        <f t="shared" si="115"/>
        <v>0</v>
      </c>
      <c r="V382" s="48">
        <f t="shared" si="116"/>
        <v>0</v>
      </c>
      <c r="W382" s="49">
        <f t="shared" si="117"/>
        <v>0</v>
      </c>
      <c r="X382" s="44">
        <f t="shared" si="118"/>
        <v>0</v>
      </c>
      <c r="Y382" s="44">
        <f t="shared" si="119"/>
        <v>0</v>
      </c>
      <c r="Z382" s="44">
        <f t="shared" si="120"/>
        <v>0</v>
      </c>
      <c r="AA382" s="50">
        <f t="shared" si="121"/>
        <v>0</v>
      </c>
      <c r="AB382" s="51">
        <f t="shared" si="122"/>
        <v>0</v>
      </c>
      <c r="AC382" s="44">
        <f t="shared" si="123"/>
        <v>0</v>
      </c>
      <c r="AD382" s="44">
        <f t="shared" si="124"/>
        <v>0</v>
      </c>
      <c r="AE382" s="44">
        <f t="shared" si="125"/>
        <v>0</v>
      </c>
      <c r="AF382" s="52" t="e">
        <f>HLOOKUP(I382,ElecAvoidedCostsWOCC!$A$5:$Q$50,G382+1,FALSE)</f>
        <v>#N/A</v>
      </c>
      <c r="AG382" s="44" t="e">
        <f t="shared" si="126"/>
        <v>#N/A</v>
      </c>
      <c r="AH382" s="52" t="e">
        <f>HLOOKUP(I382,ElecAvoidedCostsWOCC!$A$5:$Q$50,T382+1,FALSE)</f>
        <v>#N/A</v>
      </c>
      <c r="AI382" s="44" t="e">
        <f t="shared" si="127"/>
        <v>#N/A</v>
      </c>
      <c r="AJ382" s="44" t="e">
        <f t="shared" si="128"/>
        <v>#N/A</v>
      </c>
      <c r="AK382" s="44" t="e">
        <f>HLOOKUP(I382,ElecAvoidedCostsWOCC!$A$5:$Q$50,G382+1,FALSE)*J382*L382</f>
        <v>#N/A</v>
      </c>
      <c r="AL382" s="44" t="e">
        <f t="shared" si="129"/>
        <v>#N/A</v>
      </c>
      <c r="AM382" s="48">
        <f>IF(O382=0,0,IF(H382=0, HLOOKUP(I382,ElecAvoidedCostsWOCC!$A$5:$Q$50,T382+1,FALSE)*K382*J382,HLOOKUP(I382,ElecAvoidedCostsWOCC!$A$5:$Q$50,T382+1,FALSE)*L382*J382+HLOOKUP(I382,ElecAvoidedCostsWOCC!$A$5:$Q$50,G382+1,FALSE)*K382*J382-HLOOKUP(I382,ElecAvoidedCostsWOCC!$A$5:$Q$50,G382+1,FALSE)*L382*J382))</f>
        <v>0</v>
      </c>
      <c r="AN382" s="48">
        <f t="shared" si="130"/>
        <v>0</v>
      </c>
      <c r="AO382" s="47">
        <f t="shared" si="131"/>
        <v>0</v>
      </c>
      <c r="AP382" s="47" t="e">
        <f t="shared" si="132"/>
        <v>#DIV/0!</v>
      </c>
    </row>
    <row r="383" spans="2:42">
      <c r="B383" s="37"/>
      <c r="C383" s="61"/>
      <c r="D383" s="61"/>
      <c r="E383" s="38"/>
      <c r="F383" s="39"/>
      <c r="G383" s="39"/>
      <c r="H383" s="39"/>
      <c r="I383" s="40"/>
      <c r="J383" s="41"/>
      <c r="K383" s="41"/>
      <c r="L383" s="41"/>
      <c r="M383" s="42"/>
      <c r="N383" s="42"/>
      <c r="O383" s="43"/>
      <c r="P383" s="44"/>
      <c r="Q383" s="44"/>
      <c r="R383" s="45"/>
      <c r="S383" s="46"/>
      <c r="T383" s="39">
        <f t="shared" si="114"/>
        <v>0</v>
      </c>
      <c r="U383" s="47">
        <f t="shared" si="115"/>
        <v>0</v>
      </c>
      <c r="V383" s="48">
        <f t="shared" si="116"/>
        <v>0</v>
      </c>
      <c r="W383" s="49">
        <f t="shared" si="117"/>
        <v>0</v>
      </c>
      <c r="X383" s="44">
        <f t="shared" si="118"/>
        <v>0</v>
      </c>
      <c r="Y383" s="44">
        <f t="shared" si="119"/>
        <v>0</v>
      </c>
      <c r="Z383" s="44">
        <f t="shared" si="120"/>
        <v>0</v>
      </c>
      <c r="AA383" s="50">
        <f t="shared" si="121"/>
        <v>0</v>
      </c>
      <c r="AB383" s="51">
        <f t="shared" si="122"/>
        <v>0</v>
      </c>
      <c r="AC383" s="44">
        <f t="shared" si="123"/>
        <v>0</v>
      </c>
      <c r="AD383" s="44">
        <f t="shared" si="124"/>
        <v>0</v>
      </c>
      <c r="AE383" s="44">
        <f t="shared" si="125"/>
        <v>0</v>
      </c>
      <c r="AF383" s="52" t="e">
        <f>HLOOKUP(I383,ElecAvoidedCostsWOCC!$A$5:$Q$50,G383+1,FALSE)</f>
        <v>#N/A</v>
      </c>
      <c r="AG383" s="44" t="e">
        <f t="shared" si="126"/>
        <v>#N/A</v>
      </c>
      <c r="AH383" s="52" t="e">
        <f>HLOOKUP(I383,ElecAvoidedCostsWOCC!$A$5:$Q$50,T383+1,FALSE)</f>
        <v>#N/A</v>
      </c>
      <c r="AI383" s="44" t="e">
        <f t="shared" si="127"/>
        <v>#N/A</v>
      </c>
      <c r="AJ383" s="44" t="e">
        <f t="shared" si="128"/>
        <v>#N/A</v>
      </c>
      <c r="AK383" s="44" t="e">
        <f>HLOOKUP(I383,ElecAvoidedCostsWOCC!$A$5:$Q$50,G383+1,FALSE)*J383*L383</f>
        <v>#N/A</v>
      </c>
      <c r="AL383" s="44" t="e">
        <f t="shared" si="129"/>
        <v>#N/A</v>
      </c>
      <c r="AM383" s="48">
        <f>IF(O383=0,0,IF(H383=0, HLOOKUP(I383,ElecAvoidedCostsWOCC!$A$5:$Q$50,T383+1,FALSE)*K383*J383,HLOOKUP(I383,ElecAvoidedCostsWOCC!$A$5:$Q$50,T383+1,FALSE)*L383*J383+HLOOKUP(I383,ElecAvoidedCostsWOCC!$A$5:$Q$50,G383+1,FALSE)*K383*J383-HLOOKUP(I383,ElecAvoidedCostsWOCC!$A$5:$Q$50,G383+1,FALSE)*L383*J383))</f>
        <v>0</v>
      </c>
      <c r="AN383" s="48">
        <f t="shared" si="130"/>
        <v>0</v>
      </c>
      <c r="AO383" s="47">
        <f t="shared" si="131"/>
        <v>0</v>
      </c>
      <c r="AP383" s="47" t="e">
        <f t="shared" si="132"/>
        <v>#DIV/0!</v>
      </c>
    </row>
    <row r="384" spans="2:42">
      <c r="B384" s="37"/>
      <c r="C384" s="61"/>
      <c r="D384" s="61"/>
      <c r="E384" s="38"/>
      <c r="F384" s="39"/>
      <c r="G384" s="39"/>
      <c r="H384" s="39"/>
      <c r="I384" s="40"/>
      <c r="J384" s="41"/>
      <c r="K384" s="41"/>
      <c r="L384" s="41"/>
      <c r="M384" s="42"/>
      <c r="N384" s="42"/>
      <c r="O384" s="43"/>
      <c r="P384" s="44"/>
      <c r="Q384" s="44"/>
      <c r="R384" s="45"/>
      <c r="S384" s="46"/>
      <c r="T384" s="39">
        <f t="shared" si="114"/>
        <v>0</v>
      </c>
      <c r="U384" s="47">
        <f t="shared" si="115"/>
        <v>0</v>
      </c>
      <c r="V384" s="48">
        <f t="shared" si="116"/>
        <v>0</v>
      </c>
      <c r="W384" s="49">
        <f t="shared" si="117"/>
        <v>0</v>
      </c>
      <c r="X384" s="44">
        <f t="shared" si="118"/>
        <v>0</v>
      </c>
      <c r="Y384" s="44">
        <f t="shared" si="119"/>
        <v>0</v>
      </c>
      <c r="Z384" s="44">
        <f t="shared" si="120"/>
        <v>0</v>
      </c>
      <c r="AA384" s="50">
        <f t="shared" si="121"/>
        <v>0</v>
      </c>
      <c r="AB384" s="51">
        <f t="shared" si="122"/>
        <v>0</v>
      </c>
      <c r="AC384" s="44">
        <f t="shared" si="123"/>
        <v>0</v>
      </c>
      <c r="AD384" s="44">
        <f t="shared" si="124"/>
        <v>0</v>
      </c>
      <c r="AE384" s="44">
        <f t="shared" si="125"/>
        <v>0</v>
      </c>
      <c r="AF384" s="52" t="e">
        <f>HLOOKUP(I384,ElecAvoidedCostsWOCC!$A$5:$Q$50,G384+1,FALSE)</f>
        <v>#N/A</v>
      </c>
      <c r="AG384" s="44" t="e">
        <f t="shared" si="126"/>
        <v>#N/A</v>
      </c>
      <c r="AH384" s="52" t="e">
        <f>HLOOKUP(I384,ElecAvoidedCostsWOCC!$A$5:$Q$50,T384+1,FALSE)</f>
        <v>#N/A</v>
      </c>
      <c r="AI384" s="44" t="e">
        <f t="shared" si="127"/>
        <v>#N/A</v>
      </c>
      <c r="AJ384" s="44" t="e">
        <f t="shared" si="128"/>
        <v>#N/A</v>
      </c>
      <c r="AK384" s="44" t="e">
        <f>HLOOKUP(I384,ElecAvoidedCostsWOCC!$A$5:$Q$50,G384+1,FALSE)*J384*L384</f>
        <v>#N/A</v>
      </c>
      <c r="AL384" s="44" t="e">
        <f t="shared" si="129"/>
        <v>#N/A</v>
      </c>
      <c r="AM384" s="48">
        <f>IF(O384=0,0,IF(H384=0, HLOOKUP(I384,ElecAvoidedCostsWOCC!$A$5:$Q$50,T384+1,FALSE)*K384*J384,HLOOKUP(I384,ElecAvoidedCostsWOCC!$A$5:$Q$50,T384+1,FALSE)*L384*J384+HLOOKUP(I384,ElecAvoidedCostsWOCC!$A$5:$Q$50,G384+1,FALSE)*K384*J384-HLOOKUP(I384,ElecAvoidedCostsWOCC!$A$5:$Q$50,G384+1,FALSE)*L384*J384))</f>
        <v>0</v>
      </c>
      <c r="AN384" s="48">
        <f t="shared" si="130"/>
        <v>0</v>
      </c>
      <c r="AO384" s="47">
        <f t="shared" si="131"/>
        <v>0</v>
      </c>
      <c r="AP384" s="47" t="e">
        <f t="shared" si="132"/>
        <v>#DIV/0!</v>
      </c>
    </row>
    <row r="385" spans="2:42">
      <c r="B385" s="37"/>
      <c r="C385" s="61"/>
      <c r="D385" s="61"/>
      <c r="E385" s="38"/>
      <c r="F385" s="39"/>
      <c r="G385" s="39"/>
      <c r="H385" s="39"/>
      <c r="I385" s="40"/>
      <c r="J385" s="41"/>
      <c r="K385" s="41"/>
      <c r="L385" s="41"/>
      <c r="M385" s="42"/>
      <c r="N385" s="42"/>
      <c r="O385" s="43"/>
      <c r="P385" s="44"/>
      <c r="Q385" s="44"/>
      <c r="R385" s="45"/>
      <c r="S385" s="46"/>
      <c r="T385" s="39">
        <f t="shared" si="114"/>
        <v>0</v>
      </c>
      <c r="U385" s="47">
        <f t="shared" si="115"/>
        <v>0</v>
      </c>
      <c r="V385" s="48">
        <f t="shared" si="116"/>
        <v>0</v>
      </c>
      <c r="W385" s="49">
        <f t="shared" si="117"/>
        <v>0</v>
      </c>
      <c r="X385" s="44">
        <f t="shared" si="118"/>
        <v>0</v>
      </c>
      <c r="Y385" s="44">
        <f t="shared" si="119"/>
        <v>0</v>
      </c>
      <c r="Z385" s="44">
        <f t="shared" si="120"/>
        <v>0</v>
      </c>
      <c r="AA385" s="50">
        <f t="shared" si="121"/>
        <v>0</v>
      </c>
      <c r="AB385" s="51">
        <f t="shared" si="122"/>
        <v>0</v>
      </c>
      <c r="AC385" s="44">
        <f t="shared" si="123"/>
        <v>0</v>
      </c>
      <c r="AD385" s="44">
        <f t="shared" si="124"/>
        <v>0</v>
      </c>
      <c r="AE385" s="44">
        <f t="shared" si="125"/>
        <v>0</v>
      </c>
      <c r="AF385" s="52" t="e">
        <f>HLOOKUP(I385,ElecAvoidedCostsWOCC!$A$5:$Q$50,G385+1,FALSE)</f>
        <v>#N/A</v>
      </c>
      <c r="AG385" s="44" t="e">
        <f t="shared" si="126"/>
        <v>#N/A</v>
      </c>
      <c r="AH385" s="52" t="e">
        <f>HLOOKUP(I385,ElecAvoidedCostsWOCC!$A$5:$Q$50,T385+1,FALSE)</f>
        <v>#N/A</v>
      </c>
      <c r="AI385" s="44" t="e">
        <f t="shared" si="127"/>
        <v>#N/A</v>
      </c>
      <c r="AJ385" s="44" t="e">
        <f t="shared" si="128"/>
        <v>#N/A</v>
      </c>
      <c r="AK385" s="44" t="e">
        <f>HLOOKUP(I385,ElecAvoidedCostsWOCC!$A$5:$Q$50,G385+1,FALSE)*J385*L385</f>
        <v>#N/A</v>
      </c>
      <c r="AL385" s="44" t="e">
        <f t="shared" si="129"/>
        <v>#N/A</v>
      </c>
      <c r="AM385" s="48">
        <f>IF(O385=0,0,IF(H385=0, HLOOKUP(I385,ElecAvoidedCostsWOCC!$A$5:$Q$50,T385+1,FALSE)*K385*J385,HLOOKUP(I385,ElecAvoidedCostsWOCC!$A$5:$Q$50,T385+1,FALSE)*L385*J385+HLOOKUP(I385,ElecAvoidedCostsWOCC!$A$5:$Q$50,G385+1,FALSE)*K385*J385-HLOOKUP(I385,ElecAvoidedCostsWOCC!$A$5:$Q$50,G385+1,FALSE)*L385*J385))</f>
        <v>0</v>
      </c>
      <c r="AN385" s="48">
        <f t="shared" si="130"/>
        <v>0</v>
      </c>
      <c r="AO385" s="47">
        <f t="shared" si="131"/>
        <v>0</v>
      </c>
      <c r="AP385" s="47" t="e">
        <f t="shared" si="132"/>
        <v>#DIV/0!</v>
      </c>
    </row>
    <row r="386" spans="2:42">
      <c r="B386" s="37"/>
      <c r="C386" s="61"/>
      <c r="D386" s="61"/>
      <c r="E386" s="38"/>
      <c r="F386" s="39"/>
      <c r="G386" s="39"/>
      <c r="H386" s="39"/>
      <c r="I386" s="40"/>
      <c r="J386" s="41"/>
      <c r="K386" s="41"/>
      <c r="L386" s="41"/>
      <c r="M386" s="42"/>
      <c r="N386" s="42"/>
      <c r="O386" s="43"/>
      <c r="P386" s="44"/>
      <c r="Q386" s="44"/>
      <c r="R386" s="45"/>
      <c r="S386" s="46"/>
      <c r="T386" s="39">
        <f t="shared" si="114"/>
        <v>0</v>
      </c>
      <c r="U386" s="47">
        <f t="shared" si="115"/>
        <v>0</v>
      </c>
      <c r="V386" s="48">
        <f t="shared" si="116"/>
        <v>0</v>
      </c>
      <c r="W386" s="49">
        <f t="shared" si="117"/>
        <v>0</v>
      </c>
      <c r="X386" s="44">
        <f t="shared" si="118"/>
        <v>0</v>
      </c>
      <c r="Y386" s="44">
        <f t="shared" si="119"/>
        <v>0</v>
      </c>
      <c r="Z386" s="44">
        <f t="shared" si="120"/>
        <v>0</v>
      </c>
      <c r="AA386" s="50">
        <f t="shared" si="121"/>
        <v>0</v>
      </c>
      <c r="AB386" s="51">
        <f t="shared" si="122"/>
        <v>0</v>
      </c>
      <c r="AC386" s="44">
        <f t="shared" si="123"/>
        <v>0</v>
      </c>
      <c r="AD386" s="44">
        <f t="shared" si="124"/>
        <v>0</v>
      </c>
      <c r="AE386" s="44">
        <f t="shared" si="125"/>
        <v>0</v>
      </c>
      <c r="AF386" s="52" t="e">
        <f>HLOOKUP(I386,ElecAvoidedCostsWOCC!$A$5:$Q$50,G386+1,FALSE)</f>
        <v>#N/A</v>
      </c>
      <c r="AG386" s="44" t="e">
        <f t="shared" si="126"/>
        <v>#N/A</v>
      </c>
      <c r="AH386" s="52" t="e">
        <f>HLOOKUP(I386,ElecAvoidedCostsWOCC!$A$5:$Q$50,T386+1,FALSE)</f>
        <v>#N/A</v>
      </c>
      <c r="AI386" s="44" t="e">
        <f t="shared" si="127"/>
        <v>#N/A</v>
      </c>
      <c r="AJ386" s="44" t="e">
        <f t="shared" si="128"/>
        <v>#N/A</v>
      </c>
      <c r="AK386" s="44" t="e">
        <f>HLOOKUP(I386,ElecAvoidedCostsWOCC!$A$5:$Q$50,G386+1,FALSE)*J386*L386</f>
        <v>#N/A</v>
      </c>
      <c r="AL386" s="44" t="e">
        <f t="shared" si="129"/>
        <v>#N/A</v>
      </c>
      <c r="AM386" s="48">
        <f>IF(O386=0,0,IF(H386=0, HLOOKUP(I386,ElecAvoidedCostsWOCC!$A$5:$Q$50,T386+1,FALSE)*K386*J386,HLOOKUP(I386,ElecAvoidedCostsWOCC!$A$5:$Q$50,T386+1,FALSE)*L386*J386+HLOOKUP(I386,ElecAvoidedCostsWOCC!$A$5:$Q$50,G386+1,FALSE)*K386*J386-HLOOKUP(I386,ElecAvoidedCostsWOCC!$A$5:$Q$50,G386+1,FALSE)*L386*J386))</f>
        <v>0</v>
      </c>
      <c r="AN386" s="48">
        <f t="shared" si="130"/>
        <v>0</v>
      </c>
      <c r="AO386" s="47">
        <f t="shared" si="131"/>
        <v>0</v>
      </c>
      <c r="AP386" s="47" t="e">
        <f t="shared" si="132"/>
        <v>#DIV/0!</v>
      </c>
    </row>
    <row r="387" spans="2:42">
      <c r="B387" s="37"/>
      <c r="C387" s="61"/>
      <c r="D387" s="61"/>
      <c r="E387" s="38"/>
      <c r="F387" s="39"/>
      <c r="G387" s="39"/>
      <c r="H387" s="39"/>
      <c r="I387" s="40"/>
      <c r="J387" s="41"/>
      <c r="K387" s="41"/>
      <c r="L387" s="41"/>
      <c r="M387" s="42"/>
      <c r="N387" s="42"/>
      <c r="O387" s="43"/>
      <c r="P387" s="44"/>
      <c r="Q387" s="44"/>
      <c r="R387" s="45"/>
      <c r="S387" s="46"/>
      <c r="T387" s="39">
        <f t="shared" si="114"/>
        <v>0</v>
      </c>
      <c r="U387" s="47">
        <f t="shared" si="115"/>
        <v>0</v>
      </c>
      <c r="V387" s="48">
        <f t="shared" si="116"/>
        <v>0</v>
      </c>
      <c r="W387" s="49">
        <f t="shared" si="117"/>
        <v>0</v>
      </c>
      <c r="X387" s="44">
        <f t="shared" si="118"/>
        <v>0</v>
      </c>
      <c r="Y387" s="44">
        <f t="shared" si="119"/>
        <v>0</v>
      </c>
      <c r="Z387" s="44">
        <f t="shared" si="120"/>
        <v>0</v>
      </c>
      <c r="AA387" s="50">
        <f t="shared" si="121"/>
        <v>0</v>
      </c>
      <c r="AB387" s="51">
        <f t="shared" si="122"/>
        <v>0</v>
      </c>
      <c r="AC387" s="44">
        <f t="shared" si="123"/>
        <v>0</v>
      </c>
      <c r="AD387" s="44">
        <f t="shared" si="124"/>
        <v>0</v>
      </c>
      <c r="AE387" s="44">
        <f t="shared" si="125"/>
        <v>0</v>
      </c>
      <c r="AF387" s="52" t="e">
        <f>HLOOKUP(I387,ElecAvoidedCostsWOCC!$A$5:$Q$50,G387+1,FALSE)</f>
        <v>#N/A</v>
      </c>
      <c r="AG387" s="44" t="e">
        <f t="shared" si="126"/>
        <v>#N/A</v>
      </c>
      <c r="AH387" s="52" t="e">
        <f>HLOOKUP(I387,ElecAvoidedCostsWOCC!$A$5:$Q$50,T387+1,FALSE)</f>
        <v>#N/A</v>
      </c>
      <c r="AI387" s="44" t="e">
        <f t="shared" si="127"/>
        <v>#N/A</v>
      </c>
      <c r="AJ387" s="44" t="e">
        <f t="shared" si="128"/>
        <v>#N/A</v>
      </c>
      <c r="AK387" s="44" t="e">
        <f>HLOOKUP(I387,ElecAvoidedCostsWOCC!$A$5:$Q$50,G387+1,FALSE)*J387*L387</f>
        <v>#N/A</v>
      </c>
      <c r="AL387" s="44" t="e">
        <f t="shared" si="129"/>
        <v>#N/A</v>
      </c>
      <c r="AM387" s="48">
        <f>IF(O387=0,0,IF(H387=0, HLOOKUP(I387,ElecAvoidedCostsWOCC!$A$5:$Q$50,T387+1,FALSE)*K387*J387,HLOOKUP(I387,ElecAvoidedCostsWOCC!$A$5:$Q$50,T387+1,FALSE)*L387*J387+HLOOKUP(I387,ElecAvoidedCostsWOCC!$A$5:$Q$50,G387+1,FALSE)*K387*J387-HLOOKUP(I387,ElecAvoidedCostsWOCC!$A$5:$Q$50,G387+1,FALSE)*L387*J387))</f>
        <v>0</v>
      </c>
      <c r="AN387" s="48">
        <f t="shared" si="130"/>
        <v>0</v>
      </c>
      <c r="AO387" s="47">
        <f t="shared" si="131"/>
        <v>0</v>
      </c>
      <c r="AP387" s="47" t="e">
        <f t="shared" si="132"/>
        <v>#DIV/0!</v>
      </c>
    </row>
    <row r="388" spans="2:42">
      <c r="B388" s="37"/>
      <c r="C388" s="61"/>
      <c r="D388" s="61"/>
      <c r="E388" s="38"/>
      <c r="F388" s="39"/>
      <c r="G388" s="39"/>
      <c r="H388" s="39"/>
      <c r="I388" s="40"/>
      <c r="J388" s="41"/>
      <c r="K388" s="41"/>
      <c r="L388" s="41"/>
      <c r="M388" s="42"/>
      <c r="N388" s="42"/>
      <c r="O388" s="43"/>
      <c r="P388" s="44"/>
      <c r="Q388" s="44"/>
      <c r="R388" s="45"/>
      <c r="S388" s="46"/>
      <c r="T388" s="39">
        <f t="shared" ref="T388:T451" si="133">G388+H388</f>
        <v>0</v>
      </c>
      <c r="U388" s="47">
        <f t="shared" ref="U388:U451" si="134">(O388/$A$10)*T388</f>
        <v>0</v>
      </c>
      <c r="V388" s="48">
        <f t="shared" ref="V388:V451" si="135">N388-M388</f>
        <v>0</v>
      </c>
      <c r="W388" s="49">
        <f t="shared" ref="W388:W451" si="136">(O388/A$10)</f>
        <v>0</v>
      </c>
      <c r="X388" s="44">
        <f t="shared" ref="X388:X451" si="137">W388*A$8</f>
        <v>0</v>
      </c>
      <c r="Y388" s="44">
        <f t="shared" ref="Y388:Y451" si="138">Q388-P388</f>
        <v>0</v>
      </c>
      <c r="Z388" s="44">
        <f t="shared" ref="Z388:Z451" si="139">X388+(A$6*W388)</f>
        <v>0</v>
      </c>
      <c r="AA388" s="50">
        <f t="shared" ref="AA388:AA451" si="140">Q388+X388</f>
        <v>0</v>
      </c>
      <c r="AB388" s="51">
        <f t="shared" ref="AB388:AB451" si="141">Z388/(1+ElecDiscountRate)^1</f>
        <v>0</v>
      </c>
      <c r="AC388" s="44">
        <f t="shared" ref="AC388:AC451" si="142">AA388/(1+ElecDiscountRate)^1</f>
        <v>0</v>
      </c>
      <c r="AD388" s="44">
        <f t="shared" ref="AD388:AD451" si="143">-PV(ElecDiscountRate,T388,R388)*J388</f>
        <v>0</v>
      </c>
      <c r="AE388" s="44">
        <f t="shared" ref="AE388:AE451" si="144">-PV(ElecDiscountRate,T388,S388)*J388</f>
        <v>0</v>
      </c>
      <c r="AF388" s="52" t="e">
        <f>HLOOKUP(I388,ElecAvoidedCostsWOCC!$A$5:$Q$50,G388+1,FALSE)</f>
        <v>#N/A</v>
      </c>
      <c r="AG388" s="44" t="e">
        <f t="shared" ref="AG388:AG451" si="145">AF388*J388*K388</f>
        <v>#N/A</v>
      </c>
      <c r="AH388" s="52" t="e">
        <f>HLOOKUP(I388,ElecAvoidedCostsWOCC!$A$5:$Q$50,T388+1,FALSE)</f>
        <v>#N/A</v>
      </c>
      <c r="AI388" s="44" t="e">
        <f t="shared" ref="AI388:AI451" si="146">AH388*J388*L388</f>
        <v>#N/A</v>
      </c>
      <c r="AJ388" s="44" t="e">
        <f t="shared" ref="AJ388:AJ451" si="147">AG388+AI388</f>
        <v>#N/A</v>
      </c>
      <c r="AK388" s="44" t="e">
        <f>HLOOKUP(I388,ElecAvoidedCostsWOCC!$A$5:$Q$50,G388+1,FALSE)*J388*L388</f>
        <v>#N/A</v>
      </c>
      <c r="AL388" s="44" t="e">
        <f t="shared" ref="AL388:AL451" si="148">AG388+AI388-AK388</f>
        <v>#N/A</v>
      </c>
      <c r="AM388" s="48">
        <f>IF(O388=0,0,IF(H388=0, HLOOKUP(I388,ElecAvoidedCostsWOCC!$A$5:$Q$50,T388+1,FALSE)*K388*J388,HLOOKUP(I388,ElecAvoidedCostsWOCC!$A$5:$Q$50,T388+1,FALSE)*L388*J388+HLOOKUP(I388,ElecAvoidedCostsWOCC!$A$5:$Q$50,G388+1,FALSE)*K388*J388-HLOOKUP(I388,ElecAvoidedCostsWOCC!$A$5:$Q$50,G388+1,FALSE)*L388*J388))</f>
        <v>0</v>
      </c>
      <c r="AN388" s="48">
        <f t="shared" ref="AN388:AN451" si="149">AM388*1.1+AD388+AE388</f>
        <v>0</v>
      </c>
      <c r="AO388" s="47">
        <f t="shared" ref="AO388:AO451" si="150">IFERROR(AM388/AB388,0)</f>
        <v>0</v>
      </c>
      <c r="AP388" s="47" t="e">
        <f t="shared" ref="AP388:AP451" si="151">AN388/AC388</f>
        <v>#DIV/0!</v>
      </c>
    </row>
    <row r="389" spans="2:42">
      <c r="B389" s="37"/>
      <c r="C389" s="61"/>
      <c r="D389" s="61"/>
      <c r="E389" s="38"/>
      <c r="F389" s="39"/>
      <c r="G389" s="39"/>
      <c r="H389" s="39"/>
      <c r="I389" s="40"/>
      <c r="J389" s="41"/>
      <c r="K389" s="41"/>
      <c r="L389" s="41"/>
      <c r="M389" s="42"/>
      <c r="N389" s="42"/>
      <c r="O389" s="43"/>
      <c r="P389" s="44"/>
      <c r="Q389" s="44"/>
      <c r="R389" s="45"/>
      <c r="S389" s="46"/>
      <c r="T389" s="39">
        <f t="shared" si="133"/>
        <v>0</v>
      </c>
      <c r="U389" s="47">
        <f t="shared" si="134"/>
        <v>0</v>
      </c>
      <c r="V389" s="48">
        <f t="shared" si="135"/>
        <v>0</v>
      </c>
      <c r="W389" s="49">
        <f t="shared" si="136"/>
        <v>0</v>
      </c>
      <c r="X389" s="44">
        <f t="shared" si="137"/>
        <v>0</v>
      </c>
      <c r="Y389" s="44">
        <f t="shared" si="138"/>
        <v>0</v>
      </c>
      <c r="Z389" s="44">
        <f t="shared" si="139"/>
        <v>0</v>
      </c>
      <c r="AA389" s="50">
        <f t="shared" si="140"/>
        <v>0</v>
      </c>
      <c r="AB389" s="51">
        <f t="shared" si="141"/>
        <v>0</v>
      </c>
      <c r="AC389" s="44">
        <f t="shared" si="142"/>
        <v>0</v>
      </c>
      <c r="AD389" s="44">
        <f t="shared" si="143"/>
        <v>0</v>
      </c>
      <c r="AE389" s="44">
        <f t="shared" si="144"/>
        <v>0</v>
      </c>
      <c r="AF389" s="52" t="e">
        <f>HLOOKUP(I389,ElecAvoidedCostsWOCC!$A$5:$Q$50,G389+1,FALSE)</f>
        <v>#N/A</v>
      </c>
      <c r="AG389" s="44" t="e">
        <f t="shared" si="145"/>
        <v>#N/A</v>
      </c>
      <c r="AH389" s="52" t="e">
        <f>HLOOKUP(I389,ElecAvoidedCostsWOCC!$A$5:$Q$50,T389+1,FALSE)</f>
        <v>#N/A</v>
      </c>
      <c r="AI389" s="44" t="e">
        <f t="shared" si="146"/>
        <v>#N/A</v>
      </c>
      <c r="AJ389" s="44" t="e">
        <f t="shared" si="147"/>
        <v>#N/A</v>
      </c>
      <c r="AK389" s="44" t="e">
        <f>HLOOKUP(I389,ElecAvoidedCostsWOCC!$A$5:$Q$50,G389+1,FALSE)*J389*L389</f>
        <v>#N/A</v>
      </c>
      <c r="AL389" s="44" t="e">
        <f t="shared" si="148"/>
        <v>#N/A</v>
      </c>
      <c r="AM389" s="48">
        <f>IF(O389=0,0,IF(H389=0, HLOOKUP(I389,ElecAvoidedCostsWOCC!$A$5:$Q$50,T389+1,FALSE)*K389*J389,HLOOKUP(I389,ElecAvoidedCostsWOCC!$A$5:$Q$50,T389+1,FALSE)*L389*J389+HLOOKUP(I389,ElecAvoidedCostsWOCC!$A$5:$Q$50,G389+1,FALSE)*K389*J389-HLOOKUP(I389,ElecAvoidedCostsWOCC!$A$5:$Q$50,G389+1,FALSE)*L389*J389))</f>
        <v>0</v>
      </c>
      <c r="AN389" s="48">
        <f t="shared" si="149"/>
        <v>0</v>
      </c>
      <c r="AO389" s="47">
        <f t="shared" si="150"/>
        <v>0</v>
      </c>
      <c r="AP389" s="47" t="e">
        <f t="shared" si="151"/>
        <v>#DIV/0!</v>
      </c>
    </row>
    <row r="390" spans="2:42">
      <c r="B390" s="37"/>
      <c r="C390" s="61"/>
      <c r="D390" s="61"/>
      <c r="E390" s="38"/>
      <c r="F390" s="39"/>
      <c r="G390" s="39"/>
      <c r="H390" s="39"/>
      <c r="I390" s="40"/>
      <c r="J390" s="41"/>
      <c r="K390" s="41"/>
      <c r="L390" s="41"/>
      <c r="M390" s="42"/>
      <c r="N390" s="42"/>
      <c r="O390" s="43"/>
      <c r="P390" s="44"/>
      <c r="Q390" s="44"/>
      <c r="R390" s="45"/>
      <c r="S390" s="46"/>
      <c r="T390" s="39">
        <f t="shared" si="133"/>
        <v>0</v>
      </c>
      <c r="U390" s="47">
        <f t="shared" si="134"/>
        <v>0</v>
      </c>
      <c r="V390" s="48">
        <f t="shared" si="135"/>
        <v>0</v>
      </c>
      <c r="W390" s="49">
        <f t="shared" si="136"/>
        <v>0</v>
      </c>
      <c r="X390" s="44">
        <f t="shared" si="137"/>
        <v>0</v>
      </c>
      <c r="Y390" s="44">
        <f t="shared" si="138"/>
        <v>0</v>
      </c>
      <c r="Z390" s="44">
        <f t="shared" si="139"/>
        <v>0</v>
      </c>
      <c r="AA390" s="50">
        <f t="shared" si="140"/>
        <v>0</v>
      </c>
      <c r="AB390" s="51">
        <f t="shared" si="141"/>
        <v>0</v>
      </c>
      <c r="AC390" s="44">
        <f t="shared" si="142"/>
        <v>0</v>
      </c>
      <c r="AD390" s="44">
        <f t="shared" si="143"/>
        <v>0</v>
      </c>
      <c r="AE390" s="44">
        <f t="shared" si="144"/>
        <v>0</v>
      </c>
      <c r="AF390" s="52" t="e">
        <f>HLOOKUP(I390,ElecAvoidedCostsWOCC!$A$5:$Q$50,G390+1,FALSE)</f>
        <v>#N/A</v>
      </c>
      <c r="AG390" s="44" t="e">
        <f t="shared" si="145"/>
        <v>#N/A</v>
      </c>
      <c r="AH390" s="52" t="e">
        <f>HLOOKUP(I390,ElecAvoidedCostsWOCC!$A$5:$Q$50,T390+1,FALSE)</f>
        <v>#N/A</v>
      </c>
      <c r="AI390" s="44" t="e">
        <f t="shared" si="146"/>
        <v>#N/A</v>
      </c>
      <c r="AJ390" s="44" t="e">
        <f t="shared" si="147"/>
        <v>#N/A</v>
      </c>
      <c r="AK390" s="44" t="e">
        <f>HLOOKUP(I390,ElecAvoidedCostsWOCC!$A$5:$Q$50,G390+1,FALSE)*J390*L390</f>
        <v>#N/A</v>
      </c>
      <c r="AL390" s="44" t="e">
        <f t="shared" si="148"/>
        <v>#N/A</v>
      </c>
      <c r="AM390" s="48">
        <f>IF(O390=0,0,IF(H390=0, HLOOKUP(I390,ElecAvoidedCostsWOCC!$A$5:$Q$50,T390+1,FALSE)*K390*J390,HLOOKUP(I390,ElecAvoidedCostsWOCC!$A$5:$Q$50,T390+1,FALSE)*L390*J390+HLOOKUP(I390,ElecAvoidedCostsWOCC!$A$5:$Q$50,G390+1,FALSE)*K390*J390-HLOOKUP(I390,ElecAvoidedCostsWOCC!$A$5:$Q$50,G390+1,FALSE)*L390*J390))</f>
        <v>0</v>
      </c>
      <c r="AN390" s="48">
        <f t="shared" si="149"/>
        <v>0</v>
      </c>
      <c r="AO390" s="47">
        <f t="shared" si="150"/>
        <v>0</v>
      </c>
      <c r="AP390" s="47" t="e">
        <f t="shared" si="151"/>
        <v>#DIV/0!</v>
      </c>
    </row>
    <row r="391" spans="2:42">
      <c r="B391" s="37"/>
      <c r="C391" s="61"/>
      <c r="D391" s="61"/>
      <c r="E391" s="38"/>
      <c r="F391" s="39"/>
      <c r="G391" s="39"/>
      <c r="H391" s="39"/>
      <c r="I391" s="40"/>
      <c r="J391" s="41"/>
      <c r="K391" s="41"/>
      <c r="L391" s="41"/>
      <c r="M391" s="42"/>
      <c r="N391" s="42"/>
      <c r="O391" s="43"/>
      <c r="P391" s="44"/>
      <c r="Q391" s="44"/>
      <c r="R391" s="45"/>
      <c r="S391" s="46"/>
      <c r="T391" s="39">
        <f t="shared" si="133"/>
        <v>0</v>
      </c>
      <c r="U391" s="47">
        <f t="shared" si="134"/>
        <v>0</v>
      </c>
      <c r="V391" s="48">
        <f t="shared" si="135"/>
        <v>0</v>
      </c>
      <c r="W391" s="49">
        <f t="shared" si="136"/>
        <v>0</v>
      </c>
      <c r="X391" s="44">
        <f t="shared" si="137"/>
        <v>0</v>
      </c>
      <c r="Y391" s="44">
        <f t="shared" si="138"/>
        <v>0</v>
      </c>
      <c r="Z391" s="44">
        <f t="shared" si="139"/>
        <v>0</v>
      </c>
      <c r="AA391" s="50">
        <f t="shared" si="140"/>
        <v>0</v>
      </c>
      <c r="AB391" s="51">
        <f t="shared" si="141"/>
        <v>0</v>
      </c>
      <c r="AC391" s="44">
        <f t="shared" si="142"/>
        <v>0</v>
      </c>
      <c r="AD391" s="44">
        <f t="shared" si="143"/>
        <v>0</v>
      </c>
      <c r="AE391" s="44">
        <f t="shared" si="144"/>
        <v>0</v>
      </c>
      <c r="AF391" s="52" t="e">
        <f>HLOOKUP(I391,ElecAvoidedCostsWOCC!$A$5:$Q$50,G391+1,FALSE)</f>
        <v>#N/A</v>
      </c>
      <c r="AG391" s="44" t="e">
        <f t="shared" si="145"/>
        <v>#N/A</v>
      </c>
      <c r="AH391" s="52" t="e">
        <f>HLOOKUP(I391,ElecAvoidedCostsWOCC!$A$5:$Q$50,T391+1,FALSE)</f>
        <v>#N/A</v>
      </c>
      <c r="AI391" s="44" t="e">
        <f t="shared" si="146"/>
        <v>#N/A</v>
      </c>
      <c r="AJ391" s="44" t="e">
        <f t="shared" si="147"/>
        <v>#N/A</v>
      </c>
      <c r="AK391" s="44" t="e">
        <f>HLOOKUP(I391,ElecAvoidedCostsWOCC!$A$5:$Q$50,G391+1,FALSE)*J391*L391</f>
        <v>#N/A</v>
      </c>
      <c r="AL391" s="44" t="e">
        <f t="shared" si="148"/>
        <v>#N/A</v>
      </c>
      <c r="AM391" s="48">
        <f>IF(O391=0,0,IF(H391=0, HLOOKUP(I391,ElecAvoidedCostsWOCC!$A$5:$Q$50,T391+1,FALSE)*K391*J391,HLOOKUP(I391,ElecAvoidedCostsWOCC!$A$5:$Q$50,T391+1,FALSE)*L391*J391+HLOOKUP(I391,ElecAvoidedCostsWOCC!$A$5:$Q$50,G391+1,FALSE)*K391*J391-HLOOKUP(I391,ElecAvoidedCostsWOCC!$A$5:$Q$50,G391+1,FALSE)*L391*J391))</f>
        <v>0</v>
      </c>
      <c r="AN391" s="48">
        <f t="shared" si="149"/>
        <v>0</v>
      </c>
      <c r="AO391" s="47">
        <f t="shared" si="150"/>
        <v>0</v>
      </c>
      <c r="AP391" s="47" t="e">
        <f t="shared" si="151"/>
        <v>#DIV/0!</v>
      </c>
    </row>
    <row r="392" spans="2:42">
      <c r="B392" s="37"/>
      <c r="C392" s="61"/>
      <c r="D392" s="61"/>
      <c r="E392" s="38"/>
      <c r="F392" s="39"/>
      <c r="G392" s="39"/>
      <c r="H392" s="39"/>
      <c r="I392" s="40"/>
      <c r="J392" s="41"/>
      <c r="K392" s="41"/>
      <c r="L392" s="41"/>
      <c r="M392" s="42"/>
      <c r="N392" s="42"/>
      <c r="O392" s="43"/>
      <c r="P392" s="44"/>
      <c r="Q392" s="44"/>
      <c r="R392" s="45"/>
      <c r="S392" s="46"/>
      <c r="T392" s="39">
        <f t="shared" si="133"/>
        <v>0</v>
      </c>
      <c r="U392" s="47">
        <f t="shared" si="134"/>
        <v>0</v>
      </c>
      <c r="V392" s="48">
        <f t="shared" si="135"/>
        <v>0</v>
      </c>
      <c r="W392" s="49">
        <f t="shared" si="136"/>
        <v>0</v>
      </c>
      <c r="X392" s="44">
        <f t="shared" si="137"/>
        <v>0</v>
      </c>
      <c r="Y392" s="44">
        <f t="shared" si="138"/>
        <v>0</v>
      </c>
      <c r="Z392" s="44">
        <f t="shared" si="139"/>
        <v>0</v>
      </c>
      <c r="AA392" s="50">
        <f t="shared" si="140"/>
        <v>0</v>
      </c>
      <c r="AB392" s="51">
        <f t="shared" si="141"/>
        <v>0</v>
      </c>
      <c r="AC392" s="44">
        <f t="shared" si="142"/>
        <v>0</v>
      </c>
      <c r="AD392" s="44">
        <f t="shared" si="143"/>
        <v>0</v>
      </c>
      <c r="AE392" s="44">
        <f t="shared" si="144"/>
        <v>0</v>
      </c>
      <c r="AF392" s="52" t="e">
        <f>HLOOKUP(I392,ElecAvoidedCostsWOCC!$A$5:$Q$50,G392+1,FALSE)</f>
        <v>#N/A</v>
      </c>
      <c r="AG392" s="44" t="e">
        <f t="shared" si="145"/>
        <v>#N/A</v>
      </c>
      <c r="AH392" s="52" t="e">
        <f>HLOOKUP(I392,ElecAvoidedCostsWOCC!$A$5:$Q$50,T392+1,FALSE)</f>
        <v>#N/A</v>
      </c>
      <c r="AI392" s="44" t="e">
        <f t="shared" si="146"/>
        <v>#N/A</v>
      </c>
      <c r="AJ392" s="44" t="e">
        <f t="shared" si="147"/>
        <v>#N/A</v>
      </c>
      <c r="AK392" s="44" t="e">
        <f>HLOOKUP(I392,ElecAvoidedCostsWOCC!$A$5:$Q$50,G392+1,FALSE)*J392*L392</f>
        <v>#N/A</v>
      </c>
      <c r="AL392" s="44" t="e">
        <f t="shared" si="148"/>
        <v>#N/A</v>
      </c>
      <c r="AM392" s="48">
        <f>IF(O392=0,0,IF(H392=0, HLOOKUP(I392,ElecAvoidedCostsWOCC!$A$5:$Q$50,T392+1,FALSE)*K392*J392,HLOOKUP(I392,ElecAvoidedCostsWOCC!$A$5:$Q$50,T392+1,FALSE)*L392*J392+HLOOKUP(I392,ElecAvoidedCostsWOCC!$A$5:$Q$50,G392+1,FALSE)*K392*J392-HLOOKUP(I392,ElecAvoidedCostsWOCC!$A$5:$Q$50,G392+1,FALSE)*L392*J392))</f>
        <v>0</v>
      </c>
      <c r="AN392" s="48">
        <f t="shared" si="149"/>
        <v>0</v>
      </c>
      <c r="AO392" s="47">
        <f t="shared" si="150"/>
        <v>0</v>
      </c>
      <c r="AP392" s="47" t="e">
        <f t="shared" si="151"/>
        <v>#DIV/0!</v>
      </c>
    </row>
    <row r="393" spans="2:42">
      <c r="B393" s="37"/>
      <c r="C393" s="61"/>
      <c r="D393" s="61"/>
      <c r="E393" s="38"/>
      <c r="F393" s="39"/>
      <c r="G393" s="39"/>
      <c r="H393" s="39"/>
      <c r="I393" s="40"/>
      <c r="J393" s="41"/>
      <c r="K393" s="41"/>
      <c r="L393" s="41"/>
      <c r="M393" s="42"/>
      <c r="N393" s="42"/>
      <c r="O393" s="43"/>
      <c r="P393" s="44"/>
      <c r="Q393" s="44"/>
      <c r="R393" s="45"/>
      <c r="S393" s="46"/>
      <c r="T393" s="39">
        <f t="shared" si="133"/>
        <v>0</v>
      </c>
      <c r="U393" s="47">
        <f t="shared" si="134"/>
        <v>0</v>
      </c>
      <c r="V393" s="48">
        <f t="shared" si="135"/>
        <v>0</v>
      </c>
      <c r="W393" s="49">
        <f t="shared" si="136"/>
        <v>0</v>
      </c>
      <c r="X393" s="44">
        <f t="shared" si="137"/>
        <v>0</v>
      </c>
      <c r="Y393" s="44">
        <f t="shared" si="138"/>
        <v>0</v>
      </c>
      <c r="Z393" s="44">
        <f t="shared" si="139"/>
        <v>0</v>
      </c>
      <c r="AA393" s="50">
        <f t="shared" si="140"/>
        <v>0</v>
      </c>
      <c r="AB393" s="51">
        <f t="shared" si="141"/>
        <v>0</v>
      </c>
      <c r="AC393" s="44">
        <f t="shared" si="142"/>
        <v>0</v>
      </c>
      <c r="AD393" s="44">
        <f t="shared" si="143"/>
        <v>0</v>
      </c>
      <c r="AE393" s="44">
        <f t="shared" si="144"/>
        <v>0</v>
      </c>
      <c r="AF393" s="52" t="e">
        <f>HLOOKUP(I393,ElecAvoidedCostsWOCC!$A$5:$Q$50,G393+1,FALSE)</f>
        <v>#N/A</v>
      </c>
      <c r="AG393" s="44" t="e">
        <f t="shared" si="145"/>
        <v>#N/A</v>
      </c>
      <c r="AH393" s="52" t="e">
        <f>HLOOKUP(I393,ElecAvoidedCostsWOCC!$A$5:$Q$50,T393+1,FALSE)</f>
        <v>#N/A</v>
      </c>
      <c r="AI393" s="44" t="e">
        <f t="shared" si="146"/>
        <v>#N/A</v>
      </c>
      <c r="AJ393" s="44" t="e">
        <f t="shared" si="147"/>
        <v>#N/A</v>
      </c>
      <c r="AK393" s="44" t="e">
        <f>HLOOKUP(I393,ElecAvoidedCostsWOCC!$A$5:$Q$50,G393+1,FALSE)*J393*L393</f>
        <v>#N/A</v>
      </c>
      <c r="AL393" s="44" t="e">
        <f t="shared" si="148"/>
        <v>#N/A</v>
      </c>
      <c r="AM393" s="48">
        <f>IF(O393=0,0,IF(H393=0, HLOOKUP(I393,ElecAvoidedCostsWOCC!$A$5:$Q$50,T393+1,FALSE)*K393*J393,HLOOKUP(I393,ElecAvoidedCostsWOCC!$A$5:$Q$50,T393+1,FALSE)*L393*J393+HLOOKUP(I393,ElecAvoidedCostsWOCC!$A$5:$Q$50,G393+1,FALSE)*K393*J393-HLOOKUP(I393,ElecAvoidedCostsWOCC!$A$5:$Q$50,G393+1,FALSE)*L393*J393))</f>
        <v>0</v>
      </c>
      <c r="AN393" s="48">
        <f t="shared" si="149"/>
        <v>0</v>
      </c>
      <c r="AO393" s="47">
        <f t="shared" si="150"/>
        <v>0</v>
      </c>
      <c r="AP393" s="47" t="e">
        <f t="shared" si="151"/>
        <v>#DIV/0!</v>
      </c>
    </row>
    <row r="394" spans="2:42">
      <c r="B394" s="37"/>
      <c r="C394" s="61"/>
      <c r="D394" s="61"/>
      <c r="E394" s="38"/>
      <c r="F394" s="39"/>
      <c r="G394" s="39"/>
      <c r="H394" s="39"/>
      <c r="I394" s="40"/>
      <c r="J394" s="41"/>
      <c r="K394" s="41"/>
      <c r="L394" s="41"/>
      <c r="M394" s="42"/>
      <c r="N394" s="42"/>
      <c r="O394" s="43"/>
      <c r="P394" s="44"/>
      <c r="Q394" s="44"/>
      <c r="R394" s="45"/>
      <c r="S394" s="46"/>
      <c r="T394" s="39">
        <f t="shared" si="133"/>
        <v>0</v>
      </c>
      <c r="U394" s="47">
        <f t="shared" si="134"/>
        <v>0</v>
      </c>
      <c r="V394" s="48">
        <f t="shared" si="135"/>
        <v>0</v>
      </c>
      <c r="W394" s="49">
        <f t="shared" si="136"/>
        <v>0</v>
      </c>
      <c r="X394" s="44">
        <f t="shared" si="137"/>
        <v>0</v>
      </c>
      <c r="Y394" s="44">
        <f t="shared" si="138"/>
        <v>0</v>
      </c>
      <c r="Z394" s="44">
        <f t="shared" si="139"/>
        <v>0</v>
      </c>
      <c r="AA394" s="50">
        <f t="shared" si="140"/>
        <v>0</v>
      </c>
      <c r="AB394" s="51">
        <f t="shared" si="141"/>
        <v>0</v>
      </c>
      <c r="AC394" s="44">
        <f t="shared" si="142"/>
        <v>0</v>
      </c>
      <c r="AD394" s="44">
        <f t="shared" si="143"/>
        <v>0</v>
      </c>
      <c r="AE394" s="44">
        <f t="shared" si="144"/>
        <v>0</v>
      </c>
      <c r="AF394" s="52" t="e">
        <f>HLOOKUP(I394,ElecAvoidedCostsWOCC!$A$5:$Q$50,G394+1,FALSE)</f>
        <v>#N/A</v>
      </c>
      <c r="AG394" s="44" t="e">
        <f t="shared" si="145"/>
        <v>#N/A</v>
      </c>
      <c r="AH394" s="52" t="e">
        <f>HLOOKUP(I394,ElecAvoidedCostsWOCC!$A$5:$Q$50,T394+1,FALSE)</f>
        <v>#N/A</v>
      </c>
      <c r="AI394" s="44" t="e">
        <f t="shared" si="146"/>
        <v>#N/A</v>
      </c>
      <c r="AJ394" s="44" t="e">
        <f t="shared" si="147"/>
        <v>#N/A</v>
      </c>
      <c r="AK394" s="44" t="e">
        <f>HLOOKUP(I394,ElecAvoidedCostsWOCC!$A$5:$Q$50,G394+1,FALSE)*J394*L394</f>
        <v>#N/A</v>
      </c>
      <c r="AL394" s="44" t="e">
        <f t="shared" si="148"/>
        <v>#N/A</v>
      </c>
      <c r="AM394" s="48">
        <f>IF(O394=0,0,IF(H394=0, HLOOKUP(I394,ElecAvoidedCostsWOCC!$A$5:$Q$50,T394+1,FALSE)*K394*J394,HLOOKUP(I394,ElecAvoidedCostsWOCC!$A$5:$Q$50,T394+1,FALSE)*L394*J394+HLOOKUP(I394,ElecAvoidedCostsWOCC!$A$5:$Q$50,G394+1,FALSE)*K394*J394-HLOOKUP(I394,ElecAvoidedCostsWOCC!$A$5:$Q$50,G394+1,FALSE)*L394*J394))</f>
        <v>0</v>
      </c>
      <c r="AN394" s="48">
        <f t="shared" si="149"/>
        <v>0</v>
      </c>
      <c r="AO394" s="47">
        <f t="shared" si="150"/>
        <v>0</v>
      </c>
      <c r="AP394" s="47" t="e">
        <f t="shared" si="151"/>
        <v>#DIV/0!</v>
      </c>
    </row>
    <row r="395" spans="2:42">
      <c r="B395" s="37"/>
      <c r="C395" s="61"/>
      <c r="D395" s="61"/>
      <c r="E395" s="38"/>
      <c r="F395" s="39"/>
      <c r="G395" s="39"/>
      <c r="H395" s="39"/>
      <c r="I395" s="40"/>
      <c r="J395" s="41"/>
      <c r="K395" s="41"/>
      <c r="L395" s="41"/>
      <c r="M395" s="42"/>
      <c r="N395" s="42"/>
      <c r="O395" s="43"/>
      <c r="P395" s="44"/>
      <c r="Q395" s="44"/>
      <c r="R395" s="45"/>
      <c r="S395" s="46"/>
      <c r="T395" s="39">
        <f t="shared" si="133"/>
        <v>0</v>
      </c>
      <c r="U395" s="47">
        <f t="shared" si="134"/>
        <v>0</v>
      </c>
      <c r="V395" s="48">
        <f t="shared" si="135"/>
        <v>0</v>
      </c>
      <c r="W395" s="49">
        <f t="shared" si="136"/>
        <v>0</v>
      </c>
      <c r="X395" s="44">
        <f t="shared" si="137"/>
        <v>0</v>
      </c>
      <c r="Y395" s="44">
        <f t="shared" si="138"/>
        <v>0</v>
      </c>
      <c r="Z395" s="44">
        <f t="shared" si="139"/>
        <v>0</v>
      </c>
      <c r="AA395" s="50">
        <f t="shared" si="140"/>
        <v>0</v>
      </c>
      <c r="AB395" s="51">
        <f t="shared" si="141"/>
        <v>0</v>
      </c>
      <c r="AC395" s="44">
        <f t="shared" si="142"/>
        <v>0</v>
      </c>
      <c r="AD395" s="44">
        <f t="shared" si="143"/>
        <v>0</v>
      </c>
      <c r="AE395" s="44">
        <f t="shared" si="144"/>
        <v>0</v>
      </c>
      <c r="AF395" s="52" t="e">
        <f>HLOOKUP(I395,ElecAvoidedCostsWOCC!$A$5:$Q$50,G395+1,FALSE)</f>
        <v>#N/A</v>
      </c>
      <c r="AG395" s="44" t="e">
        <f t="shared" si="145"/>
        <v>#N/A</v>
      </c>
      <c r="AH395" s="52" t="e">
        <f>HLOOKUP(I395,ElecAvoidedCostsWOCC!$A$5:$Q$50,T395+1,FALSE)</f>
        <v>#N/A</v>
      </c>
      <c r="AI395" s="44" t="e">
        <f t="shared" si="146"/>
        <v>#N/A</v>
      </c>
      <c r="AJ395" s="44" t="e">
        <f t="shared" si="147"/>
        <v>#N/A</v>
      </c>
      <c r="AK395" s="44" t="e">
        <f>HLOOKUP(I395,ElecAvoidedCostsWOCC!$A$5:$Q$50,G395+1,FALSE)*J395*L395</f>
        <v>#N/A</v>
      </c>
      <c r="AL395" s="44" t="e">
        <f t="shared" si="148"/>
        <v>#N/A</v>
      </c>
      <c r="AM395" s="48">
        <f>IF(O395=0,0,IF(H395=0, HLOOKUP(I395,ElecAvoidedCostsWOCC!$A$5:$Q$50,T395+1,FALSE)*K395*J395,HLOOKUP(I395,ElecAvoidedCostsWOCC!$A$5:$Q$50,T395+1,FALSE)*L395*J395+HLOOKUP(I395,ElecAvoidedCostsWOCC!$A$5:$Q$50,G395+1,FALSE)*K395*J395-HLOOKUP(I395,ElecAvoidedCostsWOCC!$A$5:$Q$50,G395+1,FALSE)*L395*J395))</f>
        <v>0</v>
      </c>
      <c r="AN395" s="48">
        <f t="shared" si="149"/>
        <v>0</v>
      </c>
      <c r="AO395" s="47">
        <f t="shared" si="150"/>
        <v>0</v>
      </c>
      <c r="AP395" s="47" t="e">
        <f t="shared" si="151"/>
        <v>#DIV/0!</v>
      </c>
    </row>
    <row r="396" spans="2:42">
      <c r="B396" s="37"/>
      <c r="C396" s="61"/>
      <c r="D396" s="61"/>
      <c r="E396" s="38"/>
      <c r="F396" s="39"/>
      <c r="G396" s="39"/>
      <c r="H396" s="39"/>
      <c r="I396" s="40"/>
      <c r="J396" s="41"/>
      <c r="K396" s="41"/>
      <c r="L396" s="41"/>
      <c r="M396" s="42"/>
      <c r="N396" s="42"/>
      <c r="O396" s="43"/>
      <c r="P396" s="44"/>
      <c r="Q396" s="44"/>
      <c r="R396" s="45"/>
      <c r="S396" s="46"/>
      <c r="T396" s="39">
        <f t="shared" si="133"/>
        <v>0</v>
      </c>
      <c r="U396" s="47">
        <f t="shared" si="134"/>
        <v>0</v>
      </c>
      <c r="V396" s="48">
        <f t="shared" si="135"/>
        <v>0</v>
      </c>
      <c r="W396" s="49">
        <f t="shared" si="136"/>
        <v>0</v>
      </c>
      <c r="X396" s="44">
        <f t="shared" si="137"/>
        <v>0</v>
      </c>
      <c r="Y396" s="44">
        <f t="shared" si="138"/>
        <v>0</v>
      </c>
      <c r="Z396" s="44">
        <f t="shared" si="139"/>
        <v>0</v>
      </c>
      <c r="AA396" s="50">
        <f t="shared" si="140"/>
        <v>0</v>
      </c>
      <c r="AB396" s="51">
        <f t="shared" si="141"/>
        <v>0</v>
      </c>
      <c r="AC396" s="44">
        <f t="shared" si="142"/>
        <v>0</v>
      </c>
      <c r="AD396" s="44">
        <f t="shared" si="143"/>
        <v>0</v>
      </c>
      <c r="AE396" s="44">
        <f t="shared" si="144"/>
        <v>0</v>
      </c>
      <c r="AF396" s="52" t="e">
        <f>HLOOKUP(I396,ElecAvoidedCostsWOCC!$A$5:$Q$50,G396+1,FALSE)</f>
        <v>#N/A</v>
      </c>
      <c r="AG396" s="44" t="e">
        <f t="shared" si="145"/>
        <v>#N/A</v>
      </c>
      <c r="AH396" s="52" t="e">
        <f>HLOOKUP(I396,ElecAvoidedCostsWOCC!$A$5:$Q$50,T396+1,FALSE)</f>
        <v>#N/A</v>
      </c>
      <c r="AI396" s="44" t="e">
        <f t="shared" si="146"/>
        <v>#N/A</v>
      </c>
      <c r="AJ396" s="44" t="e">
        <f t="shared" si="147"/>
        <v>#N/A</v>
      </c>
      <c r="AK396" s="44" t="e">
        <f>HLOOKUP(I396,ElecAvoidedCostsWOCC!$A$5:$Q$50,G396+1,FALSE)*J396*L396</f>
        <v>#N/A</v>
      </c>
      <c r="AL396" s="44" t="e">
        <f t="shared" si="148"/>
        <v>#N/A</v>
      </c>
      <c r="AM396" s="48">
        <f>IF(O396=0,0,IF(H396=0, HLOOKUP(I396,ElecAvoidedCostsWOCC!$A$5:$Q$50,T396+1,FALSE)*K396*J396,HLOOKUP(I396,ElecAvoidedCostsWOCC!$A$5:$Q$50,T396+1,FALSE)*L396*J396+HLOOKUP(I396,ElecAvoidedCostsWOCC!$A$5:$Q$50,G396+1,FALSE)*K396*J396-HLOOKUP(I396,ElecAvoidedCostsWOCC!$A$5:$Q$50,G396+1,FALSE)*L396*J396))</f>
        <v>0</v>
      </c>
      <c r="AN396" s="48">
        <f t="shared" si="149"/>
        <v>0</v>
      </c>
      <c r="AO396" s="47">
        <f t="shared" si="150"/>
        <v>0</v>
      </c>
      <c r="AP396" s="47" t="e">
        <f t="shared" si="151"/>
        <v>#DIV/0!</v>
      </c>
    </row>
    <row r="397" spans="2:42">
      <c r="B397" s="37"/>
      <c r="C397" s="61"/>
      <c r="D397" s="61"/>
      <c r="E397" s="38"/>
      <c r="F397" s="39"/>
      <c r="G397" s="39"/>
      <c r="H397" s="39"/>
      <c r="I397" s="40"/>
      <c r="J397" s="41"/>
      <c r="K397" s="41"/>
      <c r="L397" s="41"/>
      <c r="M397" s="42"/>
      <c r="N397" s="42"/>
      <c r="O397" s="43"/>
      <c r="P397" s="44"/>
      <c r="Q397" s="44"/>
      <c r="R397" s="45"/>
      <c r="S397" s="46"/>
      <c r="T397" s="39">
        <f t="shared" si="133"/>
        <v>0</v>
      </c>
      <c r="U397" s="47">
        <f t="shared" si="134"/>
        <v>0</v>
      </c>
      <c r="V397" s="48">
        <f t="shared" si="135"/>
        <v>0</v>
      </c>
      <c r="W397" s="49">
        <f t="shared" si="136"/>
        <v>0</v>
      </c>
      <c r="X397" s="44">
        <f t="shared" si="137"/>
        <v>0</v>
      </c>
      <c r="Y397" s="44">
        <f t="shared" si="138"/>
        <v>0</v>
      </c>
      <c r="Z397" s="44">
        <f t="shared" si="139"/>
        <v>0</v>
      </c>
      <c r="AA397" s="50">
        <f t="shared" si="140"/>
        <v>0</v>
      </c>
      <c r="AB397" s="51">
        <f t="shared" si="141"/>
        <v>0</v>
      </c>
      <c r="AC397" s="44">
        <f t="shared" si="142"/>
        <v>0</v>
      </c>
      <c r="AD397" s="44">
        <f t="shared" si="143"/>
        <v>0</v>
      </c>
      <c r="AE397" s="44">
        <f t="shared" si="144"/>
        <v>0</v>
      </c>
      <c r="AF397" s="52" t="e">
        <f>HLOOKUP(I397,ElecAvoidedCostsWOCC!$A$5:$Q$50,G397+1,FALSE)</f>
        <v>#N/A</v>
      </c>
      <c r="AG397" s="44" t="e">
        <f t="shared" si="145"/>
        <v>#N/A</v>
      </c>
      <c r="AH397" s="52" t="e">
        <f>HLOOKUP(I397,ElecAvoidedCostsWOCC!$A$5:$Q$50,T397+1,FALSE)</f>
        <v>#N/A</v>
      </c>
      <c r="AI397" s="44" t="e">
        <f t="shared" si="146"/>
        <v>#N/A</v>
      </c>
      <c r="AJ397" s="44" t="e">
        <f t="shared" si="147"/>
        <v>#N/A</v>
      </c>
      <c r="AK397" s="44" t="e">
        <f>HLOOKUP(I397,ElecAvoidedCostsWOCC!$A$5:$Q$50,G397+1,FALSE)*J397*L397</f>
        <v>#N/A</v>
      </c>
      <c r="AL397" s="44" t="e">
        <f t="shared" si="148"/>
        <v>#N/A</v>
      </c>
      <c r="AM397" s="48">
        <f>IF(O397=0,0,IF(H397=0, HLOOKUP(I397,ElecAvoidedCostsWOCC!$A$5:$Q$50,T397+1,FALSE)*K397*J397,HLOOKUP(I397,ElecAvoidedCostsWOCC!$A$5:$Q$50,T397+1,FALSE)*L397*J397+HLOOKUP(I397,ElecAvoidedCostsWOCC!$A$5:$Q$50,G397+1,FALSE)*K397*J397-HLOOKUP(I397,ElecAvoidedCostsWOCC!$A$5:$Q$50,G397+1,FALSE)*L397*J397))</f>
        <v>0</v>
      </c>
      <c r="AN397" s="48">
        <f t="shared" si="149"/>
        <v>0</v>
      </c>
      <c r="AO397" s="47">
        <f t="shared" si="150"/>
        <v>0</v>
      </c>
      <c r="AP397" s="47" t="e">
        <f t="shared" si="151"/>
        <v>#DIV/0!</v>
      </c>
    </row>
    <row r="398" spans="2:42">
      <c r="B398" s="37"/>
      <c r="C398" s="61"/>
      <c r="D398" s="61"/>
      <c r="E398" s="38"/>
      <c r="F398" s="39"/>
      <c r="G398" s="39"/>
      <c r="H398" s="39"/>
      <c r="I398" s="40"/>
      <c r="J398" s="41"/>
      <c r="K398" s="41"/>
      <c r="L398" s="41"/>
      <c r="M398" s="42"/>
      <c r="N398" s="42"/>
      <c r="O398" s="43"/>
      <c r="P398" s="44"/>
      <c r="Q398" s="44"/>
      <c r="R398" s="45"/>
      <c r="S398" s="46"/>
      <c r="T398" s="39">
        <f t="shared" si="133"/>
        <v>0</v>
      </c>
      <c r="U398" s="47">
        <f t="shared" si="134"/>
        <v>0</v>
      </c>
      <c r="V398" s="48">
        <f t="shared" si="135"/>
        <v>0</v>
      </c>
      <c r="W398" s="49">
        <f t="shared" si="136"/>
        <v>0</v>
      </c>
      <c r="X398" s="44">
        <f t="shared" si="137"/>
        <v>0</v>
      </c>
      <c r="Y398" s="44">
        <f t="shared" si="138"/>
        <v>0</v>
      </c>
      <c r="Z398" s="44">
        <f t="shared" si="139"/>
        <v>0</v>
      </c>
      <c r="AA398" s="50">
        <f t="shared" si="140"/>
        <v>0</v>
      </c>
      <c r="AB398" s="51">
        <f t="shared" si="141"/>
        <v>0</v>
      </c>
      <c r="AC398" s="44">
        <f t="shared" si="142"/>
        <v>0</v>
      </c>
      <c r="AD398" s="44">
        <f t="shared" si="143"/>
        <v>0</v>
      </c>
      <c r="AE398" s="44">
        <f t="shared" si="144"/>
        <v>0</v>
      </c>
      <c r="AF398" s="52" t="e">
        <f>HLOOKUP(I398,ElecAvoidedCostsWOCC!$A$5:$Q$50,G398+1,FALSE)</f>
        <v>#N/A</v>
      </c>
      <c r="AG398" s="44" t="e">
        <f t="shared" si="145"/>
        <v>#N/A</v>
      </c>
      <c r="AH398" s="52" t="e">
        <f>HLOOKUP(I398,ElecAvoidedCostsWOCC!$A$5:$Q$50,T398+1,FALSE)</f>
        <v>#N/A</v>
      </c>
      <c r="AI398" s="44" t="e">
        <f t="shared" si="146"/>
        <v>#N/A</v>
      </c>
      <c r="AJ398" s="44" t="e">
        <f t="shared" si="147"/>
        <v>#N/A</v>
      </c>
      <c r="AK398" s="44" t="e">
        <f>HLOOKUP(I398,ElecAvoidedCostsWOCC!$A$5:$Q$50,G398+1,FALSE)*J398*L398</f>
        <v>#N/A</v>
      </c>
      <c r="AL398" s="44" t="e">
        <f t="shared" si="148"/>
        <v>#N/A</v>
      </c>
      <c r="AM398" s="48">
        <f>IF(O398=0,0,IF(H398=0, HLOOKUP(I398,ElecAvoidedCostsWOCC!$A$5:$Q$50,T398+1,FALSE)*K398*J398,HLOOKUP(I398,ElecAvoidedCostsWOCC!$A$5:$Q$50,T398+1,FALSE)*L398*J398+HLOOKUP(I398,ElecAvoidedCostsWOCC!$A$5:$Q$50,G398+1,FALSE)*K398*J398-HLOOKUP(I398,ElecAvoidedCostsWOCC!$A$5:$Q$50,G398+1,FALSE)*L398*J398))</f>
        <v>0</v>
      </c>
      <c r="AN398" s="48">
        <f t="shared" si="149"/>
        <v>0</v>
      </c>
      <c r="AO398" s="47">
        <f t="shared" si="150"/>
        <v>0</v>
      </c>
      <c r="AP398" s="47" t="e">
        <f t="shared" si="151"/>
        <v>#DIV/0!</v>
      </c>
    </row>
    <row r="399" spans="2:42">
      <c r="B399" s="37"/>
      <c r="C399" s="61"/>
      <c r="D399" s="61"/>
      <c r="E399" s="38"/>
      <c r="F399" s="39"/>
      <c r="G399" s="39"/>
      <c r="H399" s="39"/>
      <c r="I399" s="40"/>
      <c r="J399" s="41"/>
      <c r="K399" s="41"/>
      <c r="L399" s="41"/>
      <c r="M399" s="42"/>
      <c r="N399" s="42"/>
      <c r="O399" s="43"/>
      <c r="P399" s="44"/>
      <c r="Q399" s="44"/>
      <c r="R399" s="45"/>
      <c r="S399" s="46"/>
      <c r="T399" s="39">
        <f t="shared" si="133"/>
        <v>0</v>
      </c>
      <c r="U399" s="47">
        <f t="shared" si="134"/>
        <v>0</v>
      </c>
      <c r="V399" s="48">
        <f t="shared" si="135"/>
        <v>0</v>
      </c>
      <c r="W399" s="49">
        <f t="shared" si="136"/>
        <v>0</v>
      </c>
      <c r="X399" s="44">
        <f t="shared" si="137"/>
        <v>0</v>
      </c>
      <c r="Y399" s="44">
        <f t="shared" si="138"/>
        <v>0</v>
      </c>
      <c r="Z399" s="44">
        <f t="shared" si="139"/>
        <v>0</v>
      </c>
      <c r="AA399" s="50">
        <f t="shared" si="140"/>
        <v>0</v>
      </c>
      <c r="AB399" s="51">
        <f t="shared" si="141"/>
        <v>0</v>
      </c>
      <c r="AC399" s="44">
        <f t="shared" si="142"/>
        <v>0</v>
      </c>
      <c r="AD399" s="44">
        <f t="shared" si="143"/>
        <v>0</v>
      </c>
      <c r="AE399" s="44">
        <f t="shared" si="144"/>
        <v>0</v>
      </c>
      <c r="AF399" s="52" t="e">
        <f>HLOOKUP(I399,ElecAvoidedCostsWOCC!$A$5:$Q$50,G399+1,FALSE)</f>
        <v>#N/A</v>
      </c>
      <c r="AG399" s="44" t="e">
        <f t="shared" si="145"/>
        <v>#N/A</v>
      </c>
      <c r="AH399" s="52" t="e">
        <f>HLOOKUP(I399,ElecAvoidedCostsWOCC!$A$5:$Q$50,T399+1,FALSE)</f>
        <v>#N/A</v>
      </c>
      <c r="AI399" s="44" t="e">
        <f t="shared" si="146"/>
        <v>#N/A</v>
      </c>
      <c r="AJ399" s="44" t="e">
        <f t="shared" si="147"/>
        <v>#N/A</v>
      </c>
      <c r="AK399" s="44" t="e">
        <f>HLOOKUP(I399,ElecAvoidedCostsWOCC!$A$5:$Q$50,G399+1,FALSE)*J399*L399</f>
        <v>#N/A</v>
      </c>
      <c r="AL399" s="44" t="e">
        <f t="shared" si="148"/>
        <v>#N/A</v>
      </c>
      <c r="AM399" s="48">
        <f>IF(O399=0,0,IF(H399=0, HLOOKUP(I399,ElecAvoidedCostsWOCC!$A$5:$Q$50,T399+1,FALSE)*K399*J399,HLOOKUP(I399,ElecAvoidedCostsWOCC!$A$5:$Q$50,T399+1,FALSE)*L399*J399+HLOOKUP(I399,ElecAvoidedCostsWOCC!$A$5:$Q$50,G399+1,FALSE)*K399*J399-HLOOKUP(I399,ElecAvoidedCostsWOCC!$A$5:$Q$50,G399+1,FALSE)*L399*J399))</f>
        <v>0</v>
      </c>
      <c r="AN399" s="48">
        <f t="shared" si="149"/>
        <v>0</v>
      </c>
      <c r="AO399" s="47">
        <f t="shared" si="150"/>
        <v>0</v>
      </c>
      <c r="AP399" s="47" t="e">
        <f t="shared" si="151"/>
        <v>#DIV/0!</v>
      </c>
    </row>
    <row r="400" spans="2:42">
      <c r="B400" s="37"/>
      <c r="C400" s="61"/>
      <c r="D400" s="61"/>
      <c r="E400" s="38"/>
      <c r="F400" s="39"/>
      <c r="G400" s="39"/>
      <c r="H400" s="39"/>
      <c r="I400" s="40"/>
      <c r="J400" s="41"/>
      <c r="K400" s="41"/>
      <c r="L400" s="41"/>
      <c r="M400" s="42"/>
      <c r="N400" s="42"/>
      <c r="O400" s="43"/>
      <c r="P400" s="44"/>
      <c r="Q400" s="44"/>
      <c r="R400" s="45"/>
      <c r="S400" s="46"/>
      <c r="T400" s="39">
        <f t="shared" si="133"/>
        <v>0</v>
      </c>
      <c r="U400" s="47">
        <f t="shared" si="134"/>
        <v>0</v>
      </c>
      <c r="V400" s="48">
        <f t="shared" si="135"/>
        <v>0</v>
      </c>
      <c r="W400" s="49">
        <f t="shared" si="136"/>
        <v>0</v>
      </c>
      <c r="X400" s="44">
        <f t="shared" si="137"/>
        <v>0</v>
      </c>
      <c r="Y400" s="44">
        <f t="shared" si="138"/>
        <v>0</v>
      </c>
      <c r="Z400" s="44">
        <f t="shared" si="139"/>
        <v>0</v>
      </c>
      <c r="AA400" s="50">
        <f t="shared" si="140"/>
        <v>0</v>
      </c>
      <c r="AB400" s="51">
        <f t="shared" si="141"/>
        <v>0</v>
      </c>
      <c r="AC400" s="44">
        <f t="shared" si="142"/>
        <v>0</v>
      </c>
      <c r="AD400" s="44">
        <f t="shared" si="143"/>
        <v>0</v>
      </c>
      <c r="AE400" s="44">
        <f t="shared" si="144"/>
        <v>0</v>
      </c>
      <c r="AF400" s="52" t="e">
        <f>HLOOKUP(I400,ElecAvoidedCostsWOCC!$A$5:$Q$50,G400+1,FALSE)</f>
        <v>#N/A</v>
      </c>
      <c r="AG400" s="44" t="e">
        <f t="shared" si="145"/>
        <v>#N/A</v>
      </c>
      <c r="AH400" s="52" t="e">
        <f>HLOOKUP(I400,ElecAvoidedCostsWOCC!$A$5:$Q$50,T400+1,FALSE)</f>
        <v>#N/A</v>
      </c>
      <c r="AI400" s="44" t="e">
        <f t="shared" si="146"/>
        <v>#N/A</v>
      </c>
      <c r="AJ400" s="44" t="e">
        <f t="shared" si="147"/>
        <v>#N/A</v>
      </c>
      <c r="AK400" s="44" t="e">
        <f>HLOOKUP(I400,ElecAvoidedCostsWOCC!$A$5:$Q$50,G400+1,FALSE)*J400*L400</f>
        <v>#N/A</v>
      </c>
      <c r="AL400" s="44" t="e">
        <f t="shared" si="148"/>
        <v>#N/A</v>
      </c>
      <c r="AM400" s="48">
        <f>IF(O400=0,0,IF(H400=0, HLOOKUP(I400,ElecAvoidedCostsWOCC!$A$5:$Q$50,T400+1,FALSE)*K400*J400,HLOOKUP(I400,ElecAvoidedCostsWOCC!$A$5:$Q$50,T400+1,FALSE)*L400*J400+HLOOKUP(I400,ElecAvoidedCostsWOCC!$A$5:$Q$50,G400+1,FALSE)*K400*J400-HLOOKUP(I400,ElecAvoidedCostsWOCC!$A$5:$Q$50,G400+1,FALSE)*L400*J400))</f>
        <v>0</v>
      </c>
      <c r="AN400" s="48">
        <f t="shared" si="149"/>
        <v>0</v>
      </c>
      <c r="AO400" s="47">
        <f t="shared" si="150"/>
        <v>0</v>
      </c>
      <c r="AP400" s="47" t="e">
        <f t="shared" si="151"/>
        <v>#DIV/0!</v>
      </c>
    </row>
    <row r="401" spans="2:42">
      <c r="B401" s="37"/>
      <c r="C401" s="61"/>
      <c r="D401" s="61"/>
      <c r="E401" s="38"/>
      <c r="F401" s="39"/>
      <c r="G401" s="39"/>
      <c r="H401" s="39"/>
      <c r="I401" s="40"/>
      <c r="J401" s="41"/>
      <c r="K401" s="41"/>
      <c r="L401" s="41"/>
      <c r="M401" s="42"/>
      <c r="N401" s="42"/>
      <c r="O401" s="43"/>
      <c r="P401" s="44"/>
      <c r="Q401" s="44"/>
      <c r="R401" s="45"/>
      <c r="S401" s="46"/>
      <c r="T401" s="39">
        <f t="shared" si="133"/>
        <v>0</v>
      </c>
      <c r="U401" s="47">
        <f t="shared" si="134"/>
        <v>0</v>
      </c>
      <c r="V401" s="48">
        <f t="shared" si="135"/>
        <v>0</v>
      </c>
      <c r="W401" s="49">
        <f t="shared" si="136"/>
        <v>0</v>
      </c>
      <c r="X401" s="44">
        <f t="shared" si="137"/>
        <v>0</v>
      </c>
      <c r="Y401" s="44">
        <f t="shared" si="138"/>
        <v>0</v>
      </c>
      <c r="Z401" s="44">
        <f t="shared" si="139"/>
        <v>0</v>
      </c>
      <c r="AA401" s="50">
        <f t="shared" si="140"/>
        <v>0</v>
      </c>
      <c r="AB401" s="51">
        <f t="shared" si="141"/>
        <v>0</v>
      </c>
      <c r="AC401" s="44">
        <f t="shared" si="142"/>
        <v>0</v>
      </c>
      <c r="AD401" s="44">
        <f t="shared" si="143"/>
        <v>0</v>
      </c>
      <c r="AE401" s="44">
        <f t="shared" si="144"/>
        <v>0</v>
      </c>
      <c r="AF401" s="52" t="e">
        <f>HLOOKUP(I401,ElecAvoidedCostsWOCC!$A$5:$Q$50,G401+1,FALSE)</f>
        <v>#N/A</v>
      </c>
      <c r="AG401" s="44" t="e">
        <f t="shared" si="145"/>
        <v>#N/A</v>
      </c>
      <c r="AH401" s="52" t="e">
        <f>HLOOKUP(I401,ElecAvoidedCostsWOCC!$A$5:$Q$50,T401+1,FALSE)</f>
        <v>#N/A</v>
      </c>
      <c r="AI401" s="44" t="e">
        <f t="shared" si="146"/>
        <v>#N/A</v>
      </c>
      <c r="AJ401" s="44" t="e">
        <f t="shared" si="147"/>
        <v>#N/A</v>
      </c>
      <c r="AK401" s="44" t="e">
        <f>HLOOKUP(I401,ElecAvoidedCostsWOCC!$A$5:$Q$50,G401+1,FALSE)*J401*L401</f>
        <v>#N/A</v>
      </c>
      <c r="AL401" s="44" t="e">
        <f t="shared" si="148"/>
        <v>#N/A</v>
      </c>
      <c r="AM401" s="48">
        <f>IF(O401=0,0,IF(H401=0, HLOOKUP(I401,ElecAvoidedCostsWOCC!$A$5:$Q$50,T401+1,FALSE)*K401*J401,HLOOKUP(I401,ElecAvoidedCostsWOCC!$A$5:$Q$50,T401+1,FALSE)*L401*J401+HLOOKUP(I401,ElecAvoidedCostsWOCC!$A$5:$Q$50,G401+1,FALSE)*K401*J401-HLOOKUP(I401,ElecAvoidedCostsWOCC!$A$5:$Q$50,G401+1,FALSE)*L401*J401))</f>
        <v>0</v>
      </c>
      <c r="AN401" s="48">
        <f t="shared" si="149"/>
        <v>0</v>
      </c>
      <c r="AO401" s="47">
        <f t="shared" si="150"/>
        <v>0</v>
      </c>
      <c r="AP401" s="47" t="e">
        <f t="shared" si="151"/>
        <v>#DIV/0!</v>
      </c>
    </row>
    <row r="402" spans="2:42">
      <c r="B402" s="37"/>
      <c r="C402" s="61"/>
      <c r="D402" s="61"/>
      <c r="E402" s="38"/>
      <c r="F402" s="39"/>
      <c r="G402" s="39"/>
      <c r="H402" s="39"/>
      <c r="I402" s="40"/>
      <c r="J402" s="41"/>
      <c r="K402" s="41"/>
      <c r="L402" s="41"/>
      <c r="M402" s="42"/>
      <c r="N402" s="42"/>
      <c r="O402" s="43"/>
      <c r="P402" s="44"/>
      <c r="Q402" s="44"/>
      <c r="R402" s="45"/>
      <c r="S402" s="46"/>
      <c r="T402" s="39">
        <f t="shared" si="133"/>
        <v>0</v>
      </c>
      <c r="U402" s="47">
        <f t="shared" si="134"/>
        <v>0</v>
      </c>
      <c r="V402" s="48">
        <f t="shared" si="135"/>
        <v>0</v>
      </c>
      <c r="W402" s="49">
        <f t="shared" si="136"/>
        <v>0</v>
      </c>
      <c r="X402" s="44">
        <f t="shared" si="137"/>
        <v>0</v>
      </c>
      <c r="Y402" s="44">
        <f t="shared" si="138"/>
        <v>0</v>
      </c>
      <c r="Z402" s="44">
        <f t="shared" si="139"/>
        <v>0</v>
      </c>
      <c r="AA402" s="50">
        <f t="shared" si="140"/>
        <v>0</v>
      </c>
      <c r="AB402" s="51">
        <f t="shared" si="141"/>
        <v>0</v>
      </c>
      <c r="AC402" s="44">
        <f t="shared" si="142"/>
        <v>0</v>
      </c>
      <c r="AD402" s="44">
        <f t="shared" si="143"/>
        <v>0</v>
      </c>
      <c r="AE402" s="44">
        <f t="shared" si="144"/>
        <v>0</v>
      </c>
      <c r="AF402" s="52" t="e">
        <f>HLOOKUP(I402,ElecAvoidedCostsWOCC!$A$5:$Q$50,G402+1,FALSE)</f>
        <v>#N/A</v>
      </c>
      <c r="AG402" s="44" t="e">
        <f t="shared" si="145"/>
        <v>#N/A</v>
      </c>
      <c r="AH402" s="52" t="e">
        <f>HLOOKUP(I402,ElecAvoidedCostsWOCC!$A$5:$Q$50,T402+1,FALSE)</f>
        <v>#N/A</v>
      </c>
      <c r="AI402" s="44" t="e">
        <f t="shared" si="146"/>
        <v>#N/A</v>
      </c>
      <c r="AJ402" s="44" t="e">
        <f t="shared" si="147"/>
        <v>#N/A</v>
      </c>
      <c r="AK402" s="44" t="e">
        <f>HLOOKUP(I402,ElecAvoidedCostsWOCC!$A$5:$Q$50,G402+1,FALSE)*J402*L402</f>
        <v>#N/A</v>
      </c>
      <c r="AL402" s="44" t="e">
        <f t="shared" si="148"/>
        <v>#N/A</v>
      </c>
      <c r="AM402" s="48">
        <f>IF(O402=0,0,IF(H402=0, HLOOKUP(I402,ElecAvoidedCostsWOCC!$A$5:$Q$50,T402+1,FALSE)*K402*J402,HLOOKUP(I402,ElecAvoidedCostsWOCC!$A$5:$Q$50,T402+1,FALSE)*L402*J402+HLOOKUP(I402,ElecAvoidedCostsWOCC!$A$5:$Q$50,G402+1,FALSE)*K402*J402-HLOOKUP(I402,ElecAvoidedCostsWOCC!$A$5:$Q$50,G402+1,FALSE)*L402*J402))</f>
        <v>0</v>
      </c>
      <c r="AN402" s="48">
        <f t="shared" si="149"/>
        <v>0</v>
      </c>
      <c r="AO402" s="47">
        <f t="shared" si="150"/>
        <v>0</v>
      </c>
      <c r="AP402" s="47" t="e">
        <f t="shared" si="151"/>
        <v>#DIV/0!</v>
      </c>
    </row>
    <row r="403" spans="2:42">
      <c r="B403" s="37"/>
      <c r="C403" s="61"/>
      <c r="D403" s="61"/>
      <c r="E403" s="38"/>
      <c r="F403" s="39"/>
      <c r="G403" s="39"/>
      <c r="H403" s="39"/>
      <c r="I403" s="40"/>
      <c r="J403" s="41"/>
      <c r="K403" s="41"/>
      <c r="L403" s="41"/>
      <c r="M403" s="42"/>
      <c r="N403" s="42"/>
      <c r="O403" s="43"/>
      <c r="P403" s="44"/>
      <c r="Q403" s="44"/>
      <c r="R403" s="45"/>
      <c r="S403" s="46"/>
      <c r="T403" s="39">
        <f t="shared" si="133"/>
        <v>0</v>
      </c>
      <c r="U403" s="47">
        <f t="shared" si="134"/>
        <v>0</v>
      </c>
      <c r="V403" s="48">
        <f t="shared" si="135"/>
        <v>0</v>
      </c>
      <c r="W403" s="49">
        <f t="shared" si="136"/>
        <v>0</v>
      </c>
      <c r="X403" s="44">
        <f t="shared" si="137"/>
        <v>0</v>
      </c>
      <c r="Y403" s="44">
        <f t="shared" si="138"/>
        <v>0</v>
      </c>
      <c r="Z403" s="44">
        <f t="shared" si="139"/>
        <v>0</v>
      </c>
      <c r="AA403" s="50">
        <f t="shared" si="140"/>
        <v>0</v>
      </c>
      <c r="AB403" s="51">
        <f t="shared" si="141"/>
        <v>0</v>
      </c>
      <c r="AC403" s="44">
        <f t="shared" si="142"/>
        <v>0</v>
      </c>
      <c r="AD403" s="44">
        <f t="shared" si="143"/>
        <v>0</v>
      </c>
      <c r="AE403" s="44">
        <f t="shared" si="144"/>
        <v>0</v>
      </c>
      <c r="AF403" s="52" t="e">
        <f>HLOOKUP(I403,ElecAvoidedCostsWOCC!$A$5:$Q$50,G403+1,FALSE)</f>
        <v>#N/A</v>
      </c>
      <c r="AG403" s="44" t="e">
        <f t="shared" si="145"/>
        <v>#N/A</v>
      </c>
      <c r="AH403" s="52" t="e">
        <f>HLOOKUP(I403,ElecAvoidedCostsWOCC!$A$5:$Q$50,T403+1,FALSE)</f>
        <v>#N/A</v>
      </c>
      <c r="AI403" s="44" t="e">
        <f t="shared" si="146"/>
        <v>#N/A</v>
      </c>
      <c r="AJ403" s="44" t="e">
        <f t="shared" si="147"/>
        <v>#N/A</v>
      </c>
      <c r="AK403" s="44" t="e">
        <f>HLOOKUP(I403,ElecAvoidedCostsWOCC!$A$5:$Q$50,G403+1,FALSE)*J403*L403</f>
        <v>#N/A</v>
      </c>
      <c r="AL403" s="44" t="e">
        <f t="shared" si="148"/>
        <v>#N/A</v>
      </c>
      <c r="AM403" s="48">
        <f>IF(O403=0,0,IF(H403=0, HLOOKUP(I403,ElecAvoidedCostsWOCC!$A$5:$Q$50,T403+1,FALSE)*K403*J403,HLOOKUP(I403,ElecAvoidedCostsWOCC!$A$5:$Q$50,T403+1,FALSE)*L403*J403+HLOOKUP(I403,ElecAvoidedCostsWOCC!$A$5:$Q$50,G403+1,FALSE)*K403*J403-HLOOKUP(I403,ElecAvoidedCostsWOCC!$A$5:$Q$50,G403+1,FALSE)*L403*J403))</f>
        <v>0</v>
      </c>
      <c r="AN403" s="48">
        <f t="shared" si="149"/>
        <v>0</v>
      </c>
      <c r="AO403" s="47">
        <f t="shared" si="150"/>
        <v>0</v>
      </c>
      <c r="AP403" s="47" t="e">
        <f t="shared" si="151"/>
        <v>#DIV/0!</v>
      </c>
    </row>
    <row r="404" spans="2:42">
      <c r="B404" s="37"/>
      <c r="C404" s="61"/>
      <c r="D404" s="61"/>
      <c r="E404" s="38"/>
      <c r="F404" s="39"/>
      <c r="G404" s="39"/>
      <c r="H404" s="39"/>
      <c r="I404" s="40"/>
      <c r="J404" s="41"/>
      <c r="K404" s="41"/>
      <c r="L404" s="41"/>
      <c r="M404" s="42"/>
      <c r="N404" s="42"/>
      <c r="O404" s="43"/>
      <c r="P404" s="44"/>
      <c r="Q404" s="44"/>
      <c r="R404" s="45"/>
      <c r="S404" s="46"/>
      <c r="T404" s="39">
        <f t="shared" si="133"/>
        <v>0</v>
      </c>
      <c r="U404" s="47">
        <f t="shared" si="134"/>
        <v>0</v>
      </c>
      <c r="V404" s="48">
        <f t="shared" si="135"/>
        <v>0</v>
      </c>
      <c r="W404" s="49">
        <f t="shared" si="136"/>
        <v>0</v>
      </c>
      <c r="X404" s="44">
        <f t="shared" si="137"/>
        <v>0</v>
      </c>
      <c r="Y404" s="44">
        <f t="shared" si="138"/>
        <v>0</v>
      </c>
      <c r="Z404" s="44">
        <f t="shared" si="139"/>
        <v>0</v>
      </c>
      <c r="AA404" s="50">
        <f t="shared" si="140"/>
        <v>0</v>
      </c>
      <c r="AB404" s="51">
        <f t="shared" si="141"/>
        <v>0</v>
      </c>
      <c r="AC404" s="44">
        <f t="shared" si="142"/>
        <v>0</v>
      </c>
      <c r="AD404" s="44">
        <f t="shared" si="143"/>
        <v>0</v>
      </c>
      <c r="AE404" s="44">
        <f t="shared" si="144"/>
        <v>0</v>
      </c>
      <c r="AF404" s="52" t="e">
        <f>HLOOKUP(I404,ElecAvoidedCostsWOCC!$A$5:$Q$50,G404+1,FALSE)</f>
        <v>#N/A</v>
      </c>
      <c r="AG404" s="44" t="e">
        <f t="shared" si="145"/>
        <v>#N/A</v>
      </c>
      <c r="AH404" s="52" t="e">
        <f>HLOOKUP(I404,ElecAvoidedCostsWOCC!$A$5:$Q$50,T404+1,FALSE)</f>
        <v>#N/A</v>
      </c>
      <c r="AI404" s="44" t="e">
        <f t="shared" si="146"/>
        <v>#N/A</v>
      </c>
      <c r="AJ404" s="44" t="e">
        <f t="shared" si="147"/>
        <v>#N/A</v>
      </c>
      <c r="AK404" s="44" t="e">
        <f>HLOOKUP(I404,ElecAvoidedCostsWOCC!$A$5:$Q$50,G404+1,FALSE)*J404*L404</f>
        <v>#N/A</v>
      </c>
      <c r="AL404" s="44" t="e">
        <f t="shared" si="148"/>
        <v>#N/A</v>
      </c>
      <c r="AM404" s="48">
        <f>IF(O404=0,0,IF(H404=0, HLOOKUP(I404,ElecAvoidedCostsWOCC!$A$5:$Q$50,T404+1,FALSE)*K404*J404,HLOOKUP(I404,ElecAvoidedCostsWOCC!$A$5:$Q$50,T404+1,FALSE)*L404*J404+HLOOKUP(I404,ElecAvoidedCostsWOCC!$A$5:$Q$50,G404+1,FALSE)*K404*J404-HLOOKUP(I404,ElecAvoidedCostsWOCC!$A$5:$Q$50,G404+1,FALSE)*L404*J404))</f>
        <v>0</v>
      </c>
      <c r="AN404" s="48">
        <f t="shared" si="149"/>
        <v>0</v>
      </c>
      <c r="AO404" s="47">
        <f t="shared" si="150"/>
        <v>0</v>
      </c>
      <c r="AP404" s="47" t="e">
        <f t="shared" si="151"/>
        <v>#DIV/0!</v>
      </c>
    </row>
    <row r="405" spans="2:42">
      <c r="B405" s="37"/>
      <c r="C405" s="61"/>
      <c r="D405" s="61"/>
      <c r="E405" s="38"/>
      <c r="F405" s="39"/>
      <c r="G405" s="39"/>
      <c r="H405" s="39"/>
      <c r="I405" s="40"/>
      <c r="J405" s="41"/>
      <c r="K405" s="41"/>
      <c r="L405" s="41"/>
      <c r="M405" s="42"/>
      <c r="N405" s="42"/>
      <c r="O405" s="43"/>
      <c r="P405" s="44"/>
      <c r="Q405" s="44"/>
      <c r="R405" s="45"/>
      <c r="S405" s="46"/>
      <c r="T405" s="39">
        <f t="shared" si="133"/>
        <v>0</v>
      </c>
      <c r="U405" s="47">
        <f t="shared" si="134"/>
        <v>0</v>
      </c>
      <c r="V405" s="48">
        <f t="shared" si="135"/>
        <v>0</v>
      </c>
      <c r="W405" s="49">
        <f t="shared" si="136"/>
        <v>0</v>
      </c>
      <c r="X405" s="44">
        <f t="shared" si="137"/>
        <v>0</v>
      </c>
      <c r="Y405" s="44">
        <f t="shared" si="138"/>
        <v>0</v>
      </c>
      <c r="Z405" s="44">
        <f t="shared" si="139"/>
        <v>0</v>
      </c>
      <c r="AA405" s="50">
        <f t="shared" si="140"/>
        <v>0</v>
      </c>
      <c r="AB405" s="51">
        <f t="shared" si="141"/>
        <v>0</v>
      </c>
      <c r="AC405" s="44">
        <f t="shared" si="142"/>
        <v>0</v>
      </c>
      <c r="AD405" s="44">
        <f t="shared" si="143"/>
        <v>0</v>
      </c>
      <c r="AE405" s="44">
        <f t="shared" si="144"/>
        <v>0</v>
      </c>
      <c r="AF405" s="52" t="e">
        <f>HLOOKUP(I405,ElecAvoidedCostsWOCC!$A$5:$Q$50,G405+1,FALSE)</f>
        <v>#N/A</v>
      </c>
      <c r="AG405" s="44" t="e">
        <f t="shared" si="145"/>
        <v>#N/A</v>
      </c>
      <c r="AH405" s="52" t="e">
        <f>HLOOKUP(I405,ElecAvoidedCostsWOCC!$A$5:$Q$50,T405+1,FALSE)</f>
        <v>#N/A</v>
      </c>
      <c r="AI405" s="44" t="e">
        <f t="shared" si="146"/>
        <v>#N/A</v>
      </c>
      <c r="AJ405" s="44" t="e">
        <f t="shared" si="147"/>
        <v>#N/A</v>
      </c>
      <c r="AK405" s="44" t="e">
        <f>HLOOKUP(I405,ElecAvoidedCostsWOCC!$A$5:$Q$50,G405+1,FALSE)*J405*L405</f>
        <v>#N/A</v>
      </c>
      <c r="AL405" s="44" t="e">
        <f t="shared" si="148"/>
        <v>#N/A</v>
      </c>
      <c r="AM405" s="48">
        <f>IF(O405=0,0,IF(H405=0, HLOOKUP(I405,ElecAvoidedCostsWOCC!$A$5:$Q$50,T405+1,FALSE)*K405*J405,HLOOKUP(I405,ElecAvoidedCostsWOCC!$A$5:$Q$50,T405+1,FALSE)*L405*J405+HLOOKUP(I405,ElecAvoidedCostsWOCC!$A$5:$Q$50,G405+1,FALSE)*K405*J405-HLOOKUP(I405,ElecAvoidedCostsWOCC!$A$5:$Q$50,G405+1,FALSE)*L405*J405))</f>
        <v>0</v>
      </c>
      <c r="AN405" s="48">
        <f t="shared" si="149"/>
        <v>0</v>
      </c>
      <c r="AO405" s="47">
        <f t="shared" si="150"/>
        <v>0</v>
      </c>
      <c r="AP405" s="47" t="e">
        <f t="shared" si="151"/>
        <v>#DIV/0!</v>
      </c>
    </row>
    <row r="406" spans="2:42">
      <c r="B406" s="37"/>
      <c r="C406" s="61"/>
      <c r="D406" s="61"/>
      <c r="E406" s="38"/>
      <c r="F406" s="39"/>
      <c r="G406" s="39"/>
      <c r="H406" s="39"/>
      <c r="I406" s="40"/>
      <c r="J406" s="41"/>
      <c r="K406" s="41"/>
      <c r="L406" s="41"/>
      <c r="M406" s="42"/>
      <c r="N406" s="42"/>
      <c r="O406" s="43"/>
      <c r="P406" s="44"/>
      <c r="Q406" s="44"/>
      <c r="R406" s="45"/>
      <c r="S406" s="46"/>
      <c r="T406" s="39">
        <f t="shared" si="133"/>
        <v>0</v>
      </c>
      <c r="U406" s="47">
        <f t="shared" si="134"/>
        <v>0</v>
      </c>
      <c r="V406" s="48">
        <f t="shared" si="135"/>
        <v>0</v>
      </c>
      <c r="W406" s="49">
        <f t="shared" si="136"/>
        <v>0</v>
      </c>
      <c r="X406" s="44">
        <f t="shared" si="137"/>
        <v>0</v>
      </c>
      <c r="Y406" s="44">
        <f t="shared" si="138"/>
        <v>0</v>
      </c>
      <c r="Z406" s="44">
        <f t="shared" si="139"/>
        <v>0</v>
      </c>
      <c r="AA406" s="50">
        <f t="shared" si="140"/>
        <v>0</v>
      </c>
      <c r="AB406" s="51">
        <f t="shared" si="141"/>
        <v>0</v>
      </c>
      <c r="AC406" s="44">
        <f t="shared" si="142"/>
        <v>0</v>
      </c>
      <c r="AD406" s="44">
        <f t="shared" si="143"/>
        <v>0</v>
      </c>
      <c r="AE406" s="44">
        <f t="shared" si="144"/>
        <v>0</v>
      </c>
      <c r="AF406" s="52" t="e">
        <f>HLOOKUP(I406,ElecAvoidedCostsWOCC!$A$5:$Q$50,G406+1,FALSE)</f>
        <v>#N/A</v>
      </c>
      <c r="AG406" s="44" t="e">
        <f t="shared" si="145"/>
        <v>#N/A</v>
      </c>
      <c r="AH406" s="52" t="e">
        <f>HLOOKUP(I406,ElecAvoidedCostsWOCC!$A$5:$Q$50,T406+1,FALSE)</f>
        <v>#N/A</v>
      </c>
      <c r="AI406" s="44" t="e">
        <f t="shared" si="146"/>
        <v>#N/A</v>
      </c>
      <c r="AJ406" s="44" t="e">
        <f t="shared" si="147"/>
        <v>#N/A</v>
      </c>
      <c r="AK406" s="44" t="e">
        <f>HLOOKUP(I406,ElecAvoidedCostsWOCC!$A$5:$Q$50,G406+1,FALSE)*J406*L406</f>
        <v>#N/A</v>
      </c>
      <c r="AL406" s="44" t="e">
        <f t="shared" si="148"/>
        <v>#N/A</v>
      </c>
      <c r="AM406" s="48">
        <f>IF(O406=0,0,IF(H406=0, HLOOKUP(I406,ElecAvoidedCostsWOCC!$A$5:$Q$50,T406+1,FALSE)*K406*J406,HLOOKUP(I406,ElecAvoidedCostsWOCC!$A$5:$Q$50,T406+1,FALSE)*L406*J406+HLOOKUP(I406,ElecAvoidedCostsWOCC!$A$5:$Q$50,G406+1,FALSE)*K406*J406-HLOOKUP(I406,ElecAvoidedCostsWOCC!$A$5:$Q$50,G406+1,FALSE)*L406*J406))</f>
        <v>0</v>
      </c>
      <c r="AN406" s="48">
        <f t="shared" si="149"/>
        <v>0</v>
      </c>
      <c r="AO406" s="47">
        <f t="shared" si="150"/>
        <v>0</v>
      </c>
      <c r="AP406" s="47" t="e">
        <f t="shared" si="151"/>
        <v>#DIV/0!</v>
      </c>
    </row>
    <row r="407" spans="2:42">
      <c r="B407" s="37"/>
      <c r="C407" s="61"/>
      <c r="D407" s="61"/>
      <c r="E407" s="38"/>
      <c r="F407" s="39"/>
      <c r="G407" s="39"/>
      <c r="H407" s="39"/>
      <c r="I407" s="40"/>
      <c r="J407" s="41"/>
      <c r="K407" s="41"/>
      <c r="L407" s="41"/>
      <c r="M407" s="42"/>
      <c r="N407" s="42"/>
      <c r="O407" s="43"/>
      <c r="P407" s="44"/>
      <c r="Q407" s="44"/>
      <c r="R407" s="45"/>
      <c r="S407" s="46"/>
      <c r="T407" s="39">
        <f t="shared" si="133"/>
        <v>0</v>
      </c>
      <c r="U407" s="47">
        <f t="shared" si="134"/>
        <v>0</v>
      </c>
      <c r="V407" s="48">
        <f t="shared" si="135"/>
        <v>0</v>
      </c>
      <c r="W407" s="49">
        <f t="shared" si="136"/>
        <v>0</v>
      </c>
      <c r="X407" s="44">
        <f t="shared" si="137"/>
        <v>0</v>
      </c>
      <c r="Y407" s="44">
        <f t="shared" si="138"/>
        <v>0</v>
      </c>
      <c r="Z407" s="44">
        <f t="shared" si="139"/>
        <v>0</v>
      </c>
      <c r="AA407" s="50">
        <f t="shared" si="140"/>
        <v>0</v>
      </c>
      <c r="AB407" s="51">
        <f t="shared" si="141"/>
        <v>0</v>
      </c>
      <c r="AC407" s="44">
        <f t="shared" si="142"/>
        <v>0</v>
      </c>
      <c r="AD407" s="44">
        <f t="shared" si="143"/>
        <v>0</v>
      </c>
      <c r="AE407" s="44">
        <f t="shared" si="144"/>
        <v>0</v>
      </c>
      <c r="AF407" s="52" t="e">
        <f>HLOOKUP(I407,ElecAvoidedCostsWOCC!$A$5:$Q$50,G407+1,FALSE)</f>
        <v>#N/A</v>
      </c>
      <c r="AG407" s="44" t="e">
        <f t="shared" si="145"/>
        <v>#N/A</v>
      </c>
      <c r="AH407" s="52" t="e">
        <f>HLOOKUP(I407,ElecAvoidedCostsWOCC!$A$5:$Q$50,T407+1,FALSE)</f>
        <v>#N/A</v>
      </c>
      <c r="AI407" s="44" t="e">
        <f t="shared" si="146"/>
        <v>#N/A</v>
      </c>
      <c r="AJ407" s="44" t="e">
        <f t="shared" si="147"/>
        <v>#N/A</v>
      </c>
      <c r="AK407" s="44" t="e">
        <f>HLOOKUP(I407,ElecAvoidedCostsWOCC!$A$5:$Q$50,G407+1,FALSE)*J407*L407</f>
        <v>#N/A</v>
      </c>
      <c r="AL407" s="44" t="e">
        <f t="shared" si="148"/>
        <v>#N/A</v>
      </c>
      <c r="AM407" s="48">
        <f>IF(O407=0,0,IF(H407=0, HLOOKUP(I407,ElecAvoidedCostsWOCC!$A$5:$Q$50,T407+1,FALSE)*K407*J407,HLOOKUP(I407,ElecAvoidedCostsWOCC!$A$5:$Q$50,T407+1,FALSE)*L407*J407+HLOOKUP(I407,ElecAvoidedCostsWOCC!$A$5:$Q$50,G407+1,FALSE)*K407*J407-HLOOKUP(I407,ElecAvoidedCostsWOCC!$A$5:$Q$50,G407+1,FALSE)*L407*J407))</f>
        <v>0</v>
      </c>
      <c r="AN407" s="48">
        <f t="shared" si="149"/>
        <v>0</v>
      </c>
      <c r="AO407" s="47">
        <f t="shared" si="150"/>
        <v>0</v>
      </c>
      <c r="AP407" s="47" t="e">
        <f t="shared" si="151"/>
        <v>#DIV/0!</v>
      </c>
    </row>
    <row r="408" spans="2:42">
      <c r="B408" s="37"/>
      <c r="C408" s="61"/>
      <c r="D408" s="61"/>
      <c r="E408" s="38"/>
      <c r="F408" s="39"/>
      <c r="G408" s="39"/>
      <c r="H408" s="39"/>
      <c r="I408" s="40"/>
      <c r="J408" s="41"/>
      <c r="K408" s="41"/>
      <c r="L408" s="41"/>
      <c r="M408" s="42"/>
      <c r="N408" s="42"/>
      <c r="O408" s="43"/>
      <c r="P408" s="44"/>
      <c r="Q408" s="44"/>
      <c r="R408" s="45"/>
      <c r="S408" s="46"/>
      <c r="T408" s="39">
        <f t="shared" si="133"/>
        <v>0</v>
      </c>
      <c r="U408" s="47">
        <f t="shared" si="134"/>
        <v>0</v>
      </c>
      <c r="V408" s="48">
        <f t="shared" si="135"/>
        <v>0</v>
      </c>
      <c r="W408" s="49">
        <f t="shared" si="136"/>
        <v>0</v>
      </c>
      <c r="X408" s="44">
        <f t="shared" si="137"/>
        <v>0</v>
      </c>
      <c r="Y408" s="44">
        <f t="shared" si="138"/>
        <v>0</v>
      </c>
      <c r="Z408" s="44">
        <f t="shared" si="139"/>
        <v>0</v>
      </c>
      <c r="AA408" s="50">
        <f t="shared" si="140"/>
        <v>0</v>
      </c>
      <c r="AB408" s="51">
        <f t="shared" si="141"/>
        <v>0</v>
      </c>
      <c r="AC408" s="44">
        <f t="shared" si="142"/>
        <v>0</v>
      </c>
      <c r="AD408" s="44">
        <f t="shared" si="143"/>
        <v>0</v>
      </c>
      <c r="AE408" s="44">
        <f t="shared" si="144"/>
        <v>0</v>
      </c>
      <c r="AF408" s="52" t="e">
        <f>HLOOKUP(I408,ElecAvoidedCostsWOCC!$A$5:$Q$50,G408+1,FALSE)</f>
        <v>#N/A</v>
      </c>
      <c r="AG408" s="44" t="e">
        <f t="shared" si="145"/>
        <v>#N/A</v>
      </c>
      <c r="AH408" s="52" t="e">
        <f>HLOOKUP(I408,ElecAvoidedCostsWOCC!$A$5:$Q$50,T408+1,FALSE)</f>
        <v>#N/A</v>
      </c>
      <c r="AI408" s="44" t="e">
        <f t="shared" si="146"/>
        <v>#N/A</v>
      </c>
      <c r="AJ408" s="44" t="e">
        <f t="shared" si="147"/>
        <v>#N/A</v>
      </c>
      <c r="AK408" s="44" t="e">
        <f>HLOOKUP(I408,ElecAvoidedCostsWOCC!$A$5:$Q$50,G408+1,FALSE)*J408*L408</f>
        <v>#N/A</v>
      </c>
      <c r="AL408" s="44" t="e">
        <f t="shared" si="148"/>
        <v>#N/A</v>
      </c>
      <c r="AM408" s="48">
        <f>IF(O408=0,0,IF(H408=0, HLOOKUP(I408,ElecAvoidedCostsWOCC!$A$5:$Q$50,T408+1,FALSE)*K408*J408,HLOOKUP(I408,ElecAvoidedCostsWOCC!$A$5:$Q$50,T408+1,FALSE)*L408*J408+HLOOKUP(I408,ElecAvoidedCostsWOCC!$A$5:$Q$50,G408+1,FALSE)*K408*J408-HLOOKUP(I408,ElecAvoidedCostsWOCC!$A$5:$Q$50,G408+1,FALSE)*L408*J408))</f>
        <v>0</v>
      </c>
      <c r="AN408" s="48">
        <f t="shared" si="149"/>
        <v>0</v>
      </c>
      <c r="AO408" s="47">
        <f t="shared" si="150"/>
        <v>0</v>
      </c>
      <c r="AP408" s="47" t="e">
        <f t="shared" si="151"/>
        <v>#DIV/0!</v>
      </c>
    </row>
    <row r="409" spans="2:42">
      <c r="B409" s="37"/>
      <c r="C409" s="61"/>
      <c r="D409" s="61"/>
      <c r="E409" s="38"/>
      <c r="F409" s="39"/>
      <c r="G409" s="39"/>
      <c r="H409" s="39"/>
      <c r="I409" s="40"/>
      <c r="J409" s="41"/>
      <c r="K409" s="41"/>
      <c r="L409" s="41"/>
      <c r="M409" s="42"/>
      <c r="N409" s="42"/>
      <c r="O409" s="43"/>
      <c r="P409" s="44"/>
      <c r="Q409" s="44"/>
      <c r="R409" s="45"/>
      <c r="S409" s="46"/>
      <c r="T409" s="39">
        <f t="shared" si="133"/>
        <v>0</v>
      </c>
      <c r="U409" s="47">
        <f t="shared" si="134"/>
        <v>0</v>
      </c>
      <c r="V409" s="48">
        <f t="shared" si="135"/>
        <v>0</v>
      </c>
      <c r="W409" s="49">
        <f t="shared" si="136"/>
        <v>0</v>
      </c>
      <c r="X409" s="44">
        <f t="shared" si="137"/>
        <v>0</v>
      </c>
      <c r="Y409" s="44">
        <f t="shared" si="138"/>
        <v>0</v>
      </c>
      <c r="Z409" s="44">
        <f t="shared" si="139"/>
        <v>0</v>
      </c>
      <c r="AA409" s="50">
        <f t="shared" si="140"/>
        <v>0</v>
      </c>
      <c r="AB409" s="51">
        <f t="shared" si="141"/>
        <v>0</v>
      </c>
      <c r="AC409" s="44">
        <f t="shared" si="142"/>
        <v>0</v>
      </c>
      <c r="AD409" s="44">
        <f t="shared" si="143"/>
        <v>0</v>
      </c>
      <c r="AE409" s="44">
        <f t="shared" si="144"/>
        <v>0</v>
      </c>
      <c r="AF409" s="52" t="e">
        <f>HLOOKUP(I409,ElecAvoidedCostsWOCC!$A$5:$Q$50,G409+1,FALSE)</f>
        <v>#N/A</v>
      </c>
      <c r="AG409" s="44" t="e">
        <f t="shared" si="145"/>
        <v>#N/A</v>
      </c>
      <c r="AH409" s="52" t="e">
        <f>HLOOKUP(I409,ElecAvoidedCostsWOCC!$A$5:$Q$50,T409+1,FALSE)</f>
        <v>#N/A</v>
      </c>
      <c r="AI409" s="44" t="e">
        <f t="shared" si="146"/>
        <v>#N/A</v>
      </c>
      <c r="AJ409" s="44" t="e">
        <f t="shared" si="147"/>
        <v>#N/A</v>
      </c>
      <c r="AK409" s="44" t="e">
        <f>HLOOKUP(I409,ElecAvoidedCostsWOCC!$A$5:$Q$50,G409+1,FALSE)*J409*L409</f>
        <v>#N/A</v>
      </c>
      <c r="AL409" s="44" t="e">
        <f t="shared" si="148"/>
        <v>#N/A</v>
      </c>
      <c r="AM409" s="48">
        <f>IF(O409=0,0,IF(H409=0, HLOOKUP(I409,ElecAvoidedCostsWOCC!$A$5:$Q$50,T409+1,FALSE)*K409*J409,HLOOKUP(I409,ElecAvoidedCostsWOCC!$A$5:$Q$50,T409+1,FALSE)*L409*J409+HLOOKUP(I409,ElecAvoidedCostsWOCC!$A$5:$Q$50,G409+1,FALSE)*K409*J409-HLOOKUP(I409,ElecAvoidedCostsWOCC!$A$5:$Q$50,G409+1,FALSE)*L409*J409))</f>
        <v>0</v>
      </c>
      <c r="AN409" s="48">
        <f t="shared" si="149"/>
        <v>0</v>
      </c>
      <c r="AO409" s="47">
        <f t="shared" si="150"/>
        <v>0</v>
      </c>
      <c r="AP409" s="47" t="e">
        <f t="shared" si="151"/>
        <v>#DIV/0!</v>
      </c>
    </row>
    <row r="410" spans="2:42">
      <c r="B410" s="37"/>
      <c r="C410" s="61"/>
      <c r="D410" s="61"/>
      <c r="E410" s="38"/>
      <c r="F410" s="39"/>
      <c r="G410" s="39"/>
      <c r="H410" s="39"/>
      <c r="I410" s="40"/>
      <c r="J410" s="41"/>
      <c r="K410" s="41"/>
      <c r="L410" s="41"/>
      <c r="M410" s="42"/>
      <c r="N410" s="42"/>
      <c r="O410" s="43"/>
      <c r="P410" s="44"/>
      <c r="Q410" s="44"/>
      <c r="R410" s="45"/>
      <c r="S410" s="46"/>
      <c r="T410" s="39">
        <f t="shared" si="133"/>
        <v>0</v>
      </c>
      <c r="U410" s="47">
        <f t="shared" si="134"/>
        <v>0</v>
      </c>
      <c r="V410" s="48">
        <f t="shared" si="135"/>
        <v>0</v>
      </c>
      <c r="W410" s="49">
        <f t="shared" si="136"/>
        <v>0</v>
      </c>
      <c r="X410" s="44">
        <f t="shared" si="137"/>
        <v>0</v>
      </c>
      <c r="Y410" s="44">
        <f t="shared" si="138"/>
        <v>0</v>
      </c>
      <c r="Z410" s="44">
        <f t="shared" si="139"/>
        <v>0</v>
      </c>
      <c r="AA410" s="50">
        <f t="shared" si="140"/>
        <v>0</v>
      </c>
      <c r="AB410" s="51">
        <f t="shared" si="141"/>
        <v>0</v>
      </c>
      <c r="AC410" s="44">
        <f t="shared" si="142"/>
        <v>0</v>
      </c>
      <c r="AD410" s="44">
        <f t="shared" si="143"/>
        <v>0</v>
      </c>
      <c r="AE410" s="44">
        <f t="shared" si="144"/>
        <v>0</v>
      </c>
      <c r="AF410" s="52" t="e">
        <f>HLOOKUP(I410,ElecAvoidedCostsWOCC!$A$5:$Q$50,G410+1,FALSE)</f>
        <v>#N/A</v>
      </c>
      <c r="AG410" s="44" t="e">
        <f t="shared" si="145"/>
        <v>#N/A</v>
      </c>
      <c r="AH410" s="52" t="e">
        <f>HLOOKUP(I410,ElecAvoidedCostsWOCC!$A$5:$Q$50,T410+1,FALSE)</f>
        <v>#N/A</v>
      </c>
      <c r="AI410" s="44" t="e">
        <f t="shared" si="146"/>
        <v>#N/A</v>
      </c>
      <c r="AJ410" s="44" t="e">
        <f t="shared" si="147"/>
        <v>#N/A</v>
      </c>
      <c r="AK410" s="44" t="e">
        <f>HLOOKUP(I410,ElecAvoidedCostsWOCC!$A$5:$Q$50,G410+1,FALSE)*J410*L410</f>
        <v>#N/A</v>
      </c>
      <c r="AL410" s="44" t="e">
        <f t="shared" si="148"/>
        <v>#N/A</v>
      </c>
      <c r="AM410" s="48">
        <f>IF(O410=0,0,IF(H410=0, HLOOKUP(I410,ElecAvoidedCostsWOCC!$A$5:$Q$50,T410+1,FALSE)*K410*J410,HLOOKUP(I410,ElecAvoidedCostsWOCC!$A$5:$Q$50,T410+1,FALSE)*L410*J410+HLOOKUP(I410,ElecAvoidedCostsWOCC!$A$5:$Q$50,G410+1,FALSE)*K410*J410-HLOOKUP(I410,ElecAvoidedCostsWOCC!$A$5:$Q$50,G410+1,FALSE)*L410*J410))</f>
        <v>0</v>
      </c>
      <c r="AN410" s="48">
        <f t="shared" si="149"/>
        <v>0</v>
      </c>
      <c r="AO410" s="47">
        <f t="shared" si="150"/>
        <v>0</v>
      </c>
      <c r="AP410" s="47" t="e">
        <f t="shared" si="151"/>
        <v>#DIV/0!</v>
      </c>
    </row>
    <row r="411" spans="2:42">
      <c r="B411" s="37"/>
      <c r="C411" s="61"/>
      <c r="D411" s="61"/>
      <c r="E411" s="38"/>
      <c r="F411" s="39"/>
      <c r="G411" s="39"/>
      <c r="H411" s="39"/>
      <c r="I411" s="40"/>
      <c r="J411" s="41"/>
      <c r="K411" s="41"/>
      <c r="L411" s="41"/>
      <c r="M411" s="42"/>
      <c r="N411" s="42"/>
      <c r="O411" s="43"/>
      <c r="P411" s="44"/>
      <c r="Q411" s="44"/>
      <c r="R411" s="45"/>
      <c r="S411" s="46"/>
      <c r="T411" s="39">
        <f t="shared" si="133"/>
        <v>0</v>
      </c>
      <c r="U411" s="47">
        <f t="shared" si="134"/>
        <v>0</v>
      </c>
      <c r="V411" s="48">
        <f t="shared" si="135"/>
        <v>0</v>
      </c>
      <c r="W411" s="49">
        <f t="shared" si="136"/>
        <v>0</v>
      </c>
      <c r="X411" s="44">
        <f t="shared" si="137"/>
        <v>0</v>
      </c>
      <c r="Y411" s="44">
        <f t="shared" si="138"/>
        <v>0</v>
      </c>
      <c r="Z411" s="44">
        <f t="shared" si="139"/>
        <v>0</v>
      </c>
      <c r="AA411" s="50">
        <f t="shared" si="140"/>
        <v>0</v>
      </c>
      <c r="AB411" s="51">
        <f t="shared" si="141"/>
        <v>0</v>
      </c>
      <c r="AC411" s="44">
        <f t="shared" si="142"/>
        <v>0</v>
      </c>
      <c r="AD411" s="44">
        <f t="shared" si="143"/>
        <v>0</v>
      </c>
      <c r="AE411" s="44">
        <f t="shared" si="144"/>
        <v>0</v>
      </c>
      <c r="AF411" s="52" t="e">
        <f>HLOOKUP(I411,ElecAvoidedCostsWOCC!$A$5:$Q$50,G411+1,FALSE)</f>
        <v>#N/A</v>
      </c>
      <c r="AG411" s="44" t="e">
        <f t="shared" si="145"/>
        <v>#N/A</v>
      </c>
      <c r="AH411" s="52" t="e">
        <f>HLOOKUP(I411,ElecAvoidedCostsWOCC!$A$5:$Q$50,T411+1,FALSE)</f>
        <v>#N/A</v>
      </c>
      <c r="AI411" s="44" t="e">
        <f t="shared" si="146"/>
        <v>#N/A</v>
      </c>
      <c r="AJ411" s="44" t="e">
        <f t="shared" si="147"/>
        <v>#N/A</v>
      </c>
      <c r="AK411" s="44" t="e">
        <f>HLOOKUP(I411,ElecAvoidedCostsWOCC!$A$5:$Q$50,G411+1,FALSE)*J411*L411</f>
        <v>#N/A</v>
      </c>
      <c r="AL411" s="44" t="e">
        <f t="shared" si="148"/>
        <v>#N/A</v>
      </c>
      <c r="AM411" s="48">
        <f>IF(O411=0,0,IF(H411=0, HLOOKUP(I411,ElecAvoidedCostsWOCC!$A$5:$Q$50,T411+1,FALSE)*K411*J411,HLOOKUP(I411,ElecAvoidedCostsWOCC!$A$5:$Q$50,T411+1,FALSE)*L411*J411+HLOOKUP(I411,ElecAvoidedCostsWOCC!$A$5:$Q$50,G411+1,FALSE)*K411*J411-HLOOKUP(I411,ElecAvoidedCostsWOCC!$A$5:$Q$50,G411+1,FALSE)*L411*J411))</f>
        <v>0</v>
      </c>
      <c r="AN411" s="48">
        <f t="shared" si="149"/>
        <v>0</v>
      </c>
      <c r="AO411" s="47">
        <f t="shared" si="150"/>
        <v>0</v>
      </c>
      <c r="AP411" s="47" t="e">
        <f t="shared" si="151"/>
        <v>#DIV/0!</v>
      </c>
    </row>
    <row r="412" spans="2:42">
      <c r="B412" s="37"/>
      <c r="C412" s="61"/>
      <c r="D412" s="61"/>
      <c r="E412" s="38"/>
      <c r="F412" s="39"/>
      <c r="G412" s="39"/>
      <c r="H412" s="39"/>
      <c r="I412" s="40"/>
      <c r="J412" s="41"/>
      <c r="K412" s="41"/>
      <c r="L412" s="41"/>
      <c r="M412" s="42"/>
      <c r="N412" s="42"/>
      <c r="O412" s="43"/>
      <c r="P412" s="44"/>
      <c r="Q412" s="44"/>
      <c r="R412" s="45"/>
      <c r="S412" s="46"/>
      <c r="T412" s="39">
        <f t="shared" si="133"/>
        <v>0</v>
      </c>
      <c r="U412" s="47">
        <f t="shared" si="134"/>
        <v>0</v>
      </c>
      <c r="V412" s="48">
        <f t="shared" si="135"/>
        <v>0</v>
      </c>
      <c r="W412" s="49">
        <f t="shared" si="136"/>
        <v>0</v>
      </c>
      <c r="X412" s="44">
        <f t="shared" si="137"/>
        <v>0</v>
      </c>
      <c r="Y412" s="44">
        <f t="shared" si="138"/>
        <v>0</v>
      </c>
      <c r="Z412" s="44">
        <f t="shared" si="139"/>
        <v>0</v>
      </c>
      <c r="AA412" s="50">
        <f t="shared" si="140"/>
        <v>0</v>
      </c>
      <c r="AB412" s="51">
        <f t="shared" si="141"/>
        <v>0</v>
      </c>
      <c r="AC412" s="44">
        <f t="shared" si="142"/>
        <v>0</v>
      </c>
      <c r="AD412" s="44">
        <f t="shared" si="143"/>
        <v>0</v>
      </c>
      <c r="AE412" s="44">
        <f t="shared" si="144"/>
        <v>0</v>
      </c>
      <c r="AF412" s="52" t="e">
        <f>HLOOKUP(I412,ElecAvoidedCostsWOCC!$A$5:$Q$50,G412+1,FALSE)</f>
        <v>#N/A</v>
      </c>
      <c r="AG412" s="44" t="e">
        <f t="shared" si="145"/>
        <v>#N/A</v>
      </c>
      <c r="AH412" s="52" t="e">
        <f>HLOOKUP(I412,ElecAvoidedCostsWOCC!$A$5:$Q$50,T412+1,FALSE)</f>
        <v>#N/A</v>
      </c>
      <c r="AI412" s="44" t="e">
        <f t="shared" si="146"/>
        <v>#N/A</v>
      </c>
      <c r="AJ412" s="44" t="e">
        <f t="shared" si="147"/>
        <v>#N/A</v>
      </c>
      <c r="AK412" s="44" t="e">
        <f>HLOOKUP(I412,ElecAvoidedCostsWOCC!$A$5:$Q$50,G412+1,FALSE)*J412*L412</f>
        <v>#N/A</v>
      </c>
      <c r="AL412" s="44" t="e">
        <f t="shared" si="148"/>
        <v>#N/A</v>
      </c>
      <c r="AM412" s="48">
        <f>IF(O412=0,0,IF(H412=0, HLOOKUP(I412,ElecAvoidedCostsWOCC!$A$5:$Q$50,T412+1,FALSE)*K412*J412,HLOOKUP(I412,ElecAvoidedCostsWOCC!$A$5:$Q$50,T412+1,FALSE)*L412*J412+HLOOKUP(I412,ElecAvoidedCostsWOCC!$A$5:$Q$50,G412+1,FALSE)*K412*J412-HLOOKUP(I412,ElecAvoidedCostsWOCC!$A$5:$Q$50,G412+1,FALSE)*L412*J412))</f>
        <v>0</v>
      </c>
      <c r="AN412" s="48">
        <f t="shared" si="149"/>
        <v>0</v>
      </c>
      <c r="AO412" s="47">
        <f t="shared" si="150"/>
        <v>0</v>
      </c>
      <c r="AP412" s="47" t="e">
        <f t="shared" si="151"/>
        <v>#DIV/0!</v>
      </c>
    </row>
    <row r="413" spans="2:42">
      <c r="B413" s="37"/>
      <c r="C413" s="61"/>
      <c r="D413" s="61"/>
      <c r="E413" s="38"/>
      <c r="F413" s="39"/>
      <c r="G413" s="39"/>
      <c r="H413" s="39"/>
      <c r="I413" s="40"/>
      <c r="J413" s="41"/>
      <c r="K413" s="41"/>
      <c r="L413" s="41"/>
      <c r="M413" s="42"/>
      <c r="N413" s="42"/>
      <c r="O413" s="43"/>
      <c r="P413" s="44"/>
      <c r="Q413" s="44"/>
      <c r="R413" s="45"/>
      <c r="S413" s="46"/>
      <c r="T413" s="39">
        <f t="shared" si="133"/>
        <v>0</v>
      </c>
      <c r="U413" s="47">
        <f t="shared" si="134"/>
        <v>0</v>
      </c>
      <c r="V413" s="48">
        <f t="shared" si="135"/>
        <v>0</v>
      </c>
      <c r="W413" s="49">
        <f t="shared" si="136"/>
        <v>0</v>
      </c>
      <c r="X413" s="44">
        <f t="shared" si="137"/>
        <v>0</v>
      </c>
      <c r="Y413" s="44">
        <f t="shared" si="138"/>
        <v>0</v>
      </c>
      <c r="Z413" s="44">
        <f t="shared" si="139"/>
        <v>0</v>
      </c>
      <c r="AA413" s="50">
        <f t="shared" si="140"/>
        <v>0</v>
      </c>
      <c r="AB413" s="51">
        <f t="shared" si="141"/>
        <v>0</v>
      </c>
      <c r="AC413" s="44">
        <f t="shared" si="142"/>
        <v>0</v>
      </c>
      <c r="AD413" s="44">
        <f t="shared" si="143"/>
        <v>0</v>
      </c>
      <c r="AE413" s="44">
        <f t="shared" si="144"/>
        <v>0</v>
      </c>
      <c r="AF413" s="52" t="e">
        <f>HLOOKUP(I413,ElecAvoidedCostsWOCC!$A$5:$Q$50,G413+1,FALSE)</f>
        <v>#N/A</v>
      </c>
      <c r="AG413" s="44" t="e">
        <f t="shared" si="145"/>
        <v>#N/A</v>
      </c>
      <c r="AH413" s="52" t="e">
        <f>HLOOKUP(I413,ElecAvoidedCostsWOCC!$A$5:$Q$50,T413+1,FALSE)</f>
        <v>#N/A</v>
      </c>
      <c r="AI413" s="44" t="e">
        <f t="shared" si="146"/>
        <v>#N/A</v>
      </c>
      <c r="AJ413" s="44" t="e">
        <f t="shared" si="147"/>
        <v>#N/A</v>
      </c>
      <c r="AK413" s="44" t="e">
        <f>HLOOKUP(I413,ElecAvoidedCostsWOCC!$A$5:$Q$50,G413+1,FALSE)*J413*L413</f>
        <v>#N/A</v>
      </c>
      <c r="AL413" s="44" t="e">
        <f t="shared" si="148"/>
        <v>#N/A</v>
      </c>
      <c r="AM413" s="48">
        <f>IF(O413=0,0,IF(H413=0, HLOOKUP(I413,ElecAvoidedCostsWOCC!$A$5:$Q$50,T413+1,FALSE)*K413*J413,HLOOKUP(I413,ElecAvoidedCostsWOCC!$A$5:$Q$50,T413+1,FALSE)*L413*J413+HLOOKUP(I413,ElecAvoidedCostsWOCC!$A$5:$Q$50,G413+1,FALSE)*K413*J413-HLOOKUP(I413,ElecAvoidedCostsWOCC!$A$5:$Q$50,G413+1,FALSE)*L413*J413))</f>
        <v>0</v>
      </c>
      <c r="AN413" s="48">
        <f t="shared" si="149"/>
        <v>0</v>
      </c>
      <c r="AO413" s="47">
        <f t="shared" si="150"/>
        <v>0</v>
      </c>
      <c r="AP413" s="47" t="e">
        <f t="shared" si="151"/>
        <v>#DIV/0!</v>
      </c>
    </row>
    <row r="414" spans="2:42">
      <c r="B414" s="37"/>
      <c r="C414" s="61"/>
      <c r="D414" s="61"/>
      <c r="E414" s="38"/>
      <c r="F414" s="39"/>
      <c r="G414" s="39"/>
      <c r="H414" s="39"/>
      <c r="I414" s="40"/>
      <c r="J414" s="41"/>
      <c r="K414" s="41"/>
      <c r="L414" s="41"/>
      <c r="M414" s="42"/>
      <c r="N414" s="42"/>
      <c r="O414" s="43"/>
      <c r="P414" s="44"/>
      <c r="Q414" s="44"/>
      <c r="R414" s="45"/>
      <c r="S414" s="46"/>
      <c r="T414" s="39">
        <f t="shared" si="133"/>
        <v>0</v>
      </c>
      <c r="U414" s="47">
        <f t="shared" si="134"/>
        <v>0</v>
      </c>
      <c r="V414" s="48">
        <f t="shared" si="135"/>
        <v>0</v>
      </c>
      <c r="W414" s="49">
        <f t="shared" si="136"/>
        <v>0</v>
      </c>
      <c r="X414" s="44">
        <f t="shared" si="137"/>
        <v>0</v>
      </c>
      <c r="Y414" s="44">
        <f t="shared" si="138"/>
        <v>0</v>
      </c>
      <c r="Z414" s="44">
        <f t="shared" si="139"/>
        <v>0</v>
      </c>
      <c r="AA414" s="50">
        <f t="shared" si="140"/>
        <v>0</v>
      </c>
      <c r="AB414" s="51">
        <f t="shared" si="141"/>
        <v>0</v>
      </c>
      <c r="AC414" s="44">
        <f t="shared" si="142"/>
        <v>0</v>
      </c>
      <c r="AD414" s="44">
        <f t="shared" si="143"/>
        <v>0</v>
      </c>
      <c r="AE414" s="44">
        <f t="shared" si="144"/>
        <v>0</v>
      </c>
      <c r="AF414" s="52" t="e">
        <f>HLOOKUP(I414,ElecAvoidedCostsWOCC!$A$5:$Q$50,G414+1,FALSE)</f>
        <v>#N/A</v>
      </c>
      <c r="AG414" s="44" t="e">
        <f t="shared" si="145"/>
        <v>#N/A</v>
      </c>
      <c r="AH414" s="52" t="e">
        <f>HLOOKUP(I414,ElecAvoidedCostsWOCC!$A$5:$Q$50,T414+1,FALSE)</f>
        <v>#N/A</v>
      </c>
      <c r="AI414" s="44" t="e">
        <f t="shared" si="146"/>
        <v>#N/A</v>
      </c>
      <c r="AJ414" s="44" t="e">
        <f t="shared" si="147"/>
        <v>#N/A</v>
      </c>
      <c r="AK414" s="44" t="e">
        <f>HLOOKUP(I414,ElecAvoidedCostsWOCC!$A$5:$Q$50,G414+1,FALSE)*J414*L414</f>
        <v>#N/A</v>
      </c>
      <c r="AL414" s="44" t="e">
        <f t="shared" si="148"/>
        <v>#N/A</v>
      </c>
      <c r="AM414" s="48">
        <f>IF(O414=0,0,IF(H414=0, HLOOKUP(I414,ElecAvoidedCostsWOCC!$A$5:$Q$50,T414+1,FALSE)*K414*J414,HLOOKUP(I414,ElecAvoidedCostsWOCC!$A$5:$Q$50,T414+1,FALSE)*L414*J414+HLOOKUP(I414,ElecAvoidedCostsWOCC!$A$5:$Q$50,G414+1,FALSE)*K414*J414-HLOOKUP(I414,ElecAvoidedCostsWOCC!$A$5:$Q$50,G414+1,FALSE)*L414*J414))</f>
        <v>0</v>
      </c>
      <c r="AN414" s="48">
        <f t="shared" si="149"/>
        <v>0</v>
      </c>
      <c r="AO414" s="47">
        <f t="shared" si="150"/>
        <v>0</v>
      </c>
      <c r="AP414" s="47" t="e">
        <f t="shared" si="151"/>
        <v>#DIV/0!</v>
      </c>
    </row>
    <row r="415" spans="2:42">
      <c r="B415" s="37"/>
      <c r="C415" s="61"/>
      <c r="D415" s="61"/>
      <c r="E415" s="38"/>
      <c r="F415" s="39"/>
      <c r="G415" s="39"/>
      <c r="H415" s="39"/>
      <c r="I415" s="40"/>
      <c r="J415" s="41"/>
      <c r="K415" s="41"/>
      <c r="L415" s="41"/>
      <c r="M415" s="42"/>
      <c r="N415" s="42"/>
      <c r="O415" s="43"/>
      <c r="P415" s="44"/>
      <c r="Q415" s="44"/>
      <c r="R415" s="45"/>
      <c r="S415" s="46"/>
      <c r="T415" s="39">
        <f t="shared" si="133"/>
        <v>0</v>
      </c>
      <c r="U415" s="47">
        <f t="shared" si="134"/>
        <v>0</v>
      </c>
      <c r="V415" s="48">
        <f t="shared" si="135"/>
        <v>0</v>
      </c>
      <c r="W415" s="49">
        <f t="shared" si="136"/>
        <v>0</v>
      </c>
      <c r="X415" s="44">
        <f t="shared" si="137"/>
        <v>0</v>
      </c>
      <c r="Y415" s="44">
        <f t="shared" si="138"/>
        <v>0</v>
      </c>
      <c r="Z415" s="44">
        <f t="shared" si="139"/>
        <v>0</v>
      </c>
      <c r="AA415" s="50">
        <f t="shared" si="140"/>
        <v>0</v>
      </c>
      <c r="AB415" s="51">
        <f t="shared" si="141"/>
        <v>0</v>
      </c>
      <c r="AC415" s="44">
        <f t="shared" si="142"/>
        <v>0</v>
      </c>
      <c r="AD415" s="44">
        <f t="shared" si="143"/>
        <v>0</v>
      </c>
      <c r="AE415" s="44">
        <f t="shared" si="144"/>
        <v>0</v>
      </c>
      <c r="AF415" s="52" t="e">
        <f>HLOOKUP(I415,ElecAvoidedCostsWOCC!$A$5:$Q$50,G415+1,FALSE)</f>
        <v>#N/A</v>
      </c>
      <c r="AG415" s="44" t="e">
        <f t="shared" si="145"/>
        <v>#N/A</v>
      </c>
      <c r="AH415" s="52" t="e">
        <f>HLOOKUP(I415,ElecAvoidedCostsWOCC!$A$5:$Q$50,T415+1,FALSE)</f>
        <v>#N/A</v>
      </c>
      <c r="AI415" s="44" t="e">
        <f t="shared" si="146"/>
        <v>#N/A</v>
      </c>
      <c r="AJ415" s="44" t="e">
        <f t="shared" si="147"/>
        <v>#N/A</v>
      </c>
      <c r="AK415" s="44" t="e">
        <f>HLOOKUP(I415,ElecAvoidedCostsWOCC!$A$5:$Q$50,G415+1,FALSE)*J415*L415</f>
        <v>#N/A</v>
      </c>
      <c r="AL415" s="44" t="e">
        <f t="shared" si="148"/>
        <v>#N/A</v>
      </c>
      <c r="AM415" s="48">
        <f>IF(O415=0,0,IF(H415=0, HLOOKUP(I415,ElecAvoidedCostsWOCC!$A$5:$Q$50,T415+1,FALSE)*K415*J415,HLOOKUP(I415,ElecAvoidedCostsWOCC!$A$5:$Q$50,T415+1,FALSE)*L415*J415+HLOOKUP(I415,ElecAvoidedCostsWOCC!$A$5:$Q$50,G415+1,FALSE)*K415*J415-HLOOKUP(I415,ElecAvoidedCostsWOCC!$A$5:$Q$50,G415+1,FALSE)*L415*J415))</f>
        <v>0</v>
      </c>
      <c r="AN415" s="48">
        <f t="shared" si="149"/>
        <v>0</v>
      </c>
      <c r="AO415" s="47">
        <f t="shared" si="150"/>
        <v>0</v>
      </c>
      <c r="AP415" s="47" t="e">
        <f t="shared" si="151"/>
        <v>#DIV/0!</v>
      </c>
    </row>
    <row r="416" spans="2:42">
      <c r="B416" s="37"/>
      <c r="C416" s="61"/>
      <c r="D416" s="61"/>
      <c r="E416" s="38"/>
      <c r="F416" s="39"/>
      <c r="G416" s="39"/>
      <c r="H416" s="39"/>
      <c r="I416" s="40"/>
      <c r="J416" s="41"/>
      <c r="K416" s="41"/>
      <c r="L416" s="41"/>
      <c r="M416" s="42"/>
      <c r="N416" s="42"/>
      <c r="O416" s="43"/>
      <c r="P416" s="44"/>
      <c r="Q416" s="44"/>
      <c r="R416" s="45"/>
      <c r="S416" s="46"/>
      <c r="T416" s="39">
        <f t="shared" si="133"/>
        <v>0</v>
      </c>
      <c r="U416" s="47">
        <f t="shared" si="134"/>
        <v>0</v>
      </c>
      <c r="V416" s="48">
        <f t="shared" si="135"/>
        <v>0</v>
      </c>
      <c r="W416" s="49">
        <f t="shared" si="136"/>
        <v>0</v>
      </c>
      <c r="X416" s="44">
        <f t="shared" si="137"/>
        <v>0</v>
      </c>
      <c r="Y416" s="44">
        <f t="shared" si="138"/>
        <v>0</v>
      </c>
      <c r="Z416" s="44">
        <f t="shared" si="139"/>
        <v>0</v>
      </c>
      <c r="AA416" s="50">
        <f t="shared" si="140"/>
        <v>0</v>
      </c>
      <c r="AB416" s="51">
        <f t="shared" si="141"/>
        <v>0</v>
      </c>
      <c r="AC416" s="44">
        <f t="shared" si="142"/>
        <v>0</v>
      </c>
      <c r="AD416" s="44">
        <f t="shared" si="143"/>
        <v>0</v>
      </c>
      <c r="AE416" s="44">
        <f t="shared" si="144"/>
        <v>0</v>
      </c>
      <c r="AF416" s="52" t="e">
        <f>HLOOKUP(I416,ElecAvoidedCostsWOCC!$A$5:$Q$50,G416+1,FALSE)</f>
        <v>#N/A</v>
      </c>
      <c r="AG416" s="44" t="e">
        <f t="shared" si="145"/>
        <v>#N/A</v>
      </c>
      <c r="AH416" s="52" t="e">
        <f>HLOOKUP(I416,ElecAvoidedCostsWOCC!$A$5:$Q$50,T416+1,FALSE)</f>
        <v>#N/A</v>
      </c>
      <c r="AI416" s="44" t="e">
        <f t="shared" si="146"/>
        <v>#N/A</v>
      </c>
      <c r="AJ416" s="44" t="e">
        <f t="shared" si="147"/>
        <v>#N/A</v>
      </c>
      <c r="AK416" s="44" t="e">
        <f>HLOOKUP(I416,ElecAvoidedCostsWOCC!$A$5:$Q$50,G416+1,FALSE)*J416*L416</f>
        <v>#N/A</v>
      </c>
      <c r="AL416" s="44" t="e">
        <f t="shared" si="148"/>
        <v>#N/A</v>
      </c>
      <c r="AM416" s="48">
        <f>IF(O416=0,0,IF(H416=0, HLOOKUP(I416,ElecAvoidedCostsWOCC!$A$5:$Q$50,T416+1,FALSE)*K416*J416,HLOOKUP(I416,ElecAvoidedCostsWOCC!$A$5:$Q$50,T416+1,FALSE)*L416*J416+HLOOKUP(I416,ElecAvoidedCostsWOCC!$A$5:$Q$50,G416+1,FALSE)*K416*J416-HLOOKUP(I416,ElecAvoidedCostsWOCC!$A$5:$Q$50,G416+1,FALSE)*L416*J416))</f>
        <v>0</v>
      </c>
      <c r="AN416" s="48">
        <f t="shared" si="149"/>
        <v>0</v>
      </c>
      <c r="AO416" s="47">
        <f t="shared" si="150"/>
        <v>0</v>
      </c>
      <c r="AP416" s="47" t="e">
        <f t="shared" si="151"/>
        <v>#DIV/0!</v>
      </c>
    </row>
    <row r="417" spans="2:42">
      <c r="B417" s="37"/>
      <c r="C417" s="61"/>
      <c r="D417" s="61"/>
      <c r="E417" s="38"/>
      <c r="F417" s="39"/>
      <c r="G417" s="39"/>
      <c r="H417" s="39"/>
      <c r="I417" s="40"/>
      <c r="J417" s="41"/>
      <c r="K417" s="41"/>
      <c r="L417" s="41"/>
      <c r="M417" s="42"/>
      <c r="N417" s="42"/>
      <c r="O417" s="43"/>
      <c r="P417" s="44"/>
      <c r="Q417" s="44"/>
      <c r="R417" s="45"/>
      <c r="S417" s="46"/>
      <c r="T417" s="39">
        <f t="shared" si="133"/>
        <v>0</v>
      </c>
      <c r="U417" s="47">
        <f t="shared" si="134"/>
        <v>0</v>
      </c>
      <c r="V417" s="48">
        <f t="shared" si="135"/>
        <v>0</v>
      </c>
      <c r="W417" s="49">
        <f t="shared" si="136"/>
        <v>0</v>
      </c>
      <c r="X417" s="44">
        <f t="shared" si="137"/>
        <v>0</v>
      </c>
      <c r="Y417" s="44">
        <f t="shared" si="138"/>
        <v>0</v>
      </c>
      <c r="Z417" s="44">
        <f t="shared" si="139"/>
        <v>0</v>
      </c>
      <c r="AA417" s="50">
        <f t="shared" si="140"/>
        <v>0</v>
      </c>
      <c r="AB417" s="51">
        <f t="shared" si="141"/>
        <v>0</v>
      </c>
      <c r="AC417" s="44">
        <f t="shared" si="142"/>
        <v>0</v>
      </c>
      <c r="AD417" s="44">
        <f t="shared" si="143"/>
        <v>0</v>
      </c>
      <c r="AE417" s="44">
        <f t="shared" si="144"/>
        <v>0</v>
      </c>
      <c r="AF417" s="52" t="e">
        <f>HLOOKUP(I417,ElecAvoidedCostsWOCC!$A$5:$Q$50,G417+1,FALSE)</f>
        <v>#N/A</v>
      </c>
      <c r="AG417" s="44" t="e">
        <f t="shared" si="145"/>
        <v>#N/A</v>
      </c>
      <c r="AH417" s="52" t="e">
        <f>HLOOKUP(I417,ElecAvoidedCostsWOCC!$A$5:$Q$50,T417+1,FALSE)</f>
        <v>#N/A</v>
      </c>
      <c r="AI417" s="44" t="e">
        <f t="shared" si="146"/>
        <v>#N/A</v>
      </c>
      <c r="AJ417" s="44" t="e">
        <f t="shared" si="147"/>
        <v>#N/A</v>
      </c>
      <c r="AK417" s="44" t="e">
        <f>HLOOKUP(I417,ElecAvoidedCostsWOCC!$A$5:$Q$50,G417+1,FALSE)*J417*L417</f>
        <v>#N/A</v>
      </c>
      <c r="AL417" s="44" t="e">
        <f t="shared" si="148"/>
        <v>#N/A</v>
      </c>
      <c r="AM417" s="48">
        <f>IF(O417=0,0,IF(H417=0, HLOOKUP(I417,ElecAvoidedCostsWOCC!$A$5:$Q$50,T417+1,FALSE)*K417*J417,HLOOKUP(I417,ElecAvoidedCostsWOCC!$A$5:$Q$50,T417+1,FALSE)*L417*J417+HLOOKUP(I417,ElecAvoidedCostsWOCC!$A$5:$Q$50,G417+1,FALSE)*K417*J417-HLOOKUP(I417,ElecAvoidedCostsWOCC!$A$5:$Q$50,G417+1,FALSE)*L417*J417))</f>
        <v>0</v>
      </c>
      <c r="AN417" s="48">
        <f t="shared" si="149"/>
        <v>0</v>
      </c>
      <c r="AO417" s="47">
        <f t="shared" si="150"/>
        <v>0</v>
      </c>
      <c r="AP417" s="47" t="e">
        <f t="shared" si="151"/>
        <v>#DIV/0!</v>
      </c>
    </row>
    <row r="418" spans="2:42">
      <c r="B418" s="37"/>
      <c r="C418" s="61"/>
      <c r="D418" s="61"/>
      <c r="E418" s="38"/>
      <c r="F418" s="39"/>
      <c r="G418" s="39"/>
      <c r="H418" s="39"/>
      <c r="I418" s="40"/>
      <c r="J418" s="41"/>
      <c r="K418" s="41"/>
      <c r="L418" s="41"/>
      <c r="M418" s="42"/>
      <c r="N418" s="42"/>
      <c r="O418" s="43"/>
      <c r="P418" s="44"/>
      <c r="Q418" s="44"/>
      <c r="R418" s="45"/>
      <c r="S418" s="46"/>
      <c r="T418" s="39">
        <f t="shared" si="133"/>
        <v>0</v>
      </c>
      <c r="U418" s="47">
        <f t="shared" si="134"/>
        <v>0</v>
      </c>
      <c r="V418" s="48">
        <f t="shared" si="135"/>
        <v>0</v>
      </c>
      <c r="W418" s="49">
        <f t="shared" si="136"/>
        <v>0</v>
      </c>
      <c r="X418" s="44">
        <f t="shared" si="137"/>
        <v>0</v>
      </c>
      <c r="Y418" s="44">
        <f t="shared" si="138"/>
        <v>0</v>
      </c>
      <c r="Z418" s="44">
        <f t="shared" si="139"/>
        <v>0</v>
      </c>
      <c r="AA418" s="50">
        <f t="shared" si="140"/>
        <v>0</v>
      </c>
      <c r="AB418" s="51">
        <f t="shared" si="141"/>
        <v>0</v>
      </c>
      <c r="AC418" s="44">
        <f t="shared" si="142"/>
        <v>0</v>
      </c>
      <c r="AD418" s="44">
        <f t="shared" si="143"/>
        <v>0</v>
      </c>
      <c r="AE418" s="44">
        <f t="shared" si="144"/>
        <v>0</v>
      </c>
      <c r="AF418" s="52" t="e">
        <f>HLOOKUP(I418,ElecAvoidedCostsWOCC!$A$5:$Q$50,G418+1,FALSE)</f>
        <v>#N/A</v>
      </c>
      <c r="AG418" s="44" t="e">
        <f t="shared" si="145"/>
        <v>#N/A</v>
      </c>
      <c r="AH418" s="52" t="e">
        <f>HLOOKUP(I418,ElecAvoidedCostsWOCC!$A$5:$Q$50,T418+1,FALSE)</f>
        <v>#N/A</v>
      </c>
      <c r="AI418" s="44" t="e">
        <f t="shared" si="146"/>
        <v>#N/A</v>
      </c>
      <c r="AJ418" s="44" t="e">
        <f t="shared" si="147"/>
        <v>#N/A</v>
      </c>
      <c r="AK418" s="44" t="e">
        <f>HLOOKUP(I418,ElecAvoidedCostsWOCC!$A$5:$Q$50,G418+1,FALSE)*J418*L418</f>
        <v>#N/A</v>
      </c>
      <c r="AL418" s="44" t="e">
        <f t="shared" si="148"/>
        <v>#N/A</v>
      </c>
      <c r="AM418" s="48">
        <f>IF(O418=0,0,IF(H418=0, HLOOKUP(I418,ElecAvoidedCostsWOCC!$A$5:$Q$50,T418+1,FALSE)*K418*J418,HLOOKUP(I418,ElecAvoidedCostsWOCC!$A$5:$Q$50,T418+1,FALSE)*L418*J418+HLOOKUP(I418,ElecAvoidedCostsWOCC!$A$5:$Q$50,G418+1,FALSE)*K418*J418-HLOOKUP(I418,ElecAvoidedCostsWOCC!$A$5:$Q$50,G418+1,FALSE)*L418*J418))</f>
        <v>0</v>
      </c>
      <c r="AN418" s="48">
        <f t="shared" si="149"/>
        <v>0</v>
      </c>
      <c r="AO418" s="47">
        <f t="shared" si="150"/>
        <v>0</v>
      </c>
      <c r="AP418" s="47" t="e">
        <f t="shared" si="151"/>
        <v>#DIV/0!</v>
      </c>
    </row>
    <row r="419" spans="2:42">
      <c r="B419" s="37"/>
      <c r="C419" s="61"/>
      <c r="D419" s="61"/>
      <c r="E419" s="38"/>
      <c r="F419" s="39"/>
      <c r="G419" s="39"/>
      <c r="H419" s="39"/>
      <c r="I419" s="40"/>
      <c r="J419" s="41"/>
      <c r="K419" s="41"/>
      <c r="L419" s="41"/>
      <c r="M419" s="42"/>
      <c r="N419" s="42"/>
      <c r="O419" s="43"/>
      <c r="P419" s="44"/>
      <c r="Q419" s="44"/>
      <c r="R419" s="45"/>
      <c r="S419" s="46"/>
      <c r="T419" s="39">
        <f t="shared" si="133"/>
        <v>0</v>
      </c>
      <c r="U419" s="47">
        <f t="shared" si="134"/>
        <v>0</v>
      </c>
      <c r="V419" s="48">
        <f t="shared" si="135"/>
        <v>0</v>
      </c>
      <c r="W419" s="49">
        <f t="shared" si="136"/>
        <v>0</v>
      </c>
      <c r="X419" s="44">
        <f t="shared" si="137"/>
        <v>0</v>
      </c>
      <c r="Y419" s="44">
        <f t="shared" si="138"/>
        <v>0</v>
      </c>
      <c r="Z419" s="44">
        <f t="shared" si="139"/>
        <v>0</v>
      </c>
      <c r="AA419" s="50">
        <f t="shared" si="140"/>
        <v>0</v>
      </c>
      <c r="AB419" s="51">
        <f t="shared" si="141"/>
        <v>0</v>
      </c>
      <c r="AC419" s="44">
        <f t="shared" si="142"/>
        <v>0</v>
      </c>
      <c r="AD419" s="44">
        <f t="shared" si="143"/>
        <v>0</v>
      </c>
      <c r="AE419" s="44">
        <f t="shared" si="144"/>
        <v>0</v>
      </c>
      <c r="AF419" s="52" t="e">
        <f>HLOOKUP(I419,ElecAvoidedCostsWOCC!$A$5:$Q$50,G419+1,FALSE)</f>
        <v>#N/A</v>
      </c>
      <c r="AG419" s="44" t="e">
        <f t="shared" si="145"/>
        <v>#N/A</v>
      </c>
      <c r="AH419" s="52" t="e">
        <f>HLOOKUP(I419,ElecAvoidedCostsWOCC!$A$5:$Q$50,T419+1,FALSE)</f>
        <v>#N/A</v>
      </c>
      <c r="AI419" s="44" t="e">
        <f t="shared" si="146"/>
        <v>#N/A</v>
      </c>
      <c r="AJ419" s="44" t="e">
        <f t="shared" si="147"/>
        <v>#N/A</v>
      </c>
      <c r="AK419" s="44" t="e">
        <f>HLOOKUP(I419,ElecAvoidedCostsWOCC!$A$5:$Q$50,G419+1,FALSE)*J419*L419</f>
        <v>#N/A</v>
      </c>
      <c r="AL419" s="44" t="e">
        <f t="shared" si="148"/>
        <v>#N/A</v>
      </c>
      <c r="AM419" s="48">
        <f>IF(O419=0,0,IF(H419=0, HLOOKUP(I419,ElecAvoidedCostsWOCC!$A$5:$Q$50,T419+1,FALSE)*K419*J419,HLOOKUP(I419,ElecAvoidedCostsWOCC!$A$5:$Q$50,T419+1,FALSE)*L419*J419+HLOOKUP(I419,ElecAvoidedCostsWOCC!$A$5:$Q$50,G419+1,FALSE)*K419*J419-HLOOKUP(I419,ElecAvoidedCostsWOCC!$A$5:$Q$50,G419+1,FALSE)*L419*J419))</f>
        <v>0</v>
      </c>
      <c r="AN419" s="48">
        <f t="shared" si="149"/>
        <v>0</v>
      </c>
      <c r="AO419" s="47">
        <f t="shared" si="150"/>
        <v>0</v>
      </c>
      <c r="AP419" s="47" t="e">
        <f t="shared" si="151"/>
        <v>#DIV/0!</v>
      </c>
    </row>
    <row r="420" spans="2:42">
      <c r="B420" s="37"/>
      <c r="C420" s="61"/>
      <c r="D420" s="61"/>
      <c r="E420" s="38"/>
      <c r="F420" s="39"/>
      <c r="G420" s="39"/>
      <c r="H420" s="39"/>
      <c r="I420" s="40"/>
      <c r="J420" s="41"/>
      <c r="K420" s="41"/>
      <c r="L420" s="41"/>
      <c r="M420" s="42"/>
      <c r="N420" s="42"/>
      <c r="O420" s="43"/>
      <c r="P420" s="44"/>
      <c r="Q420" s="44"/>
      <c r="R420" s="45"/>
      <c r="S420" s="46"/>
      <c r="T420" s="39">
        <f t="shared" si="133"/>
        <v>0</v>
      </c>
      <c r="U420" s="47">
        <f t="shared" si="134"/>
        <v>0</v>
      </c>
      <c r="V420" s="48">
        <f t="shared" si="135"/>
        <v>0</v>
      </c>
      <c r="W420" s="49">
        <f t="shared" si="136"/>
        <v>0</v>
      </c>
      <c r="X420" s="44">
        <f t="shared" si="137"/>
        <v>0</v>
      </c>
      <c r="Y420" s="44">
        <f t="shared" si="138"/>
        <v>0</v>
      </c>
      <c r="Z420" s="44">
        <f t="shared" si="139"/>
        <v>0</v>
      </c>
      <c r="AA420" s="50">
        <f t="shared" si="140"/>
        <v>0</v>
      </c>
      <c r="AB420" s="51">
        <f t="shared" si="141"/>
        <v>0</v>
      </c>
      <c r="AC420" s="44">
        <f t="shared" si="142"/>
        <v>0</v>
      </c>
      <c r="AD420" s="44">
        <f t="shared" si="143"/>
        <v>0</v>
      </c>
      <c r="AE420" s="44">
        <f t="shared" si="144"/>
        <v>0</v>
      </c>
      <c r="AF420" s="52" t="e">
        <f>HLOOKUP(I420,ElecAvoidedCostsWOCC!$A$5:$Q$50,G420+1,FALSE)</f>
        <v>#N/A</v>
      </c>
      <c r="AG420" s="44" t="e">
        <f t="shared" si="145"/>
        <v>#N/A</v>
      </c>
      <c r="AH420" s="52" t="e">
        <f>HLOOKUP(I420,ElecAvoidedCostsWOCC!$A$5:$Q$50,T420+1,FALSE)</f>
        <v>#N/A</v>
      </c>
      <c r="AI420" s="44" t="e">
        <f t="shared" si="146"/>
        <v>#N/A</v>
      </c>
      <c r="AJ420" s="44" t="e">
        <f t="shared" si="147"/>
        <v>#N/A</v>
      </c>
      <c r="AK420" s="44" t="e">
        <f>HLOOKUP(I420,ElecAvoidedCostsWOCC!$A$5:$Q$50,G420+1,FALSE)*J420*L420</f>
        <v>#N/A</v>
      </c>
      <c r="AL420" s="44" t="e">
        <f t="shared" si="148"/>
        <v>#N/A</v>
      </c>
      <c r="AM420" s="48">
        <f>IF(O420=0,0,IF(H420=0, HLOOKUP(I420,ElecAvoidedCostsWOCC!$A$5:$Q$50,T420+1,FALSE)*K420*J420,HLOOKUP(I420,ElecAvoidedCostsWOCC!$A$5:$Q$50,T420+1,FALSE)*L420*J420+HLOOKUP(I420,ElecAvoidedCostsWOCC!$A$5:$Q$50,G420+1,FALSE)*K420*J420-HLOOKUP(I420,ElecAvoidedCostsWOCC!$A$5:$Q$50,G420+1,FALSE)*L420*J420))</f>
        <v>0</v>
      </c>
      <c r="AN420" s="48">
        <f t="shared" si="149"/>
        <v>0</v>
      </c>
      <c r="AO420" s="47">
        <f t="shared" si="150"/>
        <v>0</v>
      </c>
      <c r="AP420" s="47" t="e">
        <f t="shared" si="151"/>
        <v>#DIV/0!</v>
      </c>
    </row>
    <row r="421" spans="2:42">
      <c r="B421" s="37"/>
      <c r="C421" s="61"/>
      <c r="D421" s="61"/>
      <c r="E421" s="38"/>
      <c r="F421" s="39"/>
      <c r="G421" s="39"/>
      <c r="H421" s="39"/>
      <c r="I421" s="40"/>
      <c r="J421" s="41"/>
      <c r="K421" s="41"/>
      <c r="L421" s="41"/>
      <c r="M421" s="42"/>
      <c r="N421" s="42"/>
      <c r="O421" s="43"/>
      <c r="P421" s="44"/>
      <c r="Q421" s="44"/>
      <c r="R421" s="45"/>
      <c r="S421" s="46"/>
      <c r="T421" s="39">
        <f t="shared" si="133"/>
        <v>0</v>
      </c>
      <c r="U421" s="47">
        <f t="shared" si="134"/>
        <v>0</v>
      </c>
      <c r="V421" s="48">
        <f t="shared" si="135"/>
        <v>0</v>
      </c>
      <c r="W421" s="49">
        <f t="shared" si="136"/>
        <v>0</v>
      </c>
      <c r="X421" s="44">
        <f t="shared" si="137"/>
        <v>0</v>
      </c>
      <c r="Y421" s="44">
        <f t="shared" si="138"/>
        <v>0</v>
      </c>
      <c r="Z421" s="44">
        <f t="shared" si="139"/>
        <v>0</v>
      </c>
      <c r="AA421" s="50">
        <f t="shared" si="140"/>
        <v>0</v>
      </c>
      <c r="AB421" s="51">
        <f t="shared" si="141"/>
        <v>0</v>
      </c>
      <c r="AC421" s="44">
        <f t="shared" si="142"/>
        <v>0</v>
      </c>
      <c r="AD421" s="44">
        <f t="shared" si="143"/>
        <v>0</v>
      </c>
      <c r="AE421" s="44">
        <f t="shared" si="144"/>
        <v>0</v>
      </c>
      <c r="AF421" s="52" t="e">
        <f>HLOOKUP(I421,ElecAvoidedCostsWOCC!$A$5:$Q$50,G421+1,FALSE)</f>
        <v>#N/A</v>
      </c>
      <c r="AG421" s="44" t="e">
        <f t="shared" si="145"/>
        <v>#N/A</v>
      </c>
      <c r="AH421" s="52" t="e">
        <f>HLOOKUP(I421,ElecAvoidedCostsWOCC!$A$5:$Q$50,T421+1,FALSE)</f>
        <v>#N/A</v>
      </c>
      <c r="AI421" s="44" t="e">
        <f t="shared" si="146"/>
        <v>#N/A</v>
      </c>
      <c r="AJ421" s="44" t="e">
        <f t="shared" si="147"/>
        <v>#N/A</v>
      </c>
      <c r="AK421" s="44" t="e">
        <f>HLOOKUP(I421,ElecAvoidedCostsWOCC!$A$5:$Q$50,G421+1,FALSE)*J421*L421</f>
        <v>#N/A</v>
      </c>
      <c r="AL421" s="44" t="e">
        <f t="shared" si="148"/>
        <v>#N/A</v>
      </c>
      <c r="AM421" s="48">
        <f>IF(O421=0,0,IF(H421=0, HLOOKUP(I421,ElecAvoidedCostsWOCC!$A$5:$Q$50,T421+1,FALSE)*K421*J421,HLOOKUP(I421,ElecAvoidedCostsWOCC!$A$5:$Q$50,T421+1,FALSE)*L421*J421+HLOOKUP(I421,ElecAvoidedCostsWOCC!$A$5:$Q$50,G421+1,FALSE)*K421*J421-HLOOKUP(I421,ElecAvoidedCostsWOCC!$A$5:$Q$50,G421+1,FALSE)*L421*J421))</f>
        <v>0</v>
      </c>
      <c r="AN421" s="48">
        <f t="shared" si="149"/>
        <v>0</v>
      </c>
      <c r="AO421" s="47">
        <f t="shared" si="150"/>
        <v>0</v>
      </c>
      <c r="AP421" s="47" t="e">
        <f t="shared" si="151"/>
        <v>#DIV/0!</v>
      </c>
    </row>
    <row r="422" spans="2:42">
      <c r="B422" s="37"/>
      <c r="C422" s="61"/>
      <c r="D422" s="61"/>
      <c r="E422" s="38"/>
      <c r="F422" s="39"/>
      <c r="G422" s="39"/>
      <c r="H422" s="39"/>
      <c r="I422" s="40"/>
      <c r="J422" s="41"/>
      <c r="K422" s="41"/>
      <c r="L422" s="41"/>
      <c r="M422" s="42"/>
      <c r="N422" s="42"/>
      <c r="O422" s="43"/>
      <c r="P422" s="44"/>
      <c r="Q422" s="44"/>
      <c r="R422" s="45"/>
      <c r="S422" s="46"/>
      <c r="T422" s="39">
        <f t="shared" si="133"/>
        <v>0</v>
      </c>
      <c r="U422" s="47">
        <f t="shared" si="134"/>
        <v>0</v>
      </c>
      <c r="V422" s="48">
        <f t="shared" si="135"/>
        <v>0</v>
      </c>
      <c r="W422" s="49">
        <f t="shared" si="136"/>
        <v>0</v>
      </c>
      <c r="X422" s="44">
        <f t="shared" si="137"/>
        <v>0</v>
      </c>
      <c r="Y422" s="44">
        <f t="shared" si="138"/>
        <v>0</v>
      </c>
      <c r="Z422" s="44">
        <f t="shared" si="139"/>
        <v>0</v>
      </c>
      <c r="AA422" s="50">
        <f t="shared" si="140"/>
        <v>0</v>
      </c>
      <c r="AB422" s="51">
        <f t="shared" si="141"/>
        <v>0</v>
      </c>
      <c r="AC422" s="44">
        <f t="shared" si="142"/>
        <v>0</v>
      </c>
      <c r="AD422" s="44">
        <f t="shared" si="143"/>
        <v>0</v>
      </c>
      <c r="AE422" s="44">
        <f t="shared" si="144"/>
        <v>0</v>
      </c>
      <c r="AF422" s="52" t="e">
        <f>HLOOKUP(I422,ElecAvoidedCostsWOCC!$A$5:$Q$50,G422+1,FALSE)</f>
        <v>#N/A</v>
      </c>
      <c r="AG422" s="44" t="e">
        <f t="shared" si="145"/>
        <v>#N/A</v>
      </c>
      <c r="AH422" s="52" t="e">
        <f>HLOOKUP(I422,ElecAvoidedCostsWOCC!$A$5:$Q$50,T422+1,FALSE)</f>
        <v>#N/A</v>
      </c>
      <c r="AI422" s="44" t="e">
        <f t="shared" si="146"/>
        <v>#N/A</v>
      </c>
      <c r="AJ422" s="44" t="e">
        <f t="shared" si="147"/>
        <v>#N/A</v>
      </c>
      <c r="AK422" s="44" t="e">
        <f>HLOOKUP(I422,ElecAvoidedCostsWOCC!$A$5:$Q$50,G422+1,FALSE)*J422*L422</f>
        <v>#N/A</v>
      </c>
      <c r="AL422" s="44" t="e">
        <f t="shared" si="148"/>
        <v>#N/A</v>
      </c>
      <c r="AM422" s="48">
        <f>IF(O422=0,0,IF(H422=0, HLOOKUP(I422,ElecAvoidedCostsWOCC!$A$5:$Q$50,T422+1,FALSE)*K422*J422,HLOOKUP(I422,ElecAvoidedCostsWOCC!$A$5:$Q$50,T422+1,FALSE)*L422*J422+HLOOKUP(I422,ElecAvoidedCostsWOCC!$A$5:$Q$50,G422+1,FALSE)*K422*J422-HLOOKUP(I422,ElecAvoidedCostsWOCC!$A$5:$Q$50,G422+1,FALSE)*L422*J422))</f>
        <v>0</v>
      </c>
      <c r="AN422" s="48">
        <f t="shared" si="149"/>
        <v>0</v>
      </c>
      <c r="AO422" s="47">
        <f t="shared" si="150"/>
        <v>0</v>
      </c>
      <c r="AP422" s="47" t="e">
        <f t="shared" si="151"/>
        <v>#DIV/0!</v>
      </c>
    </row>
    <row r="423" spans="2:42">
      <c r="B423" s="37"/>
      <c r="C423" s="61"/>
      <c r="D423" s="61"/>
      <c r="E423" s="38"/>
      <c r="F423" s="39"/>
      <c r="G423" s="39"/>
      <c r="H423" s="39"/>
      <c r="I423" s="40"/>
      <c r="J423" s="41"/>
      <c r="K423" s="41"/>
      <c r="L423" s="41"/>
      <c r="M423" s="42"/>
      <c r="N423" s="42"/>
      <c r="O423" s="43"/>
      <c r="P423" s="44"/>
      <c r="Q423" s="44"/>
      <c r="R423" s="45"/>
      <c r="S423" s="46"/>
      <c r="T423" s="39">
        <f t="shared" si="133"/>
        <v>0</v>
      </c>
      <c r="U423" s="47">
        <f t="shared" si="134"/>
        <v>0</v>
      </c>
      <c r="V423" s="48">
        <f t="shared" si="135"/>
        <v>0</v>
      </c>
      <c r="W423" s="49">
        <f t="shared" si="136"/>
        <v>0</v>
      </c>
      <c r="X423" s="44">
        <f t="shared" si="137"/>
        <v>0</v>
      </c>
      <c r="Y423" s="44">
        <f t="shared" si="138"/>
        <v>0</v>
      </c>
      <c r="Z423" s="44">
        <f t="shared" si="139"/>
        <v>0</v>
      </c>
      <c r="AA423" s="50">
        <f t="shared" si="140"/>
        <v>0</v>
      </c>
      <c r="AB423" s="51">
        <f t="shared" si="141"/>
        <v>0</v>
      </c>
      <c r="AC423" s="44">
        <f t="shared" si="142"/>
        <v>0</v>
      </c>
      <c r="AD423" s="44">
        <f t="shared" si="143"/>
        <v>0</v>
      </c>
      <c r="AE423" s="44">
        <f t="shared" si="144"/>
        <v>0</v>
      </c>
      <c r="AF423" s="52" t="e">
        <f>HLOOKUP(I423,ElecAvoidedCostsWOCC!$A$5:$Q$50,G423+1,FALSE)</f>
        <v>#N/A</v>
      </c>
      <c r="AG423" s="44" t="e">
        <f t="shared" si="145"/>
        <v>#N/A</v>
      </c>
      <c r="AH423" s="52" t="e">
        <f>HLOOKUP(I423,ElecAvoidedCostsWOCC!$A$5:$Q$50,T423+1,FALSE)</f>
        <v>#N/A</v>
      </c>
      <c r="AI423" s="44" t="e">
        <f t="shared" si="146"/>
        <v>#N/A</v>
      </c>
      <c r="AJ423" s="44" t="e">
        <f t="shared" si="147"/>
        <v>#N/A</v>
      </c>
      <c r="AK423" s="44" t="e">
        <f>HLOOKUP(I423,ElecAvoidedCostsWOCC!$A$5:$Q$50,G423+1,FALSE)*J423*L423</f>
        <v>#N/A</v>
      </c>
      <c r="AL423" s="44" t="e">
        <f t="shared" si="148"/>
        <v>#N/A</v>
      </c>
      <c r="AM423" s="48">
        <f>IF(O423=0,0,IF(H423=0, HLOOKUP(I423,ElecAvoidedCostsWOCC!$A$5:$Q$50,T423+1,FALSE)*K423*J423,HLOOKUP(I423,ElecAvoidedCostsWOCC!$A$5:$Q$50,T423+1,FALSE)*L423*J423+HLOOKUP(I423,ElecAvoidedCostsWOCC!$A$5:$Q$50,G423+1,FALSE)*K423*J423-HLOOKUP(I423,ElecAvoidedCostsWOCC!$A$5:$Q$50,G423+1,FALSE)*L423*J423))</f>
        <v>0</v>
      </c>
      <c r="AN423" s="48">
        <f t="shared" si="149"/>
        <v>0</v>
      </c>
      <c r="AO423" s="47">
        <f t="shared" si="150"/>
        <v>0</v>
      </c>
      <c r="AP423" s="47" t="e">
        <f t="shared" si="151"/>
        <v>#DIV/0!</v>
      </c>
    </row>
    <row r="424" spans="2:42">
      <c r="B424" s="37"/>
      <c r="C424" s="61"/>
      <c r="D424" s="61"/>
      <c r="E424" s="38"/>
      <c r="F424" s="39"/>
      <c r="G424" s="39"/>
      <c r="H424" s="39"/>
      <c r="I424" s="40"/>
      <c r="J424" s="41"/>
      <c r="K424" s="41"/>
      <c r="L424" s="41"/>
      <c r="M424" s="42"/>
      <c r="N424" s="42"/>
      <c r="O424" s="43"/>
      <c r="P424" s="44"/>
      <c r="Q424" s="44"/>
      <c r="R424" s="45"/>
      <c r="S424" s="46"/>
      <c r="T424" s="39">
        <f t="shared" si="133"/>
        <v>0</v>
      </c>
      <c r="U424" s="47">
        <f t="shared" si="134"/>
        <v>0</v>
      </c>
      <c r="V424" s="48">
        <f t="shared" si="135"/>
        <v>0</v>
      </c>
      <c r="W424" s="49">
        <f t="shared" si="136"/>
        <v>0</v>
      </c>
      <c r="X424" s="44">
        <f t="shared" si="137"/>
        <v>0</v>
      </c>
      <c r="Y424" s="44">
        <f t="shared" si="138"/>
        <v>0</v>
      </c>
      <c r="Z424" s="44">
        <f t="shared" si="139"/>
        <v>0</v>
      </c>
      <c r="AA424" s="50">
        <f t="shared" si="140"/>
        <v>0</v>
      </c>
      <c r="AB424" s="51">
        <f t="shared" si="141"/>
        <v>0</v>
      </c>
      <c r="AC424" s="44">
        <f t="shared" si="142"/>
        <v>0</v>
      </c>
      <c r="AD424" s="44">
        <f t="shared" si="143"/>
        <v>0</v>
      </c>
      <c r="AE424" s="44">
        <f t="shared" si="144"/>
        <v>0</v>
      </c>
      <c r="AF424" s="52" t="e">
        <f>HLOOKUP(I424,ElecAvoidedCostsWOCC!$A$5:$Q$50,G424+1,FALSE)</f>
        <v>#N/A</v>
      </c>
      <c r="AG424" s="44" t="e">
        <f t="shared" si="145"/>
        <v>#N/A</v>
      </c>
      <c r="AH424" s="52" t="e">
        <f>HLOOKUP(I424,ElecAvoidedCostsWOCC!$A$5:$Q$50,T424+1,FALSE)</f>
        <v>#N/A</v>
      </c>
      <c r="AI424" s="44" t="e">
        <f t="shared" si="146"/>
        <v>#N/A</v>
      </c>
      <c r="AJ424" s="44" t="e">
        <f t="shared" si="147"/>
        <v>#N/A</v>
      </c>
      <c r="AK424" s="44" t="e">
        <f>HLOOKUP(I424,ElecAvoidedCostsWOCC!$A$5:$Q$50,G424+1,FALSE)*J424*L424</f>
        <v>#N/A</v>
      </c>
      <c r="AL424" s="44" t="e">
        <f t="shared" si="148"/>
        <v>#N/A</v>
      </c>
      <c r="AM424" s="48">
        <f>IF(O424=0,0,IF(H424=0, HLOOKUP(I424,ElecAvoidedCostsWOCC!$A$5:$Q$50,T424+1,FALSE)*K424*J424,HLOOKUP(I424,ElecAvoidedCostsWOCC!$A$5:$Q$50,T424+1,FALSE)*L424*J424+HLOOKUP(I424,ElecAvoidedCostsWOCC!$A$5:$Q$50,G424+1,FALSE)*K424*J424-HLOOKUP(I424,ElecAvoidedCostsWOCC!$A$5:$Q$50,G424+1,FALSE)*L424*J424))</f>
        <v>0</v>
      </c>
      <c r="AN424" s="48">
        <f t="shared" si="149"/>
        <v>0</v>
      </c>
      <c r="AO424" s="47">
        <f t="shared" si="150"/>
        <v>0</v>
      </c>
      <c r="AP424" s="47" t="e">
        <f t="shared" si="151"/>
        <v>#DIV/0!</v>
      </c>
    </row>
    <row r="425" spans="2:42">
      <c r="B425" s="37"/>
      <c r="C425" s="61"/>
      <c r="D425" s="61"/>
      <c r="E425" s="38"/>
      <c r="F425" s="39"/>
      <c r="G425" s="39"/>
      <c r="H425" s="39"/>
      <c r="I425" s="40"/>
      <c r="J425" s="41"/>
      <c r="K425" s="41"/>
      <c r="L425" s="41"/>
      <c r="M425" s="42"/>
      <c r="N425" s="42"/>
      <c r="O425" s="43"/>
      <c r="P425" s="44"/>
      <c r="Q425" s="44"/>
      <c r="R425" s="45"/>
      <c r="S425" s="46"/>
      <c r="T425" s="39">
        <f t="shared" si="133"/>
        <v>0</v>
      </c>
      <c r="U425" s="47">
        <f t="shared" si="134"/>
        <v>0</v>
      </c>
      <c r="V425" s="48">
        <f t="shared" si="135"/>
        <v>0</v>
      </c>
      <c r="W425" s="49">
        <f t="shared" si="136"/>
        <v>0</v>
      </c>
      <c r="X425" s="44">
        <f t="shared" si="137"/>
        <v>0</v>
      </c>
      <c r="Y425" s="44">
        <f t="shared" si="138"/>
        <v>0</v>
      </c>
      <c r="Z425" s="44">
        <f t="shared" si="139"/>
        <v>0</v>
      </c>
      <c r="AA425" s="50">
        <f t="shared" si="140"/>
        <v>0</v>
      </c>
      <c r="AB425" s="51">
        <f t="shared" si="141"/>
        <v>0</v>
      </c>
      <c r="AC425" s="44">
        <f t="shared" si="142"/>
        <v>0</v>
      </c>
      <c r="AD425" s="44">
        <f t="shared" si="143"/>
        <v>0</v>
      </c>
      <c r="AE425" s="44">
        <f t="shared" si="144"/>
        <v>0</v>
      </c>
      <c r="AF425" s="52" t="e">
        <f>HLOOKUP(I425,ElecAvoidedCostsWOCC!$A$5:$Q$50,G425+1,FALSE)</f>
        <v>#N/A</v>
      </c>
      <c r="AG425" s="44" t="e">
        <f t="shared" si="145"/>
        <v>#N/A</v>
      </c>
      <c r="AH425" s="52" t="e">
        <f>HLOOKUP(I425,ElecAvoidedCostsWOCC!$A$5:$Q$50,T425+1,FALSE)</f>
        <v>#N/A</v>
      </c>
      <c r="AI425" s="44" t="e">
        <f t="shared" si="146"/>
        <v>#N/A</v>
      </c>
      <c r="AJ425" s="44" t="e">
        <f t="shared" si="147"/>
        <v>#N/A</v>
      </c>
      <c r="AK425" s="44" t="e">
        <f>HLOOKUP(I425,ElecAvoidedCostsWOCC!$A$5:$Q$50,G425+1,FALSE)*J425*L425</f>
        <v>#N/A</v>
      </c>
      <c r="AL425" s="44" t="e">
        <f t="shared" si="148"/>
        <v>#N/A</v>
      </c>
      <c r="AM425" s="48">
        <f>IF(O425=0,0,IF(H425=0, HLOOKUP(I425,ElecAvoidedCostsWOCC!$A$5:$Q$50,T425+1,FALSE)*K425*J425,HLOOKUP(I425,ElecAvoidedCostsWOCC!$A$5:$Q$50,T425+1,FALSE)*L425*J425+HLOOKUP(I425,ElecAvoidedCostsWOCC!$A$5:$Q$50,G425+1,FALSE)*K425*J425-HLOOKUP(I425,ElecAvoidedCostsWOCC!$A$5:$Q$50,G425+1,FALSE)*L425*J425))</f>
        <v>0</v>
      </c>
      <c r="AN425" s="48">
        <f t="shared" si="149"/>
        <v>0</v>
      </c>
      <c r="AO425" s="47">
        <f t="shared" si="150"/>
        <v>0</v>
      </c>
      <c r="AP425" s="47" t="e">
        <f t="shared" si="151"/>
        <v>#DIV/0!</v>
      </c>
    </row>
    <row r="426" spans="2:42">
      <c r="B426" s="37"/>
      <c r="C426" s="61"/>
      <c r="D426" s="61"/>
      <c r="E426" s="38"/>
      <c r="F426" s="39"/>
      <c r="G426" s="39"/>
      <c r="H426" s="39"/>
      <c r="I426" s="40"/>
      <c r="J426" s="41"/>
      <c r="K426" s="41"/>
      <c r="L426" s="41"/>
      <c r="M426" s="42"/>
      <c r="N426" s="42"/>
      <c r="O426" s="43"/>
      <c r="P426" s="44"/>
      <c r="Q426" s="44"/>
      <c r="R426" s="45"/>
      <c r="S426" s="46"/>
      <c r="T426" s="39">
        <f t="shared" si="133"/>
        <v>0</v>
      </c>
      <c r="U426" s="47">
        <f t="shared" si="134"/>
        <v>0</v>
      </c>
      <c r="V426" s="48">
        <f t="shared" si="135"/>
        <v>0</v>
      </c>
      <c r="W426" s="49">
        <f t="shared" si="136"/>
        <v>0</v>
      </c>
      <c r="X426" s="44">
        <f t="shared" si="137"/>
        <v>0</v>
      </c>
      <c r="Y426" s="44">
        <f t="shared" si="138"/>
        <v>0</v>
      </c>
      <c r="Z426" s="44">
        <f t="shared" si="139"/>
        <v>0</v>
      </c>
      <c r="AA426" s="50">
        <f t="shared" si="140"/>
        <v>0</v>
      </c>
      <c r="AB426" s="51">
        <f t="shared" si="141"/>
        <v>0</v>
      </c>
      <c r="AC426" s="44">
        <f t="shared" si="142"/>
        <v>0</v>
      </c>
      <c r="AD426" s="44">
        <f t="shared" si="143"/>
        <v>0</v>
      </c>
      <c r="AE426" s="44">
        <f t="shared" si="144"/>
        <v>0</v>
      </c>
      <c r="AF426" s="52" t="e">
        <f>HLOOKUP(I426,ElecAvoidedCostsWOCC!$A$5:$Q$50,G426+1,FALSE)</f>
        <v>#N/A</v>
      </c>
      <c r="AG426" s="44" t="e">
        <f t="shared" si="145"/>
        <v>#N/A</v>
      </c>
      <c r="AH426" s="52" t="e">
        <f>HLOOKUP(I426,ElecAvoidedCostsWOCC!$A$5:$Q$50,T426+1,FALSE)</f>
        <v>#N/A</v>
      </c>
      <c r="AI426" s="44" t="e">
        <f t="shared" si="146"/>
        <v>#N/A</v>
      </c>
      <c r="AJ426" s="44" t="e">
        <f t="shared" si="147"/>
        <v>#N/A</v>
      </c>
      <c r="AK426" s="44" t="e">
        <f>HLOOKUP(I426,ElecAvoidedCostsWOCC!$A$5:$Q$50,G426+1,FALSE)*J426*L426</f>
        <v>#N/A</v>
      </c>
      <c r="AL426" s="44" t="e">
        <f t="shared" si="148"/>
        <v>#N/A</v>
      </c>
      <c r="AM426" s="48">
        <f>IF(O426=0,0,IF(H426=0, HLOOKUP(I426,ElecAvoidedCostsWOCC!$A$5:$Q$50,T426+1,FALSE)*K426*J426,HLOOKUP(I426,ElecAvoidedCostsWOCC!$A$5:$Q$50,T426+1,FALSE)*L426*J426+HLOOKUP(I426,ElecAvoidedCostsWOCC!$A$5:$Q$50,G426+1,FALSE)*K426*J426-HLOOKUP(I426,ElecAvoidedCostsWOCC!$A$5:$Q$50,G426+1,FALSE)*L426*J426))</f>
        <v>0</v>
      </c>
      <c r="AN426" s="48">
        <f t="shared" si="149"/>
        <v>0</v>
      </c>
      <c r="AO426" s="47">
        <f t="shared" si="150"/>
        <v>0</v>
      </c>
      <c r="AP426" s="47" t="e">
        <f t="shared" si="151"/>
        <v>#DIV/0!</v>
      </c>
    </row>
    <row r="427" spans="2:42">
      <c r="B427" s="37"/>
      <c r="C427" s="61"/>
      <c r="D427" s="61"/>
      <c r="E427" s="38"/>
      <c r="F427" s="39"/>
      <c r="G427" s="39"/>
      <c r="H427" s="39"/>
      <c r="I427" s="40"/>
      <c r="J427" s="41"/>
      <c r="K427" s="41"/>
      <c r="L427" s="41"/>
      <c r="M427" s="42"/>
      <c r="N427" s="42"/>
      <c r="O427" s="43"/>
      <c r="P427" s="44"/>
      <c r="Q427" s="44"/>
      <c r="R427" s="45"/>
      <c r="S427" s="46"/>
      <c r="T427" s="39">
        <f t="shared" si="133"/>
        <v>0</v>
      </c>
      <c r="U427" s="47">
        <f t="shared" si="134"/>
        <v>0</v>
      </c>
      <c r="V427" s="48">
        <f t="shared" si="135"/>
        <v>0</v>
      </c>
      <c r="W427" s="49">
        <f t="shared" si="136"/>
        <v>0</v>
      </c>
      <c r="X427" s="44">
        <f t="shared" si="137"/>
        <v>0</v>
      </c>
      <c r="Y427" s="44">
        <f t="shared" si="138"/>
        <v>0</v>
      </c>
      <c r="Z427" s="44">
        <f t="shared" si="139"/>
        <v>0</v>
      </c>
      <c r="AA427" s="50">
        <f t="shared" si="140"/>
        <v>0</v>
      </c>
      <c r="AB427" s="51">
        <f t="shared" si="141"/>
        <v>0</v>
      </c>
      <c r="AC427" s="44">
        <f t="shared" si="142"/>
        <v>0</v>
      </c>
      <c r="AD427" s="44">
        <f t="shared" si="143"/>
        <v>0</v>
      </c>
      <c r="AE427" s="44">
        <f t="shared" si="144"/>
        <v>0</v>
      </c>
      <c r="AF427" s="52" t="e">
        <f>HLOOKUP(I427,ElecAvoidedCostsWOCC!$A$5:$Q$50,G427+1,FALSE)</f>
        <v>#N/A</v>
      </c>
      <c r="AG427" s="44" t="e">
        <f t="shared" si="145"/>
        <v>#N/A</v>
      </c>
      <c r="AH427" s="52" t="e">
        <f>HLOOKUP(I427,ElecAvoidedCostsWOCC!$A$5:$Q$50,T427+1,FALSE)</f>
        <v>#N/A</v>
      </c>
      <c r="AI427" s="44" t="e">
        <f t="shared" si="146"/>
        <v>#N/A</v>
      </c>
      <c r="AJ427" s="44" t="e">
        <f t="shared" si="147"/>
        <v>#N/A</v>
      </c>
      <c r="AK427" s="44" t="e">
        <f>HLOOKUP(I427,ElecAvoidedCostsWOCC!$A$5:$Q$50,G427+1,FALSE)*J427*L427</f>
        <v>#N/A</v>
      </c>
      <c r="AL427" s="44" t="e">
        <f t="shared" si="148"/>
        <v>#N/A</v>
      </c>
      <c r="AM427" s="48">
        <f>IF(O427=0,0,IF(H427=0, HLOOKUP(I427,ElecAvoidedCostsWOCC!$A$5:$Q$50,T427+1,FALSE)*K427*J427,HLOOKUP(I427,ElecAvoidedCostsWOCC!$A$5:$Q$50,T427+1,FALSE)*L427*J427+HLOOKUP(I427,ElecAvoidedCostsWOCC!$A$5:$Q$50,G427+1,FALSE)*K427*J427-HLOOKUP(I427,ElecAvoidedCostsWOCC!$A$5:$Q$50,G427+1,FALSE)*L427*J427))</f>
        <v>0</v>
      </c>
      <c r="AN427" s="48">
        <f t="shared" si="149"/>
        <v>0</v>
      </c>
      <c r="AO427" s="47">
        <f t="shared" si="150"/>
        <v>0</v>
      </c>
      <c r="AP427" s="47" t="e">
        <f t="shared" si="151"/>
        <v>#DIV/0!</v>
      </c>
    </row>
    <row r="428" spans="2:42">
      <c r="B428" s="37"/>
      <c r="C428" s="61"/>
      <c r="D428" s="61"/>
      <c r="E428" s="38"/>
      <c r="F428" s="39"/>
      <c r="G428" s="39"/>
      <c r="H428" s="39"/>
      <c r="I428" s="40"/>
      <c r="J428" s="41"/>
      <c r="K428" s="41"/>
      <c r="L428" s="41"/>
      <c r="M428" s="42"/>
      <c r="N428" s="42"/>
      <c r="O428" s="43"/>
      <c r="P428" s="44"/>
      <c r="Q428" s="44"/>
      <c r="R428" s="45"/>
      <c r="S428" s="46"/>
      <c r="T428" s="39">
        <f t="shared" si="133"/>
        <v>0</v>
      </c>
      <c r="U428" s="47">
        <f t="shared" si="134"/>
        <v>0</v>
      </c>
      <c r="V428" s="48">
        <f t="shared" si="135"/>
        <v>0</v>
      </c>
      <c r="W428" s="49">
        <f t="shared" si="136"/>
        <v>0</v>
      </c>
      <c r="X428" s="44">
        <f t="shared" si="137"/>
        <v>0</v>
      </c>
      <c r="Y428" s="44">
        <f t="shared" si="138"/>
        <v>0</v>
      </c>
      <c r="Z428" s="44">
        <f t="shared" si="139"/>
        <v>0</v>
      </c>
      <c r="AA428" s="50">
        <f t="shared" si="140"/>
        <v>0</v>
      </c>
      <c r="AB428" s="51">
        <f t="shared" si="141"/>
        <v>0</v>
      </c>
      <c r="AC428" s="44">
        <f t="shared" si="142"/>
        <v>0</v>
      </c>
      <c r="AD428" s="44">
        <f t="shared" si="143"/>
        <v>0</v>
      </c>
      <c r="AE428" s="44">
        <f t="shared" si="144"/>
        <v>0</v>
      </c>
      <c r="AF428" s="52" t="e">
        <f>HLOOKUP(I428,ElecAvoidedCostsWOCC!$A$5:$Q$50,G428+1,FALSE)</f>
        <v>#N/A</v>
      </c>
      <c r="AG428" s="44" t="e">
        <f t="shared" si="145"/>
        <v>#N/A</v>
      </c>
      <c r="AH428" s="52" t="e">
        <f>HLOOKUP(I428,ElecAvoidedCostsWOCC!$A$5:$Q$50,T428+1,FALSE)</f>
        <v>#N/A</v>
      </c>
      <c r="AI428" s="44" t="e">
        <f t="shared" si="146"/>
        <v>#N/A</v>
      </c>
      <c r="AJ428" s="44" t="e">
        <f t="shared" si="147"/>
        <v>#N/A</v>
      </c>
      <c r="AK428" s="44" t="e">
        <f>HLOOKUP(I428,ElecAvoidedCostsWOCC!$A$5:$Q$50,G428+1,FALSE)*J428*L428</f>
        <v>#N/A</v>
      </c>
      <c r="AL428" s="44" t="e">
        <f t="shared" si="148"/>
        <v>#N/A</v>
      </c>
      <c r="AM428" s="48">
        <f>IF(O428=0,0,IF(H428=0, HLOOKUP(I428,ElecAvoidedCostsWOCC!$A$5:$Q$50,T428+1,FALSE)*K428*J428,HLOOKUP(I428,ElecAvoidedCostsWOCC!$A$5:$Q$50,T428+1,FALSE)*L428*J428+HLOOKUP(I428,ElecAvoidedCostsWOCC!$A$5:$Q$50,G428+1,FALSE)*K428*J428-HLOOKUP(I428,ElecAvoidedCostsWOCC!$A$5:$Q$50,G428+1,FALSE)*L428*J428))</f>
        <v>0</v>
      </c>
      <c r="AN428" s="48">
        <f t="shared" si="149"/>
        <v>0</v>
      </c>
      <c r="AO428" s="47">
        <f t="shared" si="150"/>
        <v>0</v>
      </c>
      <c r="AP428" s="47" t="e">
        <f t="shared" si="151"/>
        <v>#DIV/0!</v>
      </c>
    </row>
    <row r="429" spans="2:42">
      <c r="B429" s="37"/>
      <c r="C429" s="61"/>
      <c r="D429" s="61"/>
      <c r="E429" s="38"/>
      <c r="F429" s="39"/>
      <c r="G429" s="39"/>
      <c r="H429" s="39"/>
      <c r="I429" s="40"/>
      <c r="J429" s="41"/>
      <c r="K429" s="41"/>
      <c r="L429" s="41"/>
      <c r="M429" s="42"/>
      <c r="N429" s="42"/>
      <c r="O429" s="43"/>
      <c r="P429" s="44"/>
      <c r="Q429" s="44"/>
      <c r="R429" s="45"/>
      <c r="S429" s="46"/>
      <c r="T429" s="39">
        <f t="shared" si="133"/>
        <v>0</v>
      </c>
      <c r="U429" s="47">
        <f t="shared" si="134"/>
        <v>0</v>
      </c>
      <c r="V429" s="48">
        <f t="shared" si="135"/>
        <v>0</v>
      </c>
      <c r="W429" s="49">
        <f t="shared" si="136"/>
        <v>0</v>
      </c>
      <c r="X429" s="44">
        <f t="shared" si="137"/>
        <v>0</v>
      </c>
      <c r="Y429" s="44">
        <f t="shared" si="138"/>
        <v>0</v>
      </c>
      <c r="Z429" s="44">
        <f t="shared" si="139"/>
        <v>0</v>
      </c>
      <c r="AA429" s="50">
        <f t="shared" si="140"/>
        <v>0</v>
      </c>
      <c r="AB429" s="51">
        <f t="shared" si="141"/>
        <v>0</v>
      </c>
      <c r="AC429" s="44">
        <f t="shared" si="142"/>
        <v>0</v>
      </c>
      <c r="AD429" s="44">
        <f t="shared" si="143"/>
        <v>0</v>
      </c>
      <c r="AE429" s="44">
        <f t="shared" si="144"/>
        <v>0</v>
      </c>
      <c r="AF429" s="52" t="e">
        <f>HLOOKUP(I429,ElecAvoidedCostsWOCC!$A$5:$Q$50,G429+1,FALSE)</f>
        <v>#N/A</v>
      </c>
      <c r="AG429" s="44" t="e">
        <f t="shared" si="145"/>
        <v>#N/A</v>
      </c>
      <c r="AH429" s="52" t="e">
        <f>HLOOKUP(I429,ElecAvoidedCostsWOCC!$A$5:$Q$50,T429+1,FALSE)</f>
        <v>#N/A</v>
      </c>
      <c r="AI429" s="44" t="e">
        <f t="shared" si="146"/>
        <v>#N/A</v>
      </c>
      <c r="AJ429" s="44" t="e">
        <f t="shared" si="147"/>
        <v>#N/A</v>
      </c>
      <c r="AK429" s="44" t="e">
        <f>HLOOKUP(I429,ElecAvoidedCostsWOCC!$A$5:$Q$50,G429+1,FALSE)*J429*L429</f>
        <v>#N/A</v>
      </c>
      <c r="AL429" s="44" t="e">
        <f t="shared" si="148"/>
        <v>#N/A</v>
      </c>
      <c r="AM429" s="48">
        <f>IF(O429=0,0,IF(H429=0, HLOOKUP(I429,ElecAvoidedCostsWOCC!$A$5:$Q$50,T429+1,FALSE)*K429*J429,HLOOKUP(I429,ElecAvoidedCostsWOCC!$A$5:$Q$50,T429+1,FALSE)*L429*J429+HLOOKUP(I429,ElecAvoidedCostsWOCC!$A$5:$Q$50,G429+1,FALSE)*K429*J429-HLOOKUP(I429,ElecAvoidedCostsWOCC!$A$5:$Q$50,G429+1,FALSE)*L429*J429))</f>
        <v>0</v>
      </c>
      <c r="AN429" s="48">
        <f t="shared" si="149"/>
        <v>0</v>
      </c>
      <c r="AO429" s="47">
        <f t="shared" si="150"/>
        <v>0</v>
      </c>
      <c r="AP429" s="47" t="e">
        <f t="shared" si="151"/>
        <v>#DIV/0!</v>
      </c>
    </row>
    <row r="430" spans="2:42">
      <c r="B430" s="37"/>
      <c r="C430" s="61"/>
      <c r="D430" s="61"/>
      <c r="E430" s="38"/>
      <c r="F430" s="39"/>
      <c r="G430" s="39"/>
      <c r="H430" s="39"/>
      <c r="I430" s="40"/>
      <c r="J430" s="41"/>
      <c r="K430" s="41"/>
      <c r="L430" s="41"/>
      <c r="M430" s="42"/>
      <c r="N430" s="42"/>
      <c r="O430" s="43"/>
      <c r="P430" s="44"/>
      <c r="Q430" s="44"/>
      <c r="R430" s="45"/>
      <c r="S430" s="46"/>
      <c r="T430" s="39">
        <f t="shared" si="133"/>
        <v>0</v>
      </c>
      <c r="U430" s="47">
        <f t="shared" si="134"/>
        <v>0</v>
      </c>
      <c r="V430" s="48">
        <f t="shared" si="135"/>
        <v>0</v>
      </c>
      <c r="W430" s="49">
        <f t="shared" si="136"/>
        <v>0</v>
      </c>
      <c r="X430" s="44">
        <f t="shared" si="137"/>
        <v>0</v>
      </c>
      <c r="Y430" s="44">
        <f t="shared" si="138"/>
        <v>0</v>
      </c>
      <c r="Z430" s="44">
        <f t="shared" si="139"/>
        <v>0</v>
      </c>
      <c r="AA430" s="50">
        <f t="shared" si="140"/>
        <v>0</v>
      </c>
      <c r="AB430" s="51">
        <f t="shared" si="141"/>
        <v>0</v>
      </c>
      <c r="AC430" s="44">
        <f t="shared" si="142"/>
        <v>0</v>
      </c>
      <c r="AD430" s="44">
        <f t="shared" si="143"/>
        <v>0</v>
      </c>
      <c r="AE430" s="44">
        <f t="shared" si="144"/>
        <v>0</v>
      </c>
      <c r="AF430" s="52" t="e">
        <f>HLOOKUP(I430,ElecAvoidedCostsWOCC!$A$5:$Q$50,G430+1,FALSE)</f>
        <v>#N/A</v>
      </c>
      <c r="AG430" s="44" t="e">
        <f t="shared" si="145"/>
        <v>#N/A</v>
      </c>
      <c r="AH430" s="52" t="e">
        <f>HLOOKUP(I430,ElecAvoidedCostsWOCC!$A$5:$Q$50,T430+1,FALSE)</f>
        <v>#N/A</v>
      </c>
      <c r="AI430" s="44" t="e">
        <f t="shared" si="146"/>
        <v>#N/A</v>
      </c>
      <c r="AJ430" s="44" t="e">
        <f t="shared" si="147"/>
        <v>#N/A</v>
      </c>
      <c r="AK430" s="44" t="e">
        <f>HLOOKUP(I430,ElecAvoidedCostsWOCC!$A$5:$Q$50,G430+1,FALSE)*J430*L430</f>
        <v>#N/A</v>
      </c>
      <c r="AL430" s="44" t="e">
        <f t="shared" si="148"/>
        <v>#N/A</v>
      </c>
      <c r="AM430" s="48">
        <f>IF(O430=0,0,IF(H430=0, HLOOKUP(I430,ElecAvoidedCostsWOCC!$A$5:$Q$50,T430+1,FALSE)*K430*J430,HLOOKUP(I430,ElecAvoidedCostsWOCC!$A$5:$Q$50,T430+1,FALSE)*L430*J430+HLOOKUP(I430,ElecAvoidedCostsWOCC!$A$5:$Q$50,G430+1,FALSE)*K430*J430-HLOOKUP(I430,ElecAvoidedCostsWOCC!$A$5:$Q$50,G430+1,FALSE)*L430*J430))</f>
        <v>0</v>
      </c>
      <c r="AN430" s="48">
        <f t="shared" si="149"/>
        <v>0</v>
      </c>
      <c r="AO430" s="47">
        <f t="shared" si="150"/>
        <v>0</v>
      </c>
      <c r="AP430" s="47" t="e">
        <f t="shared" si="151"/>
        <v>#DIV/0!</v>
      </c>
    </row>
    <row r="431" spans="2:42">
      <c r="B431" s="37"/>
      <c r="C431" s="61"/>
      <c r="D431" s="61"/>
      <c r="E431" s="38"/>
      <c r="F431" s="39"/>
      <c r="G431" s="39"/>
      <c r="H431" s="39"/>
      <c r="I431" s="40"/>
      <c r="J431" s="41"/>
      <c r="K431" s="41"/>
      <c r="L431" s="41"/>
      <c r="M431" s="42"/>
      <c r="N431" s="42"/>
      <c r="O431" s="43"/>
      <c r="P431" s="44"/>
      <c r="Q431" s="44"/>
      <c r="R431" s="45"/>
      <c r="S431" s="46"/>
      <c r="T431" s="39">
        <f t="shared" si="133"/>
        <v>0</v>
      </c>
      <c r="U431" s="47">
        <f t="shared" si="134"/>
        <v>0</v>
      </c>
      <c r="V431" s="48">
        <f t="shared" si="135"/>
        <v>0</v>
      </c>
      <c r="W431" s="49">
        <f t="shared" si="136"/>
        <v>0</v>
      </c>
      <c r="X431" s="44">
        <f t="shared" si="137"/>
        <v>0</v>
      </c>
      <c r="Y431" s="44">
        <f t="shared" si="138"/>
        <v>0</v>
      </c>
      <c r="Z431" s="44">
        <f t="shared" si="139"/>
        <v>0</v>
      </c>
      <c r="AA431" s="50">
        <f t="shared" si="140"/>
        <v>0</v>
      </c>
      <c r="AB431" s="51">
        <f t="shared" si="141"/>
        <v>0</v>
      </c>
      <c r="AC431" s="44">
        <f t="shared" si="142"/>
        <v>0</v>
      </c>
      <c r="AD431" s="44">
        <f t="shared" si="143"/>
        <v>0</v>
      </c>
      <c r="AE431" s="44">
        <f t="shared" si="144"/>
        <v>0</v>
      </c>
      <c r="AF431" s="52" t="e">
        <f>HLOOKUP(I431,ElecAvoidedCostsWOCC!$A$5:$Q$50,G431+1,FALSE)</f>
        <v>#N/A</v>
      </c>
      <c r="AG431" s="44" t="e">
        <f t="shared" si="145"/>
        <v>#N/A</v>
      </c>
      <c r="AH431" s="52" t="e">
        <f>HLOOKUP(I431,ElecAvoidedCostsWOCC!$A$5:$Q$50,T431+1,FALSE)</f>
        <v>#N/A</v>
      </c>
      <c r="AI431" s="44" t="e">
        <f t="shared" si="146"/>
        <v>#N/A</v>
      </c>
      <c r="AJ431" s="44" t="e">
        <f t="shared" si="147"/>
        <v>#N/A</v>
      </c>
      <c r="AK431" s="44" t="e">
        <f>HLOOKUP(I431,ElecAvoidedCostsWOCC!$A$5:$Q$50,G431+1,FALSE)*J431*L431</f>
        <v>#N/A</v>
      </c>
      <c r="AL431" s="44" t="e">
        <f t="shared" si="148"/>
        <v>#N/A</v>
      </c>
      <c r="AM431" s="48">
        <f>IF(O431=0,0,IF(H431=0, HLOOKUP(I431,ElecAvoidedCostsWOCC!$A$5:$Q$50,T431+1,FALSE)*K431*J431,HLOOKUP(I431,ElecAvoidedCostsWOCC!$A$5:$Q$50,T431+1,FALSE)*L431*J431+HLOOKUP(I431,ElecAvoidedCostsWOCC!$A$5:$Q$50,G431+1,FALSE)*K431*J431-HLOOKUP(I431,ElecAvoidedCostsWOCC!$A$5:$Q$50,G431+1,FALSE)*L431*J431))</f>
        <v>0</v>
      </c>
      <c r="AN431" s="48">
        <f t="shared" si="149"/>
        <v>0</v>
      </c>
      <c r="AO431" s="47">
        <f t="shared" si="150"/>
        <v>0</v>
      </c>
      <c r="AP431" s="47" t="e">
        <f t="shared" si="151"/>
        <v>#DIV/0!</v>
      </c>
    </row>
    <row r="432" spans="2:42">
      <c r="B432" s="37"/>
      <c r="C432" s="61"/>
      <c r="D432" s="61"/>
      <c r="E432" s="38"/>
      <c r="F432" s="39"/>
      <c r="G432" s="39"/>
      <c r="H432" s="39"/>
      <c r="I432" s="40"/>
      <c r="J432" s="41"/>
      <c r="K432" s="41"/>
      <c r="L432" s="41"/>
      <c r="M432" s="42"/>
      <c r="N432" s="42"/>
      <c r="O432" s="43"/>
      <c r="P432" s="44"/>
      <c r="Q432" s="44"/>
      <c r="R432" s="45"/>
      <c r="S432" s="46"/>
      <c r="T432" s="39">
        <f t="shared" si="133"/>
        <v>0</v>
      </c>
      <c r="U432" s="47">
        <f t="shared" si="134"/>
        <v>0</v>
      </c>
      <c r="V432" s="48">
        <f t="shared" si="135"/>
        <v>0</v>
      </c>
      <c r="W432" s="49">
        <f t="shared" si="136"/>
        <v>0</v>
      </c>
      <c r="X432" s="44">
        <f t="shared" si="137"/>
        <v>0</v>
      </c>
      <c r="Y432" s="44">
        <f t="shared" si="138"/>
        <v>0</v>
      </c>
      <c r="Z432" s="44">
        <f t="shared" si="139"/>
        <v>0</v>
      </c>
      <c r="AA432" s="50">
        <f t="shared" si="140"/>
        <v>0</v>
      </c>
      <c r="AB432" s="51">
        <f t="shared" si="141"/>
        <v>0</v>
      </c>
      <c r="AC432" s="44">
        <f t="shared" si="142"/>
        <v>0</v>
      </c>
      <c r="AD432" s="44">
        <f t="shared" si="143"/>
        <v>0</v>
      </c>
      <c r="AE432" s="44">
        <f t="shared" si="144"/>
        <v>0</v>
      </c>
      <c r="AF432" s="52" t="e">
        <f>HLOOKUP(I432,ElecAvoidedCostsWOCC!$A$5:$Q$50,G432+1,FALSE)</f>
        <v>#N/A</v>
      </c>
      <c r="AG432" s="44" t="e">
        <f t="shared" si="145"/>
        <v>#N/A</v>
      </c>
      <c r="AH432" s="52" t="e">
        <f>HLOOKUP(I432,ElecAvoidedCostsWOCC!$A$5:$Q$50,T432+1,FALSE)</f>
        <v>#N/A</v>
      </c>
      <c r="AI432" s="44" t="e">
        <f t="shared" si="146"/>
        <v>#N/A</v>
      </c>
      <c r="AJ432" s="44" t="e">
        <f t="shared" si="147"/>
        <v>#N/A</v>
      </c>
      <c r="AK432" s="44" t="e">
        <f>HLOOKUP(I432,ElecAvoidedCostsWOCC!$A$5:$Q$50,G432+1,FALSE)*J432*L432</f>
        <v>#N/A</v>
      </c>
      <c r="AL432" s="44" t="e">
        <f t="shared" si="148"/>
        <v>#N/A</v>
      </c>
      <c r="AM432" s="48">
        <f>IF(O432=0,0,IF(H432=0, HLOOKUP(I432,ElecAvoidedCostsWOCC!$A$5:$Q$50,T432+1,FALSE)*K432*J432,HLOOKUP(I432,ElecAvoidedCostsWOCC!$A$5:$Q$50,T432+1,FALSE)*L432*J432+HLOOKUP(I432,ElecAvoidedCostsWOCC!$A$5:$Q$50,G432+1,FALSE)*K432*J432-HLOOKUP(I432,ElecAvoidedCostsWOCC!$A$5:$Q$50,G432+1,FALSE)*L432*J432))</f>
        <v>0</v>
      </c>
      <c r="AN432" s="48">
        <f t="shared" si="149"/>
        <v>0</v>
      </c>
      <c r="AO432" s="47">
        <f t="shared" si="150"/>
        <v>0</v>
      </c>
      <c r="AP432" s="47" t="e">
        <f t="shared" si="151"/>
        <v>#DIV/0!</v>
      </c>
    </row>
    <row r="433" spans="2:42">
      <c r="B433" s="37"/>
      <c r="C433" s="61"/>
      <c r="D433" s="61"/>
      <c r="E433" s="38"/>
      <c r="F433" s="39"/>
      <c r="G433" s="39"/>
      <c r="H433" s="39"/>
      <c r="I433" s="40"/>
      <c r="J433" s="41"/>
      <c r="K433" s="41"/>
      <c r="L433" s="41"/>
      <c r="M433" s="42"/>
      <c r="N433" s="42"/>
      <c r="O433" s="43"/>
      <c r="P433" s="44"/>
      <c r="Q433" s="44"/>
      <c r="R433" s="45"/>
      <c r="S433" s="46"/>
      <c r="T433" s="39">
        <f t="shared" si="133"/>
        <v>0</v>
      </c>
      <c r="U433" s="47">
        <f t="shared" si="134"/>
        <v>0</v>
      </c>
      <c r="V433" s="48">
        <f t="shared" si="135"/>
        <v>0</v>
      </c>
      <c r="W433" s="49">
        <f t="shared" si="136"/>
        <v>0</v>
      </c>
      <c r="X433" s="44">
        <f t="shared" si="137"/>
        <v>0</v>
      </c>
      <c r="Y433" s="44">
        <f t="shared" si="138"/>
        <v>0</v>
      </c>
      <c r="Z433" s="44">
        <f t="shared" si="139"/>
        <v>0</v>
      </c>
      <c r="AA433" s="50">
        <f t="shared" si="140"/>
        <v>0</v>
      </c>
      <c r="AB433" s="51">
        <f t="shared" si="141"/>
        <v>0</v>
      </c>
      <c r="AC433" s="44">
        <f t="shared" si="142"/>
        <v>0</v>
      </c>
      <c r="AD433" s="44">
        <f t="shared" si="143"/>
        <v>0</v>
      </c>
      <c r="AE433" s="44">
        <f t="shared" si="144"/>
        <v>0</v>
      </c>
      <c r="AF433" s="52" t="e">
        <f>HLOOKUP(I433,ElecAvoidedCostsWOCC!$A$5:$Q$50,G433+1,FALSE)</f>
        <v>#N/A</v>
      </c>
      <c r="AG433" s="44" t="e">
        <f t="shared" si="145"/>
        <v>#N/A</v>
      </c>
      <c r="AH433" s="52" t="e">
        <f>HLOOKUP(I433,ElecAvoidedCostsWOCC!$A$5:$Q$50,T433+1,FALSE)</f>
        <v>#N/A</v>
      </c>
      <c r="AI433" s="44" t="e">
        <f t="shared" si="146"/>
        <v>#N/A</v>
      </c>
      <c r="AJ433" s="44" t="e">
        <f t="shared" si="147"/>
        <v>#N/A</v>
      </c>
      <c r="AK433" s="44" t="e">
        <f>HLOOKUP(I433,ElecAvoidedCostsWOCC!$A$5:$Q$50,G433+1,FALSE)*J433*L433</f>
        <v>#N/A</v>
      </c>
      <c r="AL433" s="44" t="e">
        <f t="shared" si="148"/>
        <v>#N/A</v>
      </c>
      <c r="AM433" s="48">
        <f>IF(O433=0,0,IF(H433=0, HLOOKUP(I433,ElecAvoidedCostsWOCC!$A$5:$Q$50,T433+1,FALSE)*K433*J433,HLOOKUP(I433,ElecAvoidedCostsWOCC!$A$5:$Q$50,T433+1,FALSE)*L433*J433+HLOOKUP(I433,ElecAvoidedCostsWOCC!$A$5:$Q$50,G433+1,FALSE)*K433*J433-HLOOKUP(I433,ElecAvoidedCostsWOCC!$A$5:$Q$50,G433+1,FALSE)*L433*J433))</f>
        <v>0</v>
      </c>
      <c r="AN433" s="48">
        <f t="shared" si="149"/>
        <v>0</v>
      </c>
      <c r="AO433" s="47">
        <f t="shared" si="150"/>
        <v>0</v>
      </c>
      <c r="AP433" s="47" t="e">
        <f t="shared" si="151"/>
        <v>#DIV/0!</v>
      </c>
    </row>
    <row r="434" spans="2:42">
      <c r="B434" s="37"/>
      <c r="C434" s="61"/>
      <c r="D434" s="61"/>
      <c r="E434" s="38"/>
      <c r="F434" s="39"/>
      <c r="G434" s="39"/>
      <c r="H434" s="39"/>
      <c r="I434" s="40"/>
      <c r="J434" s="41"/>
      <c r="K434" s="41"/>
      <c r="L434" s="41"/>
      <c r="M434" s="42"/>
      <c r="N434" s="42"/>
      <c r="O434" s="43"/>
      <c r="P434" s="44"/>
      <c r="Q434" s="44"/>
      <c r="R434" s="45"/>
      <c r="S434" s="46"/>
      <c r="T434" s="39">
        <f t="shared" si="133"/>
        <v>0</v>
      </c>
      <c r="U434" s="47">
        <f t="shared" si="134"/>
        <v>0</v>
      </c>
      <c r="V434" s="48">
        <f t="shared" si="135"/>
        <v>0</v>
      </c>
      <c r="W434" s="49">
        <f t="shared" si="136"/>
        <v>0</v>
      </c>
      <c r="X434" s="44">
        <f t="shared" si="137"/>
        <v>0</v>
      </c>
      <c r="Y434" s="44">
        <f t="shared" si="138"/>
        <v>0</v>
      </c>
      <c r="Z434" s="44">
        <f t="shared" si="139"/>
        <v>0</v>
      </c>
      <c r="AA434" s="50">
        <f t="shared" si="140"/>
        <v>0</v>
      </c>
      <c r="AB434" s="51">
        <f t="shared" si="141"/>
        <v>0</v>
      </c>
      <c r="AC434" s="44">
        <f t="shared" si="142"/>
        <v>0</v>
      </c>
      <c r="AD434" s="44">
        <f t="shared" si="143"/>
        <v>0</v>
      </c>
      <c r="AE434" s="44">
        <f t="shared" si="144"/>
        <v>0</v>
      </c>
      <c r="AF434" s="52" t="e">
        <f>HLOOKUP(I434,ElecAvoidedCostsWOCC!$A$5:$Q$50,G434+1,FALSE)</f>
        <v>#N/A</v>
      </c>
      <c r="AG434" s="44" t="e">
        <f t="shared" si="145"/>
        <v>#N/A</v>
      </c>
      <c r="AH434" s="52" t="e">
        <f>HLOOKUP(I434,ElecAvoidedCostsWOCC!$A$5:$Q$50,T434+1,FALSE)</f>
        <v>#N/A</v>
      </c>
      <c r="AI434" s="44" t="e">
        <f t="shared" si="146"/>
        <v>#N/A</v>
      </c>
      <c r="AJ434" s="44" t="e">
        <f t="shared" si="147"/>
        <v>#N/A</v>
      </c>
      <c r="AK434" s="44" t="e">
        <f>HLOOKUP(I434,ElecAvoidedCostsWOCC!$A$5:$Q$50,G434+1,FALSE)*J434*L434</f>
        <v>#N/A</v>
      </c>
      <c r="AL434" s="44" t="e">
        <f t="shared" si="148"/>
        <v>#N/A</v>
      </c>
      <c r="AM434" s="48">
        <f>IF(O434=0,0,IF(H434=0, HLOOKUP(I434,ElecAvoidedCostsWOCC!$A$5:$Q$50,T434+1,FALSE)*K434*J434,HLOOKUP(I434,ElecAvoidedCostsWOCC!$A$5:$Q$50,T434+1,FALSE)*L434*J434+HLOOKUP(I434,ElecAvoidedCostsWOCC!$A$5:$Q$50,G434+1,FALSE)*K434*J434-HLOOKUP(I434,ElecAvoidedCostsWOCC!$A$5:$Q$50,G434+1,FALSE)*L434*J434))</f>
        <v>0</v>
      </c>
      <c r="AN434" s="48">
        <f t="shared" si="149"/>
        <v>0</v>
      </c>
      <c r="AO434" s="47">
        <f t="shared" si="150"/>
        <v>0</v>
      </c>
      <c r="AP434" s="47" t="e">
        <f t="shared" si="151"/>
        <v>#DIV/0!</v>
      </c>
    </row>
    <row r="435" spans="2:42">
      <c r="B435" s="37"/>
      <c r="C435" s="61"/>
      <c r="D435" s="61"/>
      <c r="E435" s="38"/>
      <c r="F435" s="39"/>
      <c r="G435" s="39"/>
      <c r="H435" s="39"/>
      <c r="I435" s="40"/>
      <c r="J435" s="41"/>
      <c r="K435" s="41"/>
      <c r="L435" s="41"/>
      <c r="M435" s="42"/>
      <c r="N435" s="42"/>
      <c r="O435" s="43"/>
      <c r="P435" s="44"/>
      <c r="Q435" s="44"/>
      <c r="R435" s="45"/>
      <c r="S435" s="46"/>
      <c r="T435" s="39">
        <f t="shared" si="133"/>
        <v>0</v>
      </c>
      <c r="U435" s="47">
        <f t="shared" si="134"/>
        <v>0</v>
      </c>
      <c r="V435" s="48">
        <f t="shared" si="135"/>
        <v>0</v>
      </c>
      <c r="W435" s="49">
        <f t="shared" si="136"/>
        <v>0</v>
      </c>
      <c r="X435" s="44">
        <f t="shared" si="137"/>
        <v>0</v>
      </c>
      <c r="Y435" s="44">
        <f t="shared" si="138"/>
        <v>0</v>
      </c>
      <c r="Z435" s="44">
        <f t="shared" si="139"/>
        <v>0</v>
      </c>
      <c r="AA435" s="50">
        <f t="shared" si="140"/>
        <v>0</v>
      </c>
      <c r="AB435" s="51">
        <f t="shared" si="141"/>
        <v>0</v>
      </c>
      <c r="AC435" s="44">
        <f t="shared" si="142"/>
        <v>0</v>
      </c>
      <c r="AD435" s="44">
        <f t="shared" si="143"/>
        <v>0</v>
      </c>
      <c r="AE435" s="44">
        <f t="shared" si="144"/>
        <v>0</v>
      </c>
      <c r="AF435" s="52" t="e">
        <f>HLOOKUP(I435,ElecAvoidedCostsWOCC!$A$5:$Q$50,G435+1,FALSE)</f>
        <v>#N/A</v>
      </c>
      <c r="AG435" s="44" t="e">
        <f t="shared" si="145"/>
        <v>#N/A</v>
      </c>
      <c r="AH435" s="52" t="e">
        <f>HLOOKUP(I435,ElecAvoidedCostsWOCC!$A$5:$Q$50,T435+1,FALSE)</f>
        <v>#N/A</v>
      </c>
      <c r="AI435" s="44" t="e">
        <f t="shared" si="146"/>
        <v>#N/A</v>
      </c>
      <c r="AJ435" s="44" t="e">
        <f t="shared" si="147"/>
        <v>#N/A</v>
      </c>
      <c r="AK435" s="44" t="e">
        <f>HLOOKUP(I435,ElecAvoidedCostsWOCC!$A$5:$Q$50,G435+1,FALSE)*J435*L435</f>
        <v>#N/A</v>
      </c>
      <c r="AL435" s="44" t="e">
        <f t="shared" si="148"/>
        <v>#N/A</v>
      </c>
      <c r="AM435" s="48">
        <f>IF(O435=0,0,IF(H435=0, HLOOKUP(I435,ElecAvoidedCostsWOCC!$A$5:$Q$50,T435+1,FALSE)*K435*J435,HLOOKUP(I435,ElecAvoidedCostsWOCC!$A$5:$Q$50,T435+1,FALSE)*L435*J435+HLOOKUP(I435,ElecAvoidedCostsWOCC!$A$5:$Q$50,G435+1,FALSE)*K435*J435-HLOOKUP(I435,ElecAvoidedCostsWOCC!$A$5:$Q$50,G435+1,FALSE)*L435*J435))</f>
        <v>0</v>
      </c>
      <c r="AN435" s="48">
        <f t="shared" si="149"/>
        <v>0</v>
      </c>
      <c r="AO435" s="47">
        <f t="shared" si="150"/>
        <v>0</v>
      </c>
      <c r="AP435" s="47" t="e">
        <f t="shared" si="151"/>
        <v>#DIV/0!</v>
      </c>
    </row>
    <row r="436" spans="2:42">
      <c r="B436" s="37"/>
      <c r="C436" s="61"/>
      <c r="D436" s="61"/>
      <c r="E436" s="38"/>
      <c r="F436" s="39"/>
      <c r="G436" s="39"/>
      <c r="H436" s="39"/>
      <c r="I436" s="40"/>
      <c r="J436" s="41"/>
      <c r="K436" s="41"/>
      <c r="L436" s="41"/>
      <c r="M436" s="42"/>
      <c r="N436" s="42"/>
      <c r="O436" s="43"/>
      <c r="P436" s="44"/>
      <c r="Q436" s="44"/>
      <c r="R436" s="45"/>
      <c r="S436" s="46"/>
      <c r="T436" s="39">
        <f t="shared" si="133"/>
        <v>0</v>
      </c>
      <c r="U436" s="47">
        <f t="shared" si="134"/>
        <v>0</v>
      </c>
      <c r="V436" s="48">
        <f t="shared" si="135"/>
        <v>0</v>
      </c>
      <c r="W436" s="49">
        <f t="shared" si="136"/>
        <v>0</v>
      </c>
      <c r="X436" s="44">
        <f t="shared" si="137"/>
        <v>0</v>
      </c>
      <c r="Y436" s="44">
        <f t="shared" si="138"/>
        <v>0</v>
      </c>
      <c r="Z436" s="44">
        <f t="shared" si="139"/>
        <v>0</v>
      </c>
      <c r="AA436" s="50">
        <f t="shared" si="140"/>
        <v>0</v>
      </c>
      <c r="AB436" s="51">
        <f t="shared" si="141"/>
        <v>0</v>
      </c>
      <c r="AC436" s="44">
        <f t="shared" si="142"/>
        <v>0</v>
      </c>
      <c r="AD436" s="44">
        <f t="shared" si="143"/>
        <v>0</v>
      </c>
      <c r="AE436" s="44">
        <f t="shared" si="144"/>
        <v>0</v>
      </c>
      <c r="AF436" s="52" t="e">
        <f>HLOOKUP(I436,ElecAvoidedCostsWOCC!$A$5:$Q$50,G436+1,FALSE)</f>
        <v>#N/A</v>
      </c>
      <c r="AG436" s="44" t="e">
        <f t="shared" si="145"/>
        <v>#N/A</v>
      </c>
      <c r="AH436" s="52" t="e">
        <f>HLOOKUP(I436,ElecAvoidedCostsWOCC!$A$5:$Q$50,T436+1,FALSE)</f>
        <v>#N/A</v>
      </c>
      <c r="AI436" s="44" t="e">
        <f t="shared" si="146"/>
        <v>#N/A</v>
      </c>
      <c r="AJ436" s="44" t="e">
        <f t="shared" si="147"/>
        <v>#N/A</v>
      </c>
      <c r="AK436" s="44" t="e">
        <f>HLOOKUP(I436,ElecAvoidedCostsWOCC!$A$5:$Q$50,G436+1,FALSE)*J436*L436</f>
        <v>#N/A</v>
      </c>
      <c r="AL436" s="44" t="e">
        <f t="shared" si="148"/>
        <v>#N/A</v>
      </c>
      <c r="AM436" s="48">
        <f>IF(O436=0,0,IF(H436=0, HLOOKUP(I436,ElecAvoidedCostsWOCC!$A$5:$Q$50,T436+1,FALSE)*K436*J436,HLOOKUP(I436,ElecAvoidedCostsWOCC!$A$5:$Q$50,T436+1,FALSE)*L436*J436+HLOOKUP(I436,ElecAvoidedCostsWOCC!$A$5:$Q$50,G436+1,FALSE)*K436*J436-HLOOKUP(I436,ElecAvoidedCostsWOCC!$A$5:$Q$50,G436+1,FALSE)*L436*J436))</f>
        <v>0</v>
      </c>
      <c r="AN436" s="48">
        <f t="shared" si="149"/>
        <v>0</v>
      </c>
      <c r="AO436" s="47">
        <f t="shared" si="150"/>
        <v>0</v>
      </c>
      <c r="AP436" s="47" t="e">
        <f t="shared" si="151"/>
        <v>#DIV/0!</v>
      </c>
    </row>
    <row r="437" spans="2:42">
      <c r="B437" s="37"/>
      <c r="C437" s="61"/>
      <c r="D437" s="61"/>
      <c r="E437" s="38"/>
      <c r="F437" s="39"/>
      <c r="G437" s="39"/>
      <c r="H437" s="39"/>
      <c r="I437" s="40"/>
      <c r="J437" s="41"/>
      <c r="K437" s="41"/>
      <c r="L437" s="41"/>
      <c r="M437" s="42"/>
      <c r="N437" s="42"/>
      <c r="O437" s="43"/>
      <c r="P437" s="44"/>
      <c r="Q437" s="44"/>
      <c r="R437" s="45"/>
      <c r="S437" s="46"/>
      <c r="T437" s="39">
        <f t="shared" si="133"/>
        <v>0</v>
      </c>
      <c r="U437" s="47">
        <f t="shared" si="134"/>
        <v>0</v>
      </c>
      <c r="V437" s="48">
        <f t="shared" si="135"/>
        <v>0</v>
      </c>
      <c r="W437" s="49">
        <f t="shared" si="136"/>
        <v>0</v>
      </c>
      <c r="X437" s="44">
        <f t="shared" si="137"/>
        <v>0</v>
      </c>
      <c r="Y437" s="44">
        <f t="shared" si="138"/>
        <v>0</v>
      </c>
      <c r="Z437" s="44">
        <f t="shared" si="139"/>
        <v>0</v>
      </c>
      <c r="AA437" s="50">
        <f t="shared" si="140"/>
        <v>0</v>
      </c>
      <c r="AB437" s="51">
        <f t="shared" si="141"/>
        <v>0</v>
      </c>
      <c r="AC437" s="44">
        <f t="shared" si="142"/>
        <v>0</v>
      </c>
      <c r="AD437" s="44">
        <f t="shared" si="143"/>
        <v>0</v>
      </c>
      <c r="AE437" s="44">
        <f t="shared" si="144"/>
        <v>0</v>
      </c>
      <c r="AF437" s="52" t="e">
        <f>HLOOKUP(I437,ElecAvoidedCostsWOCC!$A$5:$Q$50,G437+1,FALSE)</f>
        <v>#N/A</v>
      </c>
      <c r="AG437" s="44" t="e">
        <f t="shared" si="145"/>
        <v>#N/A</v>
      </c>
      <c r="AH437" s="52" t="e">
        <f>HLOOKUP(I437,ElecAvoidedCostsWOCC!$A$5:$Q$50,T437+1,FALSE)</f>
        <v>#N/A</v>
      </c>
      <c r="AI437" s="44" t="e">
        <f t="shared" si="146"/>
        <v>#N/A</v>
      </c>
      <c r="AJ437" s="44" t="e">
        <f t="shared" si="147"/>
        <v>#N/A</v>
      </c>
      <c r="AK437" s="44" t="e">
        <f>HLOOKUP(I437,ElecAvoidedCostsWOCC!$A$5:$Q$50,G437+1,FALSE)*J437*L437</f>
        <v>#N/A</v>
      </c>
      <c r="AL437" s="44" t="e">
        <f t="shared" si="148"/>
        <v>#N/A</v>
      </c>
      <c r="AM437" s="48">
        <f>IF(O437=0,0,IF(H437=0, HLOOKUP(I437,ElecAvoidedCostsWOCC!$A$5:$Q$50,T437+1,FALSE)*K437*J437,HLOOKUP(I437,ElecAvoidedCostsWOCC!$A$5:$Q$50,T437+1,FALSE)*L437*J437+HLOOKUP(I437,ElecAvoidedCostsWOCC!$A$5:$Q$50,G437+1,FALSE)*K437*J437-HLOOKUP(I437,ElecAvoidedCostsWOCC!$A$5:$Q$50,G437+1,FALSE)*L437*J437))</f>
        <v>0</v>
      </c>
      <c r="AN437" s="48">
        <f t="shared" si="149"/>
        <v>0</v>
      </c>
      <c r="AO437" s="47">
        <f t="shared" si="150"/>
        <v>0</v>
      </c>
      <c r="AP437" s="47" t="e">
        <f t="shared" si="151"/>
        <v>#DIV/0!</v>
      </c>
    </row>
    <row r="438" spans="2:42">
      <c r="B438" s="37"/>
      <c r="C438" s="61"/>
      <c r="D438" s="61"/>
      <c r="E438" s="38"/>
      <c r="F438" s="39"/>
      <c r="G438" s="39"/>
      <c r="H438" s="39"/>
      <c r="I438" s="40"/>
      <c r="J438" s="41"/>
      <c r="K438" s="41"/>
      <c r="L438" s="41"/>
      <c r="M438" s="42"/>
      <c r="N438" s="42"/>
      <c r="O438" s="43"/>
      <c r="P438" s="44"/>
      <c r="Q438" s="44"/>
      <c r="R438" s="45"/>
      <c r="S438" s="46"/>
      <c r="T438" s="39">
        <f t="shared" si="133"/>
        <v>0</v>
      </c>
      <c r="U438" s="47">
        <f t="shared" si="134"/>
        <v>0</v>
      </c>
      <c r="V438" s="48">
        <f t="shared" si="135"/>
        <v>0</v>
      </c>
      <c r="W438" s="49">
        <f t="shared" si="136"/>
        <v>0</v>
      </c>
      <c r="X438" s="44">
        <f t="shared" si="137"/>
        <v>0</v>
      </c>
      <c r="Y438" s="44">
        <f t="shared" si="138"/>
        <v>0</v>
      </c>
      <c r="Z438" s="44">
        <f t="shared" si="139"/>
        <v>0</v>
      </c>
      <c r="AA438" s="50">
        <f t="shared" si="140"/>
        <v>0</v>
      </c>
      <c r="AB438" s="51">
        <f t="shared" si="141"/>
        <v>0</v>
      </c>
      <c r="AC438" s="44">
        <f t="shared" si="142"/>
        <v>0</v>
      </c>
      <c r="AD438" s="44">
        <f t="shared" si="143"/>
        <v>0</v>
      </c>
      <c r="AE438" s="44">
        <f t="shared" si="144"/>
        <v>0</v>
      </c>
      <c r="AF438" s="52" t="e">
        <f>HLOOKUP(I438,ElecAvoidedCostsWOCC!$A$5:$Q$50,G438+1,FALSE)</f>
        <v>#N/A</v>
      </c>
      <c r="AG438" s="44" t="e">
        <f t="shared" si="145"/>
        <v>#N/A</v>
      </c>
      <c r="AH438" s="52" t="e">
        <f>HLOOKUP(I438,ElecAvoidedCostsWOCC!$A$5:$Q$50,T438+1,FALSE)</f>
        <v>#N/A</v>
      </c>
      <c r="AI438" s="44" t="e">
        <f t="shared" si="146"/>
        <v>#N/A</v>
      </c>
      <c r="AJ438" s="44" t="e">
        <f t="shared" si="147"/>
        <v>#N/A</v>
      </c>
      <c r="AK438" s="44" t="e">
        <f>HLOOKUP(I438,ElecAvoidedCostsWOCC!$A$5:$Q$50,G438+1,FALSE)*J438*L438</f>
        <v>#N/A</v>
      </c>
      <c r="AL438" s="44" t="e">
        <f t="shared" si="148"/>
        <v>#N/A</v>
      </c>
      <c r="AM438" s="48">
        <f>IF(O438=0,0,IF(H438=0, HLOOKUP(I438,ElecAvoidedCostsWOCC!$A$5:$Q$50,T438+1,FALSE)*K438*J438,HLOOKUP(I438,ElecAvoidedCostsWOCC!$A$5:$Q$50,T438+1,FALSE)*L438*J438+HLOOKUP(I438,ElecAvoidedCostsWOCC!$A$5:$Q$50,G438+1,FALSE)*K438*J438-HLOOKUP(I438,ElecAvoidedCostsWOCC!$A$5:$Q$50,G438+1,FALSE)*L438*J438))</f>
        <v>0</v>
      </c>
      <c r="AN438" s="48">
        <f t="shared" si="149"/>
        <v>0</v>
      </c>
      <c r="AO438" s="47">
        <f t="shared" si="150"/>
        <v>0</v>
      </c>
      <c r="AP438" s="47" t="e">
        <f t="shared" si="151"/>
        <v>#DIV/0!</v>
      </c>
    </row>
    <row r="439" spans="2:42">
      <c r="B439" s="37"/>
      <c r="C439" s="61"/>
      <c r="D439" s="61"/>
      <c r="E439" s="38"/>
      <c r="F439" s="39"/>
      <c r="G439" s="39"/>
      <c r="H439" s="39"/>
      <c r="I439" s="40"/>
      <c r="J439" s="41"/>
      <c r="K439" s="41"/>
      <c r="L439" s="41"/>
      <c r="M439" s="42"/>
      <c r="N439" s="42"/>
      <c r="O439" s="43"/>
      <c r="P439" s="44"/>
      <c r="Q439" s="44"/>
      <c r="R439" s="45"/>
      <c r="S439" s="46"/>
      <c r="T439" s="39">
        <f t="shared" si="133"/>
        <v>0</v>
      </c>
      <c r="U439" s="47">
        <f t="shared" si="134"/>
        <v>0</v>
      </c>
      <c r="V439" s="48">
        <f t="shared" si="135"/>
        <v>0</v>
      </c>
      <c r="W439" s="49">
        <f t="shared" si="136"/>
        <v>0</v>
      </c>
      <c r="X439" s="44">
        <f t="shared" si="137"/>
        <v>0</v>
      </c>
      <c r="Y439" s="44">
        <f t="shared" si="138"/>
        <v>0</v>
      </c>
      <c r="Z439" s="44">
        <f t="shared" si="139"/>
        <v>0</v>
      </c>
      <c r="AA439" s="50">
        <f t="shared" si="140"/>
        <v>0</v>
      </c>
      <c r="AB439" s="51">
        <f t="shared" si="141"/>
        <v>0</v>
      </c>
      <c r="AC439" s="44">
        <f t="shared" si="142"/>
        <v>0</v>
      </c>
      <c r="AD439" s="44">
        <f t="shared" si="143"/>
        <v>0</v>
      </c>
      <c r="AE439" s="44">
        <f t="shared" si="144"/>
        <v>0</v>
      </c>
      <c r="AF439" s="52" t="e">
        <f>HLOOKUP(I439,ElecAvoidedCostsWOCC!$A$5:$Q$50,G439+1,FALSE)</f>
        <v>#N/A</v>
      </c>
      <c r="AG439" s="44" t="e">
        <f t="shared" si="145"/>
        <v>#N/A</v>
      </c>
      <c r="AH439" s="52" t="e">
        <f>HLOOKUP(I439,ElecAvoidedCostsWOCC!$A$5:$Q$50,T439+1,FALSE)</f>
        <v>#N/A</v>
      </c>
      <c r="AI439" s="44" t="e">
        <f t="shared" si="146"/>
        <v>#N/A</v>
      </c>
      <c r="AJ439" s="44" t="e">
        <f t="shared" si="147"/>
        <v>#N/A</v>
      </c>
      <c r="AK439" s="44" t="e">
        <f>HLOOKUP(I439,ElecAvoidedCostsWOCC!$A$5:$Q$50,G439+1,FALSE)*J439*L439</f>
        <v>#N/A</v>
      </c>
      <c r="AL439" s="44" t="e">
        <f t="shared" si="148"/>
        <v>#N/A</v>
      </c>
      <c r="AM439" s="48">
        <f>IF(O439=0,0,IF(H439=0, HLOOKUP(I439,ElecAvoidedCostsWOCC!$A$5:$Q$50,T439+1,FALSE)*K439*J439,HLOOKUP(I439,ElecAvoidedCostsWOCC!$A$5:$Q$50,T439+1,FALSE)*L439*J439+HLOOKUP(I439,ElecAvoidedCostsWOCC!$A$5:$Q$50,G439+1,FALSE)*K439*J439-HLOOKUP(I439,ElecAvoidedCostsWOCC!$A$5:$Q$50,G439+1,FALSE)*L439*J439))</f>
        <v>0</v>
      </c>
      <c r="AN439" s="48">
        <f t="shared" si="149"/>
        <v>0</v>
      </c>
      <c r="AO439" s="47">
        <f t="shared" si="150"/>
        <v>0</v>
      </c>
      <c r="AP439" s="47" t="e">
        <f t="shared" si="151"/>
        <v>#DIV/0!</v>
      </c>
    </row>
    <row r="440" spans="2:42">
      <c r="B440" s="37"/>
      <c r="C440" s="61"/>
      <c r="D440" s="61"/>
      <c r="E440" s="38"/>
      <c r="F440" s="39"/>
      <c r="G440" s="39"/>
      <c r="H440" s="39"/>
      <c r="I440" s="40"/>
      <c r="J440" s="41"/>
      <c r="K440" s="41"/>
      <c r="L440" s="41"/>
      <c r="M440" s="42"/>
      <c r="N440" s="42"/>
      <c r="O440" s="43"/>
      <c r="P440" s="44"/>
      <c r="Q440" s="44"/>
      <c r="R440" s="45"/>
      <c r="S440" s="46"/>
      <c r="T440" s="39">
        <f t="shared" si="133"/>
        <v>0</v>
      </c>
      <c r="U440" s="47">
        <f t="shared" si="134"/>
        <v>0</v>
      </c>
      <c r="V440" s="48">
        <f t="shared" si="135"/>
        <v>0</v>
      </c>
      <c r="W440" s="49">
        <f t="shared" si="136"/>
        <v>0</v>
      </c>
      <c r="X440" s="44">
        <f t="shared" si="137"/>
        <v>0</v>
      </c>
      <c r="Y440" s="44">
        <f t="shared" si="138"/>
        <v>0</v>
      </c>
      <c r="Z440" s="44">
        <f t="shared" si="139"/>
        <v>0</v>
      </c>
      <c r="AA440" s="50">
        <f t="shared" si="140"/>
        <v>0</v>
      </c>
      <c r="AB440" s="51">
        <f t="shared" si="141"/>
        <v>0</v>
      </c>
      <c r="AC440" s="44">
        <f t="shared" si="142"/>
        <v>0</v>
      </c>
      <c r="AD440" s="44">
        <f t="shared" si="143"/>
        <v>0</v>
      </c>
      <c r="AE440" s="44">
        <f t="shared" si="144"/>
        <v>0</v>
      </c>
      <c r="AF440" s="52" t="e">
        <f>HLOOKUP(I440,ElecAvoidedCostsWOCC!$A$5:$Q$50,G440+1,FALSE)</f>
        <v>#N/A</v>
      </c>
      <c r="AG440" s="44" t="e">
        <f t="shared" si="145"/>
        <v>#N/A</v>
      </c>
      <c r="AH440" s="52" t="e">
        <f>HLOOKUP(I440,ElecAvoidedCostsWOCC!$A$5:$Q$50,T440+1,FALSE)</f>
        <v>#N/A</v>
      </c>
      <c r="AI440" s="44" t="e">
        <f t="shared" si="146"/>
        <v>#N/A</v>
      </c>
      <c r="AJ440" s="44" t="e">
        <f t="shared" si="147"/>
        <v>#N/A</v>
      </c>
      <c r="AK440" s="44" t="e">
        <f>HLOOKUP(I440,ElecAvoidedCostsWOCC!$A$5:$Q$50,G440+1,FALSE)*J440*L440</f>
        <v>#N/A</v>
      </c>
      <c r="AL440" s="44" t="e">
        <f t="shared" si="148"/>
        <v>#N/A</v>
      </c>
      <c r="AM440" s="48">
        <f>IF(O440=0,0,IF(H440=0, HLOOKUP(I440,ElecAvoidedCostsWOCC!$A$5:$Q$50,T440+1,FALSE)*K440*J440,HLOOKUP(I440,ElecAvoidedCostsWOCC!$A$5:$Q$50,T440+1,FALSE)*L440*J440+HLOOKUP(I440,ElecAvoidedCostsWOCC!$A$5:$Q$50,G440+1,FALSE)*K440*J440-HLOOKUP(I440,ElecAvoidedCostsWOCC!$A$5:$Q$50,G440+1,FALSE)*L440*J440))</f>
        <v>0</v>
      </c>
      <c r="AN440" s="48">
        <f t="shared" si="149"/>
        <v>0</v>
      </c>
      <c r="AO440" s="47">
        <f t="shared" si="150"/>
        <v>0</v>
      </c>
      <c r="AP440" s="47" t="e">
        <f t="shared" si="151"/>
        <v>#DIV/0!</v>
      </c>
    </row>
    <row r="441" spans="2:42">
      <c r="B441" s="37"/>
      <c r="C441" s="61"/>
      <c r="D441" s="61"/>
      <c r="E441" s="38"/>
      <c r="F441" s="39"/>
      <c r="G441" s="39"/>
      <c r="H441" s="39"/>
      <c r="I441" s="40"/>
      <c r="J441" s="41"/>
      <c r="K441" s="41"/>
      <c r="L441" s="41"/>
      <c r="M441" s="42"/>
      <c r="N441" s="42"/>
      <c r="O441" s="43"/>
      <c r="P441" s="44"/>
      <c r="Q441" s="44"/>
      <c r="R441" s="45"/>
      <c r="S441" s="46"/>
      <c r="T441" s="39">
        <f t="shared" si="133"/>
        <v>0</v>
      </c>
      <c r="U441" s="47">
        <f t="shared" si="134"/>
        <v>0</v>
      </c>
      <c r="V441" s="48">
        <f t="shared" si="135"/>
        <v>0</v>
      </c>
      <c r="W441" s="49">
        <f t="shared" si="136"/>
        <v>0</v>
      </c>
      <c r="X441" s="44">
        <f t="shared" si="137"/>
        <v>0</v>
      </c>
      <c r="Y441" s="44">
        <f t="shared" si="138"/>
        <v>0</v>
      </c>
      <c r="Z441" s="44">
        <f t="shared" si="139"/>
        <v>0</v>
      </c>
      <c r="AA441" s="50">
        <f t="shared" si="140"/>
        <v>0</v>
      </c>
      <c r="AB441" s="51">
        <f t="shared" si="141"/>
        <v>0</v>
      </c>
      <c r="AC441" s="44">
        <f t="shared" si="142"/>
        <v>0</v>
      </c>
      <c r="AD441" s="44">
        <f t="shared" si="143"/>
        <v>0</v>
      </c>
      <c r="AE441" s="44">
        <f t="shared" si="144"/>
        <v>0</v>
      </c>
      <c r="AF441" s="52" t="e">
        <f>HLOOKUP(I441,ElecAvoidedCostsWOCC!$A$5:$Q$50,G441+1,FALSE)</f>
        <v>#N/A</v>
      </c>
      <c r="AG441" s="44" t="e">
        <f t="shared" si="145"/>
        <v>#N/A</v>
      </c>
      <c r="AH441" s="52" t="e">
        <f>HLOOKUP(I441,ElecAvoidedCostsWOCC!$A$5:$Q$50,T441+1,FALSE)</f>
        <v>#N/A</v>
      </c>
      <c r="AI441" s="44" t="e">
        <f t="shared" si="146"/>
        <v>#N/A</v>
      </c>
      <c r="AJ441" s="44" t="e">
        <f t="shared" si="147"/>
        <v>#N/A</v>
      </c>
      <c r="AK441" s="44" t="e">
        <f>HLOOKUP(I441,ElecAvoidedCostsWOCC!$A$5:$Q$50,G441+1,FALSE)*J441*L441</f>
        <v>#N/A</v>
      </c>
      <c r="AL441" s="44" t="e">
        <f t="shared" si="148"/>
        <v>#N/A</v>
      </c>
      <c r="AM441" s="48">
        <f>IF(O441=0,0,IF(H441=0, HLOOKUP(I441,ElecAvoidedCostsWOCC!$A$5:$Q$50,T441+1,FALSE)*K441*J441,HLOOKUP(I441,ElecAvoidedCostsWOCC!$A$5:$Q$50,T441+1,FALSE)*L441*J441+HLOOKUP(I441,ElecAvoidedCostsWOCC!$A$5:$Q$50,G441+1,FALSE)*K441*J441-HLOOKUP(I441,ElecAvoidedCostsWOCC!$A$5:$Q$50,G441+1,FALSE)*L441*J441))</f>
        <v>0</v>
      </c>
      <c r="AN441" s="48">
        <f t="shared" si="149"/>
        <v>0</v>
      </c>
      <c r="AO441" s="47">
        <f t="shared" si="150"/>
        <v>0</v>
      </c>
      <c r="AP441" s="47" t="e">
        <f t="shared" si="151"/>
        <v>#DIV/0!</v>
      </c>
    </row>
    <row r="442" spans="2:42">
      <c r="B442" s="37"/>
      <c r="C442" s="61"/>
      <c r="D442" s="61"/>
      <c r="E442" s="38"/>
      <c r="F442" s="39"/>
      <c r="G442" s="39"/>
      <c r="H442" s="39"/>
      <c r="I442" s="40"/>
      <c r="J442" s="41"/>
      <c r="K442" s="41"/>
      <c r="L442" s="41"/>
      <c r="M442" s="42"/>
      <c r="N442" s="42"/>
      <c r="O442" s="43"/>
      <c r="P442" s="44"/>
      <c r="Q442" s="44"/>
      <c r="R442" s="45"/>
      <c r="S442" s="46"/>
      <c r="T442" s="39">
        <f t="shared" si="133"/>
        <v>0</v>
      </c>
      <c r="U442" s="47">
        <f t="shared" si="134"/>
        <v>0</v>
      </c>
      <c r="V442" s="48">
        <f t="shared" si="135"/>
        <v>0</v>
      </c>
      <c r="W442" s="49">
        <f t="shared" si="136"/>
        <v>0</v>
      </c>
      <c r="X442" s="44">
        <f t="shared" si="137"/>
        <v>0</v>
      </c>
      <c r="Y442" s="44">
        <f t="shared" si="138"/>
        <v>0</v>
      </c>
      <c r="Z442" s="44">
        <f t="shared" si="139"/>
        <v>0</v>
      </c>
      <c r="AA442" s="50">
        <f t="shared" si="140"/>
        <v>0</v>
      </c>
      <c r="AB442" s="51">
        <f t="shared" si="141"/>
        <v>0</v>
      </c>
      <c r="AC442" s="44">
        <f t="shared" si="142"/>
        <v>0</v>
      </c>
      <c r="AD442" s="44">
        <f t="shared" si="143"/>
        <v>0</v>
      </c>
      <c r="AE442" s="44">
        <f t="shared" si="144"/>
        <v>0</v>
      </c>
      <c r="AF442" s="52" t="e">
        <f>HLOOKUP(I442,ElecAvoidedCostsWOCC!$A$5:$Q$50,G442+1,FALSE)</f>
        <v>#N/A</v>
      </c>
      <c r="AG442" s="44" t="e">
        <f t="shared" si="145"/>
        <v>#N/A</v>
      </c>
      <c r="AH442" s="52" t="e">
        <f>HLOOKUP(I442,ElecAvoidedCostsWOCC!$A$5:$Q$50,T442+1,FALSE)</f>
        <v>#N/A</v>
      </c>
      <c r="AI442" s="44" t="e">
        <f t="shared" si="146"/>
        <v>#N/A</v>
      </c>
      <c r="AJ442" s="44" t="e">
        <f t="shared" si="147"/>
        <v>#N/A</v>
      </c>
      <c r="AK442" s="44" t="e">
        <f>HLOOKUP(I442,ElecAvoidedCostsWOCC!$A$5:$Q$50,G442+1,FALSE)*J442*L442</f>
        <v>#N/A</v>
      </c>
      <c r="AL442" s="44" t="e">
        <f t="shared" si="148"/>
        <v>#N/A</v>
      </c>
      <c r="AM442" s="48">
        <f>IF(O442=0,0,IF(H442=0, HLOOKUP(I442,ElecAvoidedCostsWOCC!$A$5:$Q$50,T442+1,FALSE)*K442*J442,HLOOKUP(I442,ElecAvoidedCostsWOCC!$A$5:$Q$50,T442+1,FALSE)*L442*J442+HLOOKUP(I442,ElecAvoidedCostsWOCC!$A$5:$Q$50,G442+1,FALSE)*K442*J442-HLOOKUP(I442,ElecAvoidedCostsWOCC!$A$5:$Q$50,G442+1,FALSE)*L442*J442))</f>
        <v>0</v>
      </c>
      <c r="AN442" s="48">
        <f t="shared" si="149"/>
        <v>0</v>
      </c>
      <c r="AO442" s="47">
        <f t="shared" si="150"/>
        <v>0</v>
      </c>
      <c r="AP442" s="47" t="e">
        <f t="shared" si="151"/>
        <v>#DIV/0!</v>
      </c>
    </row>
    <row r="443" spans="2:42">
      <c r="B443" s="37"/>
      <c r="C443" s="61"/>
      <c r="D443" s="61"/>
      <c r="E443" s="38"/>
      <c r="F443" s="39"/>
      <c r="G443" s="39"/>
      <c r="H443" s="39"/>
      <c r="I443" s="40"/>
      <c r="J443" s="41"/>
      <c r="K443" s="41"/>
      <c r="L443" s="41"/>
      <c r="M443" s="42"/>
      <c r="N443" s="42"/>
      <c r="O443" s="43"/>
      <c r="P443" s="44"/>
      <c r="Q443" s="44"/>
      <c r="R443" s="45"/>
      <c r="S443" s="46"/>
      <c r="T443" s="39">
        <f t="shared" si="133"/>
        <v>0</v>
      </c>
      <c r="U443" s="47">
        <f t="shared" si="134"/>
        <v>0</v>
      </c>
      <c r="V443" s="48">
        <f t="shared" si="135"/>
        <v>0</v>
      </c>
      <c r="W443" s="49">
        <f t="shared" si="136"/>
        <v>0</v>
      </c>
      <c r="X443" s="44">
        <f t="shared" si="137"/>
        <v>0</v>
      </c>
      <c r="Y443" s="44">
        <f t="shared" si="138"/>
        <v>0</v>
      </c>
      <c r="Z443" s="44">
        <f t="shared" si="139"/>
        <v>0</v>
      </c>
      <c r="AA443" s="50">
        <f t="shared" si="140"/>
        <v>0</v>
      </c>
      <c r="AB443" s="51">
        <f t="shared" si="141"/>
        <v>0</v>
      </c>
      <c r="AC443" s="44">
        <f t="shared" si="142"/>
        <v>0</v>
      </c>
      <c r="AD443" s="44">
        <f t="shared" si="143"/>
        <v>0</v>
      </c>
      <c r="AE443" s="44">
        <f t="shared" si="144"/>
        <v>0</v>
      </c>
      <c r="AF443" s="52" t="e">
        <f>HLOOKUP(I443,ElecAvoidedCostsWOCC!$A$5:$Q$50,G443+1,FALSE)</f>
        <v>#N/A</v>
      </c>
      <c r="AG443" s="44" t="e">
        <f t="shared" si="145"/>
        <v>#N/A</v>
      </c>
      <c r="AH443" s="52" t="e">
        <f>HLOOKUP(I443,ElecAvoidedCostsWOCC!$A$5:$Q$50,T443+1,FALSE)</f>
        <v>#N/A</v>
      </c>
      <c r="AI443" s="44" t="e">
        <f t="shared" si="146"/>
        <v>#N/A</v>
      </c>
      <c r="AJ443" s="44" t="e">
        <f t="shared" si="147"/>
        <v>#N/A</v>
      </c>
      <c r="AK443" s="44" t="e">
        <f>HLOOKUP(I443,ElecAvoidedCostsWOCC!$A$5:$Q$50,G443+1,FALSE)*J443*L443</f>
        <v>#N/A</v>
      </c>
      <c r="AL443" s="44" t="e">
        <f t="shared" si="148"/>
        <v>#N/A</v>
      </c>
      <c r="AM443" s="48">
        <f>IF(O443=0,0,IF(H443=0, HLOOKUP(I443,ElecAvoidedCostsWOCC!$A$5:$Q$50,T443+1,FALSE)*K443*J443,HLOOKUP(I443,ElecAvoidedCostsWOCC!$A$5:$Q$50,T443+1,FALSE)*L443*J443+HLOOKUP(I443,ElecAvoidedCostsWOCC!$A$5:$Q$50,G443+1,FALSE)*K443*J443-HLOOKUP(I443,ElecAvoidedCostsWOCC!$A$5:$Q$50,G443+1,FALSE)*L443*J443))</f>
        <v>0</v>
      </c>
      <c r="AN443" s="48">
        <f t="shared" si="149"/>
        <v>0</v>
      </c>
      <c r="AO443" s="47">
        <f t="shared" si="150"/>
        <v>0</v>
      </c>
      <c r="AP443" s="47" t="e">
        <f t="shared" si="151"/>
        <v>#DIV/0!</v>
      </c>
    </row>
    <row r="444" spans="2:42">
      <c r="B444" s="37"/>
      <c r="C444" s="61"/>
      <c r="D444" s="61"/>
      <c r="E444" s="38"/>
      <c r="F444" s="39"/>
      <c r="G444" s="39"/>
      <c r="H444" s="39"/>
      <c r="I444" s="40"/>
      <c r="J444" s="41"/>
      <c r="K444" s="41"/>
      <c r="L444" s="41"/>
      <c r="M444" s="42"/>
      <c r="N444" s="42"/>
      <c r="O444" s="43"/>
      <c r="P444" s="44"/>
      <c r="Q444" s="44"/>
      <c r="R444" s="45"/>
      <c r="S444" s="46"/>
      <c r="T444" s="39">
        <f t="shared" si="133"/>
        <v>0</v>
      </c>
      <c r="U444" s="47">
        <f t="shared" si="134"/>
        <v>0</v>
      </c>
      <c r="V444" s="48">
        <f t="shared" si="135"/>
        <v>0</v>
      </c>
      <c r="W444" s="49">
        <f t="shared" si="136"/>
        <v>0</v>
      </c>
      <c r="X444" s="44">
        <f t="shared" si="137"/>
        <v>0</v>
      </c>
      <c r="Y444" s="44">
        <f t="shared" si="138"/>
        <v>0</v>
      </c>
      <c r="Z444" s="44">
        <f t="shared" si="139"/>
        <v>0</v>
      </c>
      <c r="AA444" s="50">
        <f t="shared" si="140"/>
        <v>0</v>
      </c>
      <c r="AB444" s="51">
        <f t="shared" si="141"/>
        <v>0</v>
      </c>
      <c r="AC444" s="44">
        <f t="shared" si="142"/>
        <v>0</v>
      </c>
      <c r="AD444" s="44">
        <f t="shared" si="143"/>
        <v>0</v>
      </c>
      <c r="AE444" s="44">
        <f t="shared" si="144"/>
        <v>0</v>
      </c>
      <c r="AF444" s="52" t="e">
        <f>HLOOKUP(I444,ElecAvoidedCostsWOCC!$A$5:$Q$50,G444+1,FALSE)</f>
        <v>#N/A</v>
      </c>
      <c r="AG444" s="44" t="e">
        <f t="shared" si="145"/>
        <v>#N/A</v>
      </c>
      <c r="AH444" s="52" t="e">
        <f>HLOOKUP(I444,ElecAvoidedCostsWOCC!$A$5:$Q$50,T444+1,FALSE)</f>
        <v>#N/A</v>
      </c>
      <c r="AI444" s="44" t="e">
        <f t="shared" si="146"/>
        <v>#N/A</v>
      </c>
      <c r="AJ444" s="44" t="e">
        <f t="shared" si="147"/>
        <v>#N/A</v>
      </c>
      <c r="AK444" s="44" t="e">
        <f>HLOOKUP(I444,ElecAvoidedCostsWOCC!$A$5:$Q$50,G444+1,FALSE)*J444*L444</f>
        <v>#N/A</v>
      </c>
      <c r="AL444" s="44" t="e">
        <f t="shared" si="148"/>
        <v>#N/A</v>
      </c>
      <c r="AM444" s="48">
        <f>IF(O444=0,0,IF(H444=0, HLOOKUP(I444,ElecAvoidedCostsWOCC!$A$5:$Q$50,T444+1,FALSE)*K444*J444,HLOOKUP(I444,ElecAvoidedCostsWOCC!$A$5:$Q$50,T444+1,FALSE)*L444*J444+HLOOKUP(I444,ElecAvoidedCostsWOCC!$A$5:$Q$50,G444+1,FALSE)*K444*J444-HLOOKUP(I444,ElecAvoidedCostsWOCC!$A$5:$Q$50,G444+1,FALSE)*L444*J444))</f>
        <v>0</v>
      </c>
      <c r="AN444" s="48">
        <f t="shared" si="149"/>
        <v>0</v>
      </c>
      <c r="AO444" s="47">
        <f t="shared" si="150"/>
        <v>0</v>
      </c>
      <c r="AP444" s="47" t="e">
        <f t="shared" si="151"/>
        <v>#DIV/0!</v>
      </c>
    </row>
    <row r="445" spans="2:42">
      <c r="B445" s="37"/>
      <c r="C445" s="61"/>
      <c r="D445" s="61"/>
      <c r="E445" s="38"/>
      <c r="F445" s="39"/>
      <c r="G445" s="39"/>
      <c r="H445" s="39"/>
      <c r="I445" s="40"/>
      <c r="J445" s="41"/>
      <c r="K445" s="41"/>
      <c r="L445" s="41"/>
      <c r="M445" s="42"/>
      <c r="N445" s="42"/>
      <c r="O445" s="43"/>
      <c r="P445" s="44"/>
      <c r="Q445" s="44"/>
      <c r="R445" s="45"/>
      <c r="S445" s="46"/>
      <c r="T445" s="39">
        <f t="shared" si="133"/>
        <v>0</v>
      </c>
      <c r="U445" s="47">
        <f t="shared" si="134"/>
        <v>0</v>
      </c>
      <c r="V445" s="48">
        <f t="shared" si="135"/>
        <v>0</v>
      </c>
      <c r="W445" s="49">
        <f t="shared" si="136"/>
        <v>0</v>
      </c>
      <c r="X445" s="44">
        <f t="shared" si="137"/>
        <v>0</v>
      </c>
      <c r="Y445" s="44">
        <f t="shared" si="138"/>
        <v>0</v>
      </c>
      <c r="Z445" s="44">
        <f t="shared" si="139"/>
        <v>0</v>
      </c>
      <c r="AA445" s="50">
        <f t="shared" si="140"/>
        <v>0</v>
      </c>
      <c r="AB445" s="51">
        <f t="shared" si="141"/>
        <v>0</v>
      </c>
      <c r="AC445" s="44">
        <f t="shared" si="142"/>
        <v>0</v>
      </c>
      <c r="AD445" s="44">
        <f t="shared" si="143"/>
        <v>0</v>
      </c>
      <c r="AE445" s="44">
        <f t="shared" si="144"/>
        <v>0</v>
      </c>
      <c r="AF445" s="52" t="e">
        <f>HLOOKUP(I445,ElecAvoidedCostsWOCC!$A$5:$Q$50,G445+1,FALSE)</f>
        <v>#N/A</v>
      </c>
      <c r="AG445" s="44" t="e">
        <f t="shared" si="145"/>
        <v>#N/A</v>
      </c>
      <c r="AH445" s="52" t="e">
        <f>HLOOKUP(I445,ElecAvoidedCostsWOCC!$A$5:$Q$50,T445+1,FALSE)</f>
        <v>#N/A</v>
      </c>
      <c r="AI445" s="44" t="e">
        <f t="shared" si="146"/>
        <v>#N/A</v>
      </c>
      <c r="AJ445" s="44" t="e">
        <f t="shared" si="147"/>
        <v>#N/A</v>
      </c>
      <c r="AK445" s="44" t="e">
        <f>HLOOKUP(I445,ElecAvoidedCostsWOCC!$A$5:$Q$50,G445+1,FALSE)*J445*L445</f>
        <v>#N/A</v>
      </c>
      <c r="AL445" s="44" t="e">
        <f t="shared" si="148"/>
        <v>#N/A</v>
      </c>
      <c r="AM445" s="48">
        <f>IF(O445=0,0,IF(H445=0, HLOOKUP(I445,ElecAvoidedCostsWOCC!$A$5:$Q$50,T445+1,FALSE)*K445*J445,HLOOKUP(I445,ElecAvoidedCostsWOCC!$A$5:$Q$50,T445+1,FALSE)*L445*J445+HLOOKUP(I445,ElecAvoidedCostsWOCC!$A$5:$Q$50,G445+1,FALSE)*K445*J445-HLOOKUP(I445,ElecAvoidedCostsWOCC!$A$5:$Q$50,G445+1,FALSE)*L445*J445))</f>
        <v>0</v>
      </c>
      <c r="AN445" s="48">
        <f t="shared" si="149"/>
        <v>0</v>
      </c>
      <c r="AO445" s="47">
        <f t="shared" si="150"/>
        <v>0</v>
      </c>
      <c r="AP445" s="47" t="e">
        <f t="shared" si="151"/>
        <v>#DIV/0!</v>
      </c>
    </row>
    <row r="446" spans="2:42">
      <c r="B446" s="37"/>
      <c r="C446" s="61"/>
      <c r="D446" s="61"/>
      <c r="E446" s="38"/>
      <c r="F446" s="39"/>
      <c r="G446" s="39"/>
      <c r="H446" s="39"/>
      <c r="I446" s="40"/>
      <c r="J446" s="41"/>
      <c r="K446" s="41"/>
      <c r="L446" s="41"/>
      <c r="M446" s="42"/>
      <c r="N446" s="42"/>
      <c r="O446" s="43"/>
      <c r="P446" s="44"/>
      <c r="Q446" s="44"/>
      <c r="R446" s="45"/>
      <c r="S446" s="46"/>
      <c r="T446" s="39">
        <f t="shared" si="133"/>
        <v>0</v>
      </c>
      <c r="U446" s="47">
        <f t="shared" si="134"/>
        <v>0</v>
      </c>
      <c r="V446" s="48">
        <f t="shared" si="135"/>
        <v>0</v>
      </c>
      <c r="W446" s="49">
        <f t="shared" si="136"/>
        <v>0</v>
      </c>
      <c r="X446" s="44">
        <f t="shared" si="137"/>
        <v>0</v>
      </c>
      <c r="Y446" s="44">
        <f t="shared" si="138"/>
        <v>0</v>
      </c>
      <c r="Z446" s="44">
        <f t="shared" si="139"/>
        <v>0</v>
      </c>
      <c r="AA446" s="50">
        <f t="shared" si="140"/>
        <v>0</v>
      </c>
      <c r="AB446" s="51">
        <f t="shared" si="141"/>
        <v>0</v>
      </c>
      <c r="AC446" s="44">
        <f t="shared" si="142"/>
        <v>0</v>
      </c>
      <c r="AD446" s="44">
        <f t="shared" si="143"/>
        <v>0</v>
      </c>
      <c r="AE446" s="44">
        <f t="shared" si="144"/>
        <v>0</v>
      </c>
      <c r="AF446" s="52" t="e">
        <f>HLOOKUP(I446,ElecAvoidedCostsWOCC!$A$5:$Q$50,G446+1,FALSE)</f>
        <v>#N/A</v>
      </c>
      <c r="AG446" s="44" t="e">
        <f t="shared" si="145"/>
        <v>#N/A</v>
      </c>
      <c r="AH446" s="52" t="e">
        <f>HLOOKUP(I446,ElecAvoidedCostsWOCC!$A$5:$Q$50,T446+1,FALSE)</f>
        <v>#N/A</v>
      </c>
      <c r="AI446" s="44" t="e">
        <f t="shared" si="146"/>
        <v>#N/A</v>
      </c>
      <c r="AJ446" s="44" t="e">
        <f t="shared" si="147"/>
        <v>#N/A</v>
      </c>
      <c r="AK446" s="44" t="e">
        <f>HLOOKUP(I446,ElecAvoidedCostsWOCC!$A$5:$Q$50,G446+1,FALSE)*J446*L446</f>
        <v>#N/A</v>
      </c>
      <c r="AL446" s="44" t="e">
        <f t="shared" si="148"/>
        <v>#N/A</v>
      </c>
      <c r="AM446" s="48">
        <f>IF(O446=0,0,IF(H446=0, HLOOKUP(I446,ElecAvoidedCostsWOCC!$A$5:$Q$50,T446+1,FALSE)*K446*J446,HLOOKUP(I446,ElecAvoidedCostsWOCC!$A$5:$Q$50,T446+1,FALSE)*L446*J446+HLOOKUP(I446,ElecAvoidedCostsWOCC!$A$5:$Q$50,G446+1,FALSE)*K446*J446-HLOOKUP(I446,ElecAvoidedCostsWOCC!$A$5:$Q$50,G446+1,FALSE)*L446*J446))</f>
        <v>0</v>
      </c>
      <c r="AN446" s="48">
        <f t="shared" si="149"/>
        <v>0</v>
      </c>
      <c r="AO446" s="47">
        <f t="shared" si="150"/>
        <v>0</v>
      </c>
      <c r="AP446" s="47" t="e">
        <f t="shared" si="151"/>
        <v>#DIV/0!</v>
      </c>
    </row>
    <row r="447" spans="2:42">
      <c r="B447" s="37"/>
      <c r="C447" s="61"/>
      <c r="D447" s="61"/>
      <c r="E447" s="38"/>
      <c r="F447" s="39"/>
      <c r="G447" s="39"/>
      <c r="H447" s="39"/>
      <c r="I447" s="40"/>
      <c r="J447" s="41"/>
      <c r="K447" s="41"/>
      <c r="L447" s="41"/>
      <c r="M447" s="42"/>
      <c r="N447" s="42"/>
      <c r="O447" s="43"/>
      <c r="P447" s="44"/>
      <c r="Q447" s="44"/>
      <c r="R447" s="45"/>
      <c r="S447" s="46"/>
      <c r="T447" s="39">
        <f t="shared" si="133"/>
        <v>0</v>
      </c>
      <c r="U447" s="47">
        <f t="shared" si="134"/>
        <v>0</v>
      </c>
      <c r="V447" s="48">
        <f t="shared" si="135"/>
        <v>0</v>
      </c>
      <c r="W447" s="49">
        <f t="shared" si="136"/>
        <v>0</v>
      </c>
      <c r="X447" s="44">
        <f t="shared" si="137"/>
        <v>0</v>
      </c>
      <c r="Y447" s="44">
        <f t="shared" si="138"/>
        <v>0</v>
      </c>
      <c r="Z447" s="44">
        <f t="shared" si="139"/>
        <v>0</v>
      </c>
      <c r="AA447" s="50">
        <f t="shared" si="140"/>
        <v>0</v>
      </c>
      <c r="AB447" s="51">
        <f t="shared" si="141"/>
        <v>0</v>
      </c>
      <c r="AC447" s="44">
        <f t="shared" si="142"/>
        <v>0</v>
      </c>
      <c r="AD447" s="44">
        <f t="shared" si="143"/>
        <v>0</v>
      </c>
      <c r="AE447" s="44">
        <f t="shared" si="144"/>
        <v>0</v>
      </c>
      <c r="AF447" s="52" t="e">
        <f>HLOOKUP(I447,ElecAvoidedCostsWOCC!$A$5:$Q$50,G447+1,FALSE)</f>
        <v>#N/A</v>
      </c>
      <c r="AG447" s="44" t="e">
        <f t="shared" si="145"/>
        <v>#N/A</v>
      </c>
      <c r="AH447" s="52" t="e">
        <f>HLOOKUP(I447,ElecAvoidedCostsWOCC!$A$5:$Q$50,T447+1,FALSE)</f>
        <v>#N/A</v>
      </c>
      <c r="AI447" s="44" t="e">
        <f t="shared" si="146"/>
        <v>#N/A</v>
      </c>
      <c r="AJ447" s="44" t="e">
        <f t="shared" si="147"/>
        <v>#N/A</v>
      </c>
      <c r="AK447" s="44" t="e">
        <f>HLOOKUP(I447,ElecAvoidedCostsWOCC!$A$5:$Q$50,G447+1,FALSE)*J447*L447</f>
        <v>#N/A</v>
      </c>
      <c r="AL447" s="44" t="e">
        <f t="shared" si="148"/>
        <v>#N/A</v>
      </c>
      <c r="AM447" s="48">
        <f>IF(O447=0,0,IF(H447=0, HLOOKUP(I447,ElecAvoidedCostsWOCC!$A$5:$Q$50,T447+1,FALSE)*K447*J447,HLOOKUP(I447,ElecAvoidedCostsWOCC!$A$5:$Q$50,T447+1,FALSE)*L447*J447+HLOOKUP(I447,ElecAvoidedCostsWOCC!$A$5:$Q$50,G447+1,FALSE)*K447*J447-HLOOKUP(I447,ElecAvoidedCostsWOCC!$A$5:$Q$50,G447+1,FALSE)*L447*J447))</f>
        <v>0</v>
      </c>
      <c r="AN447" s="48">
        <f t="shared" si="149"/>
        <v>0</v>
      </c>
      <c r="AO447" s="47">
        <f t="shared" si="150"/>
        <v>0</v>
      </c>
      <c r="AP447" s="47" t="e">
        <f t="shared" si="151"/>
        <v>#DIV/0!</v>
      </c>
    </row>
    <row r="448" spans="2:42">
      <c r="B448" s="37"/>
      <c r="C448" s="61"/>
      <c r="D448" s="61"/>
      <c r="E448" s="38"/>
      <c r="F448" s="39"/>
      <c r="G448" s="39"/>
      <c r="H448" s="39"/>
      <c r="I448" s="40"/>
      <c r="J448" s="41"/>
      <c r="K448" s="41"/>
      <c r="L448" s="41"/>
      <c r="M448" s="42"/>
      <c r="N448" s="42"/>
      <c r="O448" s="43"/>
      <c r="P448" s="44"/>
      <c r="Q448" s="44"/>
      <c r="R448" s="45"/>
      <c r="S448" s="46"/>
      <c r="T448" s="39">
        <f t="shared" si="133"/>
        <v>0</v>
      </c>
      <c r="U448" s="47">
        <f t="shared" si="134"/>
        <v>0</v>
      </c>
      <c r="V448" s="48">
        <f t="shared" si="135"/>
        <v>0</v>
      </c>
      <c r="W448" s="49">
        <f t="shared" si="136"/>
        <v>0</v>
      </c>
      <c r="X448" s="44">
        <f t="shared" si="137"/>
        <v>0</v>
      </c>
      <c r="Y448" s="44">
        <f t="shared" si="138"/>
        <v>0</v>
      </c>
      <c r="Z448" s="44">
        <f t="shared" si="139"/>
        <v>0</v>
      </c>
      <c r="AA448" s="50">
        <f t="shared" si="140"/>
        <v>0</v>
      </c>
      <c r="AB448" s="51">
        <f t="shared" si="141"/>
        <v>0</v>
      </c>
      <c r="AC448" s="44">
        <f t="shared" si="142"/>
        <v>0</v>
      </c>
      <c r="AD448" s="44">
        <f t="shared" si="143"/>
        <v>0</v>
      </c>
      <c r="AE448" s="44">
        <f t="shared" si="144"/>
        <v>0</v>
      </c>
      <c r="AF448" s="52" t="e">
        <f>HLOOKUP(I448,ElecAvoidedCostsWOCC!$A$5:$Q$50,G448+1,FALSE)</f>
        <v>#N/A</v>
      </c>
      <c r="AG448" s="44" t="e">
        <f t="shared" si="145"/>
        <v>#N/A</v>
      </c>
      <c r="AH448" s="52" t="e">
        <f>HLOOKUP(I448,ElecAvoidedCostsWOCC!$A$5:$Q$50,T448+1,FALSE)</f>
        <v>#N/A</v>
      </c>
      <c r="AI448" s="44" t="e">
        <f t="shared" si="146"/>
        <v>#N/A</v>
      </c>
      <c r="AJ448" s="44" t="e">
        <f t="shared" si="147"/>
        <v>#N/A</v>
      </c>
      <c r="AK448" s="44" t="e">
        <f>HLOOKUP(I448,ElecAvoidedCostsWOCC!$A$5:$Q$50,G448+1,FALSE)*J448*L448</f>
        <v>#N/A</v>
      </c>
      <c r="AL448" s="44" t="e">
        <f t="shared" si="148"/>
        <v>#N/A</v>
      </c>
      <c r="AM448" s="48">
        <f>IF(O448=0,0,IF(H448=0, HLOOKUP(I448,ElecAvoidedCostsWOCC!$A$5:$Q$50,T448+1,FALSE)*K448*J448,HLOOKUP(I448,ElecAvoidedCostsWOCC!$A$5:$Q$50,T448+1,FALSE)*L448*J448+HLOOKUP(I448,ElecAvoidedCostsWOCC!$A$5:$Q$50,G448+1,FALSE)*K448*J448-HLOOKUP(I448,ElecAvoidedCostsWOCC!$A$5:$Q$50,G448+1,FALSE)*L448*J448))</f>
        <v>0</v>
      </c>
      <c r="AN448" s="48">
        <f t="shared" si="149"/>
        <v>0</v>
      </c>
      <c r="AO448" s="47">
        <f t="shared" si="150"/>
        <v>0</v>
      </c>
      <c r="AP448" s="47" t="e">
        <f t="shared" si="151"/>
        <v>#DIV/0!</v>
      </c>
    </row>
    <row r="449" spans="2:42">
      <c r="B449" s="37"/>
      <c r="C449" s="61"/>
      <c r="D449" s="61"/>
      <c r="E449" s="38"/>
      <c r="F449" s="39"/>
      <c r="G449" s="39"/>
      <c r="H449" s="39"/>
      <c r="I449" s="40"/>
      <c r="J449" s="41"/>
      <c r="K449" s="41"/>
      <c r="L449" s="41"/>
      <c r="M449" s="42"/>
      <c r="N449" s="42"/>
      <c r="O449" s="43"/>
      <c r="P449" s="44"/>
      <c r="Q449" s="44"/>
      <c r="R449" s="45"/>
      <c r="S449" s="46"/>
      <c r="T449" s="39">
        <f t="shared" si="133"/>
        <v>0</v>
      </c>
      <c r="U449" s="47">
        <f t="shared" si="134"/>
        <v>0</v>
      </c>
      <c r="V449" s="48">
        <f t="shared" si="135"/>
        <v>0</v>
      </c>
      <c r="W449" s="49">
        <f t="shared" si="136"/>
        <v>0</v>
      </c>
      <c r="X449" s="44">
        <f t="shared" si="137"/>
        <v>0</v>
      </c>
      <c r="Y449" s="44">
        <f t="shared" si="138"/>
        <v>0</v>
      </c>
      <c r="Z449" s="44">
        <f t="shared" si="139"/>
        <v>0</v>
      </c>
      <c r="AA449" s="50">
        <f t="shared" si="140"/>
        <v>0</v>
      </c>
      <c r="AB449" s="51">
        <f t="shared" si="141"/>
        <v>0</v>
      </c>
      <c r="AC449" s="44">
        <f t="shared" si="142"/>
        <v>0</v>
      </c>
      <c r="AD449" s="44">
        <f t="shared" si="143"/>
        <v>0</v>
      </c>
      <c r="AE449" s="44">
        <f t="shared" si="144"/>
        <v>0</v>
      </c>
      <c r="AF449" s="52" t="e">
        <f>HLOOKUP(I449,ElecAvoidedCostsWOCC!$A$5:$Q$50,G449+1,FALSE)</f>
        <v>#N/A</v>
      </c>
      <c r="AG449" s="44" t="e">
        <f t="shared" si="145"/>
        <v>#N/A</v>
      </c>
      <c r="AH449" s="52" t="e">
        <f>HLOOKUP(I449,ElecAvoidedCostsWOCC!$A$5:$Q$50,T449+1,FALSE)</f>
        <v>#N/A</v>
      </c>
      <c r="AI449" s="44" t="e">
        <f t="shared" si="146"/>
        <v>#N/A</v>
      </c>
      <c r="AJ449" s="44" t="e">
        <f t="shared" si="147"/>
        <v>#N/A</v>
      </c>
      <c r="AK449" s="44" t="e">
        <f>HLOOKUP(I449,ElecAvoidedCostsWOCC!$A$5:$Q$50,G449+1,FALSE)*J449*L449</f>
        <v>#N/A</v>
      </c>
      <c r="AL449" s="44" t="e">
        <f t="shared" si="148"/>
        <v>#N/A</v>
      </c>
      <c r="AM449" s="48">
        <f>IF(O449=0,0,IF(H449=0, HLOOKUP(I449,ElecAvoidedCostsWOCC!$A$5:$Q$50,T449+1,FALSE)*K449*J449,HLOOKUP(I449,ElecAvoidedCostsWOCC!$A$5:$Q$50,T449+1,FALSE)*L449*J449+HLOOKUP(I449,ElecAvoidedCostsWOCC!$A$5:$Q$50,G449+1,FALSE)*K449*J449-HLOOKUP(I449,ElecAvoidedCostsWOCC!$A$5:$Q$50,G449+1,FALSE)*L449*J449))</f>
        <v>0</v>
      </c>
      <c r="AN449" s="48">
        <f t="shared" si="149"/>
        <v>0</v>
      </c>
      <c r="AO449" s="47">
        <f t="shared" si="150"/>
        <v>0</v>
      </c>
      <c r="AP449" s="47" t="e">
        <f t="shared" si="151"/>
        <v>#DIV/0!</v>
      </c>
    </row>
    <row r="450" spans="2:42">
      <c r="B450" s="37"/>
      <c r="C450" s="61"/>
      <c r="D450" s="61"/>
      <c r="E450" s="38"/>
      <c r="F450" s="39"/>
      <c r="G450" s="39"/>
      <c r="H450" s="39"/>
      <c r="I450" s="40"/>
      <c r="J450" s="41"/>
      <c r="K450" s="41"/>
      <c r="L450" s="41"/>
      <c r="M450" s="42"/>
      <c r="N450" s="42"/>
      <c r="O450" s="43"/>
      <c r="P450" s="44"/>
      <c r="Q450" s="44"/>
      <c r="R450" s="45"/>
      <c r="S450" s="46"/>
      <c r="T450" s="39">
        <f t="shared" si="133"/>
        <v>0</v>
      </c>
      <c r="U450" s="47">
        <f t="shared" si="134"/>
        <v>0</v>
      </c>
      <c r="V450" s="48">
        <f t="shared" si="135"/>
        <v>0</v>
      </c>
      <c r="W450" s="49">
        <f t="shared" si="136"/>
        <v>0</v>
      </c>
      <c r="X450" s="44">
        <f t="shared" si="137"/>
        <v>0</v>
      </c>
      <c r="Y450" s="44">
        <f t="shared" si="138"/>
        <v>0</v>
      </c>
      <c r="Z450" s="44">
        <f t="shared" si="139"/>
        <v>0</v>
      </c>
      <c r="AA450" s="50">
        <f t="shared" si="140"/>
        <v>0</v>
      </c>
      <c r="AB450" s="51">
        <f t="shared" si="141"/>
        <v>0</v>
      </c>
      <c r="AC450" s="44">
        <f t="shared" si="142"/>
        <v>0</v>
      </c>
      <c r="AD450" s="44">
        <f t="shared" si="143"/>
        <v>0</v>
      </c>
      <c r="AE450" s="44">
        <f t="shared" si="144"/>
        <v>0</v>
      </c>
      <c r="AF450" s="52" t="e">
        <f>HLOOKUP(I450,ElecAvoidedCostsWOCC!$A$5:$Q$50,G450+1,FALSE)</f>
        <v>#N/A</v>
      </c>
      <c r="AG450" s="44" t="e">
        <f t="shared" si="145"/>
        <v>#N/A</v>
      </c>
      <c r="AH450" s="52" t="e">
        <f>HLOOKUP(I450,ElecAvoidedCostsWOCC!$A$5:$Q$50,T450+1,FALSE)</f>
        <v>#N/A</v>
      </c>
      <c r="AI450" s="44" t="e">
        <f t="shared" si="146"/>
        <v>#N/A</v>
      </c>
      <c r="AJ450" s="44" t="e">
        <f t="shared" si="147"/>
        <v>#N/A</v>
      </c>
      <c r="AK450" s="44" t="e">
        <f>HLOOKUP(I450,ElecAvoidedCostsWOCC!$A$5:$Q$50,G450+1,FALSE)*J450*L450</f>
        <v>#N/A</v>
      </c>
      <c r="AL450" s="44" t="e">
        <f t="shared" si="148"/>
        <v>#N/A</v>
      </c>
      <c r="AM450" s="48">
        <f>IF(O450=0,0,IF(H450=0, HLOOKUP(I450,ElecAvoidedCostsWOCC!$A$5:$Q$50,T450+1,FALSE)*K450*J450,HLOOKUP(I450,ElecAvoidedCostsWOCC!$A$5:$Q$50,T450+1,FALSE)*L450*J450+HLOOKUP(I450,ElecAvoidedCostsWOCC!$A$5:$Q$50,G450+1,FALSE)*K450*J450-HLOOKUP(I450,ElecAvoidedCostsWOCC!$A$5:$Q$50,G450+1,FALSE)*L450*J450))</f>
        <v>0</v>
      </c>
      <c r="AN450" s="48">
        <f t="shared" si="149"/>
        <v>0</v>
      </c>
      <c r="AO450" s="47">
        <f t="shared" si="150"/>
        <v>0</v>
      </c>
      <c r="AP450" s="47" t="e">
        <f t="shared" si="151"/>
        <v>#DIV/0!</v>
      </c>
    </row>
    <row r="451" spans="2:42">
      <c r="B451" s="37"/>
      <c r="C451" s="61"/>
      <c r="D451" s="61"/>
      <c r="E451" s="38"/>
      <c r="F451" s="39"/>
      <c r="G451" s="39"/>
      <c r="H451" s="39"/>
      <c r="I451" s="40"/>
      <c r="J451" s="41"/>
      <c r="K451" s="41"/>
      <c r="L451" s="41"/>
      <c r="M451" s="42"/>
      <c r="N451" s="42"/>
      <c r="O451" s="43"/>
      <c r="P451" s="44"/>
      <c r="Q451" s="44"/>
      <c r="R451" s="45"/>
      <c r="S451" s="46"/>
      <c r="T451" s="39">
        <f t="shared" si="133"/>
        <v>0</v>
      </c>
      <c r="U451" s="47">
        <f t="shared" si="134"/>
        <v>0</v>
      </c>
      <c r="V451" s="48">
        <f t="shared" si="135"/>
        <v>0</v>
      </c>
      <c r="W451" s="49">
        <f t="shared" si="136"/>
        <v>0</v>
      </c>
      <c r="X451" s="44">
        <f t="shared" si="137"/>
        <v>0</v>
      </c>
      <c r="Y451" s="44">
        <f t="shared" si="138"/>
        <v>0</v>
      </c>
      <c r="Z451" s="44">
        <f t="shared" si="139"/>
        <v>0</v>
      </c>
      <c r="AA451" s="50">
        <f t="shared" si="140"/>
        <v>0</v>
      </c>
      <c r="AB451" s="51">
        <f t="shared" si="141"/>
        <v>0</v>
      </c>
      <c r="AC451" s="44">
        <f t="shared" si="142"/>
        <v>0</v>
      </c>
      <c r="AD451" s="44">
        <f t="shared" si="143"/>
        <v>0</v>
      </c>
      <c r="AE451" s="44">
        <f t="shared" si="144"/>
        <v>0</v>
      </c>
      <c r="AF451" s="52" t="e">
        <f>HLOOKUP(I451,ElecAvoidedCostsWOCC!$A$5:$Q$50,G451+1,FALSE)</f>
        <v>#N/A</v>
      </c>
      <c r="AG451" s="44" t="e">
        <f t="shared" si="145"/>
        <v>#N/A</v>
      </c>
      <c r="AH451" s="52" t="e">
        <f>HLOOKUP(I451,ElecAvoidedCostsWOCC!$A$5:$Q$50,T451+1,FALSE)</f>
        <v>#N/A</v>
      </c>
      <c r="AI451" s="44" t="e">
        <f t="shared" si="146"/>
        <v>#N/A</v>
      </c>
      <c r="AJ451" s="44" t="e">
        <f t="shared" si="147"/>
        <v>#N/A</v>
      </c>
      <c r="AK451" s="44" t="e">
        <f>HLOOKUP(I451,ElecAvoidedCostsWOCC!$A$5:$Q$50,G451+1,FALSE)*J451*L451</f>
        <v>#N/A</v>
      </c>
      <c r="AL451" s="44" t="e">
        <f t="shared" si="148"/>
        <v>#N/A</v>
      </c>
      <c r="AM451" s="48">
        <f>IF(O451=0,0,IF(H451=0, HLOOKUP(I451,ElecAvoidedCostsWOCC!$A$5:$Q$50,T451+1,FALSE)*K451*J451,HLOOKUP(I451,ElecAvoidedCostsWOCC!$A$5:$Q$50,T451+1,FALSE)*L451*J451+HLOOKUP(I451,ElecAvoidedCostsWOCC!$A$5:$Q$50,G451+1,FALSE)*K451*J451-HLOOKUP(I451,ElecAvoidedCostsWOCC!$A$5:$Q$50,G451+1,FALSE)*L451*J451))</f>
        <v>0</v>
      </c>
      <c r="AN451" s="48">
        <f t="shared" si="149"/>
        <v>0</v>
      </c>
      <c r="AO451" s="47">
        <f t="shared" si="150"/>
        <v>0</v>
      </c>
      <c r="AP451" s="47" t="e">
        <f t="shared" si="151"/>
        <v>#DIV/0!</v>
      </c>
    </row>
    <row r="452" spans="2:42">
      <c r="B452" s="37"/>
      <c r="C452" s="61"/>
      <c r="D452" s="61"/>
      <c r="E452" s="38"/>
      <c r="F452" s="39"/>
      <c r="G452" s="39"/>
      <c r="H452" s="39"/>
      <c r="I452" s="40"/>
      <c r="J452" s="41"/>
      <c r="K452" s="41"/>
      <c r="L452" s="41"/>
      <c r="M452" s="42"/>
      <c r="N452" s="42"/>
      <c r="O452" s="43"/>
      <c r="P452" s="44"/>
      <c r="Q452" s="44"/>
      <c r="R452" s="45"/>
      <c r="S452" s="46"/>
      <c r="T452" s="39">
        <f t="shared" ref="T452:T515" si="152">G452+H452</f>
        <v>0</v>
      </c>
      <c r="U452" s="47">
        <f t="shared" ref="U452:U515" si="153">(O452/$A$10)*T452</f>
        <v>0</v>
      </c>
      <c r="V452" s="48">
        <f t="shared" ref="V452:V515" si="154">N452-M452</f>
        <v>0</v>
      </c>
      <c r="W452" s="49">
        <f t="shared" ref="W452:W515" si="155">(O452/A$10)</f>
        <v>0</v>
      </c>
      <c r="X452" s="44">
        <f t="shared" ref="X452:X515" si="156">W452*A$8</f>
        <v>0</v>
      </c>
      <c r="Y452" s="44">
        <f t="shared" ref="Y452:Y515" si="157">Q452-P452</f>
        <v>0</v>
      </c>
      <c r="Z452" s="44">
        <f t="shared" ref="Z452:Z515" si="158">X452+(A$6*W452)</f>
        <v>0</v>
      </c>
      <c r="AA452" s="50">
        <f t="shared" ref="AA452:AA515" si="159">Q452+X452</f>
        <v>0</v>
      </c>
      <c r="AB452" s="51">
        <f t="shared" ref="AB452:AB515" si="160">Z452/(1+ElecDiscountRate)^1</f>
        <v>0</v>
      </c>
      <c r="AC452" s="44">
        <f t="shared" ref="AC452:AC515" si="161">AA452/(1+ElecDiscountRate)^1</f>
        <v>0</v>
      </c>
      <c r="AD452" s="44">
        <f t="shared" ref="AD452:AD515" si="162">-PV(ElecDiscountRate,T452,R452)*J452</f>
        <v>0</v>
      </c>
      <c r="AE452" s="44">
        <f t="shared" ref="AE452:AE515" si="163">-PV(ElecDiscountRate,T452,S452)*J452</f>
        <v>0</v>
      </c>
      <c r="AF452" s="52" t="e">
        <f>HLOOKUP(I452,ElecAvoidedCostsWOCC!$A$5:$Q$50,G452+1,FALSE)</f>
        <v>#N/A</v>
      </c>
      <c r="AG452" s="44" t="e">
        <f t="shared" ref="AG452:AG515" si="164">AF452*J452*K452</f>
        <v>#N/A</v>
      </c>
      <c r="AH452" s="52" t="e">
        <f>HLOOKUP(I452,ElecAvoidedCostsWOCC!$A$5:$Q$50,T452+1,FALSE)</f>
        <v>#N/A</v>
      </c>
      <c r="AI452" s="44" t="e">
        <f t="shared" ref="AI452:AI515" si="165">AH452*J452*L452</f>
        <v>#N/A</v>
      </c>
      <c r="AJ452" s="44" t="e">
        <f t="shared" ref="AJ452:AJ515" si="166">AG452+AI452</f>
        <v>#N/A</v>
      </c>
      <c r="AK452" s="44" t="e">
        <f>HLOOKUP(I452,ElecAvoidedCostsWOCC!$A$5:$Q$50,G452+1,FALSE)*J452*L452</f>
        <v>#N/A</v>
      </c>
      <c r="AL452" s="44" t="e">
        <f t="shared" ref="AL452:AL515" si="167">AG452+AI452-AK452</f>
        <v>#N/A</v>
      </c>
      <c r="AM452" s="48">
        <f>IF(O452=0,0,IF(H452=0, HLOOKUP(I452,ElecAvoidedCostsWOCC!$A$5:$Q$50,T452+1,FALSE)*K452*J452,HLOOKUP(I452,ElecAvoidedCostsWOCC!$A$5:$Q$50,T452+1,FALSE)*L452*J452+HLOOKUP(I452,ElecAvoidedCostsWOCC!$A$5:$Q$50,G452+1,FALSE)*K452*J452-HLOOKUP(I452,ElecAvoidedCostsWOCC!$A$5:$Q$50,G452+1,FALSE)*L452*J452))</f>
        <v>0</v>
      </c>
      <c r="AN452" s="48">
        <f t="shared" ref="AN452:AN515" si="168">AM452*1.1+AD452+AE452</f>
        <v>0</v>
      </c>
      <c r="AO452" s="47">
        <f t="shared" ref="AO452:AO515" si="169">IFERROR(AM452/AB452,0)</f>
        <v>0</v>
      </c>
      <c r="AP452" s="47" t="e">
        <f t="shared" ref="AP452:AP515" si="170">AN452/AC452</f>
        <v>#DIV/0!</v>
      </c>
    </row>
    <row r="453" spans="2:42">
      <c r="B453" s="37"/>
      <c r="C453" s="61"/>
      <c r="D453" s="61"/>
      <c r="E453" s="38"/>
      <c r="F453" s="39"/>
      <c r="G453" s="39"/>
      <c r="H453" s="39"/>
      <c r="I453" s="40"/>
      <c r="J453" s="41"/>
      <c r="K453" s="41"/>
      <c r="L453" s="41"/>
      <c r="M453" s="42"/>
      <c r="N453" s="42"/>
      <c r="O453" s="43"/>
      <c r="P453" s="44"/>
      <c r="Q453" s="44"/>
      <c r="R453" s="45"/>
      <c r="S453" s="46"/>
      <c r="T453" s="39">
        <f t="shared" si="152"/>
        <v>0</v>
      </c>
      <c r="U453" s="47">
        <f t="shared" si="153"/>
        <v>0</v>
      </c>
      <c r="V453" s="48">
        <f t="shared" si="154"/>
        <v>0</v>
      </c>
      <c r="W453" s="49">
        <f t="shared" si="155"/>
        <v>0</v>
      </c>
      <c r="X453" s="44">
        <f t="shared" si="156"/>
        <v>0</v>
      </c>
      <c r="Y453" s="44">
        <f t="shared" si="157"/>
        <v>0</v>
      </c>
      <c r="Z453" s="44">
        <f t="shared" si="158"/>
        <v>0</v>
      </c>
      <c r="AA453" s="50">
        <f t="shared" si="159"/>
        <v>0</v>
      </c>
      <c r="AB453" s="51">
        <f t="shared" si="160"/>
        <v>0</v>
      </c>
      <c r="AC453" s="44">
        <f t="shared" si="161"/>
        <v>0</v>
      </c>
      <c r="AD453" s="44">
        <f t="shared" si="162"/>
        <v>0</v>
      </c>
      <c r="AE453" s="44">
        <f t="shared" si="163"/>
        <v>0</v>
      </c>
      <c r="AF453" s="52" t="e">
        <f>HLOOKUP(I453,ElecAvoidedCostsWOCC!$A$5:$Q$50,G453+1,FALSE)</f>
        <v>#N/A</v>
      </c>
      <c r="AG453" s="44" t="e">
        <f t="shared" si="164"/>
        <v>#N/A</v>
      </c>
      <c r="AH453" s="52" t="e">
        <f>HLOOKUP(I453,ElecAvoidedCostsWOCC!$A$5:$Q$50,T453+1,FALSE)</f>
        <v>#N/A</v>
      </c>
      <c r="AI453" s="44" t="e">
        <f t="shared" si="165"/>
        <v>#N/A</v>
      </c>
      <c r="AJ453" s="44" t="e">
        <f t="shared" si="166"/>
        <v>#N/A</v>
      </c>
      <c r="AK453" s="44" t="e">
        <f>HLOOKUP(I453,ElecAvoidedCostsWOCC!$A$5:$Q$50,G453+1,FALSE)*J453*L453</f>
        <v>#N/A</v>
      </c>
      <c r="AL453" s="44" t="e">
        <f t="shared" si="167"/>
        <v>#N/A</v>
      </c>
      <c r="AM453" s="48">
        <f>IF(O453=0,0,IF(H453=0, HLOOKUP(I453,ElecAvoidedCostsWOCC!$A$5:$Q$50,T453+1,FALSE)*K453*J453,HLOOKUP(I453,ElecAvoidedCostsWOCC!$A$5:$Q$50,T453+1,FALSE)*L453*J453+HLOOKUP(I453,ElecAvoidedCostsWOCC!$A$5:$Q$50,G453+1,FALSE)*K453*J453-HLOOKUP(I453,ElecAvoidedCostsWOCC!$A$5:$Q$50,G453+1,FALSE)*L453*J453))</f>
        <v>0</v>
      </c>
      <c r="AN453" s="48">
        <f t="shared" si="168"/>
        <v>0</v>
      </c>
      <c r="AO453" s="47">
        <f t="shared" si="169"/>
        <v>0</v>
      </c>
      <c r="AP453" s="47" t="e">
        <f t="shared" si="170"/>
        <v>#DIV/0!</v>
      </c>
    </row>
    <row r="454" spans="2:42">
      <c r="B454" s="37"/>
      <c r="C454" s="61"/>
      <c r="D454" s="61"/>
      <c r="E454" s="38"/>
      <c r="F454" s="39"/>
      <c r="G454" s="39"/>
      <c r="H454" s="39"/>
      <c r="I454" s="40"/>
      <c r="J454" s="41"/>
      <c r="K454" s="41"/>
      <c r="L454" s="41"/>
      <c r="M454" s="42"/>
      <c r="N454" s="42"/>
      <c r="O454" s="43"/>
      <c r="P454" s="44"/>
      <c r="Q454" s="44"/>
      <c r="R454" s="45"/>
      <c r="S454" s="46"/>
      <c r="T454" s="39">
        <f t="shared" si="152"/>
        <v>0</v>
      </c>
      <c r="U454" s="47">
        <f t="shared" si="153"/>
        <v>0</v>
      </c>
      <c r="V454" s="48">
        <f t="shared" si="154"/>
        <v>0</v>
      </c>
      <c r="W454" s="49">
        <f t="shared" si="155"/>
        <v>0</v>
      </c>
      <c r="X454" s="44">
        <f t="shared" si="156"/>
        <v>0</v>
      </c>
      <c r="Y454" s="44">
        <f t="shared" si="157"/>
        <v>0</v>
      </c>
      <c r="Z454" s="44">
        <f t="shared" si="158"/>
        <v>0</v>
      </c>
      <c r="AA454" s="50">
        <f t="shared" si="159"/>
        <v>0</v>
      </c>
      <c r="AB454" s="51">
        <f t="shared" si="160"/>
        <v>0</v>
      </c>
      <c r="AC454" s="44">
        <f t="shared" si="161"/>
        <v>0</v>
      </c>
      <c r="AD454" s="44">
        <f t="shared" si="162"/>
        <v>0</v>
      </c>
      <c r="AE454" s="44">
        <f t="shared" si="163"/>
        <v>0</v>
      </c>
      <c r="AF454" s="52" t="e">
        <f>HLOOKUP(I454,ElecAvoidedCostsWOCC!$A$5:$Q$50,G454+1,FALSE)</f>
        <v>#N/A</v>
      </c>
      <c r="AG454" s="44" t="e">
        <f t="shared" si="164"/>
        <v>#N/A</v>
      </c>
      <c r="AH454" s="52" t="e">
        <f>HLOOKUP(I454,ElecAvoidedCostsWOCC!$A$5:$Q$50,T454+1,FALSE)</f>
        <v>#N/A</v>
      </c>
      <c r="AI454" s="44" t="e">
        <f t="shared" si="165"/>
        <v>#N/A</v>
      </c>
      <c r="AJ454" s="44" t="e">
        <f t="shared" si="166"/>
        <v>#N/A</v>
      </c>
      <c r="AK454" s="44" t="e">
        <f>HLOOKUP(I454,ElecAvoidedCostsWOCC!$A$5:$Q$50,G454+1,FALSE)*J454*L454</f>
        <v>#N/A</v>
      </c>
      <c r="AL454" s="44" t="e">
        <f t="shared" si="167"/>
        <v>#N/A</v>
      </c>
      <c r="AM454" s="48">
        <f>IF(O454=0,0,IF(H454=0, HLOOKUP(I454,ElecAvoidedCostsWOCC!$A$5:$Q$50,T454+1,FALSE)*K454*J454,HLOOKUP(I454,ElecAvoidedCostsWOCC!$A$5:$Q$50,T454+1,FALSE)*L454*J454+HLOOKUP(I454,ElecAvoidedCostsWOCC!$A$5:$Q$50,G454+1,FALSE)*K454*J454-HLOOKUP(I454,ElecAvoidedCostsWOCC!$A$5:$Q$50,G454+1,FALSE)*L454*J454))</f>
        <v>0</v>
      </c>
      <c r="AN454" s="48">
        <f t="shared" si="168"/>
        <v>0</v>
      </c>
      <c r="AO454" s="47">
        <f t="shared" si="169"/>
        <v>0</v>
      </c>
      <c r="AP454" s="47" t="e">
        <f t="shared" si="170"/>
        <v>#DIV/0!</v>
      </c>
    </row>
    <row r="455" spans="2:42">
      <c r="B455" s="37"/>
      <c r="C455" s="61"/>
      <c r="D455" s="61"/>
      <c r="E455" s="38"/>
      <c r="F455" s="39"/>
      <c r="G455" s="39"/>
      <c r="H455" s="39"/>
      <c r="I455" s="40"/>
      <c r="J455" s="41"/>
      <c r="K455" s="41"/>
      <c r="L455" s="41"/>
      <c r="M455" s="42"/>
      <c r="N455" s="42"/>
      <c r="O455" s="43"/>
      <c r="P455" s="44"/>
      <c r="Q455" s="44"/>
      <c r="R455" s="45"/>
      <c r="S455" s="46"/>
      <c r="T455" s="39">
        <f t="shared" si="152"/>
        <v>0</v>
      </c>
      <c r="U455" s="47">
        <f t="shared" si="153"/>
        <v>0</v>
      </c>
      <c r="V455" s="48">
        <f t="shared" si="154"/>
        <v>0</v>
      </c>
      <c r="W455" s="49">
        <f t="shared" si="155"/>
        <v>0</v>
      </c>
      <c r="X455" s="44">
        <f t="shared" si="156"/>
        <v>0</v>
      </c>
      <c r="Y455" s="44">
        <f t="shared" si="157"/>
        <v>0</v>
      </c>
      <c r="Z455" s="44">
        <f t="shared" si="158"/>
        <v>0</v>
      </c>
      <c r="AA455" s="50">
        <f t="shared" si="159"/>
        <v>0</v>
      </c>
      <c r="AB455" s="51">
        <f t="shared" si="160"/>
        <v>0</v>
      </c>
      <c r="AC455" s="44">
        <f t="shared" si="161"/>
        <v>0</v>
      </c>
      <c r="AD455" s="44">
        <f t="shared" si="162"/>
        <v>0</v>
      </c>
      <c r="AE455" s="44">
        <f t="shared" si="163"/>
        <v>0</v>
      </c>
      <c r="AF455" s="52" t="e">
        <f>HLOOKUP(I455,ElecAvoidedCostsWOCC!$A$5:$Q$50,G455+1,FALSE)</f>
        <v>#N/A</v>
      </c>
      <c r="AG455" s="44" t="e">
        <f t="shared" si="164"/>
        <v>#N/A</v>
      </c>
      <c r="AH455" s="52" t="e">
        <f>HLOOKUP(I455,ElecAvoidedCostsWOCC!$A$5:$Q$50,T455+1,FALSE)</f>
        <v>#N/A</v>
      </c>
      <c r="AI455" s="44" t="e">
        <f t="shared" si="165"/>
        <v>#N/A</v>
      </c>
      <c r="AJ455" s="44" t="e">
        <f t="shared" si="166"/>
        <v>#N/A</v>
      </c>
      <c r="AK455" s="44" t="e">
        <f>HLOOKUP(I455,ElecAvoidedCostsWOCC!$A$5:$Q$50,G455+1,FALSE)*J455*L455</f>
        <v>#N/A</v>
      </c>
      <c r="AL455" s="44" t="e">
        <f t="shared" si="167"/>
        <v>#N/A</v>
      </c>
      <c r="AM455" s="48">
        <f>IF(O455=0,0,IF(H455=0, HLOOKUP(I455,ElecAvoidedCostsWOCC!$A$5:$Q$50,T455+1,FALSE)*K455*J455,HLOOKUP(I455,ElecAvoidedCostsWOCC!$A$5:$Q$50,T455+1,FALSE)*L455*J455+HLOOKUP(I455,ElecAvoidedCostsWOCC!$A$5:$Q$50,G455+1,FALSE)*K455*J455-HLOOKUP(I455,ElecAvoidedCostsWOCC!$A$5:$Q$50,G455+1,FALSE)*L455*J455))</f>
        <v>0</v>
      </c>
      <c r="AN455" s="48">
        <f t="shared" si="168"/>
        <v>0</v>
      </c>
      <c r="AO455" s="47">
        <f t="shared" si="169"/>
        <v>0</v>
      </c>
      <c r="AP455" s="47" t="e">
        <f t="shared" si="170"/>
        <v>#DIV/0!</v>
      </c>
    </row>
    <row r="456" spans="2:42">
      <c r="B456" s="37"/>
      <c r="C456" s="61"/>
      <c r="D456" s="61"/>
      <c r="E456" s="38"/>
      <c r="F456" s="39"/>
      <c r="G456" s="39"/>
      <c r="H456" s="39"/>
      <c r="I456" s="40"/>
      <c r="J456" s="41"/>
      <c r="K456" s="41"/>
      <c r="L456" s="41"/>
      <c r="M456" s="42"/>
      <c r="N456" s="42"/>
      <c r="O456" s="43"/>
      <c r="P456" s="44"/>
      <c r="Q456" s="44"/>
      <c r="R456" s="45"/>
      <c r="S456" s="46"/>
      <c r="T456" s="39">
        <f t="shared" si="152"/>
        <v>0</v>
      </c>
      <c r="U456" s="47">
        <f t="shared" si="153"/>
        <v>0</v>
      </c>
      <c r="V456" s="48">
        <f t="shared" si="154"/>
        <v>0</v>
      </c>
      <c r="W456" s="49">
        <f t="shared" si="155"/>
        <v>0</v>
      </c>
      <c r="X456" s="44">
        <f t="shared" si="156"/>
        <v>0</v>
      </c>
      <c r="Y456" s="44">
        <f t="shared" si="157"/>
        <v>0</v>
      </c>
      <c r="Z456" s="44">
        <f t="shared" si="158"/>
        <v>0</v>
      </c>
      <c r="AA456" s="50">
        <f t="shared" si="159"/>
        <v>0</v>
      </c>
      <c r="AB456" s="51">
        <f t="shared" si="160"/>
        <v>0</v>
      </c>
      <c r="AC456" s="44">
        <f t="shared" si="161"/>
        <v>0</v>
      </c>
      <c r="AD456" s="44">
        <f t="shared" si="162"/>
        <v>0</v>
      </c>
      <c r="AE456" s="44">
        <f t="shared" si="163"/>
        <v>0</v>
      </c>
      <c r="AF456" s="52" t="e">
        <f>HLOOKUP(I456,ElecAvoidedCostsWOCC!$A$5:$Q$50,G456+1,FALSE)</f>
        <v>#N/A</v>
      </c>
      <c r="AG456" s="44" t="e">
        <f t="shared" si="164"/>
        <v>#N/A</v>
      </c>
      <c r="AH456" s="52" t="e">
        <f>HLOOKUP(I456,ElecAvoidedCostsWOCC!$A$5:$Q$50,T456+1,FALSE)</f>
        <v>#N/A</v>
      </c>
      <c r="AI456" s="44" t="e">
        <f t="shared" si="165"/>
        <v>#N/A</v>
      </c>
      <c r="AJ456" s="44" t="e">
        <f t="shared" si="166"/>
        <v>#N/A</v>
      </c>
      <c r="AK456" s="44" t="e">
        <f>HLOOKUP(I456,ElecAvoidedCostsWOCC!$A$5:$Q$50,G456+1,FALSE)*J456*L456</f>
        <v>#N/A</v>
      </c>
      <c r="AL456" s="44" t="e">
        <f t="shared" si="167"/>
        <v>#N/A</v>
      </c>
      <c r="AM456" s="48">
        <f>IF(O456=0,0,IF(H456=0, HLOOKUP(I456,ElecAvoidedCostsWOCC!$A$5:$Q$50,T456+1,FALSE)*K456*J456,HLOOKUP(I456,ElecAvoidedCostsWOCC!$A$5:$Q$50,T456+1,FALSE)*L456*J456+HLOOKUP(I456,ElecAvoidedCostsWOCC!$A$5:$Q$50,G456+1,FALSE)*K456*J456-HLOOKUP(I456,ElecAvoidedCostsWOCC!$A$5:$Q$50,G456+1,FALSE)*L456*J456))</f>
        <v>0</v>
      </c>
      <c r="AN456" s="48">
        <f t="shared" si="168"/>
        <v>0</v>
      </c>
      <c r="AO456" s="47">
        <f t="shared" si="169"/>
        <v>0</v>
      </c>
      <c r="AP456" s="47" t="e">
        <f t="shared" si="170"/>
        <v>#DIV/0!</v>
      </c>
    </row>
    <row r="457" spans="2:42">
      <c r="B457" s="37"/>
      <c r="C457" s="61"/>
      <c r="D457" s="61"/>
      <c r="E457" s="38"/>
      <c r="F457" s="39"/>
      <c r="G457" s="39"/>
      <c r="H457" s="39"/>
      <c r="I457" s="40"/>
      <c r="J457" s="41"/>
      <c r="K457" s="41"/>
      <c r="L457" s="41"/>
      <c r="M457" s="42"/>
      <c r="N457" s="42"/>
      <c r="O457" s="43"/>
      <c r="P457" s="44"/>
      <c r="Q457" s="44"/>
      <c r="R457" s="45"/>
      <c r="S457" s="46"/>
      <c r="T457" s="39">
        <f t="shared" si="152"/>
        <v>0</v>
      </c>
      <c r="U457" s="47">
        <f t="shared" si="153"/>
        <v>0</v>
      </c>
      <c r="V457" s="48">
        <f t="shared" si="154"/>
        <v>0</v>
      </c>
      <c r="W457" s="49">
        <f t="shared" si="155"/>
        <v>0</v>
      </c>
      <c r="X457" s="44">
        <f t="shared" si="156"/>
        <v>0</v>
      </c>
      <c r="Y457" s="44">
        <f t="shared" si="157"/>
        <v>0</v>
      </c>
      <c r="Z457" s="44">
        <f t="shared" si="158"/>
        <v>0</v>
      </c>
      <c r="AA457" s="50">
        <f t="shared" si="159"/>
        <v>0</v>
      </c>
      <c r="AB457" s="51">
        <f t="shared" si="160"/>
        <v>0</v>
      </c>
      <c r="AC457" s="44">
        <f t="shared" si="161"/>
        <v>0</v>
      </c>
      <c r="AD457" s="44">
        <f t="shared" si="162"/>
        <v>0</v>
      </c>
      <c r="AE457" s="44">
        <f t="shared" si="163"/>
        <v>0</v>
      </c>
      <c r="AF457" s="52" t="e">
        <f>HLOOKUP(I457,ElecAvoidedCostsWOCC!$A$5:$Q$50,G457+1,FALSE)</f>
        <v>#N/A</v>
      </c>
      <c r="AG457" s="44" t="e">
        <f t="shared" si="164"/>
        <v>#N/A</v>
      </c>
      <c r="AH457" s="52" t="e">
        <f>HLOOKUP(I457,ElecAvoidedCostsWOCC!$A$5:$Q$50,T457+1,FALSE)</f>
        <v>#N/A</v>
      </c>
      <c r="AI457" s="44" t="e">
        <f t="shared" si="165"/>
        <v>#N/A</v>
      </c>
      <c r="AJ457" s="44" t="e">
        <f t="shared" si="166"/>
        <v>#N/A</v>
      </c>
      <c r="AK457" s="44" t="e">
        <f>HLOOKUP(I457,ElecAvoidedCostsWOCC!$A$5:$Q$50,G457+1,FALSE)*J457*L457</f>
        <v>#N/A</v>
      </c>
      <c r="AL457" s="44" t="e">
        <f t="shared" si="167"/>
        <v>#N/A</v>
      </c>
      <c r="AM457" s="48">
        <f>IF(O457=0,0,IF(H457=0, HLOOKUP(I457,ElecAvoidedCostsWOCC!$A$5:$Q$50,T457+1,FALSE)*K457*J457,HLOOKUP(I457,ElecAvoidedCostsWOCC!$A$5:$Q$50,T457+1,FALSE)*L457*J457+HLOOKUP(I457,ElecAvoidedCostsWOCC!$A$5:$Q$50,G457+1,FALSE)*K457*J457-HLOOKUP(I457,ElecAvoidedCostsWOCC!$A$5:$Q$50,G457+1,FALSE)*L457*J457))</f>
        <v>0</v>
      </c>
      <c r="AN457" s="48">
        <f t="shared" si="168"/>
        <v>0</v>
      </c>
      <c r="AO457" s="47">
        <f t="shared" si="169"/>
        <v>0</v>
      </c>
      <c r="AP457" s="47" t="e">
        <f t="shared" si="170"/>
        <v>#DIV/0!</v>
      </c>
    </row>
    <row r="458" spans="2:42">
      <c r="B458" s="37"/>
      <c r="C458" s="61"/>
      <c r="D458" s="61"/>
      <c r="E458" s="38"/>
      <c r="F458" s="39"/>
      <c r="G458" s="39"/>
      <c r="H458" s="39"/>
      <c r="I458" s="40"/>
      <c r="J458" s="41"/>
      <c r="K458" s="41"/>
      <c r="L458" s="41"/>
      <c r="M458" s="42"/>
      <c r="N458" s="42"/>
      <c r="O458" s="43"/>
      <c r="P458" s="44"/>
      <c r="Q458" s="44"/>
      <c r="R458" s="45"/>
      <c r="S458" s="46"/>
      <c r="T458" s="39">
        <f t="shared" si="152"/>
        <v>0</v>
      </c>
      <c r="U458" s="47">
        <f t="shared" si="153"/>
        <v>0</v>
      </c>
      <c r="V458" s="48">
        <f t="shared" si="154"/>
        <v>0</v>
      </c>
      <c r="W458" s="49">
        <f t="shared" si="155"/>
        <v>0</v>
      </c>
      <c r="X458" s="44">
        <f t="shared" si="156"/>
        <v>0</v>
      </c>
      <c r="Y458" s="44">
        <f t="shared" si="157"/>
        <v>0</v>
      </c>
      <c r="Z458" s="44">
        <f t="shared" si="158"/>
        <v>0</v>
      </c>
      <c r="AA458" s="50">
        <f t="shared" si="159"/>
        <v>0</v>
      </c>
      <c r="AB458" s="51">
        <f t="shared" si="160"/>
        <v>0</v>
      </c>
      <c r="AC458" s="44">
        <f t="shared" si="161"/>
        <v>0</v>
      </c>
      <c r="AD458" s="44">
        <f t="shared" si="162"/>
        <v>0</v>
      </c>
      <c r="AE458" s="44">
        <f t="shared" si="163"/>
        <v>0</v>
      </c>
      <c r="AF458" s="52" t="e">
        <f>HLOOKUP(I458,ElecAvoidedCostsWOCC!$A$5:$Q$50,G458+1,FALSE)</f>
        <v>#N/A</v>
      </c>
      <c r="AG458" s="44" t="e">
        <f t="shared" si="164"/>
        <v>#N/A</v>
      </c>
      <c r="AH458" s="52" t="e">
        <f>HLOOKUP(I458,ElecAvoidedCostsWOCC!$A$5:$Q$50,T458+1,FALSE)</f>
        <v>#N/A</v>
      </c>
      <c r="AI458" s="44" t="e">
        <f t="shared" si="165"/>
        <v>#N/A</v>
      </c>
      <c r="AJ458" s="44" t="e">
        <f t="shared" si="166"/>
        <v>#N/A</v>
      </c>
      <c r="AK458" s="44" t="e">
        <f>HLOOKUP(I458,ElecAvoidedCostsWOCC!$A$5:$Q$50,G458+1,FALSE)*J458*L458</f>
        <v>#N/A</v>
      </c>
      <c r="AL458" s="44" t="e">
        <f t="shared" si="167"/>
        <v>#N/A</v>
      </c>
      <c r="AM458" s="48">
        <f>IF(O458=0,0,IF(H458=0, HLOOKUP(I458,ElecAvoidedCostsWOCC!$A$5:$Q$50,T458+1,FALSE)*K458*J458,HLOOKUP(I458,ElecAvoidedCostsWOCC!$A$5:$Q$50,T458+1,FALSE)*L458*J458+HLOOKUP(I458,ElecAvoidedCostsWOCC!$A$5:$Q$50,G458+1,FALSE)*K458*J458-HLOOKUP(I458,ElecAvoidedCostsWOCC!$A$5:$Q$50,G458+1,FALSE)*L458*J458))</f>
        <v>0</v>
      </c>
      <c r="AN458" s="48">
        <f t="shared" si="168"/>
        <v>0</v>
      </c>
      <c r="AO458" s="47">
        <f t="shared" si="169"/>
        <v>0</v>
      </c>
      <c r="AP458" s="47" t="e">
        <f t="shared" si="170"/>
        <v>#DIV/0!</v>
      </c>
    </row>
    <row r="459" spans="2:42">
      <c r="B459" s="37"/>
      <c r="C459" s="61"/>
      <c r="D459" s="61"/>
      <c r="E459" s="38"/>
      <c r="F459" s="39"/>
      <c r="G459" s="39"/>
      <c r="H459" s="39"/>
      <c r="I459" s="40"/>
      <c r="J459" s="41"/>
      <c r="K459" s="41"/>
      <c r="L459" s="41"/>
      <c r="M459" s="42"/>
      <c r="N459" s="42"/>
      <c r="O459" s="43"/>
      <c r="P459" s="44"/>
      <c r="Q459" s="44"/>
      <c r="R459" s="45"/>
      <c r="S459" s="46"/>
      <c r="T459" s="39">
        <f t="shared" si="152"/>
        <v>0</v>
      </c>
      <c r="U459" s="47">
        <f t="shared" si="153"/>
        <v>0</v>
      </c>
      <c r="V459" s="48">
        <f t="shared" si="154"/>
        <v>0</v>
      </c>
      <c r="W459" s="49">
        <f t="shared" si="155"/>
        <v>0</v>
      </c>
      <c r="X459" s="44">
        <f t="shared" si="156"/>
        <v>0</v>
      </c>
      <c r="Y459" s="44">
        <f t="shared" si="157"/>
        <v>0</v>
      </c>
      <c r="Z459" s="44">
        <f t="shared" si="158"/>
        <v>0</v>
      </c>
      <c r="AA459" s="50">
        <f t="shared" si="159"/>
        <v>0</v>
      </c>
      <c r="AB459" s="51">
        <f t="shared" si="160"/>
        <v>0</v>
      </c>
      <c r="AC459" s="44">
        <f t="shared" si="161"/>
        <v>0</v>
      </c>
      <c r="AD459" s="44">
        <f t="shared" si="162"/>
        <v>0</v>
      </c>
      <c r="AE459" s="44">
        <f t="shared" si="163"/>
        <v>0</v>
      </c>
      <c r="AF459" s="52" t="e">
        <f>HLOOKUP(I459,ElecAvoidedCostsWOCC!$A$5:$Q$50,G459+1,FALSE)</f>
        <v>#N/A</v>
      </c>
      <c r="AG459" s="44" t="e">
        <f t="shared" si="164"/>
        <v>#N/A</v>
      </c>
      <c r="AH459" s="52" t="e">
        <f>HLOOKUP(I459,ElecAvoidedCostsWOCC!$A$5:$Q$50,T459+1,FALSE)</f>
        <v>#N/A</v>
      </c>
      <c r="AI459" s="44" t="e">
        <f t="shared" si="165"/>
        <v>#N/A</v>
      </c>
      <c r="AJ459" s="44" t="e">
        <f t="shared" si="166"/>
        <v>#N/A</v>
      </c>
      <c r="AK459" s="44" t="e">
        <f>HLOOKUP(I459,ElecAvoidedCostsWOCC!$A$5:$Q$50,G459+1,FALSE)*J459*L459</f>
        <v>#N/A</v>
      </c>
      <c r="AL459" s="44" t="e">
        <f t="shared" si="167"/>
        <v>#N/A</v>
      </c>
      <c r="AM459" s="48">
        <f>IF(O459=0,0,IF(H459=0, HLOOKUP(I459,ElecAvoidedCostsWOCC!$A$5:$Q$50,T459+1,FALSE)*K459*J459,HLOOKUP(I459,ElecAvoidedCostsWOCC!$A$5:$Q$50,T459+1,FALSE)*L459*J459+HLOOKUP(I459,ElecAvoidedCostsWOCC!$A$5:$Q$50,G459+1,FALSE)*K459*J459-HLOOKUP(I459,ElecAvoidedCostsWOCC!$A$5:$Q$50,G459+1,FALSE)*L459*J459))</f>
        <v>0</v>
      </c>
      <c r="AN459" s="48">
        <f t="shared" si="168"/>
        <v>0</v>
      </c>
      <c r="AO459" s="47">
        <f t="shared" si="169"/>
        <v>0</v>
      </c>
      <c r="AP459" s="47" t="e">
        <f t="shared" si="170"/>
        <v>#DIV/0!</v>
      </c>
    </row>
    <row r="460" spans="2:42">
      <c r="B460" s="37"/>
      <c r="C460" s="61"/>
      <c r="D460" s="61"/>
      <c r="E460" s="38"/>
      <c r="F460" s="39"/>
      <c r="G460" s="39"/>
      <c r="H460" s="39"/>
      <c r="I460" s="40"/>
      <c r="J460" s="41"/>
      <c r="K460" s="41"/>
      <c r="L460" s="41"/>
      <c r="M460" s="42"/>
      <c r="N460" s="42"/>
      <c r="O460" s="43"/>
      <c r="P460" s="44"/>
      <c r="Q460" s="44"/>
      <c r="R460" s="45"/>
      <c r="S460" s="46"/>
      <c r="T460" s="39">
        <f t="shared" si="152"/>
        <v>0</v>
      </c>
      <c r="U460" s="47">
        <f t="shared" si="153"/>
        <v>0</v>
      </c>
      <c r="V460" s="48">
        <f t="shared" si="154"/>
        <v>0</v>
      </c>
      <c r="W460" s="49">
        <f t="shared" si="155"/>
        <v>0</v>
      </c>
      <c r="X460" s="44">
        <f t="shared" si="156"/>
        <v>0</v>
      </c>
      <c r="Y460" s="44">
        <f t="shared" si="157"/>
        <v>0</v>
      </c>
      <c r="Z460" s="44">
        <f t="shared" si="158"/>
        <v>0</v>
      </c>
      <c r="AA460" s="50">
        <f t="shared" si="159"/>
        <v>0</v>
      </c>
      <c r="AB460" s="51">
        <f t="shared" si="160"/>
        <v>0</v>
      </c>
      <c r="AC460" s="44">
        <f t="shared" si="161"/>
        <v>0</v>
      </c>
      <c r="AD460" s="44">
        <f t="shared" si="162"/>
        <v>0</v>
      </c>
      <c r="AE460" s="44">
        <f t="shared" si="163"/>
        <v>0</v>
      </c>
      <c r="AF460" s="52" t="e">
        <f>HLOOKUP(I460,ElecAvoidedCostsWOCC!$A$5:$Q$50,G460+1,FALSE)</f>
        <v>#N/A</v>
      </c>
      <c r="AG460" s="44" t="e">
        <f t="shared" si="164"/>
        <v>#N/A</v>
      </c>
      <c r="AH460" s="52" t="e">
        <f>HLOOKUP(I460,ElecAvoidedCostsWOCC!$A$5:$Q$50,T460+1,FALSE)</f>
        <v>#N/A</v>
      </c>
      <c r="AI460" s="44" t="e">
        <f t="shared" si="165"/>
        <v>#N/A</v>
      </c>
      <c r="AJ460" s="44" t="e">
        <f t="shared" si="166"/>
        <v>#N/A</v>
      </c>
      <c r="AK460" s="44" t="e">
        <f>HLOOKUP(I460,ElecAvoidedCostsWOCC!$A$5:$Q$50,G460+1,FALSE)*J460*L460</f>
        <v>#N/A</v>
      </c>
      <c r="AL460" s="44" t="e">
        <f t="shared" si="167"/>
        <v>#N/A</v>
      </c>
      <c r="AM460" s="48">
        <f>IF(O460=0,0,IF(H460=0, HLOOKUP(I460,ElecAvoidedCostsWOCC!$A$5:$Q$50,T460+1,FALSE)*K460*J460,HLOOKUP(I460,ElecAvoidedCostsWOCC!$A$5:$Q$50,T460+1,FALSE)*L460*J460+HLOOKUP(I460,ElecAvoidedCostsWOCC!$A$5:$Q$50,G460+1,FALSE)*K460*J460-HLOOKUP(I460,ElecAvoidedCostsWOCC!$A$5:$Q$50,G460+1,FALSE)*L460*J460))</f>
        <v>0</v>
      </c>
      <c r="AN460" s="48">
        <f t="shared" si="168"/>
        <v>0</v>
      </c>
      <c r="AO460" s="47">
        <f t="shared" si="169"/>
        <v>0</v>
      </c>
      <c r="AP460" s="47" t="e">
        <f t="shared" si="170"/>
        <v>#DIV/0!</v>
      </c>
    </row>
    <row r="461" spans="2:42">
      <c r="B461" s="37"/>
      <c r="C461" s="61"/>
      <c r="D461" s="61"/>
      <c r="E461" s="38"/>
      <c r="F461" s="39"/>
      <c r="G461" s="39"/>
      <c r="H461" s="39"/>
      <c r="I461" s="40"/>
      <c r="J461" s="41"/>
      <c r="K461" s="41"/>
      <c r="L461" s="41"/>
      <c r="M461" s="42"/>
      <c r="N461" s="42"/>
      <c r="O461" s="43"/>
      <c r="P461" s="44"/>
      <c r="Q461" s="44"/>
      <c r="R461" s="45"/>
      <c r="S461" s="46"/>
      <c r="T461" s="39">
        <f t="shared" si="152"/>
        <v>0</v>
      </c>
      <c r="U461" s="47">
        <f t="shared" si="153"/>
        <v>0</v>
      </c>
      <c r="V461" s="48">
        <f t="shared" si="154"/>
        <v>0</v>
      </c>
      <c r="W461" s="49">
        <f t="shared" si="155"/>
        <v>0</v>
      </c>
      <c r="X461" s="44">
        <f t="shared" si="156"/>
        <v>0</v>
      </c>
      <c r="Y461" s="44">
        <f t="shared" si="157"/>
        <v>0</v>
      </c>
      <c r="Z461" s="44">
        <f t="shared" si="158"/>
        <v>0</v>
      </c>
      <c r="AA461" s="50">
        <f t="shared" si="159"/>
        <v>0</v>
      </c>
      <c r="AB461" s="51">
        <f t="shared" si="160"/>
        <v>0</v>
      </c>
      <c r="AC461" s="44">
        <f t="shared" si="161"/>
        <v>0</v>
      </c>
      <c r="AD461" s="44">
        <f t="shared" si="162"/>
        <v>0</v>
      </c>
      <c r="AE461" s="44">
        <f t="shared" si="163"/>
        <v>0</v>
      </c>
      <c r="AF461" s="52" t="e">
        <f>HLOOKUP(I461,ElecAvoidedCostsWOCC!$A$5:$Q$50,G461+1,FALSE)</f>
        <v>#N/A</v>
      </c>
      <c r="AG461" s="44" t="e">
        <f t="shared" si="164"/>
        <v>#N/A</v>
      </c>
      <c r="AH461" s="52" t="e">
        <f>HLOOKUP(I461,ElecAvoidedCostsWOCC!$A$5:$Q$50,T461+1,FALSE)</f>
        <v>#N/A</v>
      </c>
      <c r="AI461" s="44" t="e">
        <f t="shared" si="165"/>
        <v>#N/A</v>
      </c>
      <c r="AJ461" s="44" t="e">
        <f t="shared" si="166"/>
        <v>#N/A</v>
      </c>
      <c r="AK461" s="44" t="e">
        <f>HLOOKUP(I461,ElecAvoidedCostsWOCC!$A$5:$Q$50,G461+1,FALSE)*J461*L461</f>
        <v>#N/A</v>
      </c>
      <c r="AL461" s="44" t="e">
        <f t="shared" si="167"/>
        <v>#N/A</v>
      </c>
      <c r="AM461" s="48">
        <f>IF(O461=0,0,IF(H461=0, HLOOKUP(I461,ElecAvoidedCostsWOCC!$A$5:$Q$50,T461+1,FALSE)*K461*J461,HLOOKUP(I461,ElecAvoidedCostsWOCC!$A$5:$Q$50,T461+1,FALSE)*L461*J461+HLOOKUP(I461,ElecAvoidedCostsWOCC!$A$5:$Q$50,G461+1,FALSE)*K461*J461-HLOOKUP(I461,ElecAvoidedCostsWOCC!$A$5:$Q$50,G461+1,FALSE)*L461*J461))</f>
        <v>0</v>
      </c>
      <c r="AN461" s="48">
        <f t="shared" si="168"/>
        <v>0</v>
      </c>
      <c r="AO461" s="47">
        <f t="shared" si="169"/>
        <v>0</v>
      </c>
      <c r="AP461" s="47" t="e">
        <f t="shared" si="170"/>
        <v>#DIV/0!</v>
      </c>
    </row>
    <row r="462" spans="2:42">
      <c r="B462" s="37"/>
      <c r="C462" s="61"/>
      <c r="D462" s="61"/>
      <c r="E462" s="38"/>
      <c r="F462" s="39"/>
      <c r="G462" s="39"/>
      <c r="H462" s="39"/>
      <c r="I462" s="40"/>
      <c r="J462" s="41"/>
      <c r="K462" s="41"/>
      <c r="L462" s="41"/>
      <c r="M462" s="42"/>
      <c r="N462" s="42"/>
      <c r="O462" s="43"/>
      <c r="P462" s="44"/>
      <c r="Q462" s="44"/>
      <c r="R462" s="45"/>
      <c r="S462" s="46"/>
      <c r="T462" s="39">
        <f t="shared" si="152"/>
        <v>0</v>
      </c>
      <c r="U462" s="47">
        <f t="shared" si="153"/>
        <v>0</v>
      </c>
      <c r="V462" s="48">
        <f t="shared" si="154"/>
        <v>0</v>
      </c>
      <c r="W462" s="49">
        <f t="shared" si="155"/>
        <v>0</v>
      </c>
      <c r="X462" s="44">
        <f t="shared" si="156"/>
        <v>0</v>
      </c>
      <c r="Y462" s="44">
        <f t="shared" si="157"/>
        <v>0</v>
      </c>
      <c r="Z462" s="44">
        <f t="shared" si="158"/>
        <v>0</v>
      </c>
      <c r="AA462" s="50">
        <f t="shared" si="159"/>
        <v>0</v>
      </c>
      <c r="AB462" s="51">
        <f t="shared" si="160"/>
        <v>0</v>
      </c>
      <c r="AC462" s="44">
        <f t="shared" si="161"/>
        <v>0</v>
      </c>
      <c r="AD462" s="44">
        <f t="shared" si="162"/>
        <v>0</v>
      </c>
      <c r="AE462" s="44">
        <f t="shared" si="163"/>
        <v>0</v>
      </c>
      <c r="AF462" s="52" t="e">
        <f>HLOOKUP(I462,ElecAvoidedCostsWOCC!$A$5:$Q$50,G462+1,FALSE)</f>
        <v>#N/A</v>
      </c>
      <c r="AG462" s="44" t="e">
        <f t="shared" si="164"/>
        <v>#N/A</v>
      </c>
      <c r="AH462" s="52" t="e">
        <f>HLOOKUP(I462,ElecAvoidedCostsWOCC!$A$5:$Q$50,T462+1,FALSE)</f>
        <v>#N/A</v>
      </c>
      <c r="AI462" s="44" t="e">
        <f t="shared" si="165"/>
        <v>#N/A</v>
      </c>
      <c r="AJ462" s="44" t="e">
        <f t="shared" si="166"/>
        <v>#N/A</v>
      </c>
      <c r="AK462" s="44" t="e">
        <f>HLOOKUP(I462,ElecAvoidedCostsWOCC!$A$5:$Q$50,G462+1,FALSE)*J462*L462</f>
        <v>#N/A</v>
      </c>
      <c r="AL462" s="44" t="e">
        <f t="shared" si="167"/>
        <v>#N/A</v>
      </c>
      <c r="AM462" s="48">
        <f>IF(O462=0,0,IF(H462=0, HLOOKUP(I462,ElecAvoidedCostsWOCC!$A$5:$Q$50,T462+1,FALSE)*K462*J462,HLOOKUP(I462,ElecAvoidedCostsWOCC!$A$5:$Q$50,T462+1,FALSE)*L462*J462+HLOOKUP(I462,ElecAvoidedCostsWOCC!$A$5:$Q$50,G462+1,FALSE)*K462*J462-HLOOKUP(I462,ElecAvoidedCostsWOCC!$A$5:$Q$50,G462+1,FALSE)*L462*J462))</f>
        <v>0</v>
      </c>
      <c r="AN462" s="48">
        <f t="shared" si="168"/>
        <v>0</v>
      </c>
      <c r="AO462" s="47">
        <f t="shared" si="169"/>
        <v>0</v>
      </c>
      <c r="AP462" s="47" t="e">
        <f t="shared" si="170"/>
        <v>#DIV/0!</v>
      </c>
    </row>
    <row r="463" spans="2:42">
      <c r="B463" s="37"/>
      <c r="C463" s="61"/>
      <c r="D463" s="61"/>
      <c r="E463" s="38"/>
      <c r="F463" s="39"/>
      <c r="G463" s="39"/>
      <c r="H463" s="39"/>
      <c r="I463" s="40"/>
      <c r="J463" s="41"/>
      <c r="K463" s="41"/>
      <c r="L463" s="41"/>
      <c r="M463" s="42"/>
      <c r="N463" s="42"/>
      <c r="O463" s="43"/>
      <c r="P463" s="44"/>
      <c r="Q463" s="44"/>
      <c r="R463" s="45"/>
      <c r="S463" s="46"/>
      <c r="T463" s="39">
        <f t="shared" si="152"/>
        <v>0</v>
      </c>
      <c r="U463" s="47">
        <f t="shared" si="153"/>
        <v>0</v>
      </c>
      <c r="V463" s="48">
        <f t="shared" si="154"/>
        <v>0</v>
      </c>
      <c r="W463" s="49">
        <f t="shared" si="155"/>
        <v>0</v>
      </c>
      <c r="X463" s="44">
        <f t="shared" si="156"/>
        <v>0</v>
      </c>
      <c r="Y463" s="44">
        <f t="shared" si="157"/>
        <v>0</v>
      </c>
      <c r="Z463" s="44">
        <f t="shared" si="158"/>
        <v>0</v>
      </c>
      <c r="AA463" s="50">
        <f t="shared" si="159"/>
        <v>0</v>
      </c>
      <c r="AB463" s="51">
        <f t="shared" si="160"/>
        <v>0</v>
      </c>
      <c r="AC463" s="44">
        <f t="shared" si="161"/>
        <v>0</v>
      </c>
      <c r="AD463" s="44">
        <f t="shared" si="162"/>
        <v>0</v>
      </c>
      <c r="AE463" s="44">
        <f t="shared" si="163"/>
        <v>0</v>
      </c>
      <c r="AF463" s="52" t="e">
        <f>HLOOKUP(I463,ElecAvoidedCostsWOCC!$A$5:$Q$50,G463+1,FALSE)</f>
        <v>#N/A</v>
      </c>
      <c r="AG463" s="44" t="e">
        <f t="shared" si="164"/>
        <v>#N/A</v>
      </c>
      <c r="AH463" s="52" t="e">
        <f>HLOOKUP(I463,ElecAvoidedCostsWOCC!$A$5:$Q$50,T463+1,FALSE)</f>
        <v>#N/A</v>
      </c>
      <c r="AI463" s="44" t="e">
        <f t="shared" si="165"/>
        <v>#N/A</v>
      </c>
      <c r="AJ463" s="44" t="e">
        <f t="shared" si="166"/>
        <v>#N/A</v>
      </c>
      <c r="AK463" s="44" t="e">
        <f>HLOOKUP(I463,ElecAvoidedCostsWOCC!$A$5:$Q$50,G463+1,FALSE)*J463*L463</f>
        <v>#N/A</v>
      </c>
      <c r="AL463" s="44" t="e">
        <f t="shared" si="167"/>
        <v>#N/A</v>
      </c>
      <c r="AM463" s="48">
        <f>IF(O463=0,0,IF(H463=0, HLOOKUP(I463,ElecAvoidedCostsWOCC!$A$5:$Q$50,T463+1,FALSE)*K463*J463,HLOOKUP(I463,ElecAvoidedCostsWOCC!$A$5:$Q$50,T463+1,FALSE)*L463*J463+HLOOKUP(I463,ElecAvoidedCostsWOCC!$A$5:$Q$50,G463+1,FALSE)*K463*J463-HLOOKUP(I463,ElecAvoidedCostsWOCC!$A$5:$Q$50,G463+1,FALSE)*L463*J463))</f>
        <v>0</v>
      </c>
      <c r="AN463" s="48">
        <f t="shared" si="168"/>
        <v>0</v>
      </c>
      <c r="AO463" s="47">
        <f t="shared" si="169"/>
        <v>0</v>
      </c>
      <c r="AP463" s="47" t="e">
        <f t="shared" si="170"/>
        <v>#DIV/0!</v>
      </c>
    </row>
    <row r="464" spans="2:42">
      <c r="B464" s="37"/>
      <c r="C464" s="61"/>
      <c r="D464" s="61"/>
      <c r="E464" s="38"/>
      <c r="F464" s="39"/>
      <c r="G464" s="39"/>
      <c r="H464" s="39"/>
      <c r="I464" s="40"/>
      <c r="J464" s="41"/>
      <c r="K464" s="41"/>
      <c r="L464" s="41"/>
      <c r="M464" s="42"/>
      <c r="N464" s="42"/>
      <c r="O464" s="43"/>
      <c r="P464" s="44"/>
      <c r="Q464" s="44"/>
      <c r="R464" s="45"/>
      <c r="S464" s="46"/>
      <c r="T464" s="39">
        <f t="shared" si="152"/>
        <v>0</v>
      </c>
      <c r="U464" s="47">
        <f t="shared" si="153"/>
        <v>0</v>
      </c>
      <c r="V464" s="48">
        <f t="shared" si="154"/>
        <v>0</v>
      </c>
      <c r="W464" s="49">
        <f t="shared" si="155"/>
        <v>0</v>
      </c>
      <c r="X464" s="44">
        <f t="shared" si="156"/>
        <v>0</v>
      </c>
      <c r="Y464" s="44">
        <f t="shared" si="157"/>
        <v>0</v>
      </c>
      <c r="Z464" s="44">
        <f t="shared" si="158"/>
        <v>0</v>
      </c>
      <c r="AA464" s="50">
        <f t="shared" si="159"/>
        <v>0</v>
      </c>
      <c r="AB464" s="51">
        <f t="shared" si="160"/>
        <v>0</v>
      </c>
      <c r="AC464" s="44">
        <f t="shared" si="161"/>
        <v>0</v>
      </c>
      <c r="AD464" s="44">
        <f t="shared" si="162"/>
        <v>0</v>
      </c>
      <c r="AE464" s="44">
        <f t="shared" si="163"/>
        <v>0</v>
      </c>
      <c r="AF464" s="52" t="e">
        <f>HLOOKUP(I464,ElecAvoidedCostsWOCC!$A$5:$Q$50,G464+1,FALSE)</f>
        <v>#N/A</v>
      </c>
      <c r="AG464" s="44" t="e">
        <f t="shared" si="164"/>
        <v>#N/A</v>
      </c>
      <c r="AH464" s="52" t="e">
        <f>HLOOKUP(I464,ElecAvoidedCostsWOCC!$A$5:$Q$50,T464+1,FALSE)</f>
        <v>#N/A</v>
      </c>
      <c r="AI464" s="44" t="e">
        <f t="shared" si="165"/>
        <v>#N/A</v>
      </c>
      <c r="AJ464" s="44" t="e">
        <f t="shared" si="166"/>
        <v>#N/A</v>
      </c>
      <c r="AK464" s="44" t="e">
        <f>HLOOKUP(I464,ElecAvoidedCostsWOCC!$A$5:$Q$50,G464+1,FALSE)*J464*L464</f>
        <v>#N/A</v>
      </c>
      <c r="AL464" s="44" t="e">
        <f t="shared" si="167"/>
        <v>#N/A</v>
      </c>
      <c r="AM464" s="48">
        <f>IF(O464=0,0,IF(H464=0, HLOOKUP(I464,ElecAvoidedCostsWOCC!$A$5:$Q$50,T464+1,FALSE)*K464*J464,HLOOKUP(I464,ElecAvoidedCostsWOCC!$A$5:$Q$50,T464+1,FALSE)*L464*J464+HLOOKUP(I464,ElecAvoidedCostsWOCC!$A$5:$Q$50,G464+1,FALSE)*K464*J464-HLOOKUP(I464,ElecAvoidedCostsWOCC!$A$5:$Q$50,G464+1,FALSE)*L464*J464))</f>
        <v>0</v>
      </c>
      <c r="AN464" s="48">
        <f t="shared" si="168"/>
        <v>0</v>
      </c>
      <c r="AO464" s="47">
        <f t="shared" si="169"/>
        <v>0</v>
      </c>
      <c r="AP464" s="47" t="e">
        <f t="shared" si="170"/>
        <v>#DIV/0!</v>
      </c>
    </row>
    <row r="465" spans="2:42">
      <c r="B465" s="37"/>
      <c r="C465" s="61"/>
      <c r="D465" s="61"/>
      <c r="E465" s="38"/>
      <c r="F465" s="39"/>
      <c r="G465" s="39"/>
      <c r="H465" s="39"/>
      <c r="I465" s="40"/>
      <c r="J465" s="41"/>
      <c r="K465" s="41"/>
      <c r="L465" s="41"/>
      <c r="M465" s="42"/>
      <c r="N465" s="42"/>
      <c r="O465" s="43"/>
      <c r="P465" s="44"/>
      <c r="Q465" s="44"/>
      <c r="R465" s="45"/>
      <c r="S465" s="46"/>
      <c r="T465" s="39">
        <f t="shared" si="152"/>
        <v>0</v>
      </c>
      <c r="U465" s="47">
        <f t="shared" si="153"/>
        <v>0</v>
      </c>
      <c r="V465" s="48">
        <f t="shared" si="154"/>
        <v>0</v>
      </c>
      <c r="W465" s="49">
        <f t="shared" si="155"/>
        <v>0</v>
      </c>
      <c r="X465" s="44">
        <f t="shared" si="156"/>
        <v>0</v>
      </c>
      <c r="Y465" s="44">
        <f t="shared" si="157"/>
        <v>0</v>
      </c>
      <c r="Z465" s="44">
        <f t="shared" si="158"/>
        <v>0</v>
      </c>
      <c r="AA465" s="50">
        <f t="shared" si="159"/>
        <v>0</v>
      </c>
      <c r="AB465" s="51">
        <f t="shared" si="160"/>
        <v>0</v>
      </c>
      <c r="AC465" s="44">
        <f t="shared" si="161"/>
        <v>0</v>
      </c>
      <c r="AD465" s="44">
        <f t="shared" si="162"/>
        <v>0</v>
      </c>
      <c r="AE465" s="44">
        <f t="shared" si="163"/>
        <v>0</v>
      </c>
      <c r="AF465" s="52" t="e">
        <f>HLOOKUP(I465,ElecAvoidedCostsWOCC!$A$5:$Q$50,G465+1,FALSE)</f>
        <v>#N/A</v>
      </c>
      <c r="AG465" s="44" t="e">
        <f t="shared" si="164"/>
        <v>#N/A</v>
      </c>
      <c r="AH465" s="52" t="e">
        <f>HLOOKUP(I465,ElecAvoidedCostsWOCC!$A$5:$Q$50,T465+1,FALSE)</f>
        <v>#N/A</v>
      </c>
      <c r="AI465" s="44" t="e">
        <f t="shared" si="165"/>
        <v>#N/A</v>
      </c>
      <c r="AJ465" s="44" t="e">
        <f t="shared" si="166"/>
        <v>#N/A</v>
      </c>
      <c r="AK465" s="44" t="e">
        <f>HLOOKUP(I465,ElecAvoidedCostsWOCC!$A$5:$Q$50,G465+1,FALSE)*J465*L465</f>
        <v>#N/A</v>
      </c>
      <c r="AL465" s="44" t="e">
        <f t="shared" si="167"/>
        <v>#N/A</v>
      </c>
      <c r="AM465" s="48">
        <f>IF(O465=0,0,IF(H465=0, HLOOKUP(I465,ElecAvoidedCostsWOCC!$A$5:$Q$50,T465+1,FALSE)*K465*J465,HLOOKUP(I465,ElecAvoidedCostsWOCC!$A$5:$Q$50,T465+1,FALSE)*L465*J465+HLOOKUP(I465,ElecAvoidedCostsWOCC!$A$5:$Q$50,G465+1,FALSE)*K465*J465-HLOOKUP(I465,ElecAvoidedCostsWOCC!$A$5:$Q$50,G465+1,FALSE)*L465*J465))</f>
        <v>0</v>
      </c>
      <c r="AN465" s="48">
        <f t="shared" si="168"/>
        <v>0</v>
      </c>
      <c r="AO465" s="47">
        <f t="shared" si="169"/>
        <v>0</v>
      </c>
      <c r="AP465" s="47" t="e">
        <f t="shared" si="170"/>
        <v>#DIV/0!</v>
      </c>
    </row>
    <row r="466" spans="2:42">
      <c r="B466" s="37"/>
      <c r="C466" s="61"/>
      <c r="D466" s="61"/>
      <c r="E466" s="38"/>
      <c r="F466" s="39"/>
      <c r="G466" s="39"/>
      <c r="H466" s="39"/>
      <c r="I466" s="40"/>
      <c r="J466" s="41"/>
      <c r="K466" s="41"/>
      <c r="L466" s="41"/>
      <c r="M466" s="42"/>
      <c r="N466" s="42"/>
      <c r="O466" s="43"/>
      <c r="P466" s="44"/>
      <c r="Q466" s="44"/>
      <c r="R466" s="45"/>
      <c r="S466" s="46"/>
      <c r="T466" s="39">
        <f t="shared" si="152"/>
        <v>0</v>
      </c>
      <c r="U466" s="47">
        <f t="shared" si="153"/>
        <v>0</v>
      </c>
      <c r="V466" s="48">
        <f t="shared" si="154"/>
        <v>0</v>
      </c>
      <c r="W466" s="49">
        <f t="shared" si="155"/>
        <v>0</v>
      </c>
      <c r="X466" s="44">
        <f t="shared" si="156"/>
        <v>0</v>
      </c>
      <c r="Y466" s="44">
        <f t="shared" si="157"/>
        <v>0</v>
      </c>
      <c r="Z466" s="44">
        <f t="shared" si="158"/>
        <v>0</v>
      </c>
      <c r="AA466" s="50">
        <f t="shared" si="159"/>
        <v>0</v>
      </c>
      <c r="AB466" s="51">
        <f t="shared" si="160"/>
        <v>0</v>
      </c>
      <c r="AC466" s="44">
        <f t="shared" si="161"/>
        <v>0</v>
      </c>
      <c r="AD466" s="44">
        <f t="shared" si="162"/>
        <v>0</v>
      </c>
      <c r="AE466" s="44">
        <f t="shared" si="163"/>
        <v>0</v>
      </c>
      <c r="AF466" s="52" t="e">
        <f>HLOOKUP(I466,ElecAvoidedCostsWOCC!$A$5:$Q$50,G466+1,FALSE)</f>
        <v>#N/A</v>
      </c>
      <c r="AG466" s="44" t="e">
        <f t="shared" si="164"/>
        <v>#N/A</v>
      </c>
      <c r="AH466" s="52" t="e">
        <f>HLOOKUP(I466,ElecAvoidedCostsWOCC!$A$5:$Q$50,T466+1,FALSE)</f>
        <v>#N/A</v>
      </c>
      <c r="AI466" s="44" t="e">
        <f t="shared" si="165"/>
        <v>#N/A</v>
      </c>
      <c r="AJ466" s="44" t="e">
        <f t="shared" si="166"/>
        <v>#N/A</v>
      </c>
      <c r="AK466" s="44" t="e">
        <f>HLOOKUP(I466,ElecAvoidedCostsWOCC!$A$5:$Q$50,G466+1,FALSE)*J466*L466</f>
        <v>#N/A</v>
      </c>
      <c r="AL466" s="44" t="e">
        <f t="shared" si="167"/>
        <v>#N/A</v>
      </c>
      <c r="AM466" s="48">
        <f>IF(O466=0,0,IF(H466=0, HLOOKUP(I466,ElecAvoidedCostsWOCC!$A$5:$Q$50,T466+1,FALSE)*K466*J466,HLOOKUP(I466,ElecAvoidedCostsWOCC!$A$5:$Q$50,T466+1,FALSE)*L466*J466+HLOOKUP(I466,ElecAvoidedCostsWOCC!$A$5:$Q$50,G466+1,FALSE)*K466*J466-HLOOKUP(I466,ElecAvoidedCostsWOCC!$A$5:$Q$50,G466+1,FALSE)*L466*J466))</f>
        <v>0</v>
      </c>
      <c r="AN466" s="48">
        <f t="shared" si="168"/>
        <v>0</v>
      </c>
      <c r="AO466" s="47">
        <f t="shared" si="169"/>
        <v>0</v>
      </c>
      <c r="AP466" s="47" t="e">
        <f t="shared" si="170"/>
        <v>#DIV/0!</v>
      </c>
    </row>
    <row r="467" spans="2:42">
      <c r="B467" s="37"/>
      <c r="C467" s="61"/>
      <c r="D467" s="61"/>
      <c r="E467" s="38"/>
      <c r="F467" s="39"/>
      <c r="G467" s="39"/>
      <c r="H467" s="39"/>
      <c r="I467" s="40"/>
      <c r="J467" s="41"/>
      <c r="K467" s="41"/>
      <c r="L467" s="41"/>
      <c r="M467" s="42"/>
      <c r="N467" s="42"/>
      <c r="O467" s="43"/>
      <c r="P467" s="44"/>
      <c r="Q467" s="44"/>
      <c r="R467" s="45"/>
      <c r="S467" s="46"/>
      <c r="T467" s="39">
        <f t="shared" si="152"/>
        <v>0</v>
      </c>
      <c r="U467" s="47">
        <f t="shared" si="153"/>
        <v>0</v>
      </c>
      <c r="V467" s="48">
        <f t="shared" si="154"/>
        <v>0</v>
      </c>
      <c r="W467" s="49">
        <f t="shared" si="155"/>
        <v>0</v>
      </c>
      <c r="X467" s="44">
        <f t="shared" si="156"/>
        <v>0</v>
      </c>
      <c r="Y467" s="44">
        <f t="shared" si="157"/>
        <v>0</v>
      </c>
      <c r="Z467" s="44">
        <f t="shared" si="158"/>
        <v>0</v>
      </c>
      <c r="AA467" s="50">
        <f t="shared" si="159"/>
        <v>0</v>
      </c>
      <c r="AB467" s="51">
        <f t="shared" si="160"/>
        <v>0</v>
      </c>
      <c r="AC467" s="44">
        <f t="shared" si="161"/>
        <v>0</v>
      </c>
      <c r="AD467" s="44">
        <f t="shared" si="162"/>
        <v>0</v>
      </c>
      <c r="AE467" s="44">
        <f t="shared" si="163"/>
        <v>0</v>
      </c>
      <c r="AF467" s="52" t="e">
        <f>HLOOKUP(I467,ElecAvoidedCostsWOCC!$A$5:$Q$50,G467+1,FALSE)</f>
        <v>#N/A</v>
      </c>
      <c r="AG467" s="44" t="e">
        <f t="shared" si="164"/>
        <v>#N/A</v>
      </c>
      <c r="AH467" s="52" t="e">
        <f>HLOOKUP(I467,ElecAvoidedCostsWOCC!$A$5:$Q$50,T467+1,FALSE)</f>
        <v>#N/A</v>
      </c>
      <c r="AI467" s="44" t="e">
        <f t="shared" si="165"/>
        <v>#N/A</v>
      </c>
      <c r="AJ467" s="44" t="e">
        <f t="shared" si="166"/>
        <v>#N/A</v>
      </c>
      <c r="AK467" s="44" t="e">
        <f>HLOOKUP(I467,ElecAvoidedCostsWOCC!$A$5:$Q$50,G467+1,FALSE)*J467*L467</f>
        <v>#N/A</v>
      </c>
      <c r="AL467" s="44" t="e">
        <f t="shared" si="167"/>
        <v>#N/A</v>
      </c>
      <c r="AM467" s="48">
        <f>IF(O467=0,0,IF(H467=0, HLOOKUP(I467,ElecAvoidedCostsWOCC!$A$5:$Q$50,T467+1,FALSE)*K467*J467,HLOOKUP(I467,ElecAvoidedCostsWOCC!$A$5:$Q$50,T467+1,FALSE)*L467*J467+HLOOKUP(I467,ElecAvoidedCostsWOCC!$A$5:$Q$50,G467+1,FALSE)*K467*J467-HLOOKUP(I467,ElecAvoidedCostsWOCC!$A$5:$Q$50,G467+1,FALSE)*L467*J467))</f>
        <v>0</v>
      </c>
      <c r="AN467" s="48">
        <f t="shared" si="168"/>
        <v>0</v>
      </c>
      <c r="AO467" s="47">
        <f t="shared" si="169"/>
        <v>0</v>
      </c>
      <c r="AP467" s="47" t="e">
        <f t="shared" si="170"/>
        <v>#DIV/0!</v>
      </c>
    </row>
    <row r="468" spans="2:42">
      <c r="B468" s="37"/>
      <c r="C468" s="61"/>
      <c r="D468" s="61"/>
      <c r="E468" s="38"/>
      <c r="F468" s="39"/>
      <c r="G468" s="39"/>
      <c r="H468" s="39"/>
      <c r="I468" s="40"/>
      <c r="J468" s="41"/>
      <c r="K468" s="41"/>
      <c r="L468" s="41"/>
      <c r="M468" s="42"/>
      <c r="N468" s="42"/>
      <c r="O468" s="43"/>
      <c r="P468" s="44"/>
      <c r="Q468" s="44"/>
      <c r="R468" s="45"/>
      <c r="S468" s="46"/>
      <c r="T468" s="39">
        <f t="shared" si="152"/>
        <v>0</v>
      </c>
      <c r="U468" s="47">
        <f t="shared" si="153"/>
        <v>0</v>
      </c>
      <c r="V468" s="48">
        <f t="shared" si="154"/>
        <v>0</v>
      </c>
      <c r="W468" s="49">
        <f t="shared" si="155"/>
        <v>0</v>
      </c>
      <c r="X468" s="44">
        <f t="shared" si="156"/>
        <v>0</v>
      </c>
      <c r="Y468" s="44">
        <f t="shared" si="157"/>
        <v>0</v>
      </c>
      <c r="Z468" s="44">
        <f t="shared" si="158"/>
        <v>0</v>
      </c>
      <c r="AA468" s="50">
        <f t="shared" si="159"/>
        <v>0</v>
      </c>
      <c r="AB468" s="51">
        <f t="shared" si="160"/>
        <v>0</v>
      </c>
      <c r="AC468" s="44">
        <f t="shared" si="161"/>
        <v>0</v>
      </c>
      <c r="AD468" s="44">
        <f t="shared" si="162"/>
        <v>0</v>
      </c>
      <c r="AE468" s="44">
        <f t="shared" si="163"/>
        <v>0</v>
      </c>
      <c r="AF468" s="52" t="e">
        <f>HLOOKUP(I468,ElecAvoidedCostsWOCC!$A$5:$Q$50,G468+1,FALSE)</f>
        <v>#N/A</v>
      </c>
      <c r="AG468" s="44" t="e">
        <f t="shared" si="164"/>
        <v>#N/A</v>
      </c>
      <c r="AH468" s="52" t="e">
        <f>HLOOKUP(I468,ElecAvoidedCostsWOCC!$A$5:$Q$50,T468+1,FALSE)</f>
        <v>#N/A</v>
      </c>
      <c r="AI468" s="44" t="e">
        <f t="shared" si="165"/>
        <v>#N/A</v>
      </c>
      <c r="AJ468" s="44" t="e">
        <f t="shared" si="166"/>
        <v>#N/A</v>
      </c>
      <c r="AK468" s="44" t="e">
        <f>HLOOKUP(I468,ElecAvoidedCostsWOCC!$A$5:$Q$50,G468+1,FALSE)*J468*L468</f>
        <v>#N/A</v>
      </c>
      <c r="AL468" s="44" t="e">
        <f t="shared" si="167"/>
        <v>#N/A</v>
      </c>
      <c r="AM468" s="48">
        <f>IF(O468=0,0,IF(H468=0, HLOOKUP(I468,ElecAvoidedCostsWOCC!$A$5:$Q$50,T468+1,FALSE)*K468*J468,HLOOKUP(I468,ElecAvoidedCostsWOCC!$A$5:$Q$50,T468+1,FALSE)*L468*J468+HLOOKUP(I468,ElecAvoidedCostsWOCC!$A$5:$Q$50,G468+1,FALSE)*K468*J468-HLOOKUP(I468,ElecAvoidedCostsWOCC!$A$5:$Q$50,G468+1,FALSE)*L468*J468))</f>
        <v>0</v>
      </c>
      <c r="AN468" s="48">
        <f t="shared" si="168"/>
        <v>0</v>
      </c>
      <c r="AO468" s="47">
        <f t="shared" si="169"/>
        <v>0</v>
      </c>
      <c r="AP468" s="47" t="e">
        <f t="shared" si="170"/>
        <v>#DIV/0!</v>
      </c>
    </row>
    <row r="469" spans="2:42">
      <c r="B469" s="37"/>
      <c r="C469" s="61"/>
      <c r="D469" s="61"/>
      <c r="E469" s="38"/>
      <c r="F469" s="39"/>
      <c r="G469" s="39"/>
      <c r="H469" s="39"/>
      <c r="I469" s="40"/>
      <c r="J469" s="41"/>
      <c r="K469" s="41"/>
      <c r="L469" s="41"/>
      <c r="M469" s="42"/>
      <c r="N469" s="42"/>
      <c r="O469" s="43"/>
      <c r="P469" s="44"/>
      <c r="Q469" s="44"/>
      <c r="R469" s="45"/>
      <c r="S469" s="46"/>
      <c r="T469" s="39">
        <f t="shared" si="152"/>
        <v>0</v>
      </c>
      <c r="U469" s="47">
        <f t="shared" si="153"/>
        <v>0</v>
      </c>
      <c r="V469" s="48">
        <f t="shared" si="154"/>
        <v>0</v>
      </c>
      <c r="W469" s="49">
        <f t="shared" si="155"/>
        <v>0</v>
      </c>
      <c r="X469" s="44">
        <f t="shared" si="156"/>
        <v>0</v>
      </c>
      <c r="Y469" s="44">
        <f t="shared" si="157"/>
        <v>0</v>
      </c>
      <c r="Z469" s="44">
        <f t="shared" si="158"/>
        <v>0</v>
      </c>
      <c r="AA469" s="50">
        <f t="shared" si="159"/>
        <v>0</v>
      </c>
      <c r="AB469" s="51">
        <f t="shared" si="160"/>
        <v>0</v>
      </c>
      <c r="AC469" s="44">
        <f t="shared" si="161"/>
        <v>0</v>
      </c>
      <c r="AD469" s="44">
        <f t="shared" si="162"/>
        <v>0</v>
      </c>
      <c r="AE469" s="44">
        <f t="shared" si="163"/>
        <v>0</v>
      </c>
      <c r="AF469" s="52" t="e">
        <f>HLOOKUP(I469,ElecAvoidedCostsWOCC!$A$5:$Q$50,G469+1,FALSE)</f>
        <v>#N/A</v>
      </c>
      <c r="AG469" s="44" t="e">
        <f t="shared" si="164"/>
        <v>#N/A</v>
      </c>
      <c r="AH469" s="52" t="e">
        <f>HLOOKUP(I469,ElecAvoidedCostsWOCC!$A$5:$Q$50,T469+1,FALSE)</f>
        <v>#N/A</v>
      </c>
      <c r="AI469" s="44" t="e">
        <f t="shared" si="165"/>
        <v>#N/A</v>
      </c>
      <c r="AJ469" s="44" t="e">
        <f t="shared" si="166"/>
        <v>#N/A</v>
      </c>
      <c r="AK469" s="44" t="e">
        <f>HLOOKUP(I469,ElecAvoidedCostsWOCC!$A$5:$Q$50,G469+1,FALSE)*J469*L469</f>
        <v>#N/A</v>
      </c>
      <c r="AL469" s="44" t="e">
        <f t="shared" si="167"/>
        <v>#N/A</v>
      </c>
      <c r="AM469" s="48">
        <f>IF(O469=0,0,IF(H469=0, HLOOKUP(I469,ElecAvoidedCostsWOCC!$A$5:$Q$50,T469+1,FALSE)*K469*J469,HLOOKUP(I469,ElecAvoidedCostsWOCC!$A$5:$Q$50,T469+1,FALSE)*L469*J469+HLOOKUP(I469,ElecAvoidedCostsWOCC!$A$5:$Q$50,G469+1,FALSE)*K469*J469-HLOOKUP(I469,ElecAvoidedCostsWOCC!$A$5:$Q$50,G469+1,FALSE)*L469*J469))</f>
        <v>0</v>
      </c>
      <c r="AN469" s="48">
        <f t="shared" si="168"/>
        <v>0</v>
      </c>
      <c r="AO469" s="47">
        <f t="shared" si="169"/>
        <v>0</v>
      </c>
      <c r="AP469" s="47" t="e">
        <f t="shared" si="170"/>
        <v>#DIV/0!</v>
      </c>
    </row>
    <row r="470" spans="2:42">
      <c r="B470" s="37"/>
      <c r="C470" s="61"/>
      <c r="D470" s="61"/>
      <c r="E470" s="38"/>
      <c r="F470" s="39"/>
      <c r="G470" s="39"/>
      <c r="H470" s="39"/>
      <c r="I470" s="40"/>
      <c r="J470" s="41"/>
      <c r="K470" s="41"/>
      <c r="L470" s="41"/>
      <c r="M470" s="42"/>
      <c r="N470" s="42"/>
      <c r="O470" s="43"/>
      <c r="P470" s="44"/>
      <c r="Q470" s="44"/>
      <c r="R470" s="45"/>
      <c r="S470" s="46"/>
      <c r="T470" s="39">
        <f t="shared" si="152"/>
        <v>0</v>
      </c>
      <c r="U470" s="47">
        <f t="shared" si="153"/>
        <v>0</v>
      </c>
      <c r="V470" s="48">
        <f t="shared" si="154"/>
        <v>0</v>
      </c>
      <c r="W470" s="49">
        <f t="shared" si="155"/>
        <v>0</v>
      </c>
      <c r="X470" s="44">
        <f t="shared" si="156"/>
        <v>0</v>
      </c>
      <c r="Y470" s="44">
        <f t="shared" si="157"/>
        <v>0</v>
      </c>
      <c r="Z470" s="44">
        <f t="shared" si="158"/>
        <v>0</v>
      </c>
      <c r="AA470" s="50">
        <f t="shared" si="159"/>
        <v>0</v>
      </c>
      <c r="AB470" s="51">
        <f t="shared" si="160"/>
        <v>0</v>
      </c>
      <c r="AC470" s="44">
        <f t="shared" si="161"/>
        <v>0</v>
      </c>
      <c r="AD470" s="44">
        <f t="shared" si="162"/>
        <v>0</v>
      </c>
      <c r="AE470" s="44">
        <f t="shared" si="163"/>
        <v>0</v>
      </c>
      <c r="AF470" s="52" t="e">
        <f>HLOOKUP(I470,ElecAvoidedCostsWOCC!$A$5:$Q$50,G470+1,FALSE)</f>
        <v>#N/A</v>
      </c>
      <c r="AG470" s="44" t="e">
        <f t="shared" si="164"/>
        <v>#N/A</v>
      </c>
      <c r="AH470" s="52" t="e">
        <f>HLOOKUP(I470,ElecAvoidedCostsWOCC!$A$5:$Q$50,T470+1,FALSE)</f>
        <v>#N/A</v>
      </c>
      <c r="AI470" s="44" t="e">
        <f t="shared" si="165"/>
        <v>#N/A</v>
      </c>
      <c r="AJ470" s="44" t="e">
        <f t="shared" si="166"/>
        <v>#N/A</v>
      </c>
      <c r="AK470" s="44" t="e">
        <f>HLOOKUP(I470,ElecAvoidedCostsWOCC!$A$5:$Q$50,G470+1,FALSE)*J470*L470</f>
        <v>#N/A</v>
      </c>
      <c r="AL470" s="44" t="e">
        <f t="shared" si="167"/>
        <v>#N/A</v>
      </c>
      <c r="AM470" s="48">
        <f>IF(O470=0,0,IF(H470=0, HLOOKUP(I470,ElecAvoidedCostsWOCC!$A$5:$Q$50,T470+1,FALSE)*K470*J470,HLOOKUP(I470,ElecAvoidedCostsWOCC!$A$5:$Q$50,T470+1,FALSE)*L470*J470+HLOOKUP(I470,ElecAvoidedCostsWOCC!$A$5:$Q$50,G470+1,FALSE)*K470*J470-HLOOKUP(I470,ElecAvoidedCostsWOCC!$A$5:$Q$50,G470+1,FALSE)*L470*J470))</f>
        <v>0</v>
      </c>
      <c r="AN470" s="48">
        <f t="shared" si="168"/>
        <v>0</v>
      </c>
      <c r="AO470" s="47">
        <f t="shared" si="169"/>
        <v>0</v>
      </c>
      <c r="AP470" s="47" t="e">
        <f t="shared" si="170"/>
        <v>#DIV/0!</v>
      </c>
    </row>
    <row r="471" spans="2:42">
      <c r="B471" s="37"/>
      <c r="C471" s="61"/>
      <c r="D471" s="61"/>
      <c r="E471" s="38"/>
      <c r="F471" s="39"/>
      <c r="G471" s="39"/>
      <c r="H471" s="39"/>
      <c r="I471" s="40"/>
      <c r="J471" s="41"/>
      <c r="K471" s="41"/>
      <c r="L471" s="41"/>
      <c r="M471" s="42"/>
      <c r="N471" s="42"/>
      <c r="O471" s="43"/>
      <c r="P471" s="44"/>
      <c r="Q471" s="44"/>
      <c r="R471" s="45"/>
      <c r="S471" s="46"/>
      <c r="T471" s="39">
        <f t="shared" si="152"/>
        <v>0</v>
      </c>
      <c r="U471" s="47">
        <f t="shared" si="153"/>
        <v>0</v>
      </c>
      <c r="V471" s="48">
        <f t="shared" si="154"/>
        <v>0</v>
      </c>
      <c r="W471" s="49">
        <f t="shared" si="155"/>
        <v>0</v>
      </c>
      <c r="X471" s="44">
        <f t="shared" si="156"/>
        <v>0</v>
      </c>
      <c r="Y471" s="44">
        <f t="shared" si="157"/>
        <v>0</v>
      </c>
      <c r="Z471" s="44">
        <f t="shared" si="158"/>
        <v>0</v>
      </c>
      <c r="AA471" s="50">
        <f t="shared" si="159"/>
        <v>0</v>
      </c>
      <c r="AB471" s="51">
        <f t="shared" si="160"/>
        <v>0</v>
      </c>
      <c r="AC471" s="44">
        <f t="shared" si="161"/>
        <v>0</v>
      </c>
      <c r="AD471" s="44">
        <f t="shared" si="162"/>
        <v>0</v>
      </c>
      <c r="AE471" s="44">
        <f t="shared" si="163"/>
        <v>0</v>
      </c>
      <c r="AF471" s="52" t="e">
        <f>HLOOKUP(I471,ElecAvoidedCostsWOCC!$A$5:$Q$50,G471+1,FALSE)</f>
        <v>#N/A</v>
      </c>
      <c r="AG471" s="44" t="e">
        <f t="shared" si="164"/>
        <v>#N/A</v>
      </c>
      <c r="AH471" s="52" t="e">
        <f>HLOOKUP(I471,ElecAvoidedCostsWOCC!$A$5:$Q$50,T471+1,FALSE)</f>
        <v>#N/A</v>
      </c>
      <c r="AI471" s="44" t="e">
        <f t="shared" si="165"/>
        <v>#N/A</v>
      </c>
      <c r="AJ471" s="44" t="e">
        <f t="shared" si="166"/>
        <v>#N/A</v>
      </c>
      <c r="AK471" s="44" t="e">
        <f>HLOOKUP(I471,ElecAvoidedCostsWOCC!$A$5:$Q$50,G471+1,FALSE)*J471*L471</f>
        <v>#N/A</v>
      </c>
      <c r="AL471" s="44" t="e">
        <f t="shared" si="167"/>
        <v>#N/A</v>
      </c>
      <c r="AM471" s="48">
        <f>IF(O471=0,0,IF(H471=0, HLOOKUP(I471,ElecAvoidedCostsWOCC!$A$5:$Q$50,T471+1,FALSE)*K471*J471,HLOOKUP(I471,ElecAvoidedCostsWOCC!$A$5:$Q$50,T471+1,FALSE)*L471*J471+HLOOKUP(I471,ElecAvoidedCostsWOCC!$A$5:$Q$50,G471+1,FALSE)*K471*J471-HLOOKUP(I471,ElecAvoidedCostsWOCC!$A$5:$Q$50,G471+1,FALSE)*L471*J471))</f>
        <v>0</v>
      </c>
      <c r="AN471" s="48">
        <f t="shared" si="168"/>
        <v>0</v>
      </c>
      <c r="AO471" s="47">
        <f t="shared" si="169"/>
        <v>0</v>
      </c>
      <c r="AP471" s="47" t="e">
        <f t="shared" si="170"/>
        <v>#DIV/0!</v>
      </c>
    </row>
    <row r="472" spans="2:42">
      <c r="B472" s="37"/>
      <c r="C472" s="61"/>
      <c r="D472" s="61"/>
      <c r="E472" s="38"/>
      <c r="F472" s="39"/>
      <c r="G472" s="39"/>
      <c r="H472" s="39"/>
      <c r="I472" s="40"/>
      <c r="J472" s="41"/>
      <c r="K472" s="41"/>
      <c r="L472" s="41"/>
      <c r="M472" s="42"/>
      <c r="N472" s="42"/>
      <c r="O472" s="43"/>
      <c r="P472" s="44"/>
      <c r="Q472" s="44"/>
      <c r="R472" s="45"/>
      <c r="S472" s="46"/>
      <c r="T472" s="39">
        <f t="shared" si="152"/>
        <v>0</v>
      </c>
      <c r="U472" s="47">
        <f t="shared" si="153"/>
        <v>0</v>
      </c>
      <c r="V472" s="48">
        <f t="shared" si="154"/>
        <v>0</v>
      </c>
      <c r="W472" s="49">
        <f t="shared" si="155"/>
        <v>0</v>
      </c>
      <c r="X472" s="44">
        <f t="shared" si="156"/>
        <v>0</v>
      </c>
      <c r="Y472" s="44">
        <f t="shared" si="157"/>
        <v>0</v>
      </c>
      <c r="Z472" s="44">
        <f t="shared" si="158"/>
        <v>0</v>
      </c>
      <c r="AA472" s="50">
        <f t="shared" si="159"/>
        <v>0</v>
      </c>
      <c r="AB472" s="51">
        <f t="shared" si="160"/>
        <v>0</v>
      </c>
      <c r="AC472" s="44">
        <f t="shared" si="161"/>
        <v>0</v>
      </c>
      <c r="AD472" s="44">
        <f t="shared" si="162"/>
        <v>0</v>
      </c>
      <c r="AE472" s="44">
        <f t="shared" si="163"/>
        <v>0</v>
      </c>
      <c r="AF472" s="52" t="e">
        <f>HLOOKUP(I472,ElecAvoidedCostsWOCC!$A$5:$Q$50,G472+1,FALSE)</f>
        <v>#N/A</v>
      </c>
      <c r="AG472" s="44" t="e">
        <f t="shared" si="164"/>
        <v>#N/A</v>
      </c>
      <c r="AH472" s="52" t="e">
        <f>HLOOKUP(I472,ElecAvoidedCostsWOCC!$A$5:$Q$50,T472+1,FALSE)</f>
        <v>#N/A</v>
      </c>
      <c r="AI472" s="44" t="e">
        <f t="shared" si="165"/>
        <v>#N/A</v>
      </c>
      <c r="AJ472" s="44" t="e">
        <f t="shared" si="166"/>
        <v>#N/A</v>
      </c>
      <c r="AK472" s="44" t="e">
        <f>HLOOKUP(I472,ElecAvoidedCostsWOCC!$A$5:$Q$50,G472+1,FALSE)*J472*L472</f>
        <v>#N/A</v>
      </c>
      <c r="AL472" s="44" t="e">
        <f t="shared" si="167"/>
        <v>#N/A</v>
      </c>
      <c r="AM472" s="48">
        <f>IF(O472=0,0,IF(H472=0, HLOOKUP(I472,ElecAvoidedCostsWOCC!$A$5:$Q$50,T472+1,FALSE)*K472*J472,HLOOKUP(I472,ElecAvoidedCostsWOCC!$A$5:$Q$50,T472+1,FALSE)*L472*J472+HLOOKUP(I472,ElecAvoidedCostsWOCC!$A$5:$Q$50,G472+1,FALSE)*K472*J472-HLOOKUP(I472,ElecAvoidedCostsWOCC!$A$5:$Q$50,G472+1,FALSE)*L472*J472))</f>
        <v>0</v>
      </c>
      <c r="AN472" s="48">
        <f t="shared" si="168"/>
        <v>0</v>
      </c>
      <c r="AO472" s="47">
        <f t="shared" si="169"/>
        <v>0</v>
      </c>
      <c r="AP472" s="47" t="e">
        <f t="shared" si="170"/>
        <v>#DIV/0!</v>
      </c>
    </row>
    <row r="473" spans="2:42">
      <c r="B473" s="37"/>
      <c r="C473" s="61"/>
      <c r="D473" s="61"/>
      <c r="E473" s="38"/>
      <c r="F473" s="39"/>
      <c r="G473" s="39"/>
      <c r="H473" s="39"/>
      <c r="I473" s="40"/>
      <c r="J473" s="41"/>
      <c r="K473" s="41"/>
      <c r="L473" s="41"/>
      <c r="M473" s="42"/>
      <c r="N473" s="42"/>
      <c r="O473" s="43"/>
      <c r="P473" s="44"/>
      <c r="Q473" s="44"/>
      <c r="R473" s="45"/>
      <c r="S473" s="46"/>
      <c r="T473" s="39">
        <f t="shared" si="152"/>
        <v>0</v>
      </c>
      <c r="U473" s="47">
        <f t="shared" si="153"/>
        <v>0</v>
      </c>
      <c r="V473" s="48">
        <f t="shared" si="154"/>
        <v>0</v>
      </c>
      <c r="W473" s="49">
        <f t="shared" si="155"/>
        <v>0</v>
      </c>
      <c r="X473" s="44">
        <f t="shared" si="156"/>
        <v>0</v>
      </c>
      <c r="Y473" s="44">
        <f t="shared" si="157"/>
        <v>0</v>
      </c>
      <c r="Z473" s="44">
        <f t="shared" si="158"/>
        <v>0</v>
      </c>
      <c r="AA473" s="50">
        <f t="shared" si="159"/>
        <v>0</v>
      </c>
      <c r="AB473" s="51">
        <f t="shared" si="160"/>
        <v>0</v>
      </c>
      <c r="AC473" s="44">
        <f t="shared" si="161"/>
        <v>0</v>
      </c>
      <c r="AD473" s="44">
        <f t="shared" si="162"/>
        <v>0</v>
      </c>
      <c r="AE473" s="44">
        <f t="shared" si="163"/>
        <v>0</v>
      </c>
      <c r="AF473" s="52" t="e">
        <f>HLOOKUP(I473,ElecAvoidedCostsWOCC!$A$5:$Q$50,G473+1,FALSE)</f>
        <v>#N/A</v>
      </c>
      <c r="AG473" s="44" t="e">
        <f t="shared" si="164"/>
        <v>#N/A</v>
      </c>
      <c r="AH473" s="52" t="e">
        <f>HLOOKUP(I473,ElecAvoidedCostsWOCC!$A$5:$Q$50,T473+1,FALSE)</f>
        <v>#N/A</v>
      </c>
      <c r="AI473" s="44" t="e">
        <f t="shared" si="165"/>
        <v>#N/A</v>
      </c>
      <c r="AJ473" s="44" t="e">
        <f t="shared" si="166"/>
        <v>#N/A</v>
      </c>
      <c r="AK473" s="44" t="e">
        <f>HLOOKUP(I473,ElecAvoidedCostsWOCC!$A$5:$Q$50,G473+1,FALSE)*J473*L473</f>
        <v>#N/A</v>
      </c>
      <c r="AL473" s="44" t="e">
        <f t="shared" si="167"/>
        <v>#N/A</v>
      </c>
      <c r="AM473" s="48">
        <f>IF(O473=0,0,IF(H473=0, HLOOKUP(I473,ElecAvoidedCostsWOCC!$A$5:$Q$50,T473+1,FALSE)*K473*J473,HLOOKUP(I473,ElecAvoidedCostsWOCC!$A$5:$Q$50,T473+1,FALSE)*L473*J473+HLOOKUP(I473,ElecAvoidedCostsWOCC!$A$5:$Q$50,G473+1,FALSE)*K473*J473-HLOOKUP(I473,ElecAvoidedCostsWOCC!$A$5:$Q$50,G473+1,FALSE)*L473*J473))</f>
        <v>0</v>
      </c>
      <c r="AN473" s="48">
        <f t="shared" si="168"/>
        <v>0</v>
      </c>
      <c r="AO473" s="47">
        <f t="shared" si="169"/>
        <v>0</v>
      </c>
      <c r="AP473" s="47" t="e">
        <f t="shared" si="170"/>
        <v>#DIV/0!</v>
      </c>
    </row>
    <row r="474" spans="2:42">
      <c r="B474" s="37"/>
      <c r="C474" s="61"/>
      <c r="D474" s="61"/>
      <c r="E474" s="38"/>
      <c r="F474" s="39"/>
      <c r="G474" s="39"/>
      <c r="H474" s="39"/>
      <c r="I474" s="40"/>
      <c r="J474" s="41"/>
      <c r="K474" s="41"/>
      <c r="L474" s="41"/>
      <c r="M474" s="42"/>
      <c r="N474" s="42"/>
      <c r="O474" s="43"/>
      <c r="P474" s="44"/>
      <c r="Q474" s="44"/>
      <c r="R474" s="45"/>
      <c r="S474" s="46"/>
      <c r="T474" s="39">
        <f t="shared" si="152"/>
        <v>0</v>
      </c>
      <c r="U474" s="47">
        <f t="shared" si="153"/>
        <v>0</v>
      </c>
      <c r="V474" s="48">
        <f t="shared" si="154"/>
        <v>0</v>
      </c>
      <c r="W474" s="49">
        <f t="shared" si="155"/>
        <v>0</v>
      </c>
      <c r="X474" s="44">
        <f t="shared" si="156"/>
        <v>0</v>
      </c>
      <c r="Y474" s="44">
        <f t="shared" si="157"/>
        <v>0</v>
      </c>
      <c r="Z474" s="44">
        <f t="shared" si="158"/>
        <v>0</v>
      </c>
      <c r="AA474" s="50">
        <f t="shared" si="159"/>
        <v>0</v>
      </c>
      <c r="AB474" s="51">
        <f t="shared" si="160"/>
        <v>0</v>
      </c>
      <c r="AC474" s="44">
        <f t="shared" si="161"/>
        <v>0</v>
      </c>
      <c r="AD474" s="44">
        <f t="shared" si="162"/>
        <v>0</v>
      </c>
      <c r="AE474" s="44">
        <f t="shared" si="163"/>
        <v>0</v>
      </c>
      <c r="AF474" s="52" t="e">
        <f>HLOOKUP(I474,ElecAvoidedCostsWOCC!$A$5:$Q$50,G474+1,FALSE)</f>
        <v>#N/A</v>
      </c>
      <c r="AG474" s="44" t="e">
        <f t="shared" si="164"/>
        <v>#N/A</v>
      </c>
      <c r="AH474" s="52" t="e">
        <f>HLOOKUP(I474,ElecAvoidedCostsWOCC!$A$5:$Q$50,T474+1,FALSE)</f>
        <v>#N/A</v>
      </c>
      <c r="AI474" s="44" t="e">
        <f t="shared" si="165"/>
        <v>#N/A</v>
      </c>
      <c r="AJ474" s="44" t="e">
        <f t="shared" si="166"/>
        <v>#N/A</v>
      </c>
      <c r="AK474" s="44" t="e">
        <f>HLOOKUP(I474,ElecAvoidedCostsWOCC!$A$5:$Q$50,G474+1,FALSE)*J474*L474</f>
        <v>#N/A</v>
      </c>
      <c r="AL474" s="44" t="e">
        <f t="shared" si="167"/>
        <v>#N/A</v>
      </c>
      <c r="AM474" s="48">
        <f>IF(O474=0,0,IF(H474=0, HLOOKUP(I474,ElecAvoidedCostsWOCC!$A$5:$Q$50,T474+1,FALSE)*K474*J474,HLOOKUP(I474,ElecAvoidedCostsWOCC!$A$5:$Q$50,T474+1,FALSE)*L474*J474+HLOOKUP(I474,ElecAvoidedCostsWOCC!$A$5:$Q$50,G474+1,FALSE)*K474*J474-HLOOKUP(I474,ElecAvoidedCostsWOCC!$A$5:$Q$50,G474+1,FALSE)*L474*J474))</f>
        <v>0</v>
      </c>
      <c r="AN474" s="48">
        <f t="shared" si="168"/>
        <v>0</v>
      </c>
      <c r="AO474" s="47">
        <f t="shared" si="169"/>
        <v>0</v>
      </c>
      <c r="AP474" s="47" t="e">
        <f t="shared" si="170"/>
        <v>#DIV/0!</v>
      </c>
    </row>
    <row r="475" spans="2:42">
      <c r="B475" s="37"/>
      <c r="C475" s="61"/>
      <c r="D475" s="61"/>
      <c r="E475" s="38"/>
      <c r="F475" s="39"/>
      <c r="G475" s="39"/>
      <c r="H475" s="39"/>
      <c r="I475" s="40"/>
      <c r="J475" s="41"/>
      <c r="K475" s="41"/>
      <c r="L475" s="41"/>
      <c r="M475" s="42"/>
      <c r="N475" s="42"/>
      <c r="O475" s="43"/>
      <c r="P475" s="44"/>
      <c r="Q475" s="44"/>
      <c r="R475" s="45"/>
      <c r="S475" s="46"/>
      <c r="T475" s="39">
        <f t="shared" si="152"/>
        <v>0</v>
      </c>
      <c r="U475" s="47">
        <f t="shared" si="153"/>
        <v>0</v>
      </c>
      <c r="V475" s="48">
        <f t="shared" si="154"/>
        <v>0</v>
      </c>
      <c r="W475" s="49">
        <f t="shared" si="155"/>
        <v>0</v>
      </c>
      <c r="X475" s="44">
        <f t="shared" si="156"/>
        <v>0</v>
      </c>
      <c r="Y475" s="44">
        <f t="shared" si="157"/>
        <v>0</v>
      </c>
      <c r="Z475" s="44">
        <f t="shared" si="158"/>
        <v>0</v>
      </c>
      <c r="AA475" s="50">
        <f t="shared" si="159"/>
        <v>0</v>
      </c>
      <c r="AB475" s="51">
        <f t="shared" si="160"/>
        <v>0</v>
      </c>
      <c r="AC475" s="44">
        <f t="shared" si="161"/>
        <v>0</v>
      </c>
      <c r="AD475" s="44">
        <f t="shared" si="162"/>
        <v>0</v>
      </c>
      <c r="AE475" s="44">
        <f t="shared" si="163"/>
        <v>0</v>
      </c>
      <c r="AF475" s="52" t="e">
        <f>HLOOKUP(I475,ElecAvoidedCostsWOCC!$A$5:$Q$50,G475+1,FALSE)</f>
        <v>#N/A</v>
      </c>
      <c r="AG475" s="44" t="e">
        <f t="shared" si="164"/>
        <v>#N/A</v>
      </c>
      <c r="AH475" s="52" t="e">
        <f>HLOOKUP(I475,ElecAvoidedCostsWOCC!$A$5:$Q$50,T475+1,FALSE)</f>
        <v>#N/A</v>
      </c>
      <c r="AI475" s="44" t="e">
        <f t="shared" si="165"/>
        <v>#N/A</v>
      </c>
      <c r="AJ475" s="44" t="e">
        <f t="shared" si="166"/>
        <v>#N/A</v>
      </c>
      <c r="AK475" s="44" t="e">
        <f>HLOOKUP(I475,ElecAvoidedCostsWOCC!$A$5:$Q$50,G475+1,FALSE)*J475*L475</f>
        <v>#N/A</v>
      </c>
      <c r="AL475" s="44" t="e">
        <f t="shared" si="167"/>
        <v>#N/A</v>
      </c>
      <c r="AM475" s="48">
        <f>IF(O475=0,0,IF(H475=0, HLOOKUP(I475,ElecAvoidedCostsWOCC!$A$5:$Q$50,T475+1,FALSE)*K475*J475,HLOOKUP(I475,ElecAvoidedCostsWOCC!$A$5:$Q$50,T475+1,FALSE)*L475*J475+HLOOKUP(I475,ElecAvoidedCostsWOCC!$A$5:$Q$50,G475+1,FALSE)*K475*J475-HLOOKUP(I475,ElecAvoidedCostsWOCC!$A$5:$Q$50,G475+1,FALSE)*L475*J475))</f>
        <v>0</v>
      </c>
      <c r="AN475" s="48">
        <f t="shared" si="168"/>
        <v>0</v>
      </c>
      <c r="AO475" s="47">
        <f t="shared" si="169"/>
        <v>0</v>
      </c>
      <c r="AP475" s="47" t="e">
        <f t="shared" si="170"/>
        <v>#DIV/0!</v>
      </c>
    </row>
    <row r="476" spans="2:42">
      <c r="B476" s="37"/>
      <c r="C476" s="61"/>
      <c r="D476" s="61"/>
      <c r="E476" s="38"/>
      <c r="F476" s="39"/>
      <c r="G476" s="39"/>
      <c r="H476" s="39"/>
      <c r="I476" s="40"/>
      <c r="J476" s="41"/>
      <c r="K476" s="41"/>
      <c r="L476" s="41"/>
      <c r="M476" s="42"/>
      <c r="N476" s="42"/>
      <c r="O476" s="43"/>
      <c r="P476" s="44"/>
      <c r="Q476" s="44"/>
      <c r="R476" s="45"/>
      <c r="S476" s="46"/>
      <c r="T476" s="39">
        <f t="shared" si="152"/>
        <v>0</v>
      </c>
      <c r="U476" s="47">
        <f t="shared" si="153"/>
        <v>0</v>
      </c>
      <c r="V476" s="48">
        <f t="shared" si="154"/>
        <v>0</v>
      </c>
      <c r="W476" s="49">
        <f t="shared" si="155"/>
        <v>0</v>
      </c>
      <c r="X476" s="44">
        <f t="shared" si="156"/>
        <v>0</v>
      </c>
      <c r="Y476" s="44">
        <f t="shared" si="157"/>
        <v>0</v>
      </c>
      <c r="Z476" s="44">
        <f t="shared" si="158"/>
        <v>0</v>
      </c>
      <c r="AA476" s="50">
        <f t="shared" si="159"/>
        <v>0</v>
      </c>
      <c r="AB476" s="51">
        <f t="shared" si="160"/>
        <v>0</v>
      </c>
      <c r="AC476" s="44">
        <f t="shared" si="161"/>
        <v>0</v>
      </c>
      <c r="AD476" s="44">
        <f t="shared" si="162"/>
        <v>0</v>
      </c>
      <c r="AE476" s="44">
        <f t="shared" si="163"/>
        <v>0</v>
      </c>
      <c r="AF476" s="52" t="e">
        <f>HLOOKUP(I476,ElecAvoidedCostsWOCC!$A$5:$Q$50,G476+1,FALSE)</f>
        <v>#N/A</v>
      </c>
      <c r="AG476" s="44" t="e">
        <f t="shared" si="164"/>
        <v>#N/A</v>
      </c>
      <c r="AH476" s="52" t="e">
        <f>HLOOKUP(I476,ElecAvoidedCostsWOCC!$A$5:$Q$50,T476+1,FALSE)</f>
        <v>#N/A</v>
      </c>
      <c r="AI476" s="44" t="e">
        <f t="shared" si="165"/>
        <v>#N/A</v>
      </c>
      <c r="AJ476" s="44" t="e">
        <f t="shared" si="166"/>
        <v>#N/A</v>
      </c>
      <c r="AK476" s="44" t="e">
        <f>HLOOKUP(I476,ElecAvoidedCostsWOCC!$A$5:$Q$50,G476+1,FALSE)*J476*L476</f>
        <v>#N/A</v>
      </c>
      <c r="AL476" s="44" t="e">
        <f t="shared" si="167"/>
        <v>#N/A</v>
      </c>
      <c r="AM476" s="48">
        <f>IF(O476=0,0,IF(H476=0, HLOOKUP(I476,ElecAvoidedCostsWOCC!$A$5:$Q$50,T476+1,FALSE)*K476*J476,HLOOKUP(I476,ElecAvoidedCostsWOCC!$A$5:$Q$50,T476+1,FALSE)*L476*J476+HLOOKUP(I476,ElecAvoidedCostsWOCC!$A$5:$Q$50,G476+1,FALSE)*K476*J476-HLOOKUP(I476,ElecAvoidedCostsWOCC!$A$5:$Q$50,G476+1,FALSE)*L476*J476))</f>
        <v>0</v>
      </c>
      <c r="AN476" s="48">
        <f t="shared" si="168"/>
        <v>0</v>
      </c>
      <c r="AO476" s="47">
        <f t="shared" si="169"/>
        <v>0</v>
      </c>
      <c r="AP476" s="47" t="e">
        <f t="shared" si="170"/>
        <v>#DIV/0!</v>
      </c>
    </row>
    <row r="477" spans="2:42">
      <c r="B477" s="37"/>
      <c r="C477" s="61"/>
      <c r="D477" s="61"/>
      <c r="E477" s="38"/>
      <c r="F477" s="39"/>
      <c r="G477" s="39"/>
      <c r="H477" s="39"/>
      <c r="I477" s="40"/>
      <c r="J477" s="41"/>
      <c r="K477" s="41"/>
      <c r="L477" s="41"/>
      <c r="M477" s="42"/>
      <c r="N477" s="42"/>
      <c r="O477" s="43"/>
      <c r="P477" s="44"/>
      <c r="Q477" s="44"/>
      <c r="R477" s="45"/>
      <c r="S477" s="46"/>
      <c r="T477" s="39">
        <f t="shared" si="152"/>
        <v>0</v>
      </c>
      <c r="U477" s="47">
        <f t="shared" si="153"/>
        <v>0</v>
      </c>
      <c r="V477" s="48">
        <f t="shared" si="154"/>
        <v>0</v>
      </c>
      <c r="W477" s="49">
        <f t="shared" si="155"/>
        <v>0</v>
      </c>
      <c r="X477" s="44">
        <f t="shared" si="156"/>
        <v>0</v>
      </c>
      <c r="Y477" s="44">
        <f t="shared" si="157"/>
        <v>0</v>
      </c>
      <c r="Z477" s="44">
        <f t="shared" si="158"/>
        <v>0</v>
      </c>
      <c r="AA477" s="50">
        <f t="shared" si="159"/>
        <v>0</v>
      </c>
      <c r="AB477" s="51">
        <f t="shared" si="160"/>
        <v>0</v>
      </c>
      <c r="AC477" s="44">
        <f t="shared" si="161"/>
        <v>0</v>
      </c>
      <c r="AD477" s="44">
        <f t="shared" si="162"/>
        <v>0</v>
      </c>
      <c r="AE477" s="44">
        <f t="shared" si="163"/>
        <v>0</v>
      </c>
      <c r="AF477" s="52" t="e">
        <f>HLOOKUP(I477,ElecAvoidedCostsWOCC!$A$5:$Q$50,G477+1,FALSE)</f>
        <v>#N/A</v>
      </c>
      <c r="AG477" s="44" t="e">
        <f t="shared" si="164"/>
        <v>#N/A</v>
      </c>
      <c r="AH477" s="52" t="e">
        <f>HLOOKUP(I477,ElecAvoidedCostsWOCC!$A$5:$Q$50,T477+1,FALSE)</f>
        <v>#N/A</v>
      </c>
      <c r="AI477" s="44" t="e">
        <f t="shared" si="165"/>
        <v>#N/A</v>
      </c>
      <c r="AJ477" s="44" t="e">
        <f t="shared" si="166"/>
        <v>#N/A</v>
      </c>
      <c r="AK477" s="44" t="e">
        <f>HLOOKUP(I477,ElecAvoidedCostsWOCC!$A$5:$Q$50,G477+1,FALSE)*J477*L477</f>
        <v>#N/A</v>
      </c>
      <c r="AL477" s="44" t="e">
        <f t="shared" si="167"/>
        <v>#N/A</v>
      </c>
      <c r="AM477" s="48">
        <f>IF(O477=0,0,IF(H477=0, HLOOKUP(I477,ElecAvoidedCostsWOCC!$A$5:$Q$50,T477+1,FALSE)*K477*J477,HLOOKUP(I477,ElecAvoidedCostsWOCC!$A$5:$Q$50,T477+1,FALSE)*L477*J477+HLOOKUP(I477,ElecAvoidedCostsWOCC!$A$5:$Q$50,G477+1,FALSE)*K477*J477-HLOOKUP(I477,ElecAvoidedCostsWOCC!$A$5:$Q$50,G477+1,FALSE)*L477*J477))</f>
        <v>0</v>
      </c>
      <c r="AN477" s="48">
        <f t="shared" si="168"/>
        <v>0</v>
      </c>
      <c r="AO477" s="47">
        <f t="shared" si="169"/>
        <v>0</v>
      </c>
      <c r="AP477" s="47" t="e">
        <f t="shared" si="170"/>
        <v>#DIV/0!</v>
      </c>
    </row>
    <row r="478" spans="2:42">
      <c r="B478" s="37"/>
      <c r="C478" s="61"/>
      <c r="D478" s="61"/>
      <c r="E478" s="38"/>
      <c r="F478" s="39"/>
      <c r="G478" s="39"/>
      <c r="H478" s="39"/>
      <c r="I478" s="40"/>
      <c r="J478" s="41"/>
      <c r="K478" s="41"/>
      <c r="L478" s="41"/>
      <c r="M478" s="42"/>
      <c r="N478" s="42"/>
      <c r="O478" s="43"/>
      <c r="P478" s="44"/>
      <c r="Q478" s="44"/>
      <c r="R478" s="45"/>
      <c r="S478" s="46"/>
      <c r="T478" s="39">
        <f t="shared" si="152"/>
        <v>0</v>
      </c>
      <c r="U478" s="47">
        <f t="shared" si="153"/>
        <v>0</v>
      </c>
      <c r="V478" s="48">
        <f t="shared" si="154"/>
        <v>0</v>
      </c>
      <c r="W478" s="49">
        <f t="shared" si="155"/>
        <v>0</v>
      </c>
      <c r="X478" s="44">
        <f t="shared" si="156"/>
        <v>0</v>
      </c>
      <c r="Y478" s="44">
        <f t="shared" si="157"/>
        <v>0</v>
      </c>
      <c r="Z478" s="44">
        <f t="shared" si="158"/>
        <v>0</v>
      </c>
      <c r="AA478" s="50">
        <f t="shared" si="159"/>
        <v>0</v>
      </c>
      <c r="AB478" s="51">
        <f t="shared" si="160"/>
        <v>0</v>
      </c>
      <c r="AC478" s="44">
        <f t="shared" si="161"/>
        <v>0</v>
      </c>
      <c r="AD478" s="44">
        <f t="shared" si="162"/>
        <v>0</v>
      </c>
      <c r="AE478" s="44">
        <f t="shared" si="163"/>
        <v>0</v>
      </c>
      <c r="AF478" s="52" t="e">
        <f>HLOOKUP(I478,ElecAvoidedCostsWOCC!$A$5:$Q$50,G478+1,FALSE)</f>
        <v>#N/A</v>
      </c>
      <c r="AG478" s="44" t="e">
        <f t="shared" si="164"/>
        <v>#N/A</v>
      </c>
      <c r="AH478" s="52" t="e">
        <f>HLOOKUP(I478,ElecAvoidedCostsWOCC!$A$5:$Q$50,T478+1,FALSE)</f>
        <v>#N/A</v>
      </c>
      <c r="AI478" s="44" t="e">
        <f t="shared" si="165"/>
        <v>#N/A</v>
      </c>
      <c r="AJ478" s="44" t="e">
        <f t="shared" si="166"/>
        <v>#N/A</v>
      </c>
      <c r="AK478" s="44" t="e">
        <f>HLOOKUP(I478,ElecAvoidedCostsWOCC!$A$5:$Q$50,G478+1,FALSE)*J478*L478</f>
        <v>#N/A</v>
      </c>
      <c r="AL478" s="44" t="e">
        <f t="shared" si="167"/>
        <v>#N/A</v>
      </c>
      <c r="AM478" s="48">
        <f>IF(O478=0,0,IF(H478=0, HLOOKUP(I478,ElecAvoidedCostsWOCC!$A$5:$Q$50,T478+1,FALSE)*K478*J478,HLOOKUP(I478,ElecAvoidedCostsWOCC!$A$5:$Q$50,T478+1,FALSE)*L478*J478+HLOOKUP(I478,ElecAvoidedCostsWOCC!$A$5:$Q$50,G478+1,FALSE)*K478*J478-HLOOKUP(I478,ElecAvoidedCostsWOCC!$A$5:$Q$50,G478+1,FALSE)*L478*J478))</f>
        <v>0</v>
      </c>
      <c r="AN478" s="48">
        <f t="shared" si="168"/>
        <v>0</v>
      </c>
      <c r="AO478" s="47">
        <f t="shared" si="169"/>
        <v>0</v>
      </c>
      <c r="AP478" s="47" t="e">
        <f t="shared" si="170"/>
        <v>#DIV/0!</v>
      </c>
    </row>
    <row r="479" spans="2:42">
      <c r="B479" s="37"/>
      <c r="C479" s="61"/>
      <c r="D479" s="61"/>
      <c r="E479" s="38"/>
      <c r="F479" s="39"/>
      <c r="G479" s="39"/>
      <c r="H479" s="39"/>
      <c r="I479" s="40"/>
      <c r="J479" s="41"/>
      <c r="K479" s="41"/>
      <c r="L479" s="41"/>
      <c r="M479" s="42"/>
      <c r="N479" s="42"/>
      <c r="O479" s="43"/>
      <c r="P479" s="44"/>
      <c r="Q479" s="44"/>
      <c r="R479" s="45"/>
      <c r="S479" s="46"/>
      <c r="T479" s="39">
        <f t="shared" si="152"/>
        <v>0</v>
      </c>
      <c r="U479" s="47">
        <f t="shared" si="153"/>
        <v>0</v>
      </c>
      <c r="V479" s="48">
        <f t="shared" si="154"/>
        <v>0</v>
      </c>
      <c r="W479" s="49">
        <f t="shared" si="155"/>
        <v>0</v>
      </c>
      <c r="X479" s="44">
        <f t="shared" si="156"/>
        <v>0</v>
      </c>
      <c r="Y479" s="44">
        <f t="shared" si="157"/>
        <v>0</v>
      </c>
      <c r="Z479" s="44">
        <f t="shared" si="158"/>
        <v>0</v>
      </c>
      <c r="AA479" s="50">
        <f t="shared" si="159"/>
        <v>0</v>
      </c>
      <c r="AB479" s="51">
        <f t="shared" si="160"/>
        <v>0</v>
      </c>
      <c r="AC479" s="44">
        <f t="shared" si="161"/>
        <v>0</v>
      </c>
      <c r="AD479" s="44">
        <f t="shared" si="162"/>
        <v>0</v>
      </c>
      <c r="AE479" s="44">
        <f t="shared" si="163"/>
        <v>0</v>
      </c>
      <c r="AF479" s="52" t="e">
        <f>HLOOKUP(I479,ElecAvoidedCostsWOCC!$A$5:$Q$50,G479+1,FALSE)</f>
        <v>#N/A</v>
      </c>
      <c r="AG479" s="44" t="e">
        <f t="shared" si="164"/>
        <v>#N/A</v>
      </c>
      <c r="AH479" s="52" t="e">
        <f>HLOOKUP(I479,ElecAvoidedCostsWOCC!$A$5:$Q$50,T479+1,FALSE)</f>
        <v>#N/A</v>
      </c>
      <c r="AI479" s="44" t="e">
        <f t="shared" si="165"/>
        <v>#N/A</v>
      </c>
      <c r="AJ479" s="44" t="e">
        <f t="shared" si="166"/>
        <v>#N/A</v>
      </c>
      <c r="AK479" s="44" t="e">
        <f>HLOOKUP(I479,ElecAvoidedCostsWOCC!$A$5:$Q$50,G479+1,FALSE)*J479*L479</f>
        <v>#N/A</v>
      </c>
      <c r="AL479" s="44" t="e">
        <f t="shared" si="167"/>
        <v>#N/A</v>
      </c>
      <c r="AM479" s="48">
        <f>IF(O479=0,0,IF(H479=0, HLOOKUP(I479,ElecAvoidedCostsWOCC!$A$5:$Q$50,T479+1,FALSE)*K479*J479,HLOOKUP(I479,ElecAvoidedCostsWOCC!$A$5:$Q$50,T479+1,FALSE)*L479*J479+HLOOKUP(I479,ElecAvoidedCostsWOCC!$A$5:$Q$50,G479+1,FALSE)*K479*J479-HLOOKUP(I479,ElecAvoidedCostsWOCC!$A$5:$Q$50,G479+1,FALSE)*L479*J479))</f>
        <v>0</v>
      </c>
      <c r="AN479" s="48">
        <f t="shared" si="168"/>
        <v>0</v>
      </c>
      <c r="AO479" s="47">
        <f t="shared" si="169"/>
        <v>0</v>
      </c>
      <c r="AP479" s="47" t="e">
        <f t="shared" si="170"/>
        <v>#DIV/0!</v>
      </c>
    </row>
    <row r="480" spans="2:42">
      <c r="B480" s="37"/>
      <c r="C480" s="61"/>
      <c r="D480" s="61"/>
      <c r="E480" s="38"/>
      <c r="F480" s="39"/>
      <c r="G480" s="39"/>
      <c r="H480" s="39"/>
      <c r="I480" s="40"/>
      <c r="J480" s="41"/>
      <c r="K480" s="41"/>
      <c r="L480" s="41"/>
      <c r="M480" s="42"/>
      <c r="N480" s="42"/>
      <c r="O480" s="43"/>
      <c r="P480" s="44"/>
      <c r="Q480" s="44"/>
      <c r="R480" s="45"/>
      <c r="S480" s="46"/>
      <c r="T480" s="39">
        <f t="shared" si="152"/>
        <v>0</v>
      </c>
      <c r="U480" s="47">
        <f t="shared" si="153"/>
        <v>0</v>
      </c>
      <c r="V480" s="48">
        <f t="shared" si="154"/>
        <v>0</v>
      </c>
      <c r="W480" s="49">
        <f t="shared" si="155"/>
        <v>0</v>
      </c>
      <c r="X480" s="44">
        <f t="shared" si="156"/>
        <v>0</v>
      </c>
      <c r="Y480" s="44">
        <f t="shared" si="157"/>
        <v>0</v>
      </c>
      <c r="Z480" s="44">
        <f t="shared" si="158"/>
        <v>0</v>
      </c>
      <c r="AA480" s="50">
        <f t="shared" si="159"/>
        <v>0</v>
      </c>
      <c r="AB480" s="51">
        <f t="shared" si="160"/>
        <v>0</v>
      </c>
      <c r="AC480" s="44">
        <f t="shared" si="161"/>
        <v>0</v>
      </c>
      <c r="AD480" s="44">
        <f t="shared" si="162"/>
        <v>0</v>
      </c>
      <c r="AE480" s="44">
        <f t="shared" si="163"/>
        <v>0</v>
      </c>
      <c r="AF480" s="52" t="e">
        <f>HLOOKUP(I480,ElecAvoidedCostsWOCC!$A$5:$Q$50,G480+1,FALSE)</f>
        <v>#N/A</v>
      </c>
      <c r="AG480" s="44" t="e">
        <f t="shared" si="164"/>
        <v>#N/A</v>
      </c>
      <c r="AH480" s="52" t="e">
        <f>HLOOKUP(I480,ElecAvoidedCostsWOCC!$A$5:$Q$50,T480+1,FALSE)</f>
        <v>#N/A</v>
      </c>
      <c r="AI480" s="44" t="e">
        <f t="shared" si="165"/>
        <v>#N/A</v>
      </c>
      <c r="AJ480" s="44" t="e">
        <f t="shared" si="166"/>
        <v>#N/A</v>
      </c>
      <c r="AK480" s="44" t="e">
        <f>HLOOKUP(I480,ElecAvoidedCostsWOCC!$A$5:$Q$50,G480+1,FALSE)*J480*L480</f>
        <v>#N/A</v>
      </c>
      <c r="AL480" s="44" t="e">
        <f t="shared" si="167"/>
        <v>#N/A</v>
      </c>
      <c r="AM480" s="48">
        <f>IF(O480=0,0,IF(H480=0, HLOOKUP(I480,ElecAvoidedCostsWOCC!$A$5:$Q$50,T480+1,FALSE)*K480*J480,HLOOKUP(I480,ElecAvoidedCostsWOCC!$A$5:$Q$50,T480+1,FALSE)*L480*J480+HLOOKUP(I480,ElecAvoidedCostsWOCC!$A$5:$Q$50,G480+1,FALSE)*K480*J480-HLOOKUP(I480,ElecAvoidedCostsWOCC!$A$5:$Q$50,G480+1,FALSE)*L480*J480))</f>
        <v>0</v>
      </c>
      <c r="AN480" s="48">
        <f t="shared" si="168"/>
        <v>0</v>
      </c>
      <c r="AO480" s="47">
        <f t="shared" si="169"/>
        <v>0</v>
      </c>
      <c r="AP480" s="47" t="e">
        <f t="shared" si="170"/>
        <v>#DIV/0!</v>
      </c>
    </row>
    <row r="481" spans="2:42">
      <c r="B481" s="37"/>
      <c r="C481" s="61"/>
      <c r="D481" s="61"/>
      <c r="E481" s="38"/>
      <c r="F481" s="39"/>
      <c r="G481" s="39"/>
      <c r="H481" s="39"/>
      <c r="I481" s="40"/>
      <c r="J481" s="41"/>
      <c r="K481" s="41"/>
      <c r="L481" s="41"/>
      <c r="M481" s="42"/>
      <c r="N481" s="42"/>
      <c r="O481" s="43"/>
      <c r="P481" s="44"/>
      <c r="Q481" s="44"/>
      <c r="R481" s="45"/>
      <c r="S481" s="46"/>
      <c r="T481" s="39">
        <f t="shared" si="152"/>
        <v>0</v>
      </c>
      <c r="U481" s="47">
        <f t="shared" si="153"/>
        <v>0</v>
      </c>
      <c r="V481" s="48">
        <f t="shared" si="154"/>
        <v>0</v>
      </c>
      <c r="W481" s="49">
        <f t="shared" si="155"/>
        <v>0</v>
      </c>
      <c r="X481" s="44">
        <f t="shared" si="156"/>
        <v>0</v>
      </c>
      <c r="Y481" s="44">
        <f t="shared" si="157"/>
        <v>0</v>
      </c>
      <c r="Z481" s="44">
        <f t="shared" si="158"/>
        <v>0</v>
      </c>
      <c r="AA481" s="50">
        <f t="shared" si="159"/>
        <v>0</v>
      </c>
      <c r="AB481" s="51">
        <f t="shared" si="160"/>
        <v>0</v>
      </c>
      <c r="AC481" s="44">
        <f t="shared" si="161"/>
        <v>0</v>
      </c>
      <c r="AD481" s="44">
        <f t="shared" si="162"/>
        <v>0</v>
      </c>
      <c r="AE481" s="44">
        <f t="shared" si="163"/>
        <v>0</v>
      </c>
      <c r="AF481" s="52" t="e">
        <f>HLOOKUP(I481,ElecAvoidedCostsWOCC!$A$5:$Q$50,G481+1,FALSE)</f>
        <v>#N/A</v>
      </c>
      <c r="AG481" s="44" t="e">
        <f t="shared" si="164"/>
        <v>#N/A</v>
      </c>
      <c r="AH481" s="52" t="e">
        <f>HLOOKUP(I481,ElecAvoidedCostsWOCC!$A$5:$Q$50,T481+1,FALSE)</f>
        <v>#N/A</v>
      </c>
      <c r="AI481" s="44" t="e">
        <f t="shared" si="165"/>
        <v>#N/A</v>
      </c>
      <c r="AJ481" s="44" t="e">
        <f t="shared" si="166"/>
        <v>#N/A</v>
      </c>
      <c r="AK481" s="44" t="e">
        <f>HLOOKUP(I481,ElecAvoidedCostsWOCC!$A$5:$Q$50,G481+1,FALSE)*J481*L481</f>
        <v>#N/A</v>
      </c>
      <c r="AL481" s="44" t="e">
        <f t="shared" si="167"/>
        <v>#N/A</v>
      </c>
      <c r="AM481" s="48">
        <f>IF(O481=0,0,IF(H481=0, HLOOKUP(I481,ElecAvoidedCostsWOCC!$A$5:$Q$50,T481+1,FALSE)*K481*J481,HLOOKUP(I481,ElecAvoidedCostsWOCC!$A$5:$Q$50,T481+1,FALSE)*L481*J481+HLOOKUP(I481,ElecAvoidedCostsWOCC!$A$5:$Q$50,G481+1,FALSE)*K481*J481-HLOOKUP(I481,ElecAvoidedCostsWOCC!$A$5:$Q$50,G481+1,FALSE)*L481*J481))</f>
        <v>0</v>
      </c>
      <c r="AN481" s="48">
        <f t="shared" si="168"/>
        <v>0</v>
      </c>
      <c r="AO481" s="47">
        <f t="shared" si="169"/>
        <v>0</v>
      </c>
      <c r="AP481" s="47" t="e">
        <f t="shared" si="170"/>
        <v>#DIV/0!</v>
      </c>
    </row>
    <row r="482" spans="2:42">
      <c r="B482" s="37"/>
      <c r="C482" s="61"/>
      <c r="D482" s="61"/>
      <c r="E482" s="38"/>
      <c r="F482" s="39"/>
      <c r="G482" s="39"/>
      <c r="H482" s="39"/>
      <c r="I482" s="40"/>
      <c r="J482" s="41"/>
      <c r="K482" s="41"/>
      <c r="L482" s="41"/>
      <c r="M482" s="42"/>
      <c r="N482" s="42"/>
      <c r="O482" s="43"/>
      <c r="P482" s="44"/>
      <c r="Q482" s="44"/>
      <c r="R482" s="45"/>
      <c r="S482" s="46"/>
      <c r="T482" s="39">
        <f t="shared" si="152"/>
        <v>0</v>
      </c>
      <c r="U482" s="47">
        <f t="shared" si="153"/>
        <v>0</v>
      </c>
      <c r="V482" s="48">
        <f t="shared" si="154"/>
        <v>0</v>
      </c>
      <c r="W482" s="49">
        <f t="shared" si="155"/>
        <v>0</v>
      </c>
      <c r="X482" s="44">
        <f t="shared" si="156"/>
        <v>0</v>
      </c>
      <c r="Y482" s="44">
        <f t="shared" si="157"/>
        <v>0</v>
      </c>
      <c r="Z482" s="44">
        <f t="shared" si="158"/>
        <v>0</v>
      </c>
      <c r="AA482" s="50">
        <f t="shared" si="159"/>
        <v>0</v>
      </c>
      <c r="AB482" s="51">
        <f t="shared" si="160"/>
        <v>0</v>
      </c>
      <c r="AC482" s="44">
        <f t="shared" si="161"/>
        <v>0</v>
      </c>
      <c r="AD482" s="44">
        <f t="shared" si="162"/>
        <v>0</v>
      </c>
      <c r="AE482" s="44">
        <f t="shared" si="163"/>
        <v>0</v>
      </c>
      <c r="AF482" s="52" t="e">
        <f>HLOOKUP(I482,ElecAvoidedCostsWOCC!$A$5:$Q$50,G482+1,FALSE)</f>
        <v>#N/A</v>
      </c>
      <c r="AG482" s="44" t="e">
        <f t="shared" si="164"/>
        <v>#N/A</v>
      </c>
      <c r="AH482" s="52" t="e">
        <f>HLOOKUP(I482,ElecAvoidedCostsWOCC!$A$5:$Q$50,T482+1,FALSE)</f>
        <v>#N/A</v>
      </c>
      <c r="AI482" s="44" t="e">
        <f t="shared" si="165"/>
        <v>#N/A</v>
      </c>
      <c r="AJ482" s="44" t="e">
        <f t="shared" si="166"/>
        <v>#N/A</v>
      </c>
      <c r="AK482" s="44" t="e">
        <f>HLOOKUP(I482,ElecAvoidedCostsWOCC!$A$5:$Q$50,G482+1,FALSE)*J482*L482</f>
        <v>#N/A</v>
      </c>
      <c r="AL482" s="44" t="e">
        <f t="shared" si="167"/>
        <v>#N/A</v>
      </c>
      <c r="AM482" s="48">
        <f>IF(O482=0,0,IF(H482=0, HLOOKUP(I482,ElecAvoidedCostsWOCC!$A$5:$Q$50,T482+1,FALSE)*K482*J482,HLOOKUP(I482,ElecAvoidedCostsWOCC!$A$5:$Q$50,T482+1,FALSE)*L482*J482+HLOOKUP(I482,ElecAvoidedCostsWOCC!$A$5:$Q$50,G482+1,FALSE)*K482*J482-HLOOKUP(I482,ElecAvoidedCostsWOCC!$A$5:$Q$50,G482+1,FALSE)*L482*J482))</f>
        <v>0</v>
      </c>
      <c r="AN482" s="48">
        <f t="shared" si="168"/>
        <v>0</v>
      </c>
      <c r="AO482" s="47">
        <f t="shared" si="169"/>
        <v>0</v>
      </c>
      <c r="AP482" s="47" t="e">
        <f t="shared" si="170"/>
        <v>#DIV/0!</v>
      </c>
    </row>
    <row r="483" spans="2:42">
      <c r="B483" s="37"/>
      <c r="C483" s="61"/>
      <c r="D483" s="61"/>
      <c r="E483" s="38"/>
      <c r="F483" s="39"/>
      <c r="G483" s="39"/>
      <c r="H483" s="39"/>
      <c r="I483" s="40"/>
      <c r="J483" s="41"/>
      <c r="K483" s="41"/>
      <c r="L483" s="41"/>
      <c r="M483" s="42"/>
      <c r="N483" s="42"/>
      <c r="O483" s="43"/>
      <c r="P483" s="44"/>
      <c r="Q483" s="44"/>
      <c r="R483" s="45"/>
      <c r="S483" s="46"/>
      <c r="T483" s="39">
        <f t="shared" si="152"/>
        <v>0</v>
      </c>
      <c r="U483" s="47">
        <f t="shared" si="153"/>
        <v>0</v>
      </c>
      <c r="V483" s="48">
        <f t="shared" si="154"/>
        <v>0</v>
      </c>
      <c r="W483" s="49">
        <f t="shared" si="155"/>
        <v>0</v>
      </c>
      <c r="X483" s="44">
        <f t="shared" si="156"/>
        <v>0</v>
      </c>
      <c r="Y483" s="44">
        <f t="shared" si="157"/>
        <v>0</v>
      </c>
      <c r="Z483" s="44">
        <f t="shared" si="158"/>
        <v>0</v>
      </c>
      <c r="AA483" s="50">
        <f t="shared" si="159"/>
        <v>0</v>
      </c>
      <c r="AB483" s="51">
        <f t="shared" si="160"/>
        <v>0</v>
      </c>
      <c r="AC483" s="44">
        <f t="shared" si="161"/>
        <v>0</v>
      </c>
      <c r="AD483" s="44">
        <f t="shared" si="162"/>
        <v>0</v>
      </c>
      <c r="AE483" s="44">
        <f t="shared" si="163"/>
        <v>0</v>
      </c>
      <c r="AF483" s="52" t="e">
        <f>HLOOKUP(I483,ElecAvoidedCostsWOCC!$A$5:$Q$50,G483+1,FALSE)</f>
        <v>#N/A</v>
      </c>
      <c r="AG483" s="44" t="e">
        <f t="shared" si="164"/>
        <v>#N/A</v>
      </c>
      <c r="AH483" s="52" t="e">
        <f>HLOOKUP(I483,ElecAvoidedCostsWOCC!$A$5:$Q$50,T483+1,FALSE)</f>
        <v>#N/A</v>
      </c>
      <c r="AI483" s="44" t="e">
        <f t="shared" si="165"/>
        <v>#N/A</v>
      </c>
      <c r="AJ483" s="44" t="e">
        <f t="shared" si="166"/>
        <v>#N/A</v>
      </c>
      <c r="AK483" s="44" t="e">
        <f>HLOOKUP(I483,ElecAvoidedCostsWOCC!$A$5:$Q$50,G483+1,FALSE)*J483*L483</f>
        <v>#N/A</v>
      </c>
      <c r="AL483" s="44" t="e">
        <f t="shared" si="167"/>
        <v>#N/A</v>
      </c>
      <c r="AM483" s="48">
        <f>IF(O483=0,0,IF(H483=0, HLOOKUP(I483,ElecAvoidedCostsWOCC!$A$5:$Q$50,T483+1,FALSE)*K483*J483,HLOOKUP(I483,ElecAvoidedCostsWOCC!$A$5:$Q$50,T483+1,FALSE)*L483*J483+HLOOKUP(I483,ElecAvoidedCostsWOCC!$A$5:$Q$50,G483+1,FALSE)*K483*J483-HLOOKUP(I483,ElecAvoidedCostsWOCC!$A$5:$Q$50,G483+1,FALSE)*L483*J483))</f>
        <v>0</v>
      </c>
      <c r="AN483" s="48">
        <f t="shared" si="168"/>
        <v>0</v>
      </c>
      <c r="AO483" s="47">
        <f t="shared" si="169"/>
        <v>0</v>
      </c>
      <c r="AP483" s="47" t="e">
        <f t="shared" si="170"/>
        <v>#DIV/0!</v>
      </c>
    </row>
    <row r="484" spans="2:42">
      <c r="B484" s="37"/>
      <c r="C484" s="61"/>
      <c r="D484" s="61"/>
      <c r="E484" s="38"/>
      <c r="F484" s="39"/>
      <c r="G484" s="39"/>
      <c r="H484" s="39"/>
      <c r="I484" s="40"/>
      <c r="J484" s="41"/>
      <c r="K484" s="41"/>
      <c r="L484" s="41"/>
      <c r="M484" s="42"/>
      <c r="N484" s="42"/>
      <c r="O484" s="43"/>
      <c r="P484" s="44"/>
      <c r="Q484" s="44"/>
      <c r="R484" s="45"/>
      <c r="S484" s="46"/>
      <c r="T484" s="39">
        <f t="shared" si="152"/>
        <v>0</v>
      </c>
      <c r="U484" s="47">
        <f t="shared" si="153"/>
        <v>0</v>
      </c>
      <c r="V484" s="48">
        <f t="shared" si="154"/>
        <v>0</v>
      </c>
      <c r="W484" s="49">
        <f t="shared" si="155"/>
        <v>0</v>
      </c>
      <c r="X484" s="44">
        <f t="shared" si="156"/>
        <v>0</v>
      </c>
      <c r="Y484" s="44">
        <f t="shared" si="157"/>
        <v>0</v>
      </c>
      <c r="Z484" s="44">
        <f t="shared" si="158"/>
        <v>0</v>
      </c>
      <c r="AA484" s="50">
        <f t="shared" si="159"/>
        <v>0</v>
      </c>
      <c r="AB484" s="51">
        <f t="shared" si="160"/>
        <v>0</v>
      </c>
      <c r="AC484" s="44">
        <f t="shared" si="161"/>
        <v>0</v>
      </c>
      <c r="AD484" s="44">
        <f t="shared" si="162"/>
        <v>0</v>
      </c>
      <c r="AE484" s="44">
        <f t="shared" si="163"/>
        <v>0</v>
      </c>
      <c r="AF484" s="52" t="e">
        <f>HLOOKUP(I484,ElecAvoidedCostsWOCC!$A$5:$Q$50,G484+1,FALSE)</f>
        <v>#N/A</v>
      </c>
      <c r="AG484" s="44" t="e">
        <f t="shared" si="164"/>
        <v>#N/A</v>
      </c>
      <c r="AH484" s="52" t="e">
        <f>HLOOKUP(I484,ElecAvoidedCostsWOCC!$A$5:$Q$50,T484+1,FALSE)</f>
        <v>#N/A</v>
      </c>
      <c r="AI484" s="44" t="e">
        <f t="shared" si="165"/>
        <v>#N/A</v>
      </c>
      <c r="AJ484" s="44" t="e">
        <f t="shared" si="166"/>
        <v>#N/A</v>
      </c>
      <c r="AK484" s="44" t="e">
        <f>HLOOKUP(I484,ElecAvoidedCostsWOCC!$A$5:$Q$50,G484+1,FALSE)*J484*L484</f>
        <v>#N/A</v>
      </c>
      <c r="AL484" s="44" t="e">
        <f t="shared" si="167"/>
        <v>#N/A</v>
      </c>
      <c r="AM484" s="48">
        <f>IF(O484=0,0,IF(H484=0, HLOOKUP(I484,ElecAvoidedCostsWOCC!$A$5:$Q$50,T484+1,FALSE)*K484*J484,HLOOKUP(I484,ElecAvoidedCostsWOCC!$A$5:$Q$50,T484+1,FALSE)*L484*J484+HLOOKUP(I484,ElecAvoidedCostsWOCC!$A$5:$Q$50,G484+1,FALSE)*K484*J484-HLOOKUP(I484,ElecAvoidedCostsWOCC!$A$5:$Q$50,G484+1,FALSE)*L484*J484))</f>
        <v>0</v>
      </c>
      <c r="AN484" s="48">
        <f t="shared" si="168"/>
        <v>0</v>
      </c>
      <c r="AO484" s="47">
        <f t="shared" si="169"/>
        <v>0</v>
      </c>
      <c r="AP484" s="47" t="e">
        <f t="shared" si="170"/>
        <v>#DIV/0!</v>
      </c>
    </row>
    <row r="485" spans="2:42">
      <c r="B485" s="37"/>
      <c r="C485" s="61"/>
      <c r="D485" s="61"/>
      <c r="E485" s="38"/>
      <c r="F485" s="39"/>
      <c r="G485" s="39"/>
      <c r="H485" s="39"/>
      <c r="I485" s="40"/>
      <c r="J485" s="41"/>
      <c r="K485" s="41"/>
      <c r="L485" s="41"/>
      <c r="M485" s="42"/>
      <c r="N485" s="42"/>
      <c r="O485" s="43"/>
      <c r="P485" s="44"/>
      <c r="Q485" s="44"/>
      <c r="R485" s="45"/>
      <c r="S485" s="46"/>
      <c r="T485" s="39">
        <f t="shared" si="152"/>
        <v>0</v>
      </c>
      <c r="U485" s="47">
        <f t="shared" si="153"/>
        <v>0</v>
      </c>
      <c r="V485" s="48">
        <f t="shared" si="154"/>
        <v>0</v>
      </c>
      <c r="W485" s="49">
        <f t="shared" si="155"/>
        <v>0</v>
      </c>
      <c r="X485" s="44">
        <f t="shared" si="156"/>
        <v>0</v>
      </c>
      <c r="Y485" s="44">
        <f t="shared" si="157"/>
        <v>0</v>
      </c>
      <c r="Z485" s="44">
        <f t="shared" si="158"/>
        <v>0</v>
      </c>
      <c r="AA485" s="50">
        <f t="shared" si="159"/>
        <v>0</v>
      </c>
      <c r="AB485" s="51">
        <f t="shared" si="160"/>
        <v>0</v>
      </c>
      <c r="AC485" s="44">
        <f t="shared" si="161"/>
        <v>0</v>
      </c>
      <c r="AD485" s="44">
        <f t="shared" si="162"/>
        <v>0</v>
      </c>
      <c r="AE485" s="44">
        <f t="shared" si="163"/>
        <v>0</v>
      </c>
      <c r="AF485" s="52" t="e">
        <f>HLOOKUP(I485,ElecAvoidedCostsWOCC!$A$5:$Q$50,G485+1,FALSE)</f>
        <v>#N/A</v>
      </c>
      <c r="AG485" s="44" t="e">
        <f t="shared" si="164"/>
        <v>#N/A</v>
      </c>
      <c r="AH485" s="52" t="e">
        <f>HLOOKUP(I485,ElecAvoidedCostsWOCC!$A$5:$Q$50,T485+1,FALSE)</f>
        <v>#N/A</v>
      </c>
      <c r="AI485" s="44" t="e">
        <f t="shared" si="165"/>
        <v>#N/A</v>
      </c>
      <c r="AJ485" s="44" t="e">
        <f t="shared" si="166"/>
        <v>#N/A</v>
      </c>
      <c r="AK485" s="44" t="e">
        <f>HLOOKUP(I485,ElecAvoidedCostsWOCC!$A$5:$Q$50,G485+1,FALSE)*J485*L485</f>
        <v>#N/A</v>
      </c>
      <c r="AL485" s="44" t="e">
        <f t="shared" si="167"/>
        <v>#N/A</v>
      </c>
      <c r="AM485" s="48">
        <f>IF(O485=0,0,IF(H485=0, HLOOKUP(I485,ElecAvoidedCostsWOCC!$A$5:$Q$50,T485+1,FALSE)*K485*J485,HLOOKUP(I485,ElecAvoidedCostsWOCC!$A$5:$Q$50,T485+1,FALSE)*L485*J485+HLOOKUP(I485,ElecAvoidedCostsWOCC!$A$5:$Q$50,G485+1,FALSE)*K485*J485-HLOOKUP(I485,ElecAvoidedCostsWOCC!$A$5:$Q$50,G485+1,FALSE)*L485*J485))</f>
        <v>0</v>
      </c>
      <c r="AN485" s="48">
        <f t="shared" si="168"/>
        <v>0</v>
      </c>
      <c r="AO485" s="47">
        <f t="shared" si="169"/>
        <v>0</v>
      </c>
      <c r="AP485" s="47" t="e">
        <f t="shared" si="170"/>
        <v>#DIV/0!</v>
      </c>
    </row>
    <row r="486" spans="2:42">
      <c r="B486" s="37"/>
      <c r="C486" s="61"/>
      <c r="D486" s="61"/>
      <c r="E486" s="38"/>
      <c r="F486" s="39"/>
      <c r="G486" s="39"/>
      <c r="H486" s="39"/>
      <c r="I486" s="40"/>
      <c r="J486" s="41"/>
      <c r="K486" s="41"/>
      <c r="L486" s="41"/>
      <c r="M486" s="42"/>
      <c r="N486" s="42"/>
      <c r="O486" s="43"/>
      <c r="P486" s="44"/>
      <c r="Q486" s="44"/>
      <c r="R486" s="45"/>
      <c r="S486" s="46"/>
      <c r="T486" s="39">
        <f t="shared" si="152"/>
        <v>0</v>
      </c>
      <c r="U486" s="47">
        <f t="shared" si="153"/>
        <v>0</v>
      </c>
      <c r="V486" s="48">
        <f t="shared" si="154"/>
        <v>0</v>
      </c>
      <c r="W486" s="49">
        <f t="shared" si="155"/>
        <v>0</v>
      </c>
      <c r="X486" s="44">
        <f t="shared" si="156"/>
        <v>0</v>
      </c>
      <c r="Y486" s="44">
        <f t="shared" si="157"/>
        <v>0</v>
      </c>
      <c r="Z486" s="44">
        <f t="shared" si="158"/>
        <v>0</v>
      </c>
      <c r="AA486" s="50">
        <f t="shared" si="159"/>
        <v>0</v>
      </c>
      <c r="AB486" s="51">
        <f t="shared" si="160"/>
        <v>0</v>
      </c>
      <c r="AC486" s="44">
        <f t="shared" si="161"/>
        <v>0</v>
      </c>
      <c r="AD486" s="44">
        <f t="shared" si="162"/>
        <v>0</v>
      </c>
      <c r="AE486" s="44">
        <f t="shared" si="163"/>
        <v>0</v>
      </c>
      <c r="AF486" s="52" t="e">
        <f>HLOOKUP(I486,ElecAvoidedCostsWOCC!$A$5:$Q$50,G486+1,FALSE)</f>
        <v>#N/A</v>
      </c>
      <c r="AG486" s="44" t="e">
        <f t="shared" si="164"/>
        <v>#N/A</v>
      </c>
      <c r="AH486" s="52" t="e">
        <f>HLOOKUP(I486,ElecAvoidedCostsWOCC!$A$5:$Q$50,T486+1,FALSE)</f>
        <v>#N/A</v>
      </c>
      <c r="AI486" s="44" t="e">
        <f t="shared" si="165"/>
        <v>#N/A</v>
      </c>
      <c r="AJ486" s="44" t="e">
        <f t="shared" si="166"/>
        <v>#N/A</v>
      </c>
      <c r="AK486" s="44" t="e">
        <f>HLOOKUP(I486,ElecAvoidedCostsWOCC!$A$5:$Q$50,G486+1,FALSE)*J486*L486</f>
        <v>#N/A</v>
      </c>
      <c r="AL486" s="44" t="e">
        <f t="shared" si="167"/>
        <v>#N/A</v>
      </c>
      <c r="AM486" s="48">
        <f>IF(O486=0,0,IF(H486=0, HLOOKUP(I486,ElecAvoidedCostsWOCC!$A$5:$Q$50,T486+1,FALSE)*K486*J486,HLOOKUP(I486,ElecAvoidedCostsWOCC!$A$5:$Q$50,T486+1,FALSE)*L486*J486+HLOOKUP(I486,ElecAvoidedCostsWOCC!$A$5:$Q$50,G486+1,FALSE)*K486*J486-HLOOKUP(I486,ElecAvoidedCostsWOCC!$A$5:$Q$50,G486+1,FALSE)*L486*J486))</f>
        <v>0</v>
      </c>
      <c r="AN486" s="48">
        <f t="shared" si="168"/>
        <v>0</v>
      </c>
      <c r="AO486" s="47">
        <f t="shared" si="169"/>
        <v>0</v>
      </c>
      <c r="AP486" s="47" t="e">
        <f t="shared" si="170"/>
        <v>#DIV/0!</v>
      </c>
    </row>
    <row r="487" spans="2:42">
      <c r="B487" s="37"/>
      <c r="C487" s="61"/>
      <c r="D487" s="61"/>
      <c r="E487" s="38"/>
      <c r="F487" s="39"/>
      <c r="G487" s="39"/>
      <c r="H487" s="39"/>
      <c r="I487" s="40"/>
      <c r="J487" s="41"/>
      <c r="K487" s="41"/>
      <c r="L487" s="41"/>
      <c r="M487" s="42"/>
      <c r="N487" s="42"/>
      <c r="O487" s="43"/>
      <c r="P487" s="44"/>
      <c r="Q487" s="44"/>
      <c r="R487" s="45"/>
      <c r="S487" s="46"/>
      <c r="T487" s="39">
        <f t="shared" si="152"/>
        <v>0</v>
      </c>
      <c r="U487" s="47">
        <f t="shared" si="153"/>
        <v>0</v>
      </c>
      <c r="V487" s="48">
        <f t="shared" si="154"/>
        <v>0</v>
      </c>
      <c r="W487" s="49">
        <f t="shared" si="155"/>
        <v>0</v>
      </c>
      <c r="X487" s="44">
        <f t="shared" si="156"/>
        <v>0</v>
      </c>
      <c r="Y487" s="44">
        <f t="shared" si="157"/>
        <v>0</v>
      </c>
      <c r="Z487" s="44">
        <f t="shared" si="158"/>
        <v>0</v>
      </c>
      <c r="AA487" s="50">
        <f t="shared" si="159"/>
        <v>0</v>
      </c>
      <c r="AB487" s="51">
        <f t="shared" si="160"/>
        <v>0</v>
      </c>
      <c r="AC487" s="44">
        <f t="shared" si="161"/>
        <v>0</v>
      </c>
      <c r="AD487" s="44">
        <f t="shared" si="162"/>
        <v>0</v>
      </c>
      <c r="AE487" s="44">
        <f t="shared" si="163"/>
        <v>0</v>
      </c>
      <c r="AF487" s="52" t="e">
        <f>HLOOKUP(I487,ElecAvoidedCostsWOCC!$A$5:$Q$50,G487+1,FALSE)</f>
        <v>#N/A</v>
      </c>
      <c r="AG487" s="44" t="e">
        <f t="shared" si="164"/>
        <v>#N/A</v>
      </c>
      <c r="AH487" s="52" t="e">
        <f>HLOOKUP(I487,ElecAvoidedCostsWOCC!$A$5:$Q$50,T487+1,FALSE)</f>
        <v>#N/A</v>
      </c>
      <c r="AI487" s="44" t="e">
        <f t="shared" si="165"/>
        <v>#N/A</v>
      </c>
      <c r="AJ487" s="44" t="e">
        <f t="shared" si="166"/>
        <v>#N/A</v>
      </c>
      <c r="AK487" s="44" t="e">
        <f>HLOOKUP(I487,ElecAvoidedCostsWOCC!$A$5:$Q$50,G487+1,FALSE)*J487*L487</f>
        <v>#N/A</v>
      </c>
      <c r="AL487" s="44" t="e">
        <f t="shared" si="167"/>
        <v>#N/A</v>
      </c>
      <c r="AM487" s="48">
        <f>IF(O487=0,0,IF(H487=0, HLOOKUP(I487,ElecAvoidedCostsWOCC!$A$5:$Q$50,T487+1,FALSE)*K487*J487,HLOOKUP(I487,ElecAvoidedCostsWOCC!$A$5:$Q$50,T487+1,FALSE)*L487*J487+HLOOKUP(I487,ElecAvoidedCostsWOCC!$A$5:$Q$50,G487+1,FALSE)*K487*J487-HLOOKUP(I487,ElecAvoidedCostsWOCC!$A$5:$Q$50,G487+1,FALSE)*L487*J487))</f>
        <v>0</v>
      </c>
      <c r="AN487" s="48">
        <f t="shared" si="168"/>
        <v>0</v>
      </c>
      <c r="AO487" s="47">
        <f t="shared" si="169"/>
        <v>0</v>
      </c>
      <c r="AP487" s="47" t="e">
        <f t="shared" si="170"/>
        <v>#DIV/0!</v>
      </c>
    </row>
    <row r="488" spans="2:42">
      <c r="B488" s="37"/>
      <c r="C488" s="61"/>
      <c r="D488" s="61"/>
      <c r="E488" s="38"/>
      <c r="F488" s="39"/>
      <c r="G488" s="39"/>
      <c r="H488" s="39"/>
      <c r="I488" s="40"/>
      <c r="J488" s="41"/>
      <c r="K488" s="41"/>
      <c r="L488" s="41"/>
      <c r="M488" s="42"/>
      <c r="N488" s="42"/>
      <c r="O488" s="43"/>
      <c r="P488" s="44"/>
      <c r="Q488" s="44"/>
      <c r="R488" s="45"/>
      <c r="S488" s="46"/>
      <c r="T488" s="39">
        <f t="shared" si="152"/>
        <v>0</v>
      </c>
      <c r="U488" s="47">
        <f t="shared" si="153"/>
        <v>0</v>
      </c>
      <c r="V488" s="48">
        <f t="shared" si="154"/>
        <v>0</v>
      </c>
      <c r="W488" s="49">
        <f t="shared" si="155"/>
        <v>0</v>
      </c>
      <c r="X488" s="44">
        <f t="shared" si="156"/>
        <v>0</v>
      </c>
      <c r="Y488" s="44">
        <f t="shared" si="157"/>
        <v>0</v>
      </c>
      <c r="Z488" s="44">
        <f t="shared" si="158"/>
        <v>0</v>
      </c>
      <c r="AA488" s="50">
        <f t="shared" si="159"/>
        <v>0</v>
      </c>
      <c r="AB488" s="51">
        <f t="shared" si="160"/>
        <v>0</v>
      </c>
      <c r="AC488" s="44">
        <f t="shared" si="161"/>
        <v>0</v>
      </c>
      <c r="AD488" s="44">
        <f t="shared" si="162"/>
        <v>0</v>
      </c>
      <c r="AE488" s="44">
        <f t="shared" si="163"/>
        <v>0</v>
      </c>
      <c r="AF488" s="52" t="e">
        <f>HLOOKUP(I488,ElecAvoidedCostsWOCC!$A$5:$Q$50,G488+1,FALSE)</f>
        <v>#N/A</v>
      </c>
      <c r="AG488" s="44" t="e">
        <f t="shared" si="164"/>
        <v>#N/A</v>
      </c>
      <c r="AH488" s="52" t="e">
        <f>HLOOKUP(I488,ElecAvoidedCostsWOCC!$A$5:$Q$50,T488+1,FALSE)</f>
        <v>#N/A</v>
      </c>
      <c r="AI488" s="44" t="e">
        <f t="shared" si="165"/>
        <v>#N/A</v>
      </c>
      <c r="AJ488" s="44" t="e">
        <f t="shared" si="166"/>
        <v>#N/A</v>
      </c>
      <c r="AK488" s="44" t="e">
        <f>HLOOKUP(I488,ElecAvoidedCostsWOCC!$A$5:$Q$50,G488+1,FALSE)*J488*L488</f>
        <v>#N/A</v>
      </c>
      <c r="AL488" s="44" t="e">
        <f t="shared" si="167"/>
        <v>#N/A</v>
      </c>
      <c r="AM488" s="48">
        <f>IF(O488=0,0,IF(H488=0, HLOOKUP(I488,ElecAvoidedCostsWOCC!$A$5:$Q$50,T488+1,FALSE)*K488*J488,HLOOKUP(I488,ElecAvoidedCostsWOCC!$A$5:$Q$50,T488+1,FALSE)*L488*J488+HLOOKUP(I488,ElecAvoidedCostsWOCC!$A$5:$Q$50,G488+1,FALSE)*K488*J488-HLOOKUP(I488,ElecAvoidedCostsWOCC!$A$5:$Q$50,G488+1,FALSE)*L488*J488))</f>
        <v>0</v>
      </c>
      <c r="AN488" s="48">
        <f t="shared" si="168"/>
        <v>0</v>
      </c>
      <c r="AO488" s="47">
        <f t="shared" si="169"/>
        <v>0</v>
      </c>
      <c r="AP488" s="47" t="e">
        <f t="shared" si="170"/>
        <v>#DIV/0!</v>
      </c>
    </row>
    <row r="489" spans="2:42">
      <c r="B489" s="37"/>
      <c r="C489" s="61"/>
      <c r="D489" s="61"/>
      <c r="E489" s="38"/>
      <c r="F489" s="39"/>
      <c r="G489" s="39"/>
      <c r="H489" s="39"/>
      <c r="I489" s="40"/>
      <c r="J489" s="41"/>
      <c r="K489" s="41"/>
      <c r="L489" s="41"/>
      <c r="M489" s="42"/>
      <c r="N489" s="42"/>
      <c r="O489" s="43"/>
      <c r="P489" s="44"/>
      <c r="Q489" s="44"/>
      <c r="R489" s="45"/>
      <c r="S489" s="46"/>
      <c r="T489" s="39">
        <f t="shared" si="152"/>
        <v>0</v>
      </c>
      <c r="U489" s="47">
        <f t="shared" si="153"/>
        <v>0</v>
      </c>
      <c r="V489" s="48">
        <f t="shared" si="154"/>
        <v>0</v>
      </c>
      <c r="W489" s="49">
        <f t="shared" si="155"/>
        <v>0</v>
      </c>
      <c r="X489" s="44">
        <f t="shared" si="156"/>
        <v>0</v>
      </c>
      <c r="Y489" s="44">
        <f t="shared" si="157"/>
        <v>0</v>
      </c>
      <c r="Z489" s="44">
        <f t="shared" si="158"/>
        <v>0</v>
      </c>
      <c r="AA489" s="50">
        <f t="shared" si="159"/>
        <v>0</v>
      </c>
      <c r="AB489" s="51">
        <f t="shared" si="160"/>
        <v>0</v>
      </c>
      <c r="AC489" s="44">
        <f t="shared" si="161"/>
        <v>0</v>
      </c>
      <c r="AD489" s="44">
        <f t="shared" si="162"/>
        <v>0</v>
      </c>
      <c r="AE489" s="44">
        <f t="shared" si="163"/>
        <v>0</v>
      </c>
      <c r="AF489" s="52" t="e">
        <f>HLOOKUP(I489,ElecAvoidedCostsWOCC!$A$5:$Q$50,G489+1,FALSE)</f>
        <v>#N/A</v>
      </c>
      <c r="AG489" s="44" t="e">
        <f t="shared" si="164"/>
        <v>#N/A</v>
      </c>
      <c r="AH489" s="52" t="e">
        <f>HLOOKUP(I489,ElecAvoidedCostsWOCC!$A$5:$Q$50,T489+1,FALSE)</f>
        <v>#N/A</v>
      </c>
      <c r="AI489" s="44" t="e">
        <f t="shared" si="165"/>
        <v>#N/A</v>
      </c>
      <c r="AJ489" s="44" t="e">
        <f t="shared" si="166"/>
        <v>#N/A</v>
      </c>
      <c r="AK489" s="44" t="e">
        <f>HLOOKUP(I489,ElecAvoidedCostsWOCC!$A$5:$Q$50,G489+1,FALSE)*J489*L489</f>
        <v>#N/A</v>
      </c>
      <c r="AL489" s="44" t="e">
        <f t="shared" si="167"/>
        <v>#N/A</v>
      </c>
      <c r="AM489" s="48">
        <f>IF(O489=0,0,IF(H489=0, HLOOKUP(I489,ElecAvoidedCostsWOCC!$A$5:$Q$50,T489+1,FALSE)*K489*J489,HLOOKUP(I489,ElecAvoidedCostsWOCC!$A$5:$Q$50,T489+1,FALSE)*L489*J489+HLOOKUP(I489,ElecAvoidedCostsWOCC!$A$5:$Q$50,G489+1,FALSE)*K489*J489-HLOOKUP(I489,ElecAvoidedCostsWOCC!$A$5:$Q$50,G489+1,FALSE)*L489*J489))</f>
        <v>0</v>
      </c>
      <c r="AN489" s="48">
        <f t="shared" si="168"/>
        <v>0</v>
      </c>
      <c r="AO489" s="47">
        <f t="shared" si="169"/>
        <v>0</v>
      </c>
      <c r="AP489" s="47" t="e">
        <f t="shared" si="170"/>
        <v>#DIV/0!</v>
      </c>
    </row>
    <row r="490" spans="2:42">
      <c r="B490" s="37"/>
      <c r="C490" s="61"/>
      <c r="D490" s="61"/>
      <c r="E490" s="38"/>
      <c r="F490" s="39"/>
      <c r="G490" s="39"/>
      <c r="H490" s="39"/>
      <c r="I490" s="40"/>
      <c r="J490" s="41"/>
      <c r="K490" s="41"/>
      <c r="L490" s="41"/>
      <c r="M490" s="42"/>
      <c r="N490" s="42"/>
      <c r="O490" s="43"/>
      <c r="P490" s="44"/>
      <c r="Q490" s="44"/>
      <c r="R490" s="45"/>
      <c r="S490" s="46"/>
      <c r="T490" s="39">
        <f t="shared" si="152"/>
        <v>0</v>
      </c>
      <c r="U490" s="47">
        <f t="shared" si="153"/>
        <v>0</v>
      </c>
      <c r="V490" s="48">
        <f t="shared" si="154"/>
        <v>0</v>
      </c>
      <c r="W490" s="49">
        <f t="shared" si="155"/>
        <v>0</v>
      </c>
      <c r="X490" s="44">
        <f t="shared" si="156"/>
        <v>0</v>
      </c>
      <c r="Y490" s="44">
        <f t="shared" si="157"/>
        <v>0</v>
      </c>
      <c r="Z490" s="44">
        <f t="shared" si="158"/>
        <v>0</v>
      </c>
      <c r="AA490" s="50">
        <f t="shared" si="159"/>
        <v>0</v>
      </c>
      <c r="AB490" s="51">
        <f t="shared" si="160"/>
        <v>0</v>
      </c>
      <c r="AC490" s="44">
        <f t="shared" si="161"/>
        <v>0</v>
      </c>
      <c r="AD490" s="44">
        <f t="shared" si="162"/>
        <v>0</v>
      </c>
      <c r="AE490" s="44">
        <f t="shared" si="163"/>
        <v>0</v>
      </c>
      <c r="AF490" s="52" t="e">
        <f>HLOOKUP(I490,ElecAvoidedCostsWOCC!$A$5:$Q$50,G490+1,FALSE)</f>
        <v>#N/A</v>
      </c>
      <c r="AG490" s="44" t="e">
        <f t="shared" si="164"/>
        <v>#N/A</v>
      </c>
      <c r="AH490" s="52" t="e">
        <f>HLOOKUP(I490,ElecAvoidedCostsWOCC!$A$5:$Q$50,T490+1,FALSE)</f>
        <v>#N/A</v>
      </c>
      <c r="AI490" s="44" t="e">
        <f t="shared" si="165"/>
        <v>#N/A</v>
      </c>
      <c r="AJ490" s="44" t="e">
        <f t="shared" si="166"/>
        <v>#N/A</v>
      </c>
      <c r="AK490" s="44" t="e">
        <f>HLOOKUP(I490,ElecAvoidedCostsWOCC!$A$5:$Q$50,G490+1,FALSE)*J490*L490</f>
        <v>#N/A</v>
      </c>
      <c r="AL490" s="44" t="e">
        <f t="shared" si="167"/>
        <v>#N/A</v>
      </c>
      <c r="AM490" s="48">
        <f>IF(O490=0,0,IF(H490=0, HLOOKUP(I490,ElecAvoidedCostsWOCC!$A$5:$Q$50,T490+1,FALSE)*K490*J490,HLOOKUP(I490,ElecAvoidedCostsWOCC!$A$5:$Q$50,T490+1,FALSE)*L490*J490+HLOOKUP(I490,ElecAvoidedCostsWOCC!$A$5:$Q$50,G490+1,FALSE)*K490*J490-HLOOKUP(I490,ElecAvoidedCostsWOCC!$A$5:$Q$50,G490+1,FALSE)*L490*J490))</f>
        <v>0</v>
      </c>
      <c r="AN490" s="48">
        <f t="shared" si="168"/>
        <v>0</v>
      </c>
      <c r="AO490" s="47">
        <f t="shared" si="169"/>
        <v>0</v>
      </c>
      <c r="AP490" s="47" t="e">
        <f t="shared" si="170"/>
        <v>#DIV/0!</v>
      </c>
    </row>
    <row r="491" spans="2:42">
      <c r="B491" s="37"/>
      <c r="C491" s="61"/>
      <c r="D491" s="61"/>
      <c r="E491" s="38"/>
      <c r="F491" s="39"/>
      <c r="G491" s="39"/>
      <c r="H491" s="39"/>
      <c r="I491" s="40"/>
      <c r="J491" s="41"/>
      <c r="K491" s="41"/>
      <c r="L491" s="41"/>
      <c r="M491" s="42"/>
      <c r="N491" s="42"/>
      <c r="O491" s="43"/>
      <c r="P491" s="44"/>
      <c r="Q491" s="44"/>
      <c r="R491" s="45"/>
      <c r="S491" s="46"/>
      <c r="T491" s="39">
        <f t="shared" si="152"/>
        <v>0</v>
      </c>
      <c r="U491" s="47">
        <f t="shared" si="153"/>
        <v>0</v>
      </c>
      <c r="V491" s="48">
        <f t="shared" si="154"/>
        <v>0</v>
      </c>
      <c r="W491" s="49">
        <f t="shared" si="155"/>
        <v>0</v>
      </c>
      <c r="X491" s="44">
        <f t="shared" si="156"/>
        <v>0</v>
      </c>
      <c r="Y491" s="44">
        <f t="shared" si="157"/>
        <v>0</v>
      </c>
      <c r="Z491" s="44">
        <f t="shared" si="158"/>
        <v>0</v>
      </c>
      <c r="AA491" s="50">
        <f t="shared" si="159"/>
        <v>0</v>
      </c>
      <c r="AB491" s="51">
        <f t="shared" si="160"/>
        <v>0</v>
      </c>
      <c r="AC491" s="44">
        <f t="shared" si="161"/>
        <v>0</v>
      </c>
      <c r="AD491" s="44">
        <f t="shared" si="162"/>
        <v>0</v>
      </c>
      <c r="AE491" s="44">
        <f t="shared" si="163"/>
        <v>0</v>
      </c>
      <c r="AF491" s="52" t="e">
        <f>HLOOKUP(I491,ElecAvoidedCostsWOCC!$A$5:$Q$50,G491+1,FALSE)</f>
        <v>#N/A</v>
      </c>
      <c r="AG491" s="44" t="e">
        <f t="shared" si="164"/>
        <v>#N/A</v>
      </c>
      <c r="AH491" s="52" t="e">
        <f>HLOOKUP(I491,ElecAvoidedCostsWOCC!$A$5:$Q$50,T491+1,FALSE)</f>
        <v>#N/A</v>
      </c>
      <c r="AI491" s="44" t="e">
        <f t="shared" si="165"/>
        <v>#N/A</v>
      </c>
      <c r="AJ491" s="44" t="e">
        <f t="shared" si="166"/>
        <v>#N/A</v>
      </c>
      <c r="AK491" s="44" t="e">
        <f>HLOOKUP(I491,ElecAvoidedCostsWOCC!$A$5:$Q$50,G491+1,FALSE)*J491*L491</f>
        <v>#N/A</v>
      </c>
      <c r="AL491" s="44" t="e">
        <f t="shared" si="167"/>
        <v>#N/A</v>
      </c>
      <c r="AM491" s="48">
        <f>IF(O491=0,0,IF(H491=0, HLOOKUP(I491,ElecAvoidedCostsWOCC!$A$5:$Q$50,T491+1,FALSE)*K491*J491,HLOOKUP(I491,ElecAvoidedCostsWOCC!$A$5:$Q$50,T491+1,FALSE)*L491*J491+HLOOKUP(I491,ElecAvoidedCostsWOCC!$A$5:$Q$50,G491+1,FALSE)*K491*J491-HLOOKUP(I491,ElecAvoidedCostsWOCC!$A$5:$Q$50,G491+1,FALSE)*L491*J491))</f>
        <v>0</v>
      </c>
      <c r="AN491" s="48">
        <f t="shared" si="168"/>
        <v>0</v>
      </c>
      <c r="AO491" s="47">
        <f t="shared" si="169"/>
        <v>0</v>
      </c>
      <c r="AP491" s="47" t="e">
        <f t="shared" si="170"/>
        <v>#DIV/0!</v>
      </c>
    </row>
    <row r="492" spans="2:42">
      <c r="B492" s="37"/>
      <c r="C492" s="61"/>
      <c r="D492" s="61"/>
      <c r="E492" s="38"/>
      <c r="F492" s="39"/>
      <c r="G492" s="39"/>
      <c r="H492" s="39"/>
      <c r="I492" s="40"/>
      <c r="J492" s="41"/>
      <c r="K492" s="41"/>
      <c r="L492" s="41"/>
      <c r="M492" s="42"/>
      <c r="N492" s="42"/>
      <c r="O492" s="43"/>
      <c r="P492" s="44"/>
      <c r="Q492" s="44"/>
      <c r="R492" s="45"/>
      <c r="S492" s="46"/>
      <c r="T492" s="39">
        <f t="shared" si="152"/>
        <v>0</v>
      </c>
      <c r="U492" s="47">
        <f t="shared" si="153"/>
        <v>0</v>
      </c>
      <c r="V492" s="48">
        <f t="shared" si="154"/>
        <v>0</v>
      </c>
      <c r="W492" s="49">
        <f t="shared" si="155"/>
        <v>0</v>
      </c>
      <c r="X492" s="44">
        <f t="shared" si="156"/>
        <v>0</v>
      </c>
      <c r="Y492" s="44">
        <f t="shared" si="157"/>
        <v>0</v>
      </c>
      <c r="Z492" s="44">
        <f t="shared" si="158"/>
        <v>0</v>
      </c>
      <c r="AA492" s="50">
        <f t="shared" si="159"/>
        <v>0</v>
      </c>
      <c r="AB492" s="51">
        <f t="shared" si="160"/>
        <v>0</v>
      </c>
      <c r="AC492" s="44">
        <f t="shared" si="161"/>
        <v>0</v>
      </c>
      <c r="AD492" s="44">
        <f t="shared" si="162"/>
        <v>0</v>
      </c>
      <c r="AE492" s="44">
        <f t="shared" si="163"/>
        <v>0</v>
      </c>
      <c r="AF492" s="52" t="e">
        <f>HLOOKUP(I492,ElecAvoidedCostsWOCC!$A$5:$Q$50,G492+1,FALSE)</f>
        <v>#N/A</v>
      </c>
      <c r="AG492" s="44" t="e">
        <f t="shared" si="164"/>
        <v>#N/A</v>
      </c>
      <c r="AH492" s="52" t="e">
        <f>HLOOKUP(I492,ElecAvoidedCostsWOCC!$A$5:$Q$50,T492+1,FALSE)</f>
        <v>#N/A</v>
      </c>
      <c r="AI492" s="44" t="e">
        <f t="shared" si="165"/>
        <v>#N/A</v>
      </c>
      <c r="AJ492" s="44" t="e">
        <f t="shared" si="166"/>
        <v>#N/A</v>
      </c>
      <c r="AK492" s="44" t="e">
        <f>HLOOKUP(I492,ElecAvoidedCostsWOCC!$A$5:$Q$50,G492+1,FALSE)*J492*L492</f>
        <v>#N/A</v>
      </c>
      <c r="AL492" s="44" t="e">
        <f t="shared" si="167"/>
        <v>#N/A</v>
      </c>
      <c r="AM492" s="48">
        <f>IF(O492=0,0,IF(H492=0, HLOOKUP(I492,ElecAvoidedCostsWOCC!$A$5:$Q$50,T492+1,FALSE)*K492*J492,HLOOKUP(I492,ElecAvoidedCostsWOCC!$A$5:$Q$50,T492+1,FALSE)*L492*J492+HLOOKUP(I492,ElecAvoidedCostsWOCC!$A$5:$Q$50,G492+1,FALSE)*K492*J492-HLOOKUP(I492,ElecAvoidedCostsWOCC!$A$5:$Q$50,G492+1,FALSE)*L492*J492))</f>
        <v>0</v>
      </c>
      <c r="AN492" s="48">
        <f t="shared" si="168"/>
        <v>0</v>
      </c>
      <c r="AO492" s="47">
        <f t="shared" si="169"/>
        <v>0</v>
      </c>
      <c r="AP492" s="47" t="e">
        <f t="shared" si="170"/>
        <v>#DIV/0!</v>
      </c>
    </row>
    <row r="493" spans="2:42">
      <c r="B493" s="37"/>
      <c r="C493" s="61"/>
      <c r="D493" s="61"/>
      <c r="E493" s="38"/>
      <c r="F493" s="39"/>
      <c r="G493" s="39"/>
      <c r="H493" s="39"/>
      <c r="I493" s="40"/>
      <c r="J493" s="41"/>
      <c r="K493" s="41"/>
      <c r="L493" s="41"/>
      <c r="M493" s="42"/>
      <c r="N493" s="42"/>
      <c r="O493" s="43"/>
      <c r="P493" s="44"/>
      <c r="Q493" s="44"/>
      <c r="R493" s="45"/>
      <c r="S493" s="46"/>
      <c r="T493" s="39">
        <f t="shared" si="152"/>
        <v>0</v>
      </c>
      <c r="U493" s="47">
        <f t="shared" si="153"/>
        <v>0</v>
      </c>
      <c r="V493" s="48">
        <f t="shared" si="154"/>
        <v>0</v>
      </c>
      <c r="W493" s="49">
        <f t="shared" si="155"/>
        <v>0</v>
      </c>
      <c r="X493" s="44">
        <f t="shared" si="156"/>
        <v>0</v>
      </c>
      <c r="Y493" s="44">
        <f t="shared" si="157"/>
        <v>0</v>
      </c>
      <c r="Z493" s="44">
        <f t="shared" si="158"/>
        <v>0</v>
      </c>
      <c r="AA493" s="50">
        <f t="shared" si="159"/>
        <v>0</v>
      </c>
      <c r="AB493" s="51">
        <f t="shared" si="160"/>
        <v>0</v>
      </c>
      <c r="AC493" s="44">
        <f t="shared" si="161"/>
        <v>0</v>
      </c>
      <c r="AD493" s="44">
        <f t="shared" si="162"/>
        <v>0</v>
      </c>
      <c r="AE493" s="44">
        <f t="shared" si="163"/>
        <v>0</v>
      </c>
      <c r="AF493" s="52" t="e">
        <f>HLOOKUP(I493,ElecAvoidedCostsWOCC!$A$5:$Q$50,G493+1,FALSE)</f>
        <v>#N/A</v>
      </c>
      <c r="AG493" s="44" t="e">
        <f t="shared" si="164"/>
        <v>#N/A</v>
      </c>
      <c r="AH493" s="52" t="e">
        <f>HLOOKUP(I493,ElecAvoidedCostsWOCC!$A$5:$Q$50,T493+1,FALSE)</f>
        <v>#N/A</v>
      </c>
      <c r="AI493" s="44" t="e">
        <f t="shared" si="165"/>
        <v>#N/A</v>
      </c>
      <c r="AJ493" s="44" t="e">
        <f t="shared" si="166"/>
        <v>#N/A</v>
      </c>
      <c r="AK493" s="44" t="e">
        <f>HLOOKUP(I493,ElecAvoidedCostsWOCC!$A$5:$Q$50,G493+1,FALSE)*J493*L493</f>
        <v>#N/A</v>
      </c>
      <c r="AL493" s="44" t="e">
        <f t="shared" si="167"/>
        <v>#N/A</v>
      </c>
      <c r="AM493" s="48">
        <f>IF(O493=0,0,IF(H493=0, HLOOKUP(I493,ElecAvoidedCostsWOCC!$A$5:$Q$50,T493+1,FALSE)*K493*J493,HLOOKUP(I493,ElecAvoidedCostsWOCC!$A$5:$Q$50,T493+1,FALSE)*L493*J493+HLOOKUP(I493,ElecAvoidedCostsWOCC!$A$5:$Q$50,G493+1,FALSE)*K493*J493-HLOOKUP(I493,ElecAvoidedCostsWOCC!$A$5:$Q$50,G493+1,FALSE)*L493*J493))</f>
        <v>0</v>
      </c>
      <c r="AN493" s="48">
        <f t="shared" si="168"/>
        <v>0</v>
      </c>
      <c r="AO493" s="47">
        <f t="shared" si="169"/>
        <v>0</v>
      </c>
      <c r="AP493" s="47" t="e">
        <f t="shared" si="170"/>
        <v>#DIV/0!</v>
      </c>
    </row>
    <row r="494" spans="2:42">
      <c r="B494" s="37"/>
      <c r="C494" s="61"/>
      <c r="D494" s="61"/>
      <c r="E494" s="38"/>
      <c r="F494" s="39"/>
      <c r="G494" s="39"/>
      <c r="H494" s="39"/>
      <c r="I494" s="40"/>
      <c r="J494" s="41"/>
      <c r="K494" s="41"/>
      <c r="L494" s="41"/>
      <c r="M494" s="42"/>
      <c r="N494" s="42"/>
      <c r="O494" s="43"/>
      <c r="P494" s="44"/>
      <c r="Q494" s="44"/>
      <c r="R494" s="45"/>
      <c r="S494" s="46"/>
      <c r="T494" s="39">
        <f t="shared" si="152"/>
        <v>0</v>
      </c>
      <c r="U494" s="47">
        <f t="shared" si="153"/>
        <v>0</v>
      </c>
      <c r="V494" s="48">
        <f t="shared" si="154"/>
        <v>0</v>
      </c>
      <c r="W494" s="49">
        <f t="shared" si="155"/>
        <v>0</v>
      </c>
      <c r="X494" s="44">
        <f t="shared" si="156"/>
        <v>0</v>
      </c>
      <c r="Y494" s="44">
        <f t="shared" si="157"/>
        <v>0</v>
      </c>
      <c r="Z494" s="44">
        <f t="shared" si="158"/>
        <v>0</v>
      </c>
      <c r="AA494" s="50">
        <f t="shared" si="159"/>
        <v>0</v>
      </c>
      <c r="AB494" s="51">
        <f t="shared" si="160"/>
        <v>0</v>
      </c>
      <c r="AC494" s="44">
        <f t="shared" si="161"/>
        <v>0</v>
      </c>
      <c r="AD494" s="44">
        <f t="shared" si="162"/>
        <v>0</v>
      </c>
      <c r="AE494" s="44">
        <f t="shared" si="163"/>
        <v>0</v>
      </c>
      <c r="AF494" s="52" t="e">
        <f>HLOOKUP(I494,ElecAvoidedCostsWOCC!$A$5:$Q$50,G494+1,FALSE)</f>
        <v>#N/A</v>
      </c>
      <c r="AG494" s="44" t="e">
        <f t="shared" si="164"/>
        <v>#N/A</v>
      </c>
      <c r="AH494" s="52" t="e">
        <f>HLOOKUP(I494,ElecAvoidedCostsWOCC!$A$5:$Q$50,T494+1,FALSE)</f>
        <v>#N/A</v>
      </c>
      <c r="AI494" s="44" t="e">
        <f t="shared" si="165"/>
        <v>#N/A</v>
      </c>
      <c r="AJ494" s="44" t="e">
        <f t="shared" si="166"/>
        <v>#N/A</v>
      </c>
      <c r="AK494" s="44" t="e">
        <f>HLOOKUP(I494,ElecAvoidedCostsWOCC!$A$5:$Q$50,G494+1,FALSE)*J494*L494</f>
        <v>#N/A</v>
      </c>
      <c r="AL494" s="44" t="e">
        <f t="shared" si="167"/>
        <v>#N/A</v>
      </c>
      <c r="AM494" s="48">
        <f>IF(O494=0,0,IF(H494=0, HLOOKUP(I494,ElecAvoidedCostsWOCC!$A$5:$Q$50,T494+1,FALSE)*K494*J494,HLOOKUP(I494,ElecAvoidedCostsWOCC!$A$5:$Q$50,T494+1,FALSE)*L494*J494+HLOOKUP(I494,ElecAvoidedCostsWOCC!$A$5:$Q$50,G494+1,FALSE)*K494*J494-HLOOKUP(I494,ElecAvoidedCostsWOCC!$A$5:$Q$50,G494+1,FALSE)*L494*J494))</f>
        <v>0</v>
      </c>
      <c r="AN494" s="48">
        <f t="shared" si="168"/>
        <v>0</v>
      </c>
      <c r="AO494" s="47">
        <f t="shared" si="169"/>
        <v>0</v>
      </c>
      <c r="AP494" s="47" t="e">
        <f t="shared" si="170"/>
        <v>#DIV/0!</v>
      </c>
    </row>
    <row r="495" spans="2:42">
      <c r="B495" s="37"/>
      <c r="C495" s="61"/>
      <c r="D495" s="61"/>
      <c r="E495" s="38"/>
      <c r="F495" s="39"/>
      <c r="G495" s="39"/>
      <c r="H495" s="39"/>
      <c r="I495" s="40"/>
      <c r="J495" s="41"/>
      <c r="K495" s="41"/>
      <c r="L495" s="41"/>
      <c r="M495" s="42"/>
      <c r="N495" s="42"/>
      <c r="O495" s="43"/>
      <c r="P495" s="44"/>
      <c r="Q495" s="44"/>
      <c r="R495" s="45"/>
      <c r="S495" s="46"/>
      <c r="T495" s="39">
        <f t="shared" si="152"/>
        <v>0</v>
      </c>
      <c r="U495" s="47">
        <f t="shared" si="153"/>
        <v>0</v>
      </c>
      <c r="V495" s="48">
        <f t="shared" si="154"/>
        <v>0</v>
      </c>
      <c r="W495" s="49">
        <f t="shared" si="155"/>
        <v>0</v>
      </c>
      <c r="X495" s="44">
        <f t="shared" si="156"/>
        <v>0</v>
      </c>
      <c r="Y495" s="44">
        <f t="shared" si="157"/>
        <v>0</v>
      </c>
      <c r="Z495" s="44">
        <f t="shared" si="158"/>
        <v>0</v>
      </c>
      <c r="AA495" s="50">
        <f t="shared" si="159"/>
        <v>0</v>
      </c>
      <c r="AB495" s="51">
        <f t="shared" si="160"/>
        <v>0</v>
      </c>
      <c r="AC495" s="44">
        <f t="shared" si="161"/>
        <v>0</v>
      </c>
      <c r="AD495" s="44">
        <f t="shared" si="162"/>
        <v>0</v>
      </c>
      <c r="AE495" s="44">
        <f t="shared" si="163"/>
        <v>0</v>
      </c>
      <c r="AF495" s="52" t="e">
        <f>HLOOKUP(I495,ElecAvoidedCostsWOCC!$A$5:$Q$50,G495+1,FALSE)</f>
        <v>#N/A</v>
      </c>
      <c r="AG495" s="44" t="e">
        <f t="shared" si="164"/>
        <v>#N/A</v>
      </c>
      <c r="AH495" s="52" t="e">
        <f>HLOOKUP(I495,ElecAvoidedCostsWOCC!$A$5:$Q$50,T495+1,FALSE)</f>
        <v>#N/A</v>
      </c>
      <c r="AI495" s="44" t="e">
        <f t="shared" si="165"/>
        <v>#N/A</v>
      </c>
      <c r="AJ495" s="44" t="e">
        <f t="shared" si="166"/>
        <v>#N/A</v>
      </c>
      <c r="AK495" s="44" t="e">
        <f>HLOOKUP(I495,ElecAvoidedCostsWOCC!$A$5:$Q$50,G495+1,FALSE)*J495*L495</f>
        <v>#N/A</v>
      </c>
      <c r="AL495" s="44" t="e">
        <f t="shared" si="167"/>
        <v>#N/A</v>
      </c>
      <c r="AM495" s="48">
        <f>IF(O495=0,0,IF(H495=0, HLOOKUP(I495,ElecAvoidedCostsWOCC!$A$5:$Q$50,T495+1,FALSE)*K495*J495,HLOOKUP(I495,ElecAvoidedCostsWOCC!$A$5:$Q$50,T495+1,FALSE)*L495*J495+HLOOKUP(I495,ElecAvoidedCostsWOCC!$A$5:$Q$50,G495+1,FALSE)*K495*J495-HLOOKUP(I495,ElecAvoidedCostsWOCC!$A$5:$Q$50,G495+1,FALSE)*L495*J495))</f>
        <v>0</v>
      </c>
      <c r="AN495" s="48">
        <f t="shared" si="168"/>
        <v>0</v>
      </c>
      <c r="AO495" s="47">
        <f t="shared" si="169"/>
        <v>0</v>
      </c>
      <c r="AP495" s="47" t="e">
        <f t="shared" si="170"/>
        <v>#DIV/0!</v>
      </c>
    </row>
    <row r="496" spans="2:42">
      <c r="B496" s="37"/>
      <c r="C496" s="61"/>
      <c r="D496" s="61"/>
      <c r="E496" s="38"/>
      <c r="F496" s="39"/>
      <c r="G496" s="39"/>
      <c r="H496" s="39"/>
      <c r="I496" s="40"/>
      <c r="J496" s="41"/>
      <c r="K496" s="41"/>
      <c r="L496" s="41"/>
      <c r="M496" s="42"/>
      <c r="N496" s="42"/>
      <c r="O496" s="43"/>
      <c r="P496" s="44"/>
      <c r="Q496" s="44"/>
      <c r="R496" s="45"/>
      <c r="S496" s="46"/>
      <c r="T496" s="39">
        <f t="shared" si="152"/>
        <v>0</v>
      </c>
      <c r="U496" s="47">
        <f t="shared" si="153"/>
        <v>0</v>
      </c>
      <c r="V496" s="48">
        <f t="shared" si="154"/>
        <v>0</v>
      </c>
      <c r="W496" s="49">
        <f t="shared" si="155"/>
        <v>0</v>
      </c>
      <c r="X496" s="44">
        <f t="shared" si="156"/>
        <v>0</v>
      </c>
      <c r="Y496" s="44">
        <f t="shared" si="157"/>
        <v>0</v>
      </c>
      <c r="Z496" s="44">
        <f t="shared" si="158"/>
        <v>0</v>
      </c>
      <c r="AA496" s="50">
        <f t="shared" si="159"/>
        <v>0</v>
      </c>
      <c r="AB496" s="51">
        <f t="shared" si="160"/>
        <v>0</v>
      </c>
      <c r="AC496" s="44">
        <f t="shared" si="161"/>
        <v>0</v>
      </c>
      <c r="AD496" s="44">
        <f t="shared" si="162"/>
        <v>0</v>
      </c>
      <c r="AE496" s="44">
        <f t="shared" si="163"/>
        <v>0</v>
      </c>
      <c r="AF496" s="52" t="e">
        <f>HLOOKUP(I496,ElecAvoidedCostsWOCC!$A$5:$Q$50,G496+1,FALSE)</f>
        <v>#N/A</v>
      </c>
      <c r="AG496" s="44" t="e">
        <f t="shared" si="164"/>
        <v>#N/A</v>
      </c>
      <c r="AH496" s="52" t="e">
        <f>HLOOKUP(I496,ElecAvoidedCostsWOCC!$A$5:$Q$50,T496+1,FALSE)</f>
        <v>#N/A</v>
      </c>
      <c r="AI496" s="44" t="e">
        <f t="shared" si="165"/>
        <v>#N/A</v>
      </c>
      <c r="AJ496" s="44" t="e">
        <f t="shared" si="166"/>
        <v>#N/A</v>
      </c>
      <c r="AK496" s="44" t="e">
        <f>HLOOKUP(I496,ElecAvoidedCostsWOCC!$A$5:$Q$50,G496+1,FALSE)*J496*L496</f>
        <v>#N/A</v>
      </c>
      <c r="AL496" s="44" t="e">
        <f t="shared" si="167"/>
        <v>#N/A</v>
      </c>
      <c r="AM496" s="48">
        <f>IF(O496=0,0,IF(H496=0, HLOOKUP(I496,ElecAvoidedCostsWOCC!$A$5:$Q$50,T496+1,FALSE)*K496*J496,HLOOKUP(I496,ElecAvoidedCostsWOCC!$A$5:$Q$50,T496+1,FALSE)*L496*J496+HLOOKUP(I496,ElecAvoidedCostsWOCC!$A$5:$Q$50,G496+1,FALSE)*K496*J496-HLOOKUP(I496,ElecAvoidedCostsWOCC!$A$5:$Q$50,G496+1,FALSE)*L496*J496))</f>
        <v>0</v>
      </c>
      <c r="AN496" s="48">
        <f t="shared" si="168"/>
        <v>0</v>
      </c>
      <c r="AO496" s="47">
        <f t="shared" si="169"/>
        <v>0</v>
      </c>
      <c r="AP496" s="47" t="e">
        <f t="shared" si="170"/>
        <v>#DIV/0!</v>
      </c>
    </row>
    <row r="497" spans="2:42">
      <c r="B497" s="37"/>
      <c r="C497" s="61"/>
      <c r="D497" s="61"/>
      <c r="E497" s="38"/>
      <c r="F497" s="39"/>
      <c r="G497" s="39"/>
      <c r="H497" s="39"/>
      <c r="I497" s="40"/>
      <c r="J497" s="41"/>
      <c r="K497" s="41"/>
      <c r="L497" s="41"/>
      <c r="M497" s="42"/>
      <c r="N497" s="42"/>
      <c r="O497" s="43"/>
      <c r="P497" s="44"/>
      <c r="Q497" s="44"/>
      <c r="R497" s="45"/>
      <c r="S497" s="46"/>
      <c r="T497" s="39">
        <f t="shared" si="152"/>
        <v>0</v>
      </c>
      <c r="U497" s="47">
        <f t="shared" si="153"/>
        <v>0</v>
      </c>
      <c r="V497" s="48">
        <f t="shared" si="154"/>
        <v>0</v>
      </c>
      <c r="W497" s="49">
        <f t="shared" si="155"/>
        <v>0</v>
      </c>
      <c r="X497" s="44">
        <f t="shared" si="156"/>
        <v>0</v>
      </c>
      <c r="Y497" s="44">
        <f t="shared" si="157"/>
        <v>0</v>
      </c>
      <c r="Z497" s="44">
        <f t="shared" si="158"/>
        <v>0</v>
      </c>
      <c r="AA497" s="50">
        <f t="shared" si="159"/>
        <v>0</v>
      </c>
      <c r="AB497" s="51">
        <f t="shared" si="160"/>
        <v>0</v>
      </c>
      <c r="AC497" s="44">
        <f t="shared" si="161"/>
        <v>0</v>
      </c>
      <c r="AD497" s="44">
        <f t="shared" si="162"/>
        <v>0</v>
      </c>
      <c r="AE497" s="44">
        <f t="shared" si="163"/>
        <v>0</v>
      </c>
      <c r="AF497" s="52" t="e">
        <f>HLOOKUP(I497,ElecAvoidedCostsWOCC!$A$5:$Q$50,G497+1,FALSE)</f>
        <v>#N/A</v>
      </c>
      <c r="AG497" s="44" t="e">
        <f t="shared" si="164"/>
        <v>#N/A</v>
      </c>
      <c r="AH497" s="52" t="e">
        <f>HLOOKUP(I497,ElecAvoidedCostsWOCC!$A$5:$Q$50,T497+1,FALSE)</f>
        <v>#N/A</v>
      </c>
      <c r="AI497" s="44" t="e">
        <f t="shared" si="165"/>
        <v>#N/A</v>
      </c>
      <c r="AJ497" s="44" t="e">
        <f t="shared" si="166"/>
        <v>#N/A</v>
      </c>
      <c r="AK497" s="44" t="e">
        <f>HLOOKUP(I497,ElecAvoidedCostsWOCC!$A$5:$Q$50,G497+1,FALSE)*J497*L497</f>
        <v>#N/A</v>
      </c>
      <c r="AL497" s="44" t="e">
        <f t="shared" si="167"/>
        <v>#N/A</v>
      </c>
      <c r="AM497" s="48">
        <f>IF(O497=0,0,IF(H497=0, HLOOKUP(I497,ElecAvoidedCostsWOCC!$A$5:$Q$50,T497+1,FALSE)*K497*J497,HLOOKUP(I497,ElecAvoidedCostsWOCC!$A$5:$Q$50,T497+1,FALSE)*L497*J497+HLOOKUP(I497,ElecAvoidedCostsWOCC!$A$5:$Q$50,G497+1,FALSE)*K497*J497-HLOOKUP(I497,ElecAvoidedCostsWOCC!$A$5:$Q$50,G497+1,FALSE)*L497*J497))</f>
        <v>0</v>
      </c>
      <c r="AN497" s="48">
        <f t="shared" si="168"/>
        <v>0</v>
      </c>
      <c r="AO497" s="47">
        <f t="shared" si="169"/>
        <v>0</v>
      </c>
      <c r="AP497" s="47" t="e">
        <f t="shared" si="170"/>
        <v>#DIV/0!</v>
      </c>
    </row>
    <row r="498" spans="2:42">
      <c r="B498" s="37"/>
      <c r="C498" s="61"/>
      <c r="D498" s="61"/>
      <c r="E498" s="38"/>
      <c r="F498" s="39"/>
      <c r="G498" s="39"/>
      <c r="H498" s="39"/>
      <c r="I498" s="40"/>
      <c r="J498" s="41"/>
      <c r="K498" s="41"/>
      <c r="L498" s="41"/>
      <c r="M498" s="42"/>
      <c r="N498" s="42"/>
      <c r="O498" s="43"/>
      <c r="P498" s="44"/>
      <c r="Q498" s="44"/>
      <c r="R498" s="45"/>
      <c r="S498" s="46"/>
      <c r="T498" s="39">
        <f t="shared" si="152"/>
        <v>0</v>
      </c>
      <c r="U498" s="47">
        <f t="shared" si="153"/>
        <v>0</v>
      </c>
      <c r="V498" s="48">
        <f t="shared" si="154"/>
        <v>0</v>
      </c>
      <c r="W498" s="49">
        <f t="shared" si="155"/>
        <v>0</v>
      </c>
      <c r="X498" s="44">
        <f t="shared" si="156"/>
        <v>0</v>
      </c>
      <c r="Y498" s="44">
        <f t="shared" si="157"/>
        <v>0</v>
      </c>
      <c r="Z498" s="44">
        <f t="shared" si="158"/>
        <v>0</v>
      </c>
      <c r="AA498" s="50">
        <f t="shared" si="159"/>
        <v>0</v>
      </c>
      <c r="AB498" s="51">
        <f t="shared" si="160"/>
        <v>0</v>
      </c>
      <c r="AC498" s="44">
        <f t="shared" si="161"/>
        <v>0</v>
      </c>
      <c r="AD498" s="44">
        <f t="shared" si="162"/>
        <v>0</v>
      </c>
      <c r="AE498" s="44">
        <f t="shared" si="163"/>
        <v>0</v>
      </c>
      <c r="AF498" s="52" t="e">
        <f>HLOOKUP(I498,ElecAvoidedCostsWOCC!$A$5:$Q$50,G498+1,FALSE)</f>
        <v>#N/A</v>
      </c>
      <c r="AG498" s="44" t="e">
        <f t="shared" si="164"/>
        <v>#N/A</v>
      </c>
      <c r="AH498" s="52" t="e">
        <f>HLOOKUP(I498,ElecAvoidedCostsWOCC!$A$5:$Q$50,T498+1,FALSE)</f>
        <v>#N/A</v>
      </c>
      <c r="AI498" s="44" t="e">
        <f t="shared" si="165"/>
        <v>#N/A</v>
      </c>
      <c r="AJ498" s="44" t="e">
        <f t="shared" si="166"/>
        <v>#N/A</v>
      </c>
      <c r="AK498" s="44" t="e">
        <f>HLOOKUP(I498,ElecAvoidedCostsWOCC!$A$5:$Q$50,G498+1,FALSE)*J498*L498</f>
        <v>#N/A</v>
      </c>
      <c r="AL498" s="44" t="e">
        <f t="shared" si="167"/>
        <v>#N/A</v>
      </c>
      <c r="AM498" s="48">
        <f>IF(O498=0,0,IF(H498=0, HLOOKUP(I498,ElecAvoidedCostsWOCC!$A$5:$Q$50,T498+1,FALSE)*K498*J498,HLOOKUP(I498,ElecAvoidedCostsWOCC!$A$5:$Q$50,T498+1,FALSE)*L498*J498+HLOOKUP(I498,ElecAvoidedCostsWOCC!$A$5:$Q$50,G498+1,FALSE)*K498*J498-HLOOKUP(I498,ElecAvoidedCostsWOCC!$A$5:$Q$50,G498+1,FALSE)*L498*J498))</f>
        <v>0</v>
      </c>
      <c r="AN498" s="48">
        <f t="shared" si="168"/>
        <v>0</v>
      </c>
      <c r="AO498" s="47">
        <f t="shared" si="169"/>
        <v>0</v>
      </c>
      <c r="AP498" s="47" t="e">
        <f t="shared" si="170"/>
        <v>#DIV/0!</v>
      </c>
    </row>
    <row r="499" spans="2:42">
      <c r="B499" s="37"/>
      <c r="C499" s="61"/>
      <c r="D499" s="61"/>
      <c r="E499" s="38"/>
      <c r="F499" s="39"/>
      <c r="G499" s="39"/>
      <c r="H499" s="39"/>
      <c r="I499" s="40"/>
      <c r="J499" s="41"/>
      <c r="K499" s="41"/>
      <c r="L499" s="41"/>
      <c r="M499" s="42"/>
      <c r="N499" s="42"/>
      <c r="O499" s="43"/>
      <c r="P499" s="44"/>
      <c r="Q499" s="44"/>
      <c r="R499" s="45"/>
      <c r="S499" s="46"/>
      <c r="T499" s="39">
        <f t="shared" si="152"/>
        <v>0</v>
      </c>
      <c r="U499" s="47">
        <f t="shared" si="153"/>
        <v>0</v>
      </c>
      <c r="V499" s="48">
        <f t="shared" si="154"/>
        <v>0</v>
      </c>
      <c r="W499" s="49">
        <f t="shared" si="155"/>
        <v>0</v>
      </c>
      <c r="X499" s="44">
        <f t="shared" si="156"/>
        <v>0</v>
      </c>
      <c r="Y499" s="44">
        <f t="shared" si="157"/>
        <v>0</v>
      </c>
      <c r="Z499" s="44">
        <f t="shared" si="158"/>
        <v>0</v>
      </c>
      <c r="AA499" s="50">
        <f t="shared" si="159"/>
        <v>0</v>
      </c>
      <c r="AB499" s="51">
        <f t="shared" si="160"/>
        <v>0</v>
      </c>
      <c r="AC499" s="44">
        <f t="shared" si="161"/>
        <v>0</v>
      </c>
      <c r="AD499" s="44">
        <f t="shared" si="162"/>
        <v>0</v>
      </c>
      <c r="AE499" s="44">
        <f t="shared" si="163"/>
        <v>0</v>
      </c>
      <c r="AF499" s="52" t="e">
        <f>HLOOKUP(I499,ElecAvoidedCostsWOCC!$A$5:$Q$50,G499+1,FALSE)</f>
        <v>#N/A</v>
      </c>
      <c r="AG499" s="44" t="e">
        <f t="shared" si="164"/>
        <v>#N/A</v>
      </c>
      <c r="AH499" s="52" t="e">
        <f>HLOOKUP(I499,ElecAvoidedCostsWOCC!$A$5:$Q$50,T499+1,FALSE)</f>
        <v>#N/A</v>
      </c>
      <c r="AI499" s="44" t="e">
        <f t="shared" si="165"/>
        <v>#N/A</v>
      </c>
      <c r="AJ499" s="44" t="e">
        <f t="shared" si="166"/>
        <v>#N/A</v>
      </c>
      <c r="AK499" s="44" t="e">
        <f>HLOOKUP(I499,ElecAvoidedCostsWOCC!$A$5:$Q$50,G499+1,FALSE)*J499*L499</f>
        <v>#N/A</v>
      </c>
      <c r="AL499" s="44" t="e">
        <f t="shared" si="167"/>
        <v>#N/A</v>
      </c>
      <c r="AM499" s="48">
        <f>IF(O499=0,0,IF(H499=0, HLOOKUP(I499,ElecAvoidedCostsWOCC!$A$5:$Q$50,T499+1,FALSE)*K499*J499,HLOOKUP(I499,ElecAvoidedCostsWOCC!$A$5:$Q$50,T499+1,FALSE)*L499*J499+HLOOKUP(I499,ElecAvoidedCostsWOCC!$A$5:$Q$50,G499+1,FALSE)*K499*J499-HLOOKUP(I499,ElecAvoidedCostsWOCC!$A$5:$Q$50,G499+1,FALSE)*L499*J499))</f>
        <v>0</v>
      </c>
      <c r="AN499" s="48">
        <f t="shared" si="168"/>
        <v>0</v>
      </c>
      <c r="AO499" s="47">
        <f t="shared" si="169"/>
        <v>0</v>
      </c>
      <c r="AP499" s="47" t="e">
        <f t="shared" si="170"/>
        <v>#DIV/0!</v>
      </c>
    </row>
    <row r="500" spans="2:42">
      <c r="B500" s="37"/>
      <c r="C500" s="61"/>
      <c r="D500" s="61"/>
      <c r="E500" s="38"/>
      <c r="F500" s="39"/>
      <c r="G500" s="39"/>
      <c r="H500" s="39"/>
      <c r="I500" s="40"/>
      <c r="J500" s="41"/>
      <c r="K500" s="41"/>
      <c r="L500" s="41"/>
      <c r="M500" s="42"/>
      <c r="N500" s="42"/>
      <c r="O500" s="43"/>
      <c r="P500" s="44"/>
      <c r="Q500" s="44"/>
      <c r="R500" s="45"/>
      <c r="S500" s="46"/>
      <c r="T500" s="39">
        <f t="shared" si="152"/>
        <v>0</v>
      </c>
      <c r="U500" s="47">
        <f t="shared" si="153"/>
        <v>0</v>
      </c>
      <c r="V500" s="48">
        <f t="shared" si="154"/>
        <v>0</v>
      </c>
      <c r="W500" s="49">
        <f t="shared" si="155"/>
        <v>0</v>
      </c>
      <c r="X500" s="44">
        <f t="shared" si="156"/>
        <v>0</v>
      </c>
      <c r="Y500" s="44">
        <f t="shared" si="157"/>
        <v>0</v>
      </c>
      <c r="Z500" s="44">
        <f t="shared" si="158"/>
        <v>0</v>
      </c>
      <c r="AA500" s="50">
        <f t="shared" si="159"/>
        <v>0</v>
      </c>
      <c r="AB500" s="51">
        <f t="shared" si="160"/>
        <v>0</v>
      </c>
      <c r="AC500" s="44">
        <f t="shared" si="161"/>
        <v>0</v>
      </c>
      <c r="AD500" s="44">
        <f t="shared" si="162"/>
        <v>0</v>
      </c>
      <c r="AE500" s="44">
        <f t="shared" si="163"/>
        <v>0</v>
      </c>
      <c r="AF500" s="52" t="e">
        <f>HLOOKUP(I500,ElecAvoidedCostsWOCC!$A$5:$Q$50,G500+1,FALSE)</f>
        <v>#N/A</v>
      </c>
      <c r="AG500" s="44" t="e">
        <f t="shared" si="164"/>
        <v>#N/A</v>
      </c>
      <c r="AH500" s="52" t="e">
        <f>HLOOKUP(I500,ElecAvoidedCostsWOCC!$A$5:$Q$50,T500+1,FALSE)</f>
        <v>#N/A</v>
      </c>
      <c r="AI500" s="44" t="e">
        <f t="shared" si="165"/>
        <v>#N/A</v>
      </c>
      <c r="AJ500" s="44" t="e">
        <f t="shared" si="166"/>
        <v>#N/A</v>
      </c>
      <c r="AK500" s="44" t="e">
        <f>HLOOKUP(I500,ElecAvoidedCostsWOCC!$A$5:$Q$50,G500+1,FALSE)*J500*L500</f>
        <v>#N/A</v>
      </c>
      <c r="AL500" s="44" t="e">
        <f t="shared" si="167"/>
        <v>#N/A</v>
      </c>
      <c r="AM500" s="48">
        <f>IF(O500=0,0,IF(H500=0, HLOOKUP(I500,ElecAvoidedCostsWOCC!$A$5:$Q$50,T500+1,FALSE)*K500*J500,HLOOKUP(I500,ElecAvoidedCostsWOCC!$A$5:$Q$50,T500+1,FALSE)*L500*J500+HLOOKUP(I500,ElecAvoidedCostsWOCC!$A$5:$Q$50,G500+1,FALSE)*K500*J500-HLOOKUP(I500,ElecAvoidedCostsWOCC!$A$5:$Q$50,G500+1,FALSE)*L500*J500))</f>
        <v>0</v>
      </c>
      <c r="AN500" s="48">
        <f t="shared" si="168"/>
        <v>0</v>
      </c>
      <c r="AO500" s="47">
        <f t="shared" si="169"/>
        <v>0</v>
      </c>
      <c r="AP500" s="47" t="e">
        <f t="shared" si="170"/>
        <v>#DIV/0!</v>
      </c>
    </row>
    <row r="501" spans="2:42">
      <c r="B501" s="37"/>
      <c r="C501" s="61"/>
      <c r="D501" s="61"/>
      <c r="E501" s="38"/>
      <c r="F501" s="39"/>
      <c r="G501" s="39"/>
      <c r="H501" s="39"/>
      <c r="I501" s="40"/>
      <c r="J501" s="41"/>
      <c r="K501" s="41"/>
      <c r="L501" s="41"/>
      <c r="M501" s="42"/>
      <c r="N501" s="42"/>
      <c r="O501" s="43"/>
      <c r="P501" s="44"/>
      <c r="Q501" s="44"/>
      <c r="R501" s="45"/>
      <c r="S501" s="46"/>
      <c r="T501" s="39">
        <f t="shared" si="152"/>
        <v>0</v>
      </c>
      <c r="U501" s="47">
        <f t="shared" si="153"/>
        <v>0</v>
      </c>
      <c r="V501" s="48">
        <f t="shared" si="154"/>
        <v>0</v>
      </c>
      <c r="W501" s="49">
        <f t="shared" si="155"/>
        <v>0</v>
      </c>
      <c r="X501" s="44">
        <f t="shared" si="156"/>
        <v>0</v>
      </c>
      <c r="Y501" s="44">
        <f t="shared" si="157"/>
        <v>0</v>
      </c>
      <c r="Z501" s="44">
        <f t="shared" si="158"/>
        <v>0</v>
      </c>
      <c r="AA501" s="50">
        <f t="shared" si="159"/>
        <v>0</v>
      </c>
      <c r="AB501" s="51">
        <f t="shared" si="160"/>
        <v>0</v>
      </c>
      <c r="AC501" s="44">
        <f t="shared" si="161"/>
        <v>0</v>
      </c>
      <c r="AD501" s="44">
        <f t="shared" si="162"/>
        <v>0</v>
      </c>
      <c r="AE501" s="44">
        <f t="shared" si="163"/>
        <v>0</v>
      </c>
      <c r="AF501" s="52" t="e">
        <f>HLOOKUP(I501,ElecAvoidedCostsWOCC!$A$5:$Q$50,G501+1,FALSE)</f>
        <v>#N/A</v>
      </c>
      <c r="AG501" s="44" t="e">
        <f t="shared" si="164"/>
        <v>#N/A</v>
      </c>
      <c r="AH501" s="52" t="e">
        <f>HLOOKUP(I501,ElecAvoidedCostsWOCC!$A$5:$Q$50,T501+1,FALSE)</f>
        <v>#N/A</v>
      </c>
      <c r="AI501" s="44" t="e">
        <f t="shared" si="165"/>
        <v>#N/A</v>
      </c>
      <c r="AJ501" s="44" t="e">
        <f t="shared" si="166"/>
        <v>#N/A</v>
      </c>
      <c r="AK501" s="44" t="e">
        <f>HLOOKUP(I501,ElecAvoidedCostsWOCC!$A$5:$Q$50,G501+1,FALSE)*J501*L501</f>
        <v>#N/A</v>
      </c>
      <c r="AL501" s="44" t="e">
        <f t="shared" si="167"/>
        <v>#N/A</v>
      </c>
      <c r="AM501" s="48">
        <f>IF(O501=0,0,IF(H501=0, HLOOKUP(I501,ElecAvoidedCostsWOCC!$A$5:$Q$50,T501+1,FALSE)*K501*J501,HLOOKUP(I501,ElecAvoidedCostsWOCC!$A$5:$Q$50,T501+1,FALSE)*L501*J501+HLOOKUP(I501,ElecAvoidedCostsWOCC!$A$5:$Q$50,G501+1,FALSE)*K501*J501-HLOOKUP(I501,ElecAvoidedCostsWOCC!$A$5:$Q$50,G501+1,FALSE)*L501*J501))</f>
        <v>0</v>
      </c>
      <c r="AN501" s="48">
        <f t="shared" si="168"/>
        <v>0</v>
      </c>
      <c r="AO501" s="47">
        <f t="shared" si="169"/>
        <v>0</v>
      </c>
      <c r="AP501" s="47" t="e">
        <f t="shared" si="170"/>
        <v>#DIV/0!</v>
      </c>
    </row>
    <row r="502" spans="2:42">
      <c r="B502" s="37"/>
      <c r="C502" s="61"/>
      <c r="D502" s="61"/>
      <c r="E502" s="38"/>
      <c r="F502" s="39"/>
      <c r="G502" s="39"/>
      <c r="H502" s="39"/>
      <c r="I502" s="40"/>
      <c r="J502" s="41"/>
      <c r="K502" s="41"/>
      <c r="L502" s="41"/>
      <c r="M502" s="42"/>
      <c r="N502" s="42"/>
      <c r="O502" s="43"/>
      <c r="P502" s="44"/>
      <c r="Q502" s="44"/>
      <c r="R502" s="45"/>
      <c r="S502" s="46"/>
      <c r="T502" s="39">
        <f t="shared" si="152"/>
        <v>0</v>
      </c>
      <c r="U502" s="47">
        <f t="shared" si="153"/>
        <v>0</v>
      </c>
      <c r="V502" s="48">
        <f t="shared" si="154"/>
        <v>0</v>
      </c>
      <c r="W502" s="49">
        <f t="shared" si="155"/>
        <v>0</v>
      </c>
      <c r="X502" s="44">
        <f t="shared" si="156"/>
        <v>0</v>
      </c>
      <c r="Y502" s="44">
        <f t="shared" si="157"/>
        <v>0</v>
      </c>
      <c r="Z502" s="44">
        <f t="shared" si="158"/>
        <v>0</v>
      </c>
      <c r="AA502" s="50">
        <f t="shared" si="159"/>
        <v>0</v>
      </c>
      <c r="AB502" s="51">
        <f t="shared" si="160"/>
        <v>0</v>
      </c>
      <c r="AC502" s="44">
        <f t="shared" si="161"/>
        <v>0</v>
      </c>
      <c r="AD502" s="44">
        <f t="shared" si="162"/>
        <v>0</v>
      </c>
      <c r="AE502" s="44">
        <f t="shared" si="163"/>
        <v>0</v>
      </c>
      <c r="AF502" s="52" t="e">
        <f>HLOOKUP(I502,ElecAvoidedCostsWOCC!$A$5:$Q$50,G502+1,FALSE)</f>
        <v>#N/A</v>
      </c>
      <c r="AG502" s="44" t="e">
        <f t="shared" si="164"/>
        <v>#N/A</v>
      </c>
      <c r="AH502" s="52" t="e">
        <f>HLOOKUP(I502,ElecAvoidedCostsWOCC!$A$5:$Q$50,T502+1,FALSE)</f>
        <v>#N/A</v>
      </c>
      <c r="AI502" s="44" t="e">
        <f t="shared" si="165"/>
        <v>#N/A</v>
      </c>
      <c r="AJ502" s="44" t="e">
        <f t="shared" si="166"/>
        <v>#N/A</v>
      </c>
      <c r="AK502" s="44" t="e">
        <f>HLOOKUP(I502,ElecAvoidedCostsWOCC!$A$5:$Q$50,G502+1,FALSE)*J502*L502</f>
        <v>#N/A</v>
      </c>
      <c r="AL502" s="44" t="e">
        <f t="shared" si="167"/>
        <v>#N/A</v>
      </c>
      <c r="AM502" s="48">
        <f>IF(O502=0,0,IF(H502=0, HLOOKUP(I502,ElecAvoidedCostsWOCC!$A$5:$Q$50,T502+1,FALSE)*K502*J502,HLOOKUP(I502,ElecAvoidedCostsWOCC!$A$5:$Q$50,T502+1,FALSE)*L502*J502+HLOOKUP(I502,ElecAvoidedCostsWOCC!$A$5:$Q$50,G502+1,FALSE)*K502*J502-HLOOKUP(I502,ElecAvoidedCostsWOCC!$A$5:$Q$50,G502+1,FALSE)*L502*J502))</f>
        <v>0</v>
      </c>
      <c r="AN502" s="48">
        <f t="shared" si="168"/>
        <v>0</v>
      </c>
      <c r="AO502" s="47">
        <f t="shared" si="169"/>
        <v>0</v>
      </c>
      <c r="AP502" s="47" t="e">
        <f t="shared" si="170"/>
        <v>#DIV/0!</v>
      </c>
    </row>
    <row r="503" spans="2:42">
      <c r="B503" s="37"/>
      <c r="C503" s="61"/>
      <c r="D503" s="61"/>
      <c r="E503" s="38"/>
      <c r="F503" s="39"/>
      <c r="G503" s="39"/>
      <c r="H503" s="39"/>
      <c r="I503" s="40"/>
      <c r="J503" s="41"/>
      <c r="K503" s="41"/>
      <c r="L503" s="41"/>
      <c r="M503" s="42"/>
      <c r="N503" s="42"/>
      <c r="O503" s="43"/>
      <c r="P503" s="44"/>
      <c r="Q503" s="44"/>
      <c r="R503" s="45"/>
      <c r="S503" s="46"/>
      <c r="T503" s="39">
        <f t="shared" si="152"/>
        <v>0</v>
      </c>
      <c r="U503" s="47">
        <f t="shared" si="153"/>
        <v>0</v>
      </c>
      <c r="V503" s="48">
        <f t="shared" si="154"/>
        <v>0</v>
      </c>
      <c r="W503" s="49">
        <f t="shared" si="155"/>
        <v>0</v>
      </c>
      <c r="X503" s="44">
        <f t="shared" si="156"/>
        <v>0</v>
      </c>
      <c r="Y503" s="44">
        <f t="shared" si="157"/>
        <v>0</v>
      </c>
      <c r="Z503" s="44">
        <f t="shared" si="158"/>
        <v>0</v>
      </c>
      <c r="AA503" s="50">
        <f t="shared" si="159"/>
        <v>0</v>
      </c>
      <c r="AB503" s="51">
        <f t="shared" si="160"/>
        <v>0</v>
      </c>
      <c r="AC503" s="44">
        <f t="shared" si="161"/>
        <v>0</v>
      </c>
      <c r="AD503" s="44">
        <f t="shared" si="162"/>
        <v>0</v>
      </c>
      <c r="AE503" s="44">
        <f t="shared" si="163"/>
        <v>0</v>
      </c>
      <c r="AF503" s="52" t="e">
        <f>HLOOKUP(I503,ElecAvoidedCostsWOCC!$A$5:$Q$50,G503+1,FALSE)</f>
        <v>#N/A</v>
      </c>
      <c r="AG503" s="44" t="e">
        <f t="shared" si="164"/>
        <v>#N/A</v>
      </c>
      <c r="AH503" s="52" t="e">
        <f>HLOOKUP(I503,ElecAvoidedCostsWOCC!$A$5:$Q$50,T503+1,FALSE)</f>
        <v>#N/A</v>
      </c>
      <c r="AI503" s="44" t="e">
        <f t="shared" si="165"/>
        <v>#N/A</v>
      </c>
      <c r="AJ503" s="44" t="e">
        <f t="shared" si="166"/>
        <v>#N/A</v>
      </c>
      <c r="AK503" s="44" t="e">
        <f>HLOOKUP(I503,ElecAvoidedCostsWOCC!$A$5:$Q$50,G503+1,FALSE)*J503*L503</f>
        <v>#N/A</v>
      </c>
      <c r="AL503" s="44" t="e">
        <f t="shared" si="167"/>
        <v>#N/A</v>
      </c>
      <c r="AM503" s="48">
        <f>IF(O503=0,0,IF(H503=0, HLOOKUP(I503,ElecAvoidedCostsWOCC!$A$5:$Q$50,T503+1,FALSE)*K503*J503,HLOOKUP(I503,ElecAvoidedCostsWOCC!$A$5:$Q$50,T503+1,FALSE)*L503*J503+HLOOKUP(I503,ElecAvoidedCostsWOCC!$A$5:$Q$50,G503+1,FALSE)*K503*J503-HLOOKUP(I503,ElecAvoidedCostsWOCC!$A$5:$Q$50,G503+1,FALSE)*L503*J503))</f>
        <v>0</v>
      </c>
      <c r="AN503" s="48">
        <f t="shared" si="168"/>
        <v>0</v>
      </c>
      <c r="AO503" s="47">
        <f t="shared" si="169"/>
        <v>0</v>
      </c>
      <c r="AP503" s="47" t="e">
        <f t="shared" si="170"/>
        <v>#DIV/0!</v>
      </c>
    </row>
    <row r="504" spans="2:42">
      <c r="B504" s="37"/>
      <c r="C504" s="61"/>
      <c r="D504" s="61"/>
      <c r="E504" s="38"/>
      <c r="F504" s="39"/>
      <c r="G504" s="39"/>
      <c r="H504" s="39"/>
      <c r="I504" s="40"/>
      <c r="J504" s="41"/>
      <c r="K504" s="41"/>
      <c r="L504" s="41"/>
      <c r="M504" s="42"/>
      <c r="N504" s="42"/>
      <c r="O504" s="43"/>
      <c r="P504" s="44"/>
      <c r="Q504" s="44"/>
      <c r="R504" s="45"/>
      <c r="S504" s="46"/>
      <c r="T504" s="39">
        <f t="shared" si="152"/>
        <v>0</v>
      </c>
      <c r="U504" s="47">
        <f t="shared" si="153"/>
        <v>0</v>
      </c>
      <c r="V504" s="48">
        <f t="shared" si="154"/>
        <v>0</v>
      </c>
      <c r="W504" s="49">
        <f t="shared" si="155"/>
        <v>0</v>
      </c>
      <c r="X504" s="44">
        <f t="shared" si="156"/>
        <v>0</v>
      </c>
      <c r="Y504" s="44">
        <f t="shared" si="157"/>
        <v>0</v>
      </c>
      <c r="Z504" s="44">
        <f t="shared" si="158"/>
        <v>0</v>
      </c>
      <c r="AA504" s="50">
        <f t="shared" si="159"/>
        <v>0</v>
      </c>
      <c r="AB504" s="51">
        <f t="shared" si="160"/>
        <v>0</v>
      </c>
      <c r="AC504" s="44">
        <f t="shared" si="161"/>
        <v>0</v>
      </c>
      <c r="AD504" s="44">
        <f t="shared" si="162"/>
        <v>0</v>
      </c>
      <c r="AE504" s="44">
        <f t="shared" si="163"/>
        <v>0</v>
      </c>
      <c r="AF504" s="52" t="e">
        <f>HLOOKUP(I504,ElecAvoidedCostsWOCC!$A$5:$Q$50,G504+1,FALSE)</f>
        <v>#N/A</v>
      </c>
      <c r="AG504" s="44" t="e">
        <f t="shared" si="164"/>
        <v>#N/A</v>
      </c>
      <c r="AH504" s="52" t="e">
        <f>HLOOKUP(I504,ElecAvoidedCostsWOCC!$A$5:$Q$50,T504+1,FALSE)</f>
        <v>#N/A</v>
      </c>
      <c r="AI504" s="44" t="e">
        <f t="shared" si="165"/>
        <v>#N/A</v>
      </c>
      <c r="AJ504" s="44" t="e">
        <f t="shared" si="166"/>
        <v>#N/A</v>
      </c>
      <c r="AK504" s="44" t="e">
        <f>HLOOKUP(I504,ElecAvoidedCostsWOCC!$A$5:$Q$50,G504+1,FALSE)*J504*L504</f>
        <v>#N/A</v>
      </c>
      <c r="AL504" s="44" t="e">
        <f t="shared" si="167"/>
        <v>#N/A</v>
      </c>
      <c r="AM504" s="48">
        <f>IF(O504=0,0,IF(H504=0, HLOOKUP(I504,ElecAvoidedCostsWOCC!$A$5:$Q$50,T504+1,FALSE)*K504*J504,HLOOKUP(I504,ElecAvoidedCostsWOCC!$A$5:$Q$50,T504+1,FALSE)*L504*J504+HLOOKUP(I504,ElecAvoidedCostsWOCC!$A$5:$Q$50,G504+1,FALSE)*K504*J504-HLOOKUP(I504,ElecAvoidedCostsWOCC!$A$5:$Q$50,G504+1,FALSE)*L504*J504))</f>
        <v>0</v>
      </c>
      <c r="AN504" s="48">
        <f t="shared" si="168"/>
        <v>0</v>
      </c>
      <c r="AO504" s="47">
        <f t="shared" si="169"/>
        <v>0</v>
      </c>
      <c r="AP504" s="47" t="e">
        <f t="shared" si="170"/>
        <v>#DIV/0!</v>
      </c>
    </row>
    <row r="505" spans="2:42">
      <c r="B505" s="37"/>
      <c r="C505" s="61"/>
      <c r="D505" s="61"/>
      <c r="E505" s="38"/>
      <c r="F505" s="39"/>
      <c r="G505" s="39"/>
      <c r="H505" s="39"/>
      <c r="I505" s="40"/>
      <c r="J505" s="41"/>
      <c r="K505" s="41"/>
      <c r="L505" s="41"/>
      <c r="M505" s="42"/>
      <c r="N505" s="42"/>
      <c r="O505" s="43"/>
      <c r="P505" s="44"/>
      <c r="Q505" s="44"/>
      <c r="R505" s="45"/>
      <c r="S505" s="46"/>
      <c r="T505" s="39">
        <f t="shared" si="152"/>
        <v>0</v>
      </c>
      <c r="U505" s="47">
        <f t="shared" si="153"/>
        <v>0</v>
      </c>
      <c r="V505" s="48">
        <f t="shared" si="154"/>
        <v>0</v>
      </c>
      <c r="W505" s="49">
        <f t="shared" si="155"/>
        <v>0</v>
      </c>
      <c r="X505" s="44">
        <f t="shared" si="156"/>
        <v>0</v>
      </c>
      <c r="Y505" s="44">
        <f t="shared" si="157"/>
        <v>0</v>
      </c>
      <c r="Z505" s="44">
        <f t="shared" si="158"/>
        <v>0</v>
      </c>
      <c r="AA505" s="50">
        <f t="shared" si="159"/>
        <v>0</v>
      </c>
      <c r="AB505" s="51">
        <f t="shared" si="160"/>
        <v>0</v>
      </c>
      <c r="AC505" s="44">
        <f t="shared" si="161"/>
        <v>0</v>
      </c>
      <c r="AD505" s="44">
        <f t="shared" si="162"/>
        <v>0</v>
      </c>
      <c r="AE505" s="44">
        <f t="shared" si="163"/>
        <v>0</v>
      </c>
      <c r="AF505" s="52" t="e">
        <f>HLOOKUP(I505,ElecAvoidedCostsWOCC!$A$5:$Q$50,G505+1,FALSE)</f>
        <v>#N/A</v>
      </c>
      <c r="AG505" s="44" t="e">
        <f t="shared" si="164"/>
        <v>#N/A</v>
      </c>
      <c r="AH505" s="52" t="e">
        <f>HLOOKUP(I505,ElecAvoidedCostsWOCC!$A$5:$Q$50,T505+1,FALSE)</f>
        <v>#N/A</v>
      </c>
      <c r="AI505" s="44" t="e">
        <f t="shared" si="165"/>
        <v>#N/A</v>
      </c>
      <c r="AJ505" s="44" t="e">
        <f t="shared" si="166"/>
        <v>#N/A</v>
      </c>
      <c r="AK505" s="44" t="e">
        <f>HLOOKUP(I505,ElecAvoidedCostsWOCC!$A$5:$Q$50,G505+1,FALSE)*J505*L505</f>
        <v>#N/A</v>
      </c>
      <c r="AL505" s="44" t="e">
        <f t="shared" si="167"/>
        <v>#N/A</v>
      </c>
      <c r="AM505" s="48">
        <f>IF(O505=0,0,IF(H505=0, HLOOKUP(I505,ElecAvoidedCostsWOCC!$A$5:$Q$50,T505+1,FALSE)*K505*J505,HLOOKUP(I505,ElecAvoidedCostsWOCC!$A$5:$Q$50,T505+1,FALSE)*L505*J505+HLOOKUP(I505,ElecAvoidedCostsWOCC!$A$5:$Q$50,G505+1,FALSE)*K505*J505-HLOOKUP(I505,ElecAvoidedCostsWOCC!$A$5:$Q$50,G505+1,FALSE)*L505*J505))</f>
        <v>0</v>
      </c>
      <c r="AN505" s="48">
        <f t="shared" si="168"/>
        <v>0</v>
      </c>
      <c r="AO505" s="47">
        <f t="shared" si="169"/>
        <v>0</v>
      </c>
      <c r="AP505" s="47" t="e">
        <f t="shared" si="170"/>
        <v>#DIV/0!</v>
      </c>
    </row>
    <row r="506" spans="2:42">
      <c r="B506" s="37"/>
      <c r="C506" s="61"/>
      <c r="D506" s="61"/>
      <c r="E506" s="38"/>
      <c r="F506" s="39"/>
      <c r="G506" s="39"/>
      <c r="H506" s="39"/>
      <c r="I506" s="40"/>
      <c r="J506" s="41"/>
      <c r="K506" s="41"/>
      <c r="L506" s="41"/>
      <c r="M506" s="42"/>
      <c r="N506" s="42"/>
      <c r="O506" s="43"/>
      <c r="P506" s="44"/>
      <c r="Q506" s="44"/>
      <c r="R506" s="45"/>
      <c r="S506" s="46"/>
      <c r="T506" s="39">
        <f t="shared" si="152"/>
        <v>0</v>
      </c>
      <c r="U506" s="47">
        <f t="shared" si="153"/>
        <v>0</v>
      </c>
      <c r="V506" s="48">
        <f t="shared" si="154"/>
        <v>0</v>
      </c>
      <c r="W506" s="49">
        <f t="shared" si="155"/>
        <v>0</v>
      </c>
      <c r="X506" s="44">
        <f t="shared" si="156"/>
        <v>0</v>
      </c>
      <c r="Y506" s="44">
        <f t="shared" si="157"/>
        <v>0</v>
      </c>
      <c r="Z506" s="44">
        <f t="shared" si="158"/>
        <v>0</v>
      </c>
      <c r="AA506" s="50">
        <f t="shared" si="159"/>
        <v>0</v>
      </c>
      <c r="AB506" s="51">
        <f t="shared" si="160"/>
        <v>0</v>
      </c>
      <c r="AC506" s="44">
        <f t="shared" si="161"/>
        <v>0</v>
      </c>
      <c r="AD506" s="44">
        <f t="shared" si="162"/>
        <v>0</v>
      </c>
      <c r="AE506" s="44">
        <f t="shared" si="163"/>
        <v>0</v>
      </c>
      <c r="AF506" s="52" t="e">
        <f>HLOOKUP(I506,ElecAvoidedCostsWOCC!$A$5:$Q$50,G506+1,FALSE)</f>
        <v>#N/A</v>
      </c>
      <c r="AG506" s="44" t="e">
        <f t="shared" si="164"/>
        <v>#N/A</v>
      </c>
      <c r="AH506" s="52" t="e">
        <f>HLOOKUP(I506,ElecAvoidedCostsWOCC!$A$5:$Q$50,T506+1,FALSE)</f>
        <v>#N/A</v>
      </c>
      <c r="AI506" s="44" t="e">
        <f t="shared" si="165"/>
        <v>#N/A</v>
      </c>
      <c r="AJ506" s="44" t="e">
        <f t="shared" si="166"/>
        <v>#N/A</v>
      </c>
      <c r="AK506" s="44" t="e">
        <f>HLOOKUP(I506,ElecAvoidedCostsWOCC!$A$5:$Q$50,G506+1,FALSE)*J506*L506</f>
        <v>#N/A</v>
      </c>
      <c r="AL506" s="44" t="e">
        <f t="shared" si="167"/>
        <v>#N/A</v>
      </c>
      <c r="AM506" s="48">
        <f>IF(O506=0,0,IF(H506=0, HLOOKUP(I506,ElecAvoidedCostsWOCC!$A$5:$Q$50,T506+1,FALSE)*K506*J506,HLOOKUP(I506,ElecAvoidedCostsWOCC!$A$5:$Q$50,T506+1,FALSE)*L506*J506+HLOOKUP(I506,ElecAvoidedCostsWOCC!$A$5:$Q$50,G506+1,FALSE)*K506*J506-HLOOKUP(I506,ElecAvoidedCostsWOCC!$A$5:$Q$50,G506+1,FALSE)*L506*J506))</f>
        <v>0</v>
      </c>
      <c r="AN506" s="48">
        <f t="shared" si="168"/>
        <v>0</v>
      </c>
      <c r="AO506" s="47">
        <f t="shared" si="169"/>
        <v>0</v>
      </c>
      <c r="AP506" s="47" t="e">
        <f t="shared" si="170"/>
        <v>#DIV/0!</v>
      </c>
    </row>
    <row r="507" spans="2:42">
      <c r="B507" s="37"/>
      <c r="C507" s="61"/>
      <c r="D507" s="61"/>
      <c r="E507" s="38"/>
      <c r="F507" s="39"/>
      <c r="G507" s="39"/>
      <c r="H507" s="39"/>
      <c r="I507" s="40"/>
      <c r="J507" s="41"/>
      <c r="K507" s="41"/>
      <c r="L507" s="41"/>
      <c r="M507" s="42"/>
      <c r="N507" s="42"/>
      <c r="O507" s="43"/>
      <c r="P507" s="44"/>
      <c r="Q507" s="44"/>
      <c r="R507" s="45"/>
      <c r="S507" s="46"/>
      <c r="T507" s="39">
        <f t="shared" si="152"/>
        <v>0</v>
      </c>
      <c r="U507" s="47">
        <f t="shared" si="153"/>
        <v>0</v>
      </c>
      <c r="V507" s="48">
        <f t="shared" si="154"/>
        <v>0</v>
      </c>
      <c r="W507" s="49">
        <f t="shared" si="155"/>
        <v>0</v>
      </c>
      <c r="X507" s="44">
        <f t="shared" si="156"/>
        <v>0</v>
      </c>
      <c r="Y507" s="44">
        <f t="shared" si="157"/>
        <v>0</v>
      </c>
      <c r="Z507" s="44">
        <f t="shared" si="158"/>
        <v>0</v>
      </c>
      <c r="AA507" s="50">
        <f t="shared" si="159"/>
        <v>0</v>
      </c>
      <c r="AB507" s="51">
        <f t="shared" si="160"/>
        <v>0</v>
      </c>
      <c r="AC507" s="44">
        <f t="shared" si="161"/>
        <v>0</v>
      </c>
      <c r="AD507" s="44">
        <f t="shared" si="162"/>
        <v>0</v>
      </c>
      <c r="AE507" s="44">
        <f t="shared" si="163"/>
        <v>0</v>
      </c>
      <c r="AF507" s="52" t="e">
        <f>HLOOKUP(I507,ElecAvoidedCostsWOCC!$A$5:$Q$50,G507+1,FALSE)</f>
        <v>#N/A</v>
      </c>
      <c r="AG507" s="44" t="e">
        <f t="shared" si="164"/>
        <v>#N/A</v>
      </c>
      <c r="AH507" s="52" t="e">
        <f>HLOOKUP(I507,ElecAvoidedCostsWOCC!$A$5:$Q$50,T507+1,FALSE)</f>
        <v>#N/A</v>
      </c>
      <c r="AI507" s="44" t="e">
        <f t="shared" si="165"/>
        <v>#N/A</v>
      </c>
      <c r="AJ507" s="44" t="e">
        <f t="shared" si="166"/>
        <v>#N/A</v>
      </c>
      <c r="AK507" s="44" t="e">
        <f>HLOOKUP(I507,ElecAvoidedCostsWOCC!$A$5:$Q$50,G507+1,FALSE)*J507*L507</f>
        <v>#N/A</v>
      </c>
      <c r="AL507" s="44" t="e">
        <f t="shared" si="167"/>
        <v>#N/A</v>
      </c>
      <c r="AM507" s="48">
        <f>IF(O507=0,0,IF(H507=0, HLOOKUP(I507,ElecAvoidedCostsWOCC!$A$5:$Q$50,T507+1,FALSE)*K507*J507,HLOOKUP(I507,ElecAvoidedCostsWOCC!$A$5:$Q$50,T507+1,FALSE)*L507*J507+HLOOKUP(I507,ElecAvoidedCostsWOCC!$A$5:$Q$50,G507+1,FALSE)*K507*J507-HLOOKUP(I507,ElecAvoidedCostsWOCC!$A$5:$Q$50,G507+1,FALSE)*L507*J507))</f>
        <v>0</v>
      </c>
      <c r="AN507" s="48">
        <f t="shared" si="168"/>
        <v>0</v>
      </c>
      <c r="AO507" s="47">
        <f t="shared" si="169"/>
        <v>0</v>
      </c>
      <c r="AP507" s="47" t="e">
        <f t="shared" si="170"/>
        <v>#DIV/0!</v>
      </c>
    </row>
    <row r="508" spans="2:42">
      <c r="B508" s="37"/>
      <c r="C508" s="61"/>
      <c r="D508" s="61"/>
      <c r="E508" s="38"/>
      <c r="F508" s="39"/>
      <c r="G508" s="39"/>
      <c r="H508" s="39"/>
      <c r="I508" s="40"/>
      <c r="J508" s="41"/>
      <c r="K508" s="41"/>
      <c r="L508" s="41"/>
      <c r="M508" s="42"/>
      <c r="N508" s="42"/>
      <c r="O508" s="43"/>
      <c r="P508" s="44"/>
      <c r="Q508" s="44"/>
      <c r="R508" s="45"/>
      <c r="S508" s="46"/>
      <c r="T508" s="39">
        <f t="shared" si="152"/>
        <v>0</v>
      </c>
      <c r="U508" s="47">
        <f t="shared" si="153"/>
        <v>0</v>
      </c>
      <c r="V508" s="48">
        <f t="shared" si="154"/>
        <v>0</v>
      </c>
      <c r="W508" s="49">
        <f t="shared" si="155"/>
        <v>0</v>
      </c>
      <c r="X508" s="44">
        <f t="shared" si="156"/>
        <v>0</v>
      </c>
      <c r="Y508" s="44">
        <f t="shared" si="157"/>
        <v>0</v>
      </c>
      <c r="Z508" s="44">
        <f t="shared" si="158"/>
        <v>0</v>
      </c>
      <c r="AA508" s="50">
        <f t="shared" si="159"/>
        <v>0</v>
      </c>
      <c r="AB508" s="51">
        <f t="shared" si="160"/>
        <v>0</v>
      </c>
      <c r="AC508" s="44">
        <f t="shared" si="161"/>
        <v>0</v>
      </c>
      <c r="AD508" s="44">
        <f t="shared" si="162"/>
        <v>0</v>
      </c>
      <c r="AE508" s="44">
        <f t="shared" si="163"/>
        <v>0</v>
      </c>
      <c r="AF508" s="52" t="e">
        <f>HLOOKUP(I508,ElecAvoidedCostsWOCC!$A$5:$Q$50,G508+1,FALSE)</f>
        <v>#N/A</v>
      </c>
      <c r="AG508" s="44" t="e">
        <f t="shared" si="164"/>
        <v>#N/A</v>
      </c>
      <c r="AH508" s="52" t="e">
        <f>HLOOKUP(I508,ElecAvoidedCostsWOCC!$A$5:$Q$50,T508+1,FALSE)</f>
        <v>#N/A</v>
      </c>
      <c r="AI508" s="44" t="e">
        <f t="shared" si="165"/>
        <v>#N/A</v>
      </c>
      <c r="AJ508" s="44" t="e">
        <f t="shared" si="166"/>
        <v>#N/A</v>
      </c>
      <c r="AK508" s="44" t="e">
        <f>HLOOKUP(I508,ElecAvoidedCostsWOCC!$A$5:$Q$50,G508+1,FALSE)*J508*L508</f>
        <v>#N/A</v>
      </c>
      <c r="AL508" s="44" t="e">
        <f t="shared" si="167"/>
        <v>#N/A</v>
      </c>
      <c r="AM508" s="48">
        <f>IF(O508=0,0,IF(H508=0, HLOOKUP(I508,ElecAvoidedCostsWOCC!$A$5:$Q$50,T508+1,FALSE)*K508*J508,HLOOKUP(I508,ElecAvoidedCostsWOCC!$A$5:$Q$50,T508+1,FALSE)*L508*J508+HLOOKUP(I508,ElecAvoidedCostsWOCC!$A$5:$Q$50,G508+1,FALSE)*K508*J508-HLOOKUP(I508,ElecAvoidedCostsWOCC!$A$5:$Q$50,G508+1,FALSE)*L508*J508))</f>
        <v>0</v>
      </c>
      <c r="AN508" s="48">
        <f t="shared" si="168"/>
        <v>0</v>
      </c>
      <c r="AO508" s="47">
        <f t="shared" si="169"/>
        <v>0</v>
      </c>
      <c r="AP508" s="47" t="e">
        <f t="shared" si="170"/>
        <v>#DIV/0!</v>
      </c>
    </row>
    <row r="509" spans="2:42">
      <c r="B509" s="37"/>
      <c r="C509" s="61"/>
      <c r="D509" s="61"/>
      <c r="E509" s="38"/>
      <c r="F509" s="39"/>
      <c r="G509" s="39"/>
      <c r="H509" s="39"/>
      <c r="I509" s="40"/>
      <c r="J509" s="41"/>
      <c r="K509" s="41"/>
      <c r="L509" s="41"/>
      <c r="M509" s="42"/>
      <c r="N509" s="42"/>
      <c r="O509" s="43"/>
      <c r="P509" s="44"/>
      <c r="Q509" s="44"/>
      <c r="R509" s="45"/>
      <c r="S509" s="46"/>
      <c r="T509" s="39">
        <f t="shared" si="152"/>
        <v>0</v>
      </c>
      <c r="U509" s="47">
        <f t="shared" si="153"/>
        <v>0</v>
      </c>
      <c r="V509" s="48">
        <f t="shared" si="154"/>
        <v>0</v>
      </c>
      <c r="W509" s="49">
        <f t="shared" si="155"/>
        <v>0</v>
      </c>
      <c r="X509" s="44">
        <f t="shared" si="156"/>
        <v>0</v>
      </c>
      <c r="Y509" s="44">
        <f t="shared" si="157"/>
        <v>0</v>
      </c>
      <c r="Z509" s="44">
        <f t="shared" si="158"/>
        <v>0</v>
      </c>
      <c r="AA509" s="50">
        <f t="shared" si="159"/>
        <v>0</v>
      </c>
      <c r="AB509" s="51">
        <f t="shared" si="160"/>
        <v>0</v>
      </c>
      <c r="AC509" s="44">
        <f t="shared" si="161"/>
        <v>0</v>
      </c>
      <c r="AD509" s="44">
        <f t="shared" si="162"/>
        <v>0</v>
      </c>
      <c r="AE509" s="44">
        <f t="shared" si="163"/>
        <v>0</v>
      </c>
      <c r="AF509" s="52" t="e">
        <f>HLOOKUP(I509,ElecAvoidedCostsWOCC!$A$5:$Q$50,G509+1,FALSE)</f>
        <v>#N/A</v>
      </c>
      <c r="AG509" s="44" t="e">
        <f t="shared" si="164"/>
        <v>#N/A</v>
      </c>
      <c r="AH509" s="52" t="e">
        <f>HLOOKUP(I509,ElecAvoidedCostsWOCC!$A$5:$Q$50,T509+1,FALSE)</f>
        <v>#N/A</v>
      </c>
      <c r="AI509" s="44" t="e">
        <f t="shared" si="165"/>
        <v>#N/A</v>
      </c>
      <c r="AJ509" s="44" t="e">
        <f t="shared" si="166"/>
        <v>#N/A</v>
      </c>
      <c r="AK509" s="44" t="e">
        <f>HLOOKUP(I509,ElecAvoidedCostsWOCC!$A$5:$Q$50,G509+1,FALSE)*J509*L509</f>
        <v>#N/A</v>
      </c>
      <c r="AL509" s="44" t="e">
        <f t="shared" si="167"/>
        <v>#N/A</v>
      </c>
      <c r="AM509" s="48">
        <f>IF(O509=0,0,IF(H509=0, HLOOKUP(I509,ElecAvoidedCostsWOCC!$A$5:$Q$50,T509+1,FALSE)*K509*J509,HLOOKUP(I509,ElecAvoidedCostsWOCC!$A$5:$Q$50,T509+1,FALSE)*L509*J509+HLOOKUP(I509,ElecAvoidedCostsWOCC!$A$5:$Q$50,G509+1,FALSE)*K509*J509-HLOOKUP(I509,ElecAvoidedCostsWOCC!$A$5:$Q$50,G509+1,FALSE)*L509*J509))</f>
        <v>0</v>
      </c>
      <c r="AN509" s="48">
        <f t="shared" si="168"/>
        <v>0</v>
      </c>
      <c r="AO509" s="47">
        <f t="shared" si="169"/>
        <v>0</v>
      </c>
      <c r="AP509" s="47" t="e">
        <f t="shared" si="170"/>
        <v>#DIV/0!</v>
      </c>
    </row>
    <row r="510" spans="2:42">
      <c r="B510" s="37"/>
      <c r="C510" s="61"/>
      <c r="D510" s="61"/>
      <c r="E510" s="38"/>
      <c r="F510" s="39"/>
      <c r="G510" s="39"/>
      <c r="H510" s="39"/>
      <c r="I510" s="40"/>
      <c r="J510" s="41"/>
      <c r="K510" s="41"/>
      <c r="L510" s="41"/>
      <c r="M510" s="42"/>
      <c r="N510" s="42"/>
      <c r="O510" s="43"/>
      <c r="P510" s="44"/>
      <c r="Q510" s="44"/>
      <c r="R510" s="45"/>
      <c r="S510" s="46"/>
      <c r="T510" s="39">
        <f t="shared" si="152"/>
        <v>0</v>
      </c>
      <c r="U510" s="47">
        <f t="shared" si="153"/>
        <v>0</v>
      </c>
      <c r="V510" s="48">
        <f t="shared" si="154"/>
        <v>0</v>
      </c>
      <c r="W510" s="49">
        <f t="shared" si="155"/>
        <v>0</v>
      </c>
      <c r="X510" s="44">
        <f t="shared" si="156"/>
        <v>0</v>
      </c>
      <c r="Y510" s="44">
        <f t="shared" si="157"/>
        <v>0</v>
      </c>
      <c r="Z510" s="44">
        <f t="shared" si="158"/>
        <v>0</v>
      </c>
      <c r="AA510" s="50">
        <f t="shared" si="159"/>
        <v>0</v>
      </c>
      <c r="AB510" s="51">
        <f t="shared" si="160"/>
        <v>0</v>
      </c>
      <c r="AC510" s="44">
        <f t="shared" si="161"/>
        <v>0</v>
      </c>
      <c r="AD510" s="44">
        <f t="shared" si="162"/>
        <v>0</v>
      </c>
      <c r="AE510" s="44">
        <f t="shared" si="163"/>
        <v>0</v>
      </c>
      <c r="AF510" s="52" t="e">
        <f>HLOOKUP(I510,ElecAvoidedCostsWOCC!$A$5:$Q$50,G510+1,FALSE)</f>
        <v>#N/A</v>
      </c>
      <c r="AG510" s="44" t="e">
        <f t="shared" si="164"/>
        <v>#N/A</v>
      </c>
      <c r="AH510" s="52" t="e">
        <f>HLOOKUP(I510,ElecAvoidedCostsWOCC!$A$5:$Q$50,T510+1,FALSE)</f>
        <v>#N/A</v>
      </c>
      <c r="AI510" s="44" t="e">
        <f t="shared" si="165"/>
        <v>#N/A</v>
      </c>
      <c r="AJ510" s="44" t="e">
        <f t="shared" si="166"/>
        <v>#N/A</v>
      </c>
      <c r="AK510" s="44" t="e">
        <f>HLOOKUP(I510,ElecAvoidedCostsWOCC!$A$5:$Q$50,G510+1,FALSE)*J510*L510</f>
        <v>#N/A</v>
      </c>
      <c r="AL510" s="44" t="e">
        <f t="shared" si="167"/>
        <v>#N/A</v>
      </c>
      <c r="AM510" s="48">
        <f>IF(O510=0,0,IF(H510=0, HLOOKUP(I510,ElecAvoidedCostsWOCC!$A$5:$Q$50,T510+1,FALSE)*K510*J510,HLOOKUP(I510,ElecAvoidedCostsWOCC!$A$5:$Q$50,T510+1,FALSE)*L510*J510+HLOOKUP(I510,ElecAvoidedCostsWOCC!$A$5:$Q$50,G510+1,FALSE)*K510*J510-HLOOKUP(I510,ElecAvoidedCostsWOCC!$A$5:$Q$50,G510+1,FALSE)*L510*J510))</f>
        <v>0</v>
      </c>
      <c r="AN510" s="48">
        <f t="shared" si="168"/>
        <v>0</v>
      </c>
      <c r="AO510" s="47">
        <f t="shared" si="169"/>
        <v>0</v>
      </c>
      <c r="AP510" s="47" t="e">
        <f t="shared" si="170"/>
        <v>#DIV/0!</v>
      </c>
    </row>
    <row r="511" spans="2:42">
      <c r="B511" s="37"/>
      <c r="C511" s="61"/>
      <c r="D511" s="61"/>
      <c r="E511" s="38"/>
      <c r="F511" s="39"/>
      <c r="G511" s="39"/>
      <c r="H511" s="39"/>
      <c r="I511" s="40"/>
      <c r="J511" s="41"/>
      <c r="K511" s="41"/>
      <c r="L511" s="41"/>
      <c r="M511" s="42"/>
      <c r="N511" s="42"/>
      <c r="O511" s="43"/>
      <c r="P511" s="44"/>
      <c r="Q511" s="44"/>
      <c r="R511" s="45"/>
      <c r="S511" s="46"/>
      <c r="T511" s="39">
        <f t="shared" si="152"/>
        <v>0</v>
      </c>
      <c r="U511" s="47">
        <f t="shared" si="153"/>
        <v>0</v>
      </c>
      <c r="V511" s="48">
        <f t="shared" si="154"/>
        <v>0</v>
      </c>
      <c r="W511" s="49">
        <f t="shared" si="155"/>
        <v>0</v>
      </c>
      <c r="X511" s="44">
        <f t="shared" si="156"/>
        <v>0</v>
      </c>
      <c r="Y511" s="44">
        <f t="shared" si="157"/>
        <v>0</v>
      </c>
      <c r="Z511" s="44">
        <f t="shared" si="158"/>
        <v>0</v>
      </c>
      <c r="AA511" s="50">
        <f t="shared" si="159"/>
        <v>0</v>
      </c>
      <c r="AB511" s="51">
        <f t="shared" si="160"/>
        <v>0</v>
      </c>
      <c r="AC511" s="44">
        <f t="shared" si="161"/>
        <v>0</v>
      </c>
      <c r="AD511" s="44">
        <f t="shared" si="162"/>
        <v>0</v>
      </c>
      <c r="AE511" s="44">
        <f t="shared" si="163"/>
        <v>0</v>
      </c>
      <c r="AF511" s="52" t="e">
        <f>HLOOKUP(I511,ElecAvoidedCostsWOCC!$A$5:$Q$50,G511+1,FALSE)</f>
        <v>#N/A</v>
      </c>
      <c r="AG511" s="44" t="e">
        <f t="shared" si="164"/>
        <v>#N/A</v>
      </c>
      <c r="AH511" s="52" t="e">
        <f>HLOOKUP(I511,ElecAvoidedCostsWOCC!$A$5:$Q$50,T511+1,FALSE)</f>
        <v>#N/A</v>
      </c>
      <c r="AI511" s="44" t="e">
        <f t="shared" si="165"/>
        <v>#N/A</v>
      </c>
      <c r="AJ511" s="44" t="e">
        <f t="shared" si="166"/>
        <v>#N/A</v>
      </c>
      <c r="AK511" s="44" t="e">
        <f>HLOOKUP(I511,ElecAvoidedCostsWOCC!$A$5:$Q$50,G511+1,FALSE)*J511*L511</f>
        <v>#N/A</v>
      </c>
      <c r="AL511" s="44" t="e">
        <f t="shared" si="167"/>
        <v>#N/A</v>
      </c>
      <c r="AM511" s="48">
        <f>IF(O511=0,0,IF(H511=0, HLOOKUP(I511,ElecAvoidedCostsWOCC!$A$5:$Q$50,T511+1,FALSE)*K511*J511,HLOOKUP(I511,ElecAvoidedCostsWOCC!$A$5:$Q$50,T511+1,FALSE)*L511*J511+HLOOKUP(I511,ElecAvoidedCostsWOCC!$A$5:$Q$50,G511+1,FALSE)*K511*J511-HLOOKUP(I511,ElecAvoidedCostsWOCC!$A$5:$Q$50,G511+1,FALSE)*L511*J511))</f>
        <v>0</v>
      </c>
      <c r="AN511" s="48">
        <f t="shared" si="168"/>
        <v>0</v>
      </c>
      <c r="AO511" s="47">
        <f t="shared" si="169"/>
        <v>0</v>
      </c>
      <c r="AP511" s="47" t="e">
        <f t="shared" si="170"/>
        <v>#DIV/0!</v>
      </c>
    </row>
    <row r="512" spans="2:42">
      <c r="B512" s="37"/>
      <c r="C512" s="61"/>
      <c r="D512" s="61"/>
      <c r="E512" s="38"/>
      <c r="F512" s="39"/>
      <c r="G512" s="39"/>
      <c r="H512" s="39"/>
      <c r="I512" s="40"/>
      <c r="J512" s="41"/>
      <c r="K512" s="41"/>
      <c r="L512" s="41"/>
      <c r="M512" s="42"/>
      <c r="N512" s="42"/>
      <c r="O512" s="43"/>
      <c r="P512" s="44"/>
      <c r="Q512" s="44"/>
      <c r="R512" s="45"/>
      <c r="S512" s="46"/>
      <c r="T512" s="39">
        <f t="shared" si="152"/>
        <v>0</v>
      </c>
      <c r="U512" s="47">
        <f t="shared" si="153"/>
        <v>0</v>
      </c>
      <c r="V512" s="48">
        <f t="shared" si="154"/>
        <v>0</v>
      </c>
      <c r="W512" s="49">
        <f t="shared" si="155"/>
        <v>0</v>
      </c>
      <c r="X512" s="44">
        <f t="shared" si="156"/>
        <v>0</v>
      </c>
      <c r="Y512" s="44">
        <f t="shared" si="157"/>
        <v>0</v>
      </c>
      <c r="Z512" s="44">
        <f t="shared" si="158"/>
        <v>0</v>
      </c>
      <c r="AA512" s="50">
        <f t="shared" si="159"/>
        <v>0</v>
      </c>
      <c r="AB512" s="51">
        <f t="shared" si="160"/>
        <v>0</v>
      </c>
      <c r="AC512" s="44">
        <f t="shared" si="161"/>
        <v>0</v>
      </c>
      <c r="AD512" s="44">
        <f t="shared" si="162"/>
        <v>0</v>
      </c>
      <c r="AE512" s="44">
        <f t="shared" si="163"/>
        <v>0</v>
      </c>
      <c r="AF512" s="52" t="e">
        <f>HLOOKUP(I512,ElecAvoidedCostsWOCC!$A$5:$Q$50,G512+1,FALSE)</f>
        <v>#N/A</v>
      </c>
      <c r="AG512" s="44" t="e">
        <f t="shared" si="164"/>
        <v>#N/A</v>
      </c>
      <c r="AH512" s="52" t="e">
        <f>HLOOKUP(I512,ElecAvoidedCostsWOCC!$A$5:$Q$50,T512+1,FALSE)</f>
        <v>#N/A</v>
      </c>
      <c r="AI512" s="44" t="e">
        <f t="shared" si="165"/>
        <v>#N/A</v>
      </c>
      <c r="AJ512" s="44" t="e">
        <f t="shared" si="166"/>
        <v>#N/A</v>
      </c>
      <c r="AK512" s="44" t="e">
        <f>HLOOKUP(I512,ElecAvoidedCostsWOCC!$A$5:$Q$50,G512+1,FALSE)*J512*L512</f>
        <v>#N/A</v>
      </c>
      <c r="AL512" s="44" t="e">
        <f t="shared" si="167"/>
        <v>#N/A</v>
      </c>
      <c r="AM512" s="48">
        <f>IF(O512=0,0,IF(H512=0, HLOOKUP(I512,ElecAvoidedCostsWOCC!$A$5:$Q$50,T512+1,FALSE)*K512*J512,HLOOKUP(I512,ElecAvoidedCostsWOCC!$A$5:$Q$50,T512+1,FALSE)*L512*J512+HLOOKUP(I512,ElecAvoidedCostsWOCC!$A$5:$Q$50,G512+1,FALSE)*K512*J512-HLOOKUP(I512,ElecAvoidedCostsWOCC!$A$5:$Q$50,G512+1,FALSE)*L512*J512))</f>
        <v>0</v>
      </c>
      <c r="AN512" s="48">
        <f t="shared" si="168"/>
        <v>0</v>
      </c>
      <c r="AO512" s="47">
        <f t="shared" si="169"/>
        <v>0</v>
      </c>
      <c r="AP512" s="47" t="e">
        <f t="shared" si="170"/>
        <v>#DIV/0!</v>
      </c>
    </row>
    <row r="513" spans="2:42">
      <c r="B513" s="37"/>
      <c r="C513" s="61"/>
      <c r="D513" s="61"/>
      <c r="E513" s="38"/>
      <c r="F513" s="39"/>
      <c r="G513" s="39"/>
      <c r="H513" s="39"/>
      <c r="I513" s="40"/>
      <c r="J513" s="41"/>
      <c r="K513" s="41"/>
      <c r="L513" s="41"/>
      <c r="M513" s="42"/>
      <c r="N513" s="42"/>
      <c r="O513" s="43"/>
      <c r="P513" s="44"/>
      <c r="Q513" s="44"/>
      <c r="R513" s="45"/>
      <c r="S513" s="46"/>
      <c r="T513" s="39">
        <f t="shared" si="152"/>
        <v>0</v>
      </c>
      <c r="U513" s="47">
        <f t="shared" si="153"/>
        <v>0</v>
      </c>
      <c r="V513" s="48">
        <f t="shared" si="154"/>
        <v>0</v>
      </c>
      <c r="W513" s="49">
        <f t="shared" si="155"/>
        <v>0</v>
      </c>
      <c r="X513" s="44">
        <f t="shared" si="156"/>
        <v>0</v>
      </c>
      <c r="Y513" s="44">
        <f t="shared" si="157"/>
        <v>0</v>
      </c>
      <c r="Z513" s="44">
        <f t="shared" si="158"/>
        <v>0</v>
      </c>
      <c r="AA513" s="50">
        <f t="shared" si="159"/>
        <v>0</v>
      </c>
      <c r="AB513" s="51">
        <f t="shared" si="160"/>
        <v>0</v>
      </c>
      <c r="AC513" s="44">
        <f t="shared" si="161"/>
        <v>0</v>
      </c>
      <c r="AD513" s="44">
        <f t="shared" si="162"/>
        <v>0</v>
      </c>
      <c r="AE513" s="44">
        <f t="shared" si="163"/>
        <v>0</v>
      </c>
      <c r="AF513" s="52" t="e">
        <f>HLOOKUP(I513,ElecAvoidedCostsWOCC!$A$5:$Q$50,G513+1,FALSE)</f>
        <v>#N/A</v>
      </c>
      <c r="AG513" s="44" t="e">
        <f t="shared" si="164"/>
        <v>#N/A</v>
      </c>
      <c r="AH513" s="52" t="e">
        <f>HLOOKUP(I513,ElecAvoidedCostsWOCC!$A$5:$Q$50,T513+1,FALSE)</f>
        <v>#N/A</v>
      </c>
      <c r="AI513" s="44" t="e">
        <f t="shared" si="165"/>
        <v>#N/A</v>
      </c>
      <c r="AJ513" s="44" t="e">
        <f t="shared" si="166"/>
        <v>#N/A</v>
      </c>
      <c r="AK513" s="44" t="e">
        <f>HLOOKUP(I513,ElecAvoidedCostsWOCC!$A$5:$Q$50,G513+1,FALSE)*J513*L513</f>
        <v>#N/A</v>
      </c>
      <c r="AL513" s="44" t="e">
        <f t="shared" si="167"/>
        <v>#N/A</v>
      </c>
      <c r="AM513" s="48">
        <f>IF(O513=0,0,IF(H513=0, HLOOKUP(I513,ElecAvoidedCostsWOCC!$A$5:$Q$50,T513+1,FALSE)*K513*J513,HLOOKUP(I513,ElecAvoidedCostsWOCC!$A$5:$Q$50,T513+1,FALSE)*L513*J513+HLOOKUP(I513,ElecAvoidedCostsWOCC!$A$5:$Q$50,G513+1,FALSE)*K513*J513-HLOOKUP(I513,ElecAvoidedCostsWOCC!$A$5:$Q$50,G513+1,FALSE)*L513*J513))</f>
        <v>0</v>
      </c>
      <c r="AN513" s="48">
        <f t="shared" si="168"/>
        <v>0</v>
      </c>
      <c r="AO513" s="47">
        <f t="shared" si="169"/>
        <v>0</v>
      </c>
      <c r="AP513" s="47" t="e">
        <f t="shared" si="170"/>
        <v>#DIV/0!</v>
      </c>
    </row>
    <row r="514" spans="2:42">
      <c r="B514" s="37"/>
      <c r="C514" s="61"/>
      <c r="D514" s="61"/>
      <c r="E514" s="38"/>
      <c r="F514" s="39"/>
      <c r="G514" s="39"/>
      <c r="H514" s="39"/>
      <c r="I514" s="40"/>
      <c r="J514" s="41"/>
      <c r="K514" s="41"/>
      <c r="L514" s="41"/>
      <c r="M514" s="42"/>
      <c r="N514" s="42"/>
      <c r="O514" s="43"/>
      <c r="P514" s="44"/>
      <c r="Q514" s="44"/>
      <c r="R514" s="45"/>
      <c r="S514" s="46"/>
      <c r="T514" s="39">
        <f t="shared" si="152"/>
        <v>0</v>
      </c>
      <c r="U514" s="47">
        <f t="shared" si="153"/>
        <v>0</v>
      </c>
      <c r="V514" s="48">
        <f t="shared" si="154"/>
        <v>0</v>
      </c>
      <c r="W514" s="49">
        <f t="shared" si="155"/>
        <v>0</v>
      </c>
      <c r="X514" s="44">
        <f t="shared" si="156"/>
        <v>0</v>
      </c>
      <c r="Y514" s="44">
        <f t="shared" si="157"/>
        <v>0</v>
      </c>
      <c r="Z514" s="44">
        <f t="shared" si="158"/>
        <v>0</v>
      </c>
      <c r="AA514" s="50">
        <f t="shared" si="159"/>
        <v>0</v>
      </c>
      <c r="AB514" s="51">
        <f t="shared" si="160"/>
        <v>0</v>
      </c>
      <c r="AC514" s="44">
        <f t="shared" si="161"/>
        <v>0</v>
      </c>
      <c r="AD514" s="44">
        <f t="shared" si="162"/>
        <v>0</v>
      </c>
      <c r="AE514" s="44">
        <f t="shared" si="163"/>
        <v>0</v>
      </c>
      <c r="AF514" s="52" t="e">
        <f>HLOOKUP(I514,ElecAvoidedCostsWOCC!$A$5:$Q$50,G514+1,FALSE)</f>
        <v>#N/A</v>
      </c>
      <c r="AG514" s="44" t="e">
        <f t="shared" si="164"/>
        <v>#N/A</v>
      </c>
      <c r="AH514" s="52" t="e">
        <f>HLOOKUP(I514,ElecAvoidedCostsWOCC!$A$5:$Q$50,T514+1,FALSE)</f>
        <v>#N/A</v>
      </c>
      <c r="AI514" s="44" t="e">
        <f t="shared" si="165"/>
        <v>#N/A</v>
      </c>
      <c r="AJ514" s="44" t="e">
        <f t="shared" si="166"/>
        <v>#N/A</v>
      </c>
      <c r="AK514" s="44" t="e">
        <f>HLOOKUP(I514,ElecAvoidedCostsWOCC!$A$5:$Q$50,G514+1,FALSE)*J514*L514</f>
        <v>#N/A</v>
      </c>
      <c r="AL514" s="44" t="e">
        <f t="shared" si="167"/>
        <v>#N/A</v>
      </c>
      <c r="AM514" s="48">
        <f>IF(O514=0,0,IF(H514=0, HLOOKUP(I514,ElecAvoidedCostsWOCC!$A$5:$Q$50,T514+1,FALSE)*K514*J514,HLOOKUP(I514,ElecAvoidedCostsWOCC!$A$5:$Q$50,T514+1,FALSE)*L514*J514+HLOOKUP(I514,ElecAvoidedCostsWOCC!$A$5:$Q$50,G514+1,FALSE)*K514*J514-HLOOKUP(I514,ElecAvoidedCostsWOCC!$A$5:$Q$50,G514+1,FALSE)*L514*J514))</f>
        <v>0</v>
      </c>
      <c r="AN514" s="48">
        <f t="shared" si="168"/>
        <v>0</v>
      </c>
      <c r="AO514" s="47">
        <f t="shared" si="169"/>
        <v>0</v>
      </c>
      <c r="AP514" s="47" t="e">
        <f t="shared" si="170"/>
        <v>#DIV/0!</v>
      </c>
    </row>
    <row r="515" spans="2:42">
      <c r="B515" s="37"/>
      <c r="C515" s="61"/>
      <c r="D515" s="61"/>
      <c r="E515" s="38"/>
      <c r="F515" s="39"/>
      <c r="G515" s="39"/>
      <c r="H515" s="39"/>
      <c r="I515" s="40"/>
      <c r="J515" s="41"/>
      <c r="K515" s="41"/>
      <c r="L515" s="41"/>
      <c r="M515" s="42"/>
      <c r="N515" s="42"/>
      <c r="O515" s="43"/>
      <c r="P515" s="44"/>
      <c r="Q515" s="44"/>
      <c r="R515" s="45"/>
      <c r="S515" s="46"/>
      <c r="T515" s="39">
        <f t="shared" si="152"/>
        <v>0</v>
      </c>
      <c r="U515" s="47">
        <f t="shared" si="153"/>
        <v>0</v>
      </c>
      <c r="V515" s="48">
        <f t="shared" si="154"/>
        <v>0</v>
      </c>
      <c r="W515" s="49">
        <f t="shared" si="155"/>
        <v>0</v>
      </c>
      <c r="X515" s="44">
        <f t="shared" si="156"/>
        <v>0</v>
      </c>
      <c r="Y515" s="44">
        <f t="shared" si="157"/>
        <v>0</v>
      </c>
      <c r="Z515" s="44">
        <f t="shared" si="158"/>
        <v>0</v>
      </c>
      <c r="AA515" s="50">
        <f t="shared" si="159"/>
        <v>0</v>
      </c>
      <c r="AB515" s="51">
        <f t="shared" si="160"/>
        <v>0</v>
      </c>
      <c r="AC515" s="44">
        <f t="shared" si="161"/>
        <v>0</v>
      </c>
      <c r="AD515" s="44">
        <f t="shared" si="162"/>
        <v>0</v>
      </c>
      <c r="AE515" s="44">
        <f t="shared" si="163"/>
        <v>0</v>
      </c>
      <c r="AF515" s="52" t="e">
        <f>HLOOKUP(I515,ElecAvoidedCostsWOCC!$A$5:$Q$50,G515+1,FALSE)</f>
        <v>#N/A</v>
      </c>
      <c r="AG515" s="44" t="e">
        <f t="shared" si="164"/>
        <v>#N/A</v>
      </c>
      <c r="AH515" s="52" t="e">
        <f>HLOOKUP(I515,ElecAvoidedCostsWOCC!$A$5:$Q$50,T515+1,FALSE)</f>
        <v>#N/A</v>
      </c>
      <c r="AI515" s="44" t="e">
        <f t="shared" si="165"/>
        <v>#N/A</v>
      </c>
      <c r="AJ515" s="44" t="e">
        <f t="shared" si="166"/>
        <v>#N/A</v>
      </c>
      <c r="AK515" s="44" t="e">
        <f>HLOOKUP(I515,ElecAvoidedCostsWOCC!$A$5:$Q$50,G515+1,FALSE)*J515*L515</f>
        <v>#N/A</v>
      </c>
      <c r="AL515" s="44" t="e">
        <f t="shared" si="167"/>
        <v>#N/A</v>
      </c>
      <c r="AM515" s="48">
        <f>IF(O515=0,0,IF(H515=0, HLOOKUP(I515,ElecAvoidedCostsWOCC!$A$5:$Q$50,T515+1,FALSE)*K515*J515,HLOOKUP(I515,ElecAvoidedCostsWOCC!$A$5:$Q$50,T515+1,FALSE)*L515*J515+HLOOKUP(I515,ElecAvoidedCostsWOCC!$A$5:$Q$50,G515+1,FALSE)*K515*J515-HLOOKUP(I515,ElecAvoidedCostsWOCC!$A$5:$Q$50,G515+1,FALSE)*L515*J515))</f>
        <v>0</v>
      </c>
      <c r="AN515" s="48">
        <f t="shared" si="168"/>
        <v>0</v>
      </c>
      <c r="AO515" s="47">
        <f t="shared" si="169"/>
        <v>0</v>
      </c>
      <c r="AP515" s="47" t="e">
        <f t="shared" si="170"/>
        <v>#DIV/0!</v>
      </c>
    </row>
  </sheetData>
  <conditionalFormatting sqref="J5:L515">
    <cfRule type="expression" dxfId="279" priority="4">
      <formula>ISTEXT(J5)</formula>
    </cfRule>
    <cfRule type="notContainsBlanks" dxfId="278" priority="5">
      <formula>LEN(TRIM(J5))&gt;0</formula>
    </cfRule>
  </conditionalFormatting>
  <conditionalFormatting sqref="M5:N515 R5:S515">
    <cfRule type="expression" dxfId="277" priority="2">
      <formula>ISTEXT(M5)</formula>
    </cfRule>
  </conditionalFormatting>
  <conditionalFormatting sqref="M5:N515 R5:S515">
    <cfRule type="notContainsBlanks" dxfId="276" priority="3">
      <formula>LEN(TRIM(M5))&gt;0</formula>
    </cfRule>
  </conditionalFormatting>
  <conditionalFormatting sqref="R5:S515">
    <cfRule type="expression" dxfId="2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/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18230461</v>
      </c>
      <c r="D2" s="20" t="s">
        <v>54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18230461</v>
      </c>
      <c r="D5" s="61" t="s">
        <v>54</v>
      </c>
      <c r="E5" s="38" t="s">
        <v>872</v>
      </c>
      <c r="F5" s="39" t="s">
        <v>873</v>
      </c>
      <c r="G5" s="39">
        <v>2</v>
      </c>
      <c r="H5" s="39"/>
      <c r="I5" s="40" t="s">
        <v>248</v>
      </c>
      <c r="J5" s="41">
        <v>251991</v>
      </c>
      <c r="K5" s="496">
        <f>O5/J5</f>
        <v>8.0399696814568777</v>
      </c>
      <c r="L5" s="41"/>
      <c r="M5" s="42">
        <v>2.34</v>
      </c>
      <c r="N5" s="42">
        <v>2.34</v>
      </c>
      <c r="O5" s="43">
        <v>2026000</v>
      </c>
      <c r="P5" s="44">
        <v>589658.93999999994</v>
      </c>
      <c r="Q5" s="44">
        <v>589658.93999999994</v>
      </c>
      <c r="R5" s="45">
        <v>0</v>
      </c>
      <c r="S5" s="46">
        <v>0</v>
      </c>
      <c r="T5" s="39">
        <f t="shared" ref="T5:T24" si="0">G5+H5</f>
        <v>2</v>
      </c>
      <c r="U5" s="47">
        <f t="shared" ref="U5:U24" si="1">(O5/$A$10)*T5</f>
        <v>2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777574.10000000009</v>
      </c>
      <c r="Y5" s="44">
        <f t="shared" ref="Y5:Y24" si="5">Q5-P5</f>
        <v>0</v>
      </c>
      <c r="Z5" s="44">
        <f t="shared" ref="Z5:Z24" si="6">X5+(A$6*W5)</f>
        <v>1432214.62</v>
      </c>
      <c r="AA5" s="50">
        <f t="shared" ref="AA5:AA24" si="7">Q5+X5</f>
        <v>1367233.04</v>
      </c>
      <c r="AB5" s="51">
        <f t="shared" ref="AB5:AC20" si="8">Z5/(1+ElecDiscountRate)^1</f>
        <v>1338893.7272132374</v>
      </c>
      <c r="AC5" s="44">
        <f t="shared" si="8"/>
        <v>1278146.2466111993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0.1666205195275525</v>
      </c>
      <c r="AG5" s="44">
        <f t="shared" ref="AG5:AG24" si="10">AF5*J5*K5</f>
        <v>337573.17256282136</v>
      </c>
      <c r="AH5" s="52">
        <f>HLOOKUP(I5,ElecAvoidedCostsWOCC!$A$5:$Q$50,T5+1,FALSE)</f>
        <v>0.1666205195275525</v>
      </c>
      <c r="AI5" s="44">
        <f t="shared" ref="AI5:AI24" si="11">AH5*J5*L5</f>
        <v>0</v>
      </c>
      <c r="AJ5" s="44">
        <f>AG5+AI5</f>
        <v>337573.17256282136</v>
      </c>
      <c r="AK5" s="44">
        <f>HLOOKUP(I5,ElecAvoidedCostsWOCC!$A$5:$Q$50,G5+1,FALSE)*J5*L5</f>
        <v>0</v>
      </c>
      <c r="AL5" s="44">
        <f>AG5+AI5-AK5</f>
        <v>337573.17256282136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337573.17256282136</v>
      </c>
      <c r="AN5" s="48">
        <f>AM5*1.1+AD5+AE5</f>
        <v>371330.4898191035</v>
      </c>
      <c r="AO5" s="47">
        <f>IFERROR(AM5/AB5,0)</f>
        <v>0.25212842939031721</v>
      </c>
      <c r="AP5" s="47">
        <f>AN5/AC5</f>
        <v>0.29052269316099544</v>
      </c>
    </row>
    <row r="6" spans="1:42" ht="13.5" customHeight="1">
      <c r="A6" s="53">
        <f>SUMIF('Program Costs'!D:D,C2,'Program Costs'!L:L)</f>
        <v>654640.52</v>
      </c>
      <c r="B6" s="97"/>
      <c r="C6" s="61"/>
      <c r="D6" s="61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37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777574.10000000009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2026000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589658.93999999994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1432214.62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1367233.04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0.25212842939031721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0.29052269316099544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74" priority="4">
      <formula>ISTEXT(J5)</formula>
    </cfRule>
    <cfRule type="notContainsBlanks" dxfId="273" priority="5">
      <formula>LEN(TRIM(J5))&gt;0</formula>
    </cfRule>
  </conditionalFormatting>
  <conditionalFormatting sqref="M5:N24 R5:S24">
    <cfRule type="expression" dxfId="272" priority="2">
      <formula>ISTEXT(M5)</formula>
    </cfRule>
  </conditionalFormatting>
  <conditionalFormatting sqref="M5:N24 R5:S24">
    <cfRule type="notContainsBlanks" dxfId="271" priority="3">
      <formula>LEN(TRIM(M5))&gt;0</formula>
    </cfRule>
  </conditionalFormatting>
  <conditionalFormatting sqref="R5:S24">
    <cfRule type="expression" dxfId="270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D25" sqref="D25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18230751</v>
      </c>
      <c r="D2" s="20" t="s">
        <v>1838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18230751</v>
      </c>
      <c r="D5" s="61" t="s">
        <v>1838</v>
      </c>
      <c r="E5" s="38"/>
      <c r="F5" s="39"/>
      <c r="G5" s="39"/>
      <c r="H5" s="39"/>
      <c r="I5" s="40"/>
      <c r="J5" s="41"/>
      <c r="K5" s="496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61"/>
      <c r="D6" s="61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37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57175.369999999995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57175.369999999995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57175.369999999995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69" priority="4">
      <formula>ISTEXT(J5)</formula>
    </cfRule>
    <cfRule type="notContainsBlanks" dxfId="268" priority="5">
      <formula>LEN(TRIM(J5))&gt;0</formula>
    </cfRule>
  </conditionalFormatting>
  <conditionalFormatting sqref="M5:N24 R5:S24">
    <cfRule type="expression" dxfId="267" priority="2">
      <formula>ISTEXT(M5)</formula>
    </cfRule>
  </conditionalFormatting>
  <conditionalFormatting sqref="M5:N24 R5:S24">
    <cfRule type="notContainsBlanks" dxfId="266" priority="3">
      <formula>LEN(TRIM(M5))&gt;0</formula>
    </cfRule>
  </conditionalFormatting>
  <conditionalFormatting sqref="R5:S24">
    <cfRule type="expression" dxfId="2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A14" sqref="A14"/>
    </sheetView>
  </sheetViews>
  <sheetFormatPr defaultRowHeight="15"/>
  <cols>
    <col min="1" max="1" width="26.140625" customWidth="1"/>
    <col min="3" max="3" width="13.28515625" customWidth="1"/>
    <col min="4" max="4" width="34.425781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4" width="10.425781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18230405</v>
      </c>
      <c r="D2" s="20" t="s">
        <v>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17</v>
      </c>
      <c r="C5" s="61">
        <v>18230405</v>
      </c>
      <c r="D5" s="61" t="s">
        <v>38</v>
      </c>
      <c r="E5" s="38" t="s">
        <v>874</v>
      </c>
      <c r="F5" s="39" t="s">
        <v>875</v>
      </c>
      <c r="G5" s="39">
        <v>36</v>
      </c>
      <c r="H5" s="39"/>
      <c r="I5" s="40" t="s">
        <v>282</v>
      </c>
      <c r="J5" s="41">
        <v>3</v>
      </c>
      <c r="K5" s="497">
        <f>O5/J5</f>
        <v>1536.6666666666667</v>
      </c>
      <c r="L5" s="41"/>
      <c r="M5" s="42">
        <v>1500</v>
      </c>
      <c r="N5" s="42">
        <v>5354.04</v>
      </c>
      <c r="O5" s="43">
        <v>4610</v>
      </c>
      <c r="P5" s="44">
        <v>4500</v>
      </c>
      <c r="Q5" s="44">
        <v>16062.12</v>
      </c>
      <c r="R5" s="45">
        <v>4.54</v>
      </c>
      <c r="S5" s="46">
        <v>0</v>
      </c>
      <c r="T5" s="39">
        <f t="shared" ref="T5:T24" si="0">G5+H5</f>
        <v>36</v>
      </c>
      <c r="U5" s="47">
        <f t="shared" ref="U5:U24" si="1">(O5/$A$10)*T5</f>
        <v>2.0837306663857555</v>
      </c>
      <c r="V5" s="48">
        <f t="shared" ref="V5:V24" si="2">N5-M5</f>
        <v>3854.04</v>
      </c>
      <c r="W5" s="49">
        <f t="shared" ref="W5:W24" si="3">(O5/A$10)</f>
        <v>5.7881407399604325E-2</v>
      </c>
      <c r="X5" s="44">
        <f t="shared" ref="X5:X24" si="4">W5*A$8</f>
        <v>1744.1549195241271</v>
      </c>
      <c r="Y5" s="44">
        <f t="shared" ref="Y5:Y24" si="5">Q5-P5</f>
        <v>11562.12</v>
      </c>
      <c r="Z5" s="44">
        <f t="shared" ref="Z5:Z24" si="6">X5+(A$6*W5)</f>
        <v>3625.3006600112676</v>
      </c>
      <c r="AA5" s="50">
        <f t="shared" ref="AA5:AA24" si="7">Q5+X5</f>
        <v>17806.274919524127</v>
      </c>
      <c r="AB5" s="51">
        <f t="shared" ref="AB5:AC20" si="8">Z5/(1+ElecDiscountRate)^1</f>
        <v>3389.0816677678481</v>
      </c>
      <c r="AC5" s="44">
        <f t="shared" si="8"/>
        <v>16646.045545035173</v>
      </c>
      <c r="AD5" s="44">
        <f t="shared" ref="AD5:AD24" si="9">-PV(ElecDiscountRate,T5,R5)*J5</f>
        <v>178.13013891958582</v>
      </c>
      <c r="AE5" s="44">
        <v>0</v>
      </c>
      <c r="AF5" s="52">
        <f>HLOOKUP(I5,ElecAvoidedCostsWOCC!$A$5:$Q$50,G5+1,FALSE)</f>
        <v>2.5226378224981394</v>
      </c>
      <c r="AG5" s="44">
        <f t="shared" ref="AG5:AG24" si="10">AF5*J5*K5</f>
        <v>11629.360361716423</v>
      </c>
      <c r="AH5" s="52">
        <f>HLOOKUP(I5,ElecAvoidedCostsWOCC!$A$5:$Q$50,T5+1,FALSE)</f>
        <v>2.5226378224981394</v>
      </c>
      <c r="AI5" s="44">
        <f t="shared" ref="AI5:AI24" si="11">AH5*J5*L5</f>
        <v>0</v>
      </c>
      <c r="AJ5" s="44">
        <f>AG5+AI5</f>
        <v>11629.360361716423</v>
      </c>
      <c r="AK5" s="44">
        <f>HLOOKUP(I5,ElecAvoidedCostsWOCC!$A$5:$Q$50,G5+1,FALSE)*J5*L5</f>
        <v>0</v>
      </c>
      <c r="AL5" s="44">
        <f>AG5+AI5-AK5</f>
        <v>11629.360361716423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11629.360361716423</v>
      </c>
      <c r="AN5" s="48">
        <f>AM5*1.1+AD5+AE5</f>
        <v>12970.42653680765</v>
      </c>
      <c r="AO5" s="47">
        <f>IFERROR(AM5/AB5,0)</f>
        <v>3.4314193347178534</v>
      </c>
      <c r="AP5" s="47">
        <f>AN5/AC5</f>
        <v>0.77918965809126917</v>
      </c>
    </row>
    <row r="6" spans="1:42" ht="13.5" customHeight="1">
      <c r="A6" s="53">
        <f>SUMIF('Program Costs'!D:D,C2,'Program Costs'!L:L)</f>
        <v>32500</v>
      </c>
      <c r="B6" s="97" t="s">
        <v>17</v>
      </c>
      <c r="C6" s="61">
        <v>18230405</v>
      </c>
      <c r="D6" s="61" t="s">
        <v>38</v>
      </c>
      <c r="E6" s="38" t="s">
        <v>876</v>
      </c>
      <c r="F6" s="39" t="s">
        <v>877</v>
      </c>
      <c r="G6" s="39">
        <v>33</v>
      </c>
      <c r="H6" s="39"/>
      <c r="I6" s="40" t="s">
        <v>282</v>
      </c>
      <c r="J6" s="41">
        <v>2</v>
      </c>
      <c r="K6" s="41">
        <v>4774</v>
      </c>
      <c r="L6" s="41"/>
      <c r="M6" s="42">
        <v>2000</v>
      </c>
      <c r="N6" s="42">
        <v>5999.93</v>
      </c>
      <c r="O6" s="43">
        <v>9548</v>
      </c>
      <c r="P6" s="44">
        <v>4000</v>
      </c>
      <c r="Q6" s="44">
        <v>11999.86</v>
      </c>
      <c r="R6" s="45">
        <v>24.59</v>
      </c>
      <c r="S6" s="46">
        <v>0</v>
      </c>
      <c r="T6" s="39">
        <f t="shared" si="0"/>
        <v>33</v>
      </c>
      <c r="U6" s="47">
        <f t="shared" si="1"/>
        <v>3.9560749173746048</v>
      </c>
      <c r="V6" s="48">
        <f t="shared" si="2"/>
        <v>3999.9300000000003</v>
      </c>
      <c r="W6" s="49">
        <f t="shared" si="3"/>
        <v>0.11988105810226075</v>
      </c>
      <c r="X6" s="44">
        <f t="shared" si="4"/>
        <v>3612.4058940599489</v>
      </c>
      <c r="Y6" s="44">
        <f t="shared" si="5"/>
        <v>7999.8600000000006</v>
      </c>
      <c r="Z6" s="44">
        <f t="shared" si="6"/>
        <v>7508.5402823834229</v>
      </c>
      <c r="AA6" s="50">
        <f t="shared" si="7"/>
        <v>15612.26589405995</v>
      </c>
      <c r="AB6" s="51">
        <f t="shared" si="8"/>
        <v>7019.2953934593088</v>
      </c>
      <c r="AC6" s="44">
        <f t="shared" si="8"/>
        <v>14594.994759334346</v>
      </c>
      <c r="AD6" s="44">
        <f t="shared" si="9"/>
        <v>629.22767833240596</v>
      </c>
      <c r="AE6" s="44">
        <v>0</v>
      </c>
      <c r="AF6" s="52">
        <f>HLOOKUP(I6,ElecAvoidedCostsWOCC!$A$5:$Q$50,G6+1,FALSE)</f>
        <v>2.3425199959356497</v>
      </c>
      <c r="AG6" s="44">
        <f t="shared" si="10"/>
        <v>22366.380921193584</v>
      </c>
      <c r="AH6" s="52">
        <f>HLOOKUP(I6,ElecAvoidedCostsWOCC!$A$5:$Q$50,T6+1,FALSE)</f>
        <v>2.3425199959356497</v>
      </c>
      <c r="AI6" s="44">
        <f t="shared" si="11"/>
        <v>0</v>
      </c>
      <c r="AJ6" s="44">
        <f t="shared" ref="AJ6:AJ24" si="12">AG6+AI6</f>
        <v>22366.380921193584</v>
      </c>
      <c r="AK6" s="44">
        <f>HLOOKUP(I6,ElecAvoidedCostsWOCC!$A$5:$Q$50,G6+1,FALSE)*J6*L6</f>
        <v>0</v>
      </c>
      <c r="AL6" s="44">
        <f t="shared" ref="AL6:AL24" si="13">AG6+AI6-AK6</f>
        <v>22366.380921193584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22366.380921193584</v>
      </c>
      <c r="AN6" s="48">
        <f t="shared" ref="AN6:AN24" si="14">AM6*1.1+AD6+AE6</f>
        <v>25232.246691645349</v>
      </c>
      <c r="AO6" s="47">
        <f t="shared" ref="AO6:AO24" si="15">IFERROR(AM6/AB6,0)</f>
        <v>3.1864139728376348</v>
      </c>
      <c r="AP6" s="47">
        <f t="shared" ref="AP6:AP24" si="16">AN6/AC6</f>
        <v>1.7288287599766257</v>
      </c>
    </row>
    <row r="7" spans="1:42" ht="13.5" customHeight="1">
      <c r="A7" s="36" t="s">
        <v>249</v>
      </c>
      <c r="B7" s="97" t="s">
        <v>17</v>
      </c>
      <c r="C7" s="61">
        <v>18230405</v>
      </c>
      <c r="D7" s="61" t="s">
        <v>38</v>
      </c>
      <c r="E7" s="38" t="s">
        <v>878</v>
      </c>
      <c r="F7" s="39" t="s">
        <v>877</v>
      </c>
      <c r="G7" s="39">
        <v>36</v>
      </c>
      <c r="H7" s="39"/>
      <c r="I7" s="40" t="s">
        <v>282</v>
      </c>
      <c r="J7" s="41">
        <v>8</v>
      </c>
      <c r="K7" s="497">
        <f>O7/J7</f>
        <v>6038.0762500000001</v>
      </c>
      <c r="L7" s="41"/>
      <c r="M7" s="42">
        <v>2000</v>
      </c>
      <c r="N7" s="42">
        <v>5477</v>
      </c>
      <c r="O7" s="43">
        <v>48304.61</v>
      </c>
      <c r="P7" s="44">
        <v>16000</v>
      </c>
      <c r="Q7" s="44">
        <v>43816</v>
      </c>
      <c r="R7" s="45">
        <v>9.1999999999999993</v>
      </c>
      <c r="S7" s="46">
        <v>0</v>
      </c>
      <c r="T7" s="39">
        <f t="shared" si="0"/>
        <v>36</v>
      </c>
      <c r="U7" s="47">
        <f t="shared" si="1"/>
        <v>21.833795484773109</v>
      </c>
      <c r="V7" s="48">
        <f t="shared" si="2"/>
        <v>3477</v>
      </c>
      <c r="W7" s="49">
        <f t="shared" si="3"/>
        <v>0.60649431902147521</v>
      </c>
      <c r="X7" s="44">
        <f t="shared" si="4"/>
        <v>18275.64493865387</v>
      </c>
      <c r="Y7" s="44">
        <f t="shared" si="5"/>
        <v>27816</v>
      </c>
      <c r="Z7" s="44">
        <f t="shared" si="6"/>
        <v>37986.710306851819</v>
      </c>
      <c r="AA7" s="50">
        <f t="shared" si="7"/>
        <v>62091.644938653873</v>
      </c>
      <c r="AB7" s="51">
        <f t="shared" si="8"/>
        <v>35511.554928346093</v>
      </c>
      <c r="AC7" s="44">
        <f t="shared" si="8"/>
        <v>58045.849246194135</v>
      </c>
      <c r="AD7" s="44">
        <f t="shared" si="9"/>
        <v>962.5828358650158</v>
      </c>
      <c r="AE7" s="44">
        <v>0</v>
      </c>
      <c r="AF7" s="52">
        <f>HLOOKUP(I7,ElecAvoidedCostsWOCC!$A$5:$Q$50,G7+1,FALSE)</f>
        <v>2.5226378224981394</v>
      </c>
      <c r="AG7" s="44">
        <f t="shared" si="10"/>
        <v>121855.03618702185</v>
      </c>
      <c r="AH7" s="52">
        <f>HLOOKUP(I7,ElecAvoidedCostsWOCC!$A$5:$Q$50,T7+1,FALSE)</f>
        <v>2.5226378224981394</v>
      </c>
      <c r="AI7" s="44">
        <f t="shared" si="11"/>
        <v>0</v>
      </c>
      <c r="AJ7" s="44">
        <f t="shared" si="12"/>
        <v>121855.03618702185</v>
      </c>
      <c r="AK7" s="44">
        <f>HLOOKUP(I7,ElecAvoidedCostsWOCC!$A$5:$Q$50,G7+1,FALSE)*J7*L7</f>
        <v>0</v>
      </c>
      <c r="AL7" s="44">
        <f t="shared" si="13"/>
        <v>121855.03618702185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121855.03618702185</v>
      </c>
      <c r="AN7" s="48">
        <f t="shared" si="14"/>
        <v>135003.12264158906</v>
      </c>
      <c r="AO7" s="47">
        <f t="shared" si="15"/>
        <v>3.431419334717853</v>
      </c>
      <c r="AP7" s="47">
        <f t="shared" si="16"/>
        <v>2.3258014895947232</v>
      </c>
    </row>
    <row r="8" spans="1:42" ht="13.5" customHeight="1">
      <c r="A8" s="53">
        <f>SUMIF('Program Costs'!D:D,C2,'Program Costs'!O:O)</f>
        <v>30133.25</v>
      </c>
      <c r="B8" s="97" t="s">
        <v>17</v>
      </c>
      <c r="C8" s="61">
        <v>18230405</v>
      </c>
      <c r="D8" s="61" t="s">
        <v>38</v>
      </c>
      <c r="E8" s="38" t="s">
        <v>879</v>
      </c>
      <c r="F8" s="39" t="s">
        <v>880</v>
      </c>
      <c r="G8" s="39">
        <v>27</v>
      </c>
      <c r="H8" s="39"/>
      <c r="I8" s="40" t="s">
        <v>248</v>
      </c>
      <c r="J8" s="41">
        <v>7</v>
      </c>
      <c r="K8" s="497">
        <f>O8/J8</f>
        <v>1370.8571428571429</v>
      </c>
      <c r="L8" s="41"/>
      <c r="M8" s="42">
        <v>750</v>
      </c>
      <c r="N8" s="42">
        <v>2215</v>
      </c>
      <c r="O8" s="43">
        <v>9596</v>
      </c>
      <c r="P8" s="44">
        <v>5250</v>
      </c>
      <c r="Q8" s="44">
        <v>15967.02</v>
      </c>
      <c r="R8" s="45">
        <v>8.6300000000000008</v>
      </c>
      <c r="S8" s="46">
        <v>0</v>
      </c>
      <c r="T8" s="39">
        <f t="shared" si="0"/>
        <v>27</v>
      </c>
      <c r="U8" s="47">
        <f t="shared" si="1"/>
        <v>3.2530606520560266</v>
      </c>
      <c r="V8" s="48">
        <f t="shared" si="2"/>
        <v>1465</v>
      </c>
      <c r="W8" s="49">
        <f t="shared" si="3"/>
        <v>0.12048372785392691</v>
      </c>
      <c r="X8" s="44">
        <f t="shared" si="4"/>
        <v>3630.5662923543432</v>
      </c>
      <c r="Y8" s="44">
        <f t="shared" si="5"/>
        <v>10717.02</v>
      </c>
      <c r="Z8" s="44">
        <f t="shared" si="6"/>
        <v>7546.2874476069683</v>
      </c>
      <c r="AA8" s="50">
        <f t="shared" si="7"/>
        <v>19597.586292354343</v>
      </c>
      <c r="AB8" s="51">
        <f t="shared" si="8"/>
        <v>7054.5830116920333</v>
      </c>
      <c r="AC8" s="44">
        <f t="shared" si="8"/>
        <v>18320.637835238234</v>
      </c>
      <c r="AD8" s="44">
        <f t="shared" si="9"/>
        <v>726.17377171289309</v>
      </c>
      <c r="AE8" s="44">
        <v>0</v>
      </c>
      <c r="AF8" s="52">
        <f>HLOOKUP(I8,ElecAvoidedCostsWOCC!$A$5:$Q$50,G8+1,FALSE)</f>
        <v>1.6682654760840347</v>
      </c>
      <c r="AG8" s="44">
        <f t="shared" si="10"/>
        <v>16008.675508502398</v>
      </c>
      <c r="AH8" s="52">
        <f>HLOOKUP(I8,ElecAvoidedCostsWOCC!$A$5:$Q$50,T8+1,FALSE)</f>
        <v>1.6682654760840347</v>
      </c>
      <c r="AI8" s="44">
        <f t="shared" si="11"/>
        <v>0</v>
      </c>
      <c r="AJ8" s="44">
        <f t="shared" si="12"/>
        <v>16008.675508502398</v>
      </c>
      <c r="AK8" s="44">
        <f>HLOOKUP(I8,ElecAvoidedCostsWOCC!$A$5:$Q$50,G8+1,FALSE)*J8*L8</f>
        <v>0</v>
      </c>
      <c r="AL8" s="44">
        <f t="shared" si="13"/>
        <v>16008.675508502398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16008.675508502398</v>
      </c>
      <c r="AN8" s="48">
        <f t="shared" si="14"/>
        <v>18335.716831065532</v>
      </c>
      <c r="AO8" s="47">
        <f t="shared" si="15"/>
        <v>2.269258931671815</v>
      </c>
      <c r="AP8" s="47">
        <f t="shared" si="16"/>
        <v>1.0008230606359292</v>
      </c>
    </row>
    <row r="9" spans="1:42" ht="13.5" customHeight="1">
      <c r="A9" s="36" t="s">
        <v>251</v>
      </c>
      <c r="B9" s="97" t="s">
        <v>17</v>
      </c>
      <c r="C9" s="61">
        <v>18230405</v>
      </c>
      <c r="D9" s="61" t="s">
        <v>38</v>
      </c>
      <c r="E9" s="38" t="s">
        <v>881</v>
      </c>
      <c r="F9" s="39" t="s">
        <v>882</v>
      </c>
      <c r="G9" s="39">
        <v>27</v>
      </c>
      <c r="H9" s="39"/>
      <c r="I9" s="40" t="s">
        <v>248</v>
      </c>
      <c r="J9" s="41">
        <v>1</v>
      </c>
      <c r="K9" s="497">
        <f>O9/J9</f>
        <v>5429</v>
      </c>
      <c r="L9" s="41"/>
      <c r="M9" s="42">
        <v>1000</v>
      </c>
      <c r="N9" s="42">
        <v>3773</v>
      </c>
      <c r="O9" s="43">
        <v>5429</v>
      </c>
      <c r="P9" s="44">
        <v>1000</v>
      </c>
      <c r="Q9" s="44">
        <v>3773</v>
      </c>
      <c r="R9" s="45">
        <v>14.96</v>
      </c>
      <c r="S9" s="46">
        <v>0</v>
      </c>
      <c r="T9" s="39">
        <f t="shared" si="0"/>
        <v>27</v>
      </c>
      <c r="U9" s="47">
        <f t="shared" si="1"/>
        <v>1.8404404210100218</v>
      </c>
      <c r="V9" s="48">
        <f t="shared" si="2"/>
        <v>2773</v>
      </c>
      <c r="W9" s="49">
        <f t="shared" si="3"/>
        <v>6.8164460037408212E-2</v>
      </c>
      <c r="X9" s="44">
        <f t="shared" si="4"/>
        <v>2054.0167154222308</v>
      </c>
      <c r="Y9" s="44">
        <f t="shared" si="5"/>
        <v>2773</v>
      </c>
      <c r="Z9" s="44">
        <f t="shared" si="6"/>
        <v>4269.3616666379976</v>
      </c>
      <c r="AA9" s="50">
        <f t="shared" si="7"/>
        <v>5827.0167154222308</v>
      </c>
      <c r="AB9" s="51">
        <f t="shared" si="8"/>
        <v>3991.1766538636975</v>
      </c>
      <c r="AC9" s="44">
        <f t="shared" si="8"/>
        <v>5447.3373052465458</v>
      </c>
      <c r="AD9" s="44">
        <f t="shared" si="9"/>
        <v>179.83048542997645</v>
      </c>
      <c r="AE9" s="44">
        <f t="shared" ref="AE9:AE24" si="17">-PV(ElecDiscountRate,T9,S9)*J9</f>
        <v>0</v>
      </c>
      <c r="AF9" s="52">
        <f>HLOOKUP(I9,ElecAvoidedCostsWOCC!$A$5:$Q$50,G9+1,FALSE)</f>
        <v>1.6682654760840347</v>
      </c>
      <c r="AG9" s="44">
        <f t="shared" si="10"/>
        <v>9057.013269660225</v>
      </c>
      <c r="AH9" s="52">
        <f>HLOOKUP(I9,ElecAvoidedCostsWOCC!$A$5:$Q$50,T9+1,FALSE)</f>
        <v>1.6682654760840347</v>
      </c>
      <c r="AI9" s="44">
        <f t="shared" si="11"/>
        <v>0</v>
      </c>
      <c r="AJ9" s="44">
        <f t="shared" si="12"/>
        <v>9057.013269660225</v>
      </c>
      <c r="AK9" s="44">
        <f>HLOOKUP(I9,ElecAvoidedCostsWOCC!$A$5:$Q$50,G9+1,FALSE)*J9*L9</f>
        <v>0</v>
      </c>
      <c r="AL9" s="44">
        <f t="shared" si="13"/>
        <v>9057.013269660225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9057.013269660225</v>
      </c>
      <c r="AN9" s="48">
        <f t="shared" si="14"/>
        <v>10142.545082056226</v>
      </c>
      <c r="AO9" s="47">
        <f t="shared" si="15"/>
        <v>2.2692589316718155</v>
      </c>
      <c r="AP9" s="47">
        <f t="shared" si="16"/>
        <v>1.8619271239707407</v>
      </c>
    </row>
    <row r="10" spans="1:42" ht="13.5" customHeight="1">
      <c r="A10" s="54">
        <f>SUM(O5:O999)</f>
        <v>79645.61</v>
      </c>
      <c r="B10" s="97" t="s">
        <v>17</v>
      </c>
      <c r="C10" s="61">
        <v>18230405</v>
      </c>
      <c r="D10" s="61" t="s">
        <v>38</v>
      </c>
      <c r="E10" s="38" t="s">
        <v>883</v>
      </c>
      <c r="F10" s="39" t="s">
        <v>884</v>
      </c>
      <c r="G10" s="39">
        <v>36</v>
      </c>
      <c r="H10" s="39"/>
      <c r="I10" s="40" t="s">
        <v>282</v>
      </c>
      <c r="J10" s="41">
        <v>1</v>
      </c>
      <c r="K10" s="497">
        <f>O10/J10</f>
        <v>2158</v>
      </c>
      <c r="L10" s="41"/>
      <c r="M10" s="42">
        <v>1000</v>
      </c>
      <c r="N10" s="42">
        <v>4164</v>
      </c>
      <c r="O10" s="43">
        <v>2158</v>
      </c>
      <c r="P10" s="44">
        <v>1000</v>
      </c>
      <c r="Q10" s="44">
        <v>4164</v>
      </c>
      <c r="R10" s="45">
        <v>3.35</v>
      </c>
      <c r="S10" s="46">
        <v>0</v>
      </c>
      <c r="T10" s="39">
        <f t="shared" si="0"/>
        <v>36</v>
      </c>
      <c r="U10" s="47">
        <f t="shared" si="1"/>
        <v>0.9754209930716834</v>
      </c>
      <c r="V10" s="48">
        <f t="shared" si="2"/>
        <v>3164</v>
      </c>
      <c r="W10" s="49">
        <f t="shared" si="3"/>
        <v>2.709502758532454E-2</v>
      </c>
      <c r="X10" s="44">
        <f t="shared" si="4"/>
        <v>816.46123998548069</v>
      </c>
      <c r="Y10" s="44">
        <f t="shared" si="5"/>
        <v>3164</v>
      </c>
      <c r="Z10" s="44">
        <f t="shared" si="6"/>
        <v>1697.0496365085282</v>
      </c>
      <c r="AA10" s="50">
        <f t="shared" si="7"/>
        <v>4980.4612399854805</v>
      </c>
      <c r="AB10" s="51">
        <f t="shared" si="8"/>
        <v>1586.4725030462075</v>
      </c>
      <c r="AC10" s="44">
        <f t="shared" si="8"/>
        <v>4655.9420772043377</v>
      </c>
      <c r="AD10" s="44">
        <f t="shared" si="9"/>
        <v>43.813213317225589</v>
      </c>
      <c r="AE10" s="44">
        <f t="shared" si="17"/>
        <v>0</v>
      </c>
      <c r="AF10" s="52">
        <f>HLOOKUP(I10,ElecAvoidedCostsWOCC!$A$5:$Q$50,G10+1,FALSE)</f>
        <v>2.5226378224981394</v>
      </c>
      <c r="AG10" s="44">
        <f t="shared" si="10"/>
        <v>5443.8524209509851</v>
      </c>
      <c r="AH10" s="52">
        <f>HLOOKUP(I10,ElecAvoidedCostsWOCC!$A$5:$Q$50,T10+1,FALSE)</f>
        <v>2.5226378224981394</v>
      </c>
      <c r="AI10" s="44">
        <f t="shared" si="11"/>
        <v>0</v>
      </c>
      <c r="AJ10" s="44">
        <f t="shared" si="12"/>
        <v>5443.8524209509851</v>
      </c>
      <c r="AK10" s="44">
        <f>HLOOKUP(I10,ElecAvoidedCostsWOCC!$A$5:$Q$50,G10+1,FALSE)*J10*L10</f>
        <v>0</v>
      </c>
      <c r="AL10" s="44">
        <f t="shared" si="13"/>
        <v>5443.8524209509851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5443.8524209509851</v>
      </c>
      <c r="AN10" s="48">
        <f t="shared" si="14"/>
        <v>6032.0508763633097</v>
      </c>
      <c r="AO10" s="47">
        <f t="shared" si="15"/>
        <v>3.4314193347178534</v>
      </c>
      <c r="AP10" s="47">
        <f t="shared" si="16"/>
        <v>1.2955596904644606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31750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64032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33.942523134671205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62633.25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125915.25000000001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3.1828083786212273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1.7646307451487901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64" priority="4">
      <formula>ISTEXT(J5)</formula>
    </cfRule>
    <cfRule type="notContainsBlanks" dxfId="263" priority="5">
      <formula>LEN(TRIM(J5))&gt;0</formula>
    </cfRule>
  </conditionalFormatting>
  <conditionalFormatting sqref="M5:N24 R5:S24">
    <cfRule type="expression" dxfId="262" priority="2">
      <formula>ISTEXT(M5)</formula>
    </cfRule>
  </conditionalFormatting>
  <conditionalFormatting sqref="M5:N24 R5:S24">
    <cfRule type="notContainsBlanks" dxfId="261" priority="3">
      <formula>LEN(TRIM(M5))&gt;0</formula>
    </cfRule>
  </conditionalFormatting>
  <conditionalFormatting sqref="R5:S24">
    <cfRule type="expression" dxfId="2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18230071</v>
      </c>
      <c r="D2" s="20" t="s">
        <v>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17</v>
      </c>
      <c r="C5" s="61">
        <v>18230071</v>
      </c>
      <c r="D5" s="61" t="s">
        <v>18</v>
      </c>
      <c r="E5" s="38" t="s">
        <v>885</v>
      </c>
      <c r="F5" s="39" t="s">
        <v>886</v>
      </c>
      <c r="G5" s="39">
        <v>45</v>
      </c>
      <c r="H5" s="39"/>
      <c r="I5" s="40" t="s">
        <v>283</v>
      </c>
      <c r="J5" s="41">
        <v>2</v>
      </c>
      <c r="K5" s="41">
        <v>2299</v>
      </c>
      <c r="L5" s="41"/>
      <c r="M5" s="42">
        <v>1000</v>
      </c>
      <c r="N5" s="42">
        <v>2441.6999999999998</v>
      </c>
      <c r="O5" s="43">
        <v>4598</v>
      </c>
      <c r="P5" s="44">
        <v>2000</v>
      </c>
      <c r="Q5" s="44">
        <v>4883.3999999999996</v>
      </c>
      <c r="R5" s="45">
        <v>15.57</v>
      </c>
      <c r="S5" s="46">
        <v>0</v>
      </c>
      <c r="T5" s="39">
        <f t="shared" ref="T5:T24" si="0">G5+H5</f>
        <v>45</v>
      </c>
      <c r="U5" s="47">
        <f t="shared" ref="U5:U24" si="1">(O5/$A$10)*T5</f>
        <v>1.6142143860196598</v>
      </c>
      <c r="V5" s="48">
        <f t="shared" ref="V5:V24" si="2">N5-M5</f>
        <v>1441.6999999999998</v>
      </c>
      <c r="W5" s="49">
        <f t="shared" ref="W5:W24" si="3">(O5/A$10)</f>
        <v>3.5871430800436886E-2</v>
      </c>
      <c r="X5" s="44">
        <f t="shared" ref="X5:X24" si="4">W5*A$8</f>
        <v>2096.4792282727417</v>
      </c>
      <c r="Y5" s="44">
        <f t="shared" ref="Y5:Y24" si="5">Q5-P5</f>
        <v>2883.3999999999996</v>
      </c>
      <c r="Z5" s="44">
        <f t="shared" ref="Z5:Z24" si="6">X5+(A$6*W5)</f>
        <v>5428.8207197690754</v>
      </c>
      <c r="AA5" s="50">
        <f t="shared" ref="AA5:AA24" si="7">Q5+X5</f>
        <v>6979.8792282727409</v>
      </c>
      <c r="AB5" s="51">
        <f t="shared" ref="AB5:AC20" si="8">Z5/(1+ElecDiscountRate)^1</f>
        <v>5075.0871457128869</v>
      </c>
      <c r="AC5" s="44">
        <f t="shared" si="8"/>
        <v>6525.081077192428</v>
      </c>
      <c r="AD5" s="44">
        <f t="shared" ref="AD5:AD24" si="9">-PV(ElecDiscountRate,T5,R5)*J5</f>
        <v>425.22938358428627</v>
      </c>
      <c r="AE5" s="44">
        <v>0</v>
      </c>
      <c r="AF5" s="52">
        <f>HLOOKUP(I5,ElecAvoidedCostsWOCC!$A$5:$Q$50,G5+1,FALSE)</f>
        <v>3.4276422079642828</v>
      </c>
      <c r="AG5" s="44">
        <f t="shared" ref="AG5:AG24" si="10">AF5*J5*K5</f>
        <v>15760.298872219772</v>
      </c>
      <c r="AH5" s="52">
        <f>HLOOKUP(I5,ElecAvoidedCostsWOCC!$A$5:$Q$50,T5+1,FALSE)</f>
        <v>3.4276422079642828</v>
      </c>
      <c r="AI5" s="44">
        <f t="shared" ref="AI5:AI24" si="11">AH5*J5*L5</f>
        <v>0</v>
      </c>
      <c r="AJ5" s="44">
        <f>AG5+AI5</f>
        <v>15760.298872219772</v>
      </c>
      <c r="AK5" s="44">
        <f>HLOOKUP(I5,ElecAvoidedCostsWOCC!$A$5:$Q$50,G5+1,FALSE)*J5*L5</f>
        <v>0</v>
      </c>
      <c r="AL5" s="44">
        <f>AG5+AI5-AK5</f>
        <v>15760.298872219772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15760.298872219772</v>
      </c>
      <c r="AN5" s="48">
        <f>AM5*1.1+AD5+AE5</f>
        <v>17761.558143026035</v>
      </c>
      <c r="AO5" s="47">
        <f>IFERROR(AM5/AB5,0)</f>
        <v>3.1054242852820915</v>
      </c>
      <c r="AP5" s="47">
        <f>AN5/AC5</f>
        <v>2.7220440532316528</v>
      </c>
    </row>
    <row r="6" spans="1:42" ht="13.5" customHeight="1">
      <c r="A6" s="53">
        <f>SUMIF('Program Costs'!D:D,C2,'Program Costs'!L:L)</f>
        <v>92896.81</v>
      </c>
      <c r="B6" s="97" t="s">
        <v>17</v>
      </c>
      <c r="C6" s="61">
        <v>18230071</v>
      </c>
      <c r="D6" s="61" t="s">
        <v>18</v>
      </c>
      <c r="E6" s="38" t="s">
        <v>887</v>
      </c>
      <c r="F6" s="39" t="s">
        <v>886</v>
      </c>
      <c r="G6" s="39">
        <v>44</v>
      </c>
      <c r="H6" s="39"/>
      <c r="I6" s="40" t="s">
        <v>283</v>
      </c>
      <c r="J6" s="41">
        <v>26</v>
      </c>
      <c r="K6" s="41">
        <v>2302</v>
      </c>
      <c r="L6" s="41"/>
      <c r="M6" s="42">
        <v>1000</v>
      </c>
      <c r="N6" s="42">
        <v>2400.94</v>
      </c>
      <c r="O6" s="43">
        <v>59852</v>
      </c>
      <c r="P6" s="44">
        <v>26000</v>
      </c>
      <c r="Q6" s="44">
        <v>62424.44</v>
      </c>
      <c r="R6" s="45">
        <v>17.04</v>
      </c>
      <c r="S6" s="46">
        <v>0</v>
      </c>
      <c r="T6" s="39">
        <f t="shared" si="0"/>
        <v>44</v>
      </c>
      <c r="U6" s="47">
        <f t="shared" si="1"/>
        <v>20.545233265720078</v>
      </c>
      <c r="V6" s="48">
        <f t="shared" si="2"/>
        <v>1400.94</v>
      </c>
      <c r="W6" s="49">
        <f t="shared" si="3"/>
        <v>0.46693711967545637</v>
      </c>
      <c r="X6" s="44">
        <f t="shared" si="4"/>
        <v>27289.794425963493</v>
      </c>
      <c r="Y6" s="44">
        <f t="shared" si="5"/>
        <v>36424.44</v>
      </c>
      <c r="Z6" s="44">
        <f t="shared" si="6"/>
        <v>70666.763314401629</v>
      </c>
      <c r="AA6" s="50">
        <f t="shared" si="7"/>
        <v>89714.234425963499</v>
      </c>
      <c r="AB6" s="51">
        <f t="shared" si="8"/>
        <v>66062.226151632814</v>
      </c>
      <c r="AC6" s="44">
        <f t="shared" si="8"/>
        <v>83868.593461684111</v>
      </c>
      <c r="AD6" s="44">
        <f t="shared" si="9"/>
        <v>6028.5291022021183</v>
      </c>
      <c r="AE6" s="44">
        <v>0</v>
      </c>
      <c r="AF6" s="52">
        <f>HLOOKUP(I6,ElecAvoidedCostsWOCC!$A$5:$Q$50,G6+1,FALSE)</f>
        <v>3.3440411785017394</v>
      </c>
      <c r="AG6" s="44">
        <f t="shared" si="10"/>
        <v>200147.55261568609</v>
      </c>
      <c r="AH6" s="52">
        <f>HLOOKUP(I6,ElecAvoidedCostsWOCC!$A$5:$Q$50,T6+1,FALSE)</f>
        <v>3.3440411785017394</v>
      </c>
      <c r="AI6" s="44">
        <f t="shared" si="11"/>
        <v>0</v>
      </c>
      <c r="AJ6" s="44">
        <f t="shared" ref="AJ6:AJ24" si="12">AG6+AI6</f>
        <v>200147.55261568609</v>
      </c>
      <c r="AK6" s="44">
        <f>HLOOKUP(I6,ElecAvoidedCostsWOCC!$A$5:$Q$50,G6+1,FALSE)*J6*L6</f>
        <v>0</v>
      </c>
      <c r="AL6" s="44">
        <f t="shared" ref="AL6:AL24" si="13">AG6+AI6-AK6</f>
        <v>200147.55261568609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200147.55261568612</v>
      </c>
      <c r="AN6" s="48">
        <f t="shared" ref="AN6:AN24" si="14">AM6*1.1+AD6+AE6</f>
        <v>226190.83697945689</v>
      </c>
      <c r="AO6" s="47">
        <f t="shared" ref="AO6:AO24" si="15">IFERROR(AM6/AB6,0)</f>
        <v>3.0296822295435044</v>
      </c>
      <c r="AP6" s="47">
        <f t="shared" ref="AP6:AP24" si="16">AN6/AC6</f>
        <v>2.6969670963039767</v>
      </c>
    </row>
    <row r="7" spans="1:42" ht="13.5" customHeight="1">
      <c r="A7" s="36" t="s">
        <v>249</v>
      </c>
      <c r="B7" s="97" t="s">
        <v>17</v>
      </c>
      <c r="C7" s="61">
        <v>18230071</v>
      </c>
      <c r="D7" s="61" t="s">
        <v>18</v>
      </c>
      <c r="E7" s="38" t="s">
        <v>888</v>
      </c>
      <c r="F7" s="39" t="s">
        <v>886</v>
      </c>
      <c r="G7" s="39">
        <v>45</v>
      </c>
      <c r="H7" s="39"/>
      <c r="I7" s="40" t="s">
        <v>283</v>
      </c>
      <c r="J7" s="41">
        <v>24</v>
      </c>
      <c r="K7" s="41">
        <v>2066</v>
      </c>
      <c r="L7" s="41"/>
      <c r="M7" s="42">
        <v>1000</v>
      </c>
      <c r="N7" s="42">
        <v>2514.08</v>
      </c>
      <c r="O7" s="43">
        <v>49584</v>
      </c>
      <c r="P7" s="44">
        <v>24000</v>
      </c>
      <c r="Q7" s="44">
        <v>60337.919999999998</v>
      </c>
      <c r="R7" s="45">
        <v>0</v>
      </c>
      <c r="S7" s="46">
        <v>0</v>
      </c>
      <c r="T7" s="39">
        <f t="shared" si="0"/>
        <v>45</v>
      </c>
      <c r="U7" s="47">
        <f t="shared" si="1"/>
        <v>17.407395849586518</v>
      </c>
      <c r="V7" s="48">
        <f t="shared" si="2"/>
        <v>1514.08</v>
      </c>
      <c r="W7" s="49">
        <f t="shared" si="3"/>
        <v>0.38683101887970039</v>
      </c>
      <c r="X7" s="44">
        <f t="shared" si="4"/>
        <v>22608.052643470121</v>
      </c>
      <c r="Y7" s="44">
        <f t="shared" si="5"/>
        <v>36337.919999999998</v>
      </c>
      <c r="Z7" s="44">
        <f t="shared" si="6"/>
        <v>58543.420306444066</v>
      </c>
      <c r="AA7" s="50">
        <f t="shared" si="7"/>
        <v>82945.972643470115</v>
      </c>
      <c r="AB7" s="51">
        <f t="shared" si="8"/>
        <v>54728.821451289201</v>
      </c>
      <c r="AC7" s="44">
        <f t="shared" si="8"/>
        <v>77541.3411643172</v>
      </c>
      <c r="AD7" s="44">
        <f t="shared" si="9"/>
        <v>0</v>
      </c>
      <c r="AE7" s="44">
        <v>0</v>
      </c>
      <c r="AF7" s="52">
        <f>HLOOKUP(I7,ElecAvoidedCostsWOCC!$A$5:$Q$50,G7+1,FALSE)</f>
        <v>3.4276422079642828</v>
      </c>
      <c r="AG7" s="44">
        <f t="shared" si="10"/>
        <v>169956.21123970099</v>
      </c>
      <c r="AH7" s="52">
        <f>HLOOKUP(I7,ElecAvoidedCostsWOCC!$A$5:$Q$50,T7+1,FALSE)</f>
        <v>3.4276422079642828</v>
      </c>
      <c r="AI7" s="44">
        <f t="shared" si="11"/>
        <v>0</v>
      </c>
      <c r="AJ7" s="44">
        <f t="shared" si="12"/>
        <v>169956.21123970099</v>
      </c>
      <c r="AK7" s="44">
        <f>HLOOKUP(I7,ElecAvoidedCostsWOCC!$A$5:$Q$50,G7+1,FALSE)*J7*L7</f>
        <v>0</v>
      </c>
      <c r="AL7" s="44">
        <f t="shared" si="13"/>
        <v>169956.21123970099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169956.21123970102</v>
      </c>
      <c r="AN7" s="48">
        <f t="shared" si="14"/>
        <v>186951.83236367113</v>
      </c>
      <c r="AO7" s="47">
        <f t="shared" si="15"/>
        <v>3.1054242852820924</v>
      </c>
      <c r="AP7" s="47">
        <f t="shared" si="16"/>
        <v>2.4109955999794108</v>
      </c>
    </row>
    <row r="8" spans="1:42" ht="13.5" customHeight="1">
      <c r="A8" s="53">
        <f>SUMIF('Program Costs'!D:D,C2,'Program Costs'!O:O)</f>
        <v>58444.260000000009</v>
      </c>
      <c r="B8" s="97" t="s">
        <v>17</v>
      </c>
      <c r="C8" s="61">
        <v>18230071</v>
      </c>
      <c r="D8" s="61" t="s">
        <v>18</v>
      </c>
      <c r="E8" s="38" t="s">
        <v>889</v>
      </c>
      <c r="F8" s="39" t="s">
        <v>890</v>
      </c>
      <c r="G8" s="39">
        <v>41</v>
      </c>
      <c r="H8" s="39"/>
      <c r="I8" s="40" t="s">
        <v>283</v>
      </c>
      <c r="J8" s="41">
        <v>2</v>
      </c>
      <c r="K8" s="41">
        <v>2978</v>
      </c>
      <c r="L8" s="41"/>
      <c r="M8" s="42">
        <v>1500</v>
      </c>
      <c r="N8" s="42">
        <v>3990.85</v>
      </c>
      <c r="O8" s="43">
        <v>5956</v>
      </c>
      <c r="P8" s="44">
        <v>3000</v>
      </c>
      <c r="Q8" s="44">
        <v>7981.7</v>
      </c>
      <c r="R8" s="45">
        <v>19.91</v>
      </c>
      <c r="S8" s="46">
        <v>0</v>
      </c>
      <c r="T8" s="39">
        <f t="shared" si="0"/>
        <v>41</v>
      </c>
      <c r="U8" s="47">
        <f t="shared" si="1"/>
        <v>1.9051022000312061</v>
      </c>
      <c r="V8" s="48">
        <f t="shared" si="2"/>
        <v>2490.85</v>
      </c>
      <c r="W8" s="49">
        <f t="shared" si="3"/>
        <v>4.6465907317834294E-2</v>
      </c>
      <c r="X8" s="44">
        <f t="shared" si="4"/>
        <v>2715.6655684194106</v>
      </c>
      <c r="Y8" s="44">
        <f t="shared" si="5"/>
        <v>4981.7</v>
      </c>
      <c r="Z8" s="44">
        <f t="shared" si="6"/>
        <v>7032.2001320018735</v>
      </c>
      <c r="AA8" s="50">
        <f t="shared" si="7"/>
        <v>10697.365568419411</v>
      </c>
      <c r="AB8" s="51">
        <f t="shared" si="8"/>
        <v>6573.9928316367887</v>
      </c>
      <c r="AC8" s="44">
        <f t="shared" si="8"/>
        <v>10000.34174854577</v>
      </c>
      <c r="AD8" s="44">
        <f t="shared" si="9"/>
        <v>535.23721432371315</v>
      </c>
      <c r="AE8" s="44">
        <v>0</v>
      </c>
      <c r="AF8" s="52">
        <f>HLOOKUP(I8,ElecAvoidedCostsWOCC!$A$5:$Q$50,G8+1,FALSE)</f>
        <v>3.105274668448097</v>
      </c>
      <c r="AG8" s="44">
        <f t="shared" si="10"/>
        <v>18495.015925276864</v>
      </c>
      <c r="AH8" s="52">
        <f>HLOOKUP(I8,ElecAvoidedCostsWOCC!$A$5:$Q$50,T8+1,FALSE)</f>
        <v>3.105274668448097</v>
      </c>
      <c r="AI8" s="44">
        <f t="shared" si="11"/>
        <v>0</v>
      </c>
      <c r="AJ8" s="44">
        <f t="shared" si="12"/>
        <v>18495.015925276864</v>
      </c>
      <c r="AK8" s="44">
        <f>HLOOKUP(I8,ElecAvoidedCostsWOCC!$A$5:$Q$50,G8+1,FALSE)*J8*L8</f>
        <v>0</v>
      </c>
      <c r="AL8" s="44">
        <f t="shared" si="13"/>
        <v>18495.015925276864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18495.015925276864</v>
      </c>
      <c r="AN8" s="48">
        <f t="shared" si="14"/>
        <v>20879.754732128265</v>
      </c>
      <c r="AO8" s="47">
        <f t="shared" si="15"/>
        <v>2.8133611336281281</v>
      </c>
      <c r="AP8" s="47">
        <f t="shared" si="16"/>
        <v>2.0879041193931753</v>
      </c>
    </row>
    <row r="9" spans="1:42" ht="13.5" customHeight="1">
      <c r="A9" s="36" t="s">
        <v>251</v>
      </c>
      <c r="B9" s="97" t="s">
        <v>17</v>
      </c>
      <c r="C9" s="61">
        <v>18230071</v>
      </c>
      <c r="D9" s="61" t="s">
        <v>18</v>
      </c>
      <c r="E9" s="38" t="s">
        <v>891</v>
      </c>
      <c r="F9" s="39" t="s">
        <v>890</v>
      </c>
      <c r="G9" s="39">
        <v>41</v>
      </c>
      <c r="H9" s="39"/>
      <c r="I9" s="40" t="s">
        <v>283</v>
      </c>
      <c r="J9" s="41">
        <v>1</v>
      </c>
      <c r="K9" s="41">
        <v>2978</v>
      </c>
      <c r="L9" s="41"/>
      <c r="M9" s="42">
        <v>2000</v>
      </c>
      <c r="N9" s="42">
        <v>3990.85</v>
      </c>
      <c r="O9" s="43">
        <v>2978</v>
      </c>
      <c r="P9" s="44">
        <v>2000</v>
      </c>
      <c r="Q9" s="44">
        <v>3990.85</v>
      </c>
      <c r="R9" s="45">
        <v>19.91</v>
      </c>
      <c r="S9" s="46">
        <v>0</v>
      </c>
      <c r="T9" s="39">
        <f t="shared" si="0"/>
        <v>41</v>
      </c>
      <c r="U9" s="47">
        <f t="shared" si="1"/>
        <v>0.95255110001560306</v>
      </c>
      <c r="V9" s="48">
        <f t="shared" si="2"/>
        <v>1990.85</v>
      </c>
      <c r="W9" s="49">
        <f t="shared" si="3"/>
        <v>2.3232953658917147E-2</v>
      </c>
      <c r="X9" s="44">
        <f t="shared" si="4"/>
        <v>1357.8327842097053</v>
      </c>
      <c r="Y9" s="44">
        <f t="shared" si="5"/>
        <v>1990.85</v>
      </c>
      <c r="Z9" s="44">
        <f t="shared" si="6"/>
        <v>3516.1000660009367</v>
      </c>
      <c r="AA9" s="50">
        <f t="shared" si="7"/>
        <v>5348.6827842097055</v>
      </c>
      <c r="AB9" s="51">
        <f t="shared" si="8"/>
        <v>3286.9964158183943</v>
      </c>
      <c r="AC9" s="44">
        <f t="shared" si="8"/>
        <v>5000.1708742728852</v>
      </c>
      <c r="AD9" s="44">
        <f t="shared" si="9"/>
        <v>267.61860716185657</v>
      </c>
      <c r="AE9" s="44">
        <f t="shared" ref="AE9:AE24" si="17">-PV(ElecDiscountRate,T9,S9)*J9</f>
        <v>0</v>
      </c>
      <c r="AF9" s="52">
        <f>HLOOKUP(I9,ElecAvoidedCostsWOCC!$A$5:$Q$50,G9+1,FALSE)</f>
        <v>3.105274668448097</v>
      </c>
      <c r="AG9" s="44">
        <f t="shared" si="10"/>
        <v>9247.5079626384322</v>
      </c>
      <c r="AH9" s="52">
        <f>HLOOKUP(I9,ElecAvoidedCostsWOCC!$A$5:$Q$50,T9+1,FALSE)</f>
        <v>3.105274668448097</v>
      </c>
      <c r="AI9" s="44">
        <f t="shared" si="11"/>
        <v>0</v>
      </c>
      <c r="AJ9" s="44">
        <f t="shared" si="12"/>
        <v>9247.5079626384322</v>
      </c>
      <c r="AK9" s="44">
        <f>HLOOKUP(I9,ElecAvoidedCostsWOCC!$A$5:$Q$50,G9+1,FALSE)*J9*L9</f>
        <v>0</v>
      </c>
      <c r="AL9" s="44">
        <f t="shared" si="13"/>
        <v>9247.5079626384322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9247.5079626384322</v>
      </c>
      <c r="AN9" s="48">
        <f t="shared" si="14"/>
        <v>10439.877366064133</v>
      </c>
      <c r="AO9" s="47">
        <f t="shared" si="15"/>
        <v>2.8133611336281281</v>
      </c>
      <c r="AP9" s="47">
        <f t="shared" si="16"/>
        <v>2.0879041193931753</v>
      </c>
    </row>
    <row r="10" spans="1:42" ht="13.5" customHeight="1">
      <c r="A10" s="54">
        <f>SUM(O5:O999)</f>
        <v>128180</v>
      </c>
      <c r="B10" s="97" t="s">
        <v>17</v>
      </c>
      <c r="C10" s="61">
        <v>18230071</v>
      </c>
      <c r="D10" s="61" t="s">
        <v>18</v>
      </c>
      <c r="E10" s="38" t="s">
        <v>892</v>
      </c>
      <c r="F10" s="39" t="s">
        <v>890</v>
      </c>
      <c r="G10" s="39">
        <v>43</v>
      </c>
      <c r="H10" s="39"/>
      <c r="I10" s="40" t="s">
        <v>283</v>
      </c>
      <c r="J10" s="41">
        <v>2</v>
      </c>
      <c r="K10" s="41">
        <v>2606</v>
      </c>
      <c r="L10" s="41"/>
      <c r="M10" s="42">
        <v>2000</v>
      </c>
      <c r="N10" s="42">
        <v>4110.8</v>
      </c>
      <c r="O10" s="43">
        <v>5212</v>
      </c>
      <c r="P10" s="44">
        <v>4000</v>
      </c>
      <c r="Q10" s="44">
        <v>8221.6</v>
      </c>
      <c r="R10" s="45">
        <v>0</v>
      </c>
      <c r="S10" s="46">
        <v>0</v>
      </c>
      <c r="T10" s="39">
        <f t="shared" si="0"/>
        <v>43</v>
      </c>
      <c r="U10" s="47">
        <f t="shared" si="1"/>
        <v>1.7484474957091591</v>
      </c>
      <c r="V10" s="48">
        <f t="shared" si="2"/>
        <v>2110.8000000000002</v>
      </c>
      <c r="W10" s="49">
        <f t="shared" si="3"/>
        <v>4.0661569667654864E-2</v>
      </c>
      <c r="X10" s="44">
        <f t="shared" si="4"/>
        <v>2376.4353496645349</v>
      </c>
      <c r="Y10" s="44">
        <f t="shared" si="5"/>
        <v>4221.6000000000004</v>
      </c>
      <c r="Z10" s="44">
        <f t="shared" si="6"/>
        <v>6153.7654613824325</v>
      </c>
      <c r="AA10" s="50">
        <f t="shared" si="7"/>
        <v>10598.035349664535</v>
      </c>
      <c r="AB10" s="51">
        <f t="shared" si="8"/>
        <v>5752.7956075370967</v>
      </c>
      <c r="AC10" s="44">
        <f t="shared" si="8"/>
        <v>9907.4837334435197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3.2624791985382822</v>
      </c>
      <c r="AG10" s="44">
        <f t="shared" si="10"/>
        <v>17004.041582781527</v>
      </c>
      <c r="AH10" s="52">
        <f>HLOOKUP(I10,ElecAvoidedCostsWOCC!$A$5:$Q$50,T10+1,FALSE)</f>
        <v>3.2624791985382822</v>
      </c>
      <c r="AI10" s="44">
        <f t="shared" si="11"/>
        <v>0</v>
      </c>
      <c r="AJ10" s="44">
        <f t="shared" si="12"/>
        <v>17004.041582781527</v>
      </c>
      <c r="AK10" s="44">
        <f>HLOOKUP(I10,ElecAvoidedCostsWOCC!$A$5:$Q$50,G10+1,FALSE)*J10*L10</f>
        <v>0</v>
      </c>
      <c r="AL10" s="44">
        <f t="shared" si="13"/>
        <v>17004.041582781527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17004.041582781527</v>
      </c>
      <c r="AN10" s="48">
        <f t="shared" si="14"/>
        <v>18704.445741059681</v>
      </c>
      <c r="AO10" s="47">
        <f t="shared" si="15"/>
        <v>2.9557875410180521</v>
      </c>
      <c r="AP10" s="47">
        <f t="shared" si="16"/>
        <v>1.8879108201733703</v>
      </c>
    </row>
    <row r="11" spans="1:42" ht="13.5" customHeight="1">
      <c r="A11" s="36" t="s">
        <v>252</v>
      </c>
      <c r="B11" s="97" t="s">
        <v>17</v>
      </c>
      <c r="C11" s="61">
        <v>18230071</v>
      </c>
      <c r="D11" s="61" t="s">
        <v>18</v>
      </c>
      <c r="E11" s="38" t="s">
        <v>893</v>
      </c>
      <c r="F11" s="39" t="s">
        <v>894</v>
      </c>
      <c r="G11" s="39">
        <v>0</v>
      </c>
      <c r="H11" s="39"/>
      <c r="I11" s="40"/>
      <c r="J11" s="41">
        <v>1</v>
      </c>
      <c r="K11" s="41">
        <v>0</v>
      </c>
      <c r="L11" s="41"/>
      <c r="M11" s="42">
        <v>200</v>
      </c>
      <c r="N11" s="42">
        <v>200</v>
      </c>
      <c r="O11" s="43">
        <v>0</v>
      </c>
      <c r="P11" s="44">
        <v>200</v>
      </c>
      <c r="Q11" s="44">
        <v>200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200</v>
      </c>
      <c r="AB11" s="51">
        <f t="shared" si="8"/>
        <v>0</v>
      </c>
      <c r="AC11" s="44">
        <f t="shared" si="8"/>
        <v>186.96830887164623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</row>
    <row r="12" spans="1:42" ht="13.5" customHeight="1">
      <c r="A12" s="55">
        <f>SUM(P5:P1000)</f>
        <v>65900</v>
      </c>
      <c r="B12" s="97" t="s">
        <v>17</v>
      </c>
      <c r="C12" s="61">
        <v>18230071</v>
      </c>
      <c r="D12" s="61" t="s">
        <v>18</v>
      </c>
      <c r="E12" s="38" t="s">
        <v>895</v>
      </c>
      <c r="F12" s="39" t="s">
        <v>896</v>
      </c>
      <c r="G12" s="39"/>
      <c r="H12" s="39"/>
      <c r="I12" s="40"/>
      <c r="J12" s="41">
        <v>16</v>
      </c>
      <c r="K12" s="41">
        <v>0</v>
      </c>
      <c r="L12" s="41"/>
      <c r="M12" s="42">
        <v>200</v>
      </c>
      <c r="N12" s="42">
        <v>200</v>
      </c>
      <c r="O12" s="43">
        <v>0</v>
      </c>
      <c r="P12" s="44">
        <v>3200</v>
      </c>
      <c r="Q12" s="44">
        <v>3200</v>
      </c>
      <c r="R12" s="45">
        <v>0</v>
      </c>
      <c r="S12" s="46">
        <v>0</v>
      </c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3200</v>
      </c>
      <c r="AB12" s="51">
        <f t="shared" si="8"/>
        <v>0</v>
      </c>
      <c r="AC12" s="44">
        <f t="shared" si="8"/>
        <v>2991.4929419463397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</row>
    <row r="13" spans="1:42" ht="13.5" customHeight="1">
      <c r="A13" s="56" t="s">
        <v>255</v>
      </c>
      <c r="B13" s="97" t="s">
        <v>17</v>
      </c>
      <c r="C13" s="61">
        <v>18230071</v>
      </c>
      <c r="D13" s="61" t="s">
        <v>18</v>
      </c>
      <c r="E13" s="38" t="s">
        <v>897</v>
      </c>
      <c r="F13" s="39" t="s">
        <v>898</v>
      </c>
      <c r="G13" s="39"/>
      <c r="H13" s="39"/>
      <c r="I13" s="40"/>
      <c r="J13" s="41">
        <v>6</v>
      </c>
      <c r="K13" s="41">
        <v>0</v>
      </c>
      <c r="L13" s="41"/>
      <c r="M13" s="42">
        <v>200</v>
      </c>
      <c r="N13" s="42">
        <v>0</v>
      </c>
      <c r="O13" s="43">
        <v>0</v>
      </c>
      <c r="P13" s="44">
        <v>1200</v>
      </c>
      <c r="Q13" s="44">
        <v>0</v>
      </c>
      <c r="R13" s="45">
        <v>0</v>
      </c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-200</v>
      </c>
      <c r="W13" s="49">
        <f t="shared" si="3"/>
        <v>0</v>
      </c>
      <c r="X13" s="44">
        <f t="shared" si="4"/>
        <v>0</v>
      </c>
      <c r="Y13" s="44">
        <f t="shared" si="5"/>
        <v>-1200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85639.910000000018</v>
      </c>
      <c r="B14" s="97" t="s">
        <v>17</v>
      </c>
      <c r="C14" s="61">
        <v>18230071</v>
      </c>
      <c r="D14" s="61" t="s">
        <v>18</v>
      </c>
      <c r="E14" s="38" t="s">
        <v>899</v>
      </c>
      <c r="F14" s="39" t="s">
        <v>900</v>
      </c>
      <c r="G14" s="39"/>
      <c r="H14" s="39"/>
      <c r="I14" s="40"/>
      <c r="J14" s="41">
        <v>1</v>
      </c>
      <c r="K14" s="41">
        <v>0</v>
      </c>
      <c r="L14" s="41"/>
      <c r="M14" s="42">
        <v>300</v>
      </c>
      <c r="N14" s="42">
        <v>300</v>
      </c>
      <c r="O14" s="43">
        <v>0</v>
      </c>
      <c r="P14" s="44">
        <v>300</v>
      </c>
      <c r="Q14" s="44">
        <v>300</v>
      </c>
      <c r="R14" s="45">
        <v>0</v>
      </c>
      <c r="S14" s="46">
        <v>0</v>
      </c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300</v>
      </c>
      <c r="AB14" s="51">
        <f t="shared" si="8"/>
        <v>0</v>
      </c>
      <c r="AC14" s="44">
        <f t="shared" si="8"/>
        <v>280.45246330746937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44.172944297082232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151341.07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209984.17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3.0436165740319239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2.4499418608868804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59" priority="4">
      <formula>ISTEXT(J5)</formula>
    </cfRule>
    <cfRule type="notContainsBlanks" dxfId="258" priority="5">
      <formula>LEN(TRIM(J5))&gt;0</formula>
    </cfRule>
  </conditionalFormatting>
  <conditionalFormatting sqref="M5:N24 R5:S24">
    <cfRule type="expression" dxfId="257" priority="2">
      <formula>ISTEXT(M5)</formula>
    </cfRule>
  </conditionalFormatting>
  <conditionalFormatting sqref="M5:N24 R5:S24">
    <cfRule type="notContainsBlanks" dxfId="256" priority="3">
      <formula>LEN(TRIM(M5))&gt;0</formula>
    </cfRule>
  </conditionalFormatting>
  <conditionalFormatting sqref="R5:S24">
    <cfRule type="expression" dxfId="2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80"/>
  <sheetViews>
    <sheetView topLeftCell="A4" zoomScale="85" zoomScaleNormal="85" workbookViewId="0">
      <selection activeCell="F35" sqref="F3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18230407</v>
      </c>
      <c r="D2" s="20" t="s">
        <v>40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39</v>
      </c>
      <c r="C5" s="61">
        <v>18230407</v>
      </c>
      <c r="D5" s="61" t="s">
        <v>40</v>
      </c>
      <c r="E5" s="38" t="s">
        <v>901</v>
      </c>
      <c r="F5" s="39" t="s">
        <v>902</v>
      </c>
      <c r="G5" s="39">
        <v>45</v>
      </c>
      <c r="H5" s="39"/>
      <c r="I5" s="40" t="s">
        <v>281</v>
      </c>
      <c r="J5" s="41">
        <v>1200</v>
      </c>
      <c r="K5" s="41">
        <v>0.9</v>
      </c>
      <c r="L5" s="41"/>
      <c r="M5" s="42">
        <v>0.75</v>
      </c>
      <c r="N5" s="42">
        <v>0.98</v>
      </c>
      <c r="O5" s="43">
        <v>1080</v>
      </c>
      <c r="P5" s="44">
        <v>900</v>
      </c>
      <c r="Q5" s="44">
        <v>1176</v>
      </c>
      <c r="R5" s="45">
        <v>0</v>
      </c>
      <c r="S5" s="46">
        <v>0</v>
      </c>
      <c r="T5" s="39">
        <f t="shared" ref="T5:T24" si="0">G5+H5</f>
        <v>45</v>
      </c>
      <c r="U5" s="47">
        <f t="shared" ref="U5:U24" si="1">(O5/$A$10)*T5</f>
        <v>7.2469063799154281E-3</v>
      </c>
      <c r="V5" s="48">
        <f t="shared" ref="V5:V24" si="2">N5-M5</f>
        <v>0.22999999999999998</v>
      </c>
      <c r="W5" s="49">
        <f t="shared" ref="W5:W24" si="3">(O5/A$10)</f>
        <v>1.6104236399812062E-4</v>
      </c>
      <c r="X5" s="44">
        <f t="shared" ref="X5:X24" si="4">W5*A$8</f>
        <v>210.19576748160713</v>
      </c>
      <c r="Y5" s="44">
        <f t="shared" ref="Y5:Y24" si="5">Q5-P5</f>
        <v>276</v>
      </c>
      <c r="Z5" s="44">
        <f t="shared" ref="Z5:Z24" si="6">X5+(A$6*W5)</f>
        <v>941.06462184218469</v>
      </c>
      <c r="AA5" s="50">
        <f t="shared" ref="AA5:AA24" si="7">Q5+X5</f>
        <v>1386.1957674816072</v>
      </c>
      <c r="AB5" s="51">
        <f t="shared" ref="AB5:AC20" si="8">Z5/(1+ElecDiscountRate)^1</f>
        <v>879.74630442384273</v>
      </c>
      <c r="AC5" s="44">
        <f t="shared" si="8"/>
        <v>1295.8733920553493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3.1346149049506007</v>
      </c>
      <c r="AG5" s="44">
        <f t="shared" ref="AG5:AG24" si="10">AF5*J5*K5</f>
        <v>3385.384097346649</v>
      </c>
      <c r="AH5" s="52">
        <f>HLOOKUP(I5,ElecAvoidedCostsWOCC!$A$5:$Q$50,T5+1,FALSE)</f>
        <v>3.1346149049506007</v>
      </c>
      <c r="AI5" s="44">
        <f t="shared" ref="AI5:AI24" si="11">AH5*J5*L5</f>
        <v>0</v>
      </c>
      <c r="AJ5" s="44">
        <f>AG5+AI5</f>
        <v>3385.384097346649</v>
      </c>
      <c r="AK5" s="44">
        <f>HLOOKUP(I5,ElecAvoidedCostsWOCC!$A$5:$Q$50,G5+1,FALSE)*J5*L5</f>
        <v>0</v>
      </c>
      <c r="AL5" s="44">
        <f>AG5+AI5-AK5</f>
        <v>3385.384097346649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3385.384097346649</v>
      </c>
      <c r="AN5" s="48">
        <f>AM5*1.1+AD5+AE5</f>
        <v>3723.9225070813141</v>
      </c>
      <c r="AO5" s="47">
        <f>IFERROR(AM5/AB5,0)</f>
        <v>3.8481367643411484</v>
      </c>
      <c r="AP5" s="47">
        <f>AN5/AC5</f>
        <v>2.8736777295619156</v>
      </c>
    </row>
    <row r="6" spans="1:42" ht="13.5" customHeight="1">
      <c r="A6" s="53">
        <f>SUMIF('Program Costs'!D:D,C2,'Program Costs'!L:L)</f>
        <v>4538363.92</v>
      </c>
      <c r="B6" s="97" t="s">
        <v>39</v>
      </c>
      <c r="C6" s="61">
        <v>18230407</v>
      </c>
      <c r="D6" s="61" t="s">
        <v>40</v>
      </c>
      <c r="E6" s="38" t="s">
        <v>903</v>
      </c>
      <c r="F6" s="39" t="s">
        <v>904</v>
      </c>
      <c r="G6" s="39">
        <v>45</v>
      </c>
      <c r="H6" s="39"/>
      <c r="I6" s="40" t="s">
        <v>281</v>
      </c>
      <c r="J6" s="41">
        <v>154966</v>
      </c>
      <c r="K6" s="41">
        <v>0.6</v>
      </c>
      <c r="L6" s="41"/>
      <c r="M6" s="42">
        <v>0.75</v>
      </c>
      <c r="N6" s="42">
        <v>0.7</v>
      </c>
      <c r="O6" s="43">
        <v>92979.6</v>
      </c>
      <c r="P6" s="44">
        <v>116224.5</v>
      </c>
      <c r="Q6" s="44">
        <v>108476.2</v>
      </c>
      <c r="R6" s="45">
        <v>0</v>
      </c>
      <c r="S6" s="46">
        <v>0</v>
      </c>
      <c r="T6" s="39">
        <f t="shared" si="0"/>
        <v>45</v>
      </c>
      <c r="U6" s="47">
        <f t="shared" si="1"/>
        <v>0.62390227448331903</v>
      </c>
      <c r="V6" s="48">
        <f t="shared" si="2"/>
        <v>-5.0000000000000044E-2</v>
      </c>
      <c r="W6" s="49">
        <f t="shared" si="3"/>
        <v>1.3864494988518201E-2</v>
      </c>
      <c r="X6" s="44">
        <f t="shared" si="4"/>
        <v>18096.220724197075</v>
      </c>
      <c r="Y6" s="44">
        <f t="shared" si="5"/>
        <v>-7748.3000000000029</v>
      </c>
      <c r="Z6" s="44">
        <f t="shared" si="6"/>
        <v>81018.344549108893</v>
      </c>
      <c r="AA6" s="50">
        <f t="shared" si="7"/>
        <v>126572.42072419707</v>
      </c>
      <c r="AB6" s="51">
        <f t="shared" si="8"/>
        <v>75739.314339636243</v>
      </c>
      <c r="AC6" s="44">
        <f t="shared" si="8"/>
        <v>118325.15726296818</v>
      </c>
      <c r="AD6" s="44">
        <f t="shared" si="9"/>
        <v>0</v>
      </c>
      <c r="AE6" s="44">
        <v>0</v>
      </c>
      <c r="AF6" s="52">
        <f>HLOOKUP(I6,ElecAvoidedCostsWOCC!$A$5:$Q$50,G6+1,FALSE)</f>
        <v>3.1346149049506007</v>
      </c>
      <c r="AG6" s="44">
        <f t="shared" si="10"/>
        <v>291455.24001634488</v>
      </c>
      <c r="AH6" s="52">
        <f>HLOOKUP(I6,ElecAvoidedCostsWOCC!$A$5:$Q$50,T6+1,FALSE)</f>
        <v>3.1346149049506007</v>
      </c>
      <c r="AI6" s="44">
        <f t="shared" si="11"/>
        <v>0</v>
      </c>
      <c r="AJ6" s="44">
        <f t="shared" ref="AJ6:AJ24" si="12">AG6+AI6</f>
        <v>291455.24001634488</v>
      </c>
      <c r="AK6" s="44">
        <f>HLOOKUP(I6,ElecAvoidedCostsWOCC!$A$5:$Q$50,G6+1,FALSE)*J6*L6</f>
        <v>0</v>
      </c>
      <c r="AL6" s="44">
        <f t="shared" ref="AL6:AL24" si="13">AG6+AI6-AK6</f>
        <v>291455.24001634488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291455.24001634482</v>
      </c>
      <c r="AN6" s="48">
        <f t="shared" ref="AN6:AN24" si="14">AM6*1.1+AD6+AE6</f>
        <v>320600.76401797932</v>
      </c>
      <c r="AO6" s="47">
        <f t="shared" ref="AO6:AO24" si="15">IFERROR(AM6/AB6,0)</f>
        <v>3.8481367643411466</v>
      </c>
      <c r="AP6" s="47">
        <f t="shared" ref="AP6:AP24" si="16">AN6/AC6</f>
        <v>2.7094894393883613</v>
      </c>
    </row>
    <row r="7" spans="1:42" ht="13.5" customHeight="1">
      <c r="A7" s="36" t="s">
        <v>249</v>
      </c>
      <c r="B7" s="97" t="s">
        <v>39</v>
      </c>
      <c r="C7" s="61">
        <v>18230407</v>
      </c>
      <c r="D7" s="61" t="s">
        <v>40</v>
      </c>
      <c r="E7" s="38" t="s">
        <v>905</v>
      </c>
      <c r="F7" s="39" t="s">
        <v>906</v>
      </c>
      <c r="G7" s="39">
        <v>45</v>
      </c>
      <c r="H7" s="39"/>
      <c r="I7" s="40" t="s">
        <v>281</v>
      </c>
      <c r="J7" s="41">
        <v>68004</v>
      </c>
      <c r="K7" s="41">
        <v>1.4</v>
      </c>
      <c r="L7" s="41"/>
      <c r="M7" s="42">
        <v>0.75</v>
      </c>
      <c r="N7" s="42">
        <v>1.28</v>
      </c>
      <c r="O7" s="43">
        <v>95205.6</v>
      </c>
      <c r="P7" s="44">
        <v>51003</v>
      </c>
      <c r="Q7" s="44">
        <v>87045.119999999995</v>
      </c>
      <c r="R7" s="45">
        <v>0</v>
      </c>
      <c r="S7" s="46">
        <v>0</v>
      </c>
      <c r="T7" s="39">
        <f t="shared" si="0"/>
        <v>45</v>
      </c>
      <c r="U7" s="47">
        <f t="shared" si="1"/>
        <v>0.63883895374414479</v>
      </c>
      <c r="V7" s="48">
        <f t="shared" si="2"/>
        <v>0.53</v>
      </c>
      <c r="W7" s="49">
        <f t="shared" si="3"/>
        <v>1.4196421194314328E-2</v>
      </c>
      <c r="X7" s="44">
        <f t="shared" si="4"/>
        <v>18529.457556061941</v>
      </c>
      <c r="Y7" s="44">
        <f t="shared" si="5"/>
        <v>36042.119999999995</v>
      </c>
      <c r="Z7" s="44">
        <f t="shared" si="6"/>
        <v>82957.983297461396</v>
      </c>
      <c r="AA7" s="50">
        <f t="shared" si="7"/>
        <v>105574.57755606194</v>
      </c>
      <c r="AB7" s="51">
        <f t="shared" si="8"/>
        <v>77552.569222643157</v>
      </c>
      <c r="AC7" s="44">
        <f t="shared" si="8"/>
        <v>98695.501127476789</v>
      </c>
      <c r="AD7" s="44">
        <f t="shared" si="9"/>
        <v>0</v>
      </c>
      <c r="AE7" s="44">
        <v>0</v>
      </c>
      <c r="AF7" s="52">
        <f>HLOOKUP(I7,ElecAvoidedCostsWOCC!$A$5:$Q$50,G7+1,FALSE)</f>
        <v>3.1346149049506007</v>
      </c>
      <c r="AG7" s="44">
        <f t="shared" si="10"/>
        <v>298432.89279476489</v>
      </c>
      <c r="AH7" s="52">
        <f>HLOOKUP(I7,ElecAvoidedCostsWOCC!$A$5:$Q$50,T7+1,FALSE)</f>
        <v>3.1346149049506007</v>
      </c>
      <c r="AI7" s="44">
        <f t="shared" si="11"/>
        <v>0</v>
      </c>
      <c r="AJ7" s="44">
        <f t="shared" si="12"/>
        <v>298432.89279476489</v>
      </c>
      <c r="AK7" s="44">
        <f>HLOOKUP(I7,ElecAvoidedCostsWOCC!$A$5:$Q$50,G7+1,FALSE)*J7*L7</f>
        <v>0</v>
      </c>
      <c r="AL7" s="44">
        <f t="shared" si="13"/>
        <v>298432.89279476489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298432.89279476483</v>
      </c>
      <c r="AN7" s="48">
        <f t="shared" si="14"/>
        <v>328276.18207424134</v>
      </c>
      <c r="AO7" s="47">
        <f t="shared" si="15"/>
        <v>3.8481367643411466</v>
      </c>
      <c r="AP7" s="47">
        <f t="shared" si="16"/>
        <v>3.3261514286272709</v>
      </c>
    </row>
    <row r="8" spans="1:42" ht="13.5" customHeight="1">
      <c r="A8" s="53">
        <f>SUMIF('Program Costs'!D:D,C2,'Program Costs'!O:O)</f>
        <v>1305220.33</v>
      </c>
      <c r="B8" s="97" t="s">
        <v>39</v>
      </c>
      <c r="C8" s="61">
        <v>18230407</v>
      </c>
      <c r="D8" s="61" t="s">
        <v>40</v>
      </c>
      <c r="E8" s="38" t="s">
        <v>907</v>
      </c>
      <c r="F8" s="39" t="s">
        <v>908</v>
      </c>
      <c r="G8" s="39">
        <v>1</v>
      </c>
      <c r="H8" s="39">
        <v>11</v>
      </c>
      <c r="I8" s="40" t="s">
        <v>248</v>
      </c>
      <c r="J8" s="41">
        <v>3531</v>
      </c>
      <c r="K8" s="41">
        <v>38</v>
      </c>
      <c r="L8" s="41">
        <v>5</v>
      </c>
      <c r="M8" s="42">
        <v>8.1300000000000008</v>
      </c>
      <c r="N8" s="42">
        <v>8.1300000000000008</v>
      </c>
      <c r="O8" s="43">
        <v>134178</v>
      </c>
      <c r="P8" s="44">
        <v>21579.57</v>
      </c>
      <c r="Q8" s="44">
        <v>28707.03</v>
      </c>
      <c r="R8" s="45">
        <v>0.65</v>
      </c>
      <c r="S8" s="46">
        <v>0</v>
      </c>
      <c r="T8" s="39">
        <f t="shared" si="0"/>
        <v>12</v>
      </c>
      <c r="U8" s="47">
        <f t="shared" si="1"/>
        <v>0.24009269240599812</v>
      </c>
      <c r="V8" s="48">
        <f t="shared" si="2"/>
        <v>0</v>
      </c>
      <c r="W8" s="49">
        <f t="shared" si="3"/>
        <v>2.000772436716651E-2</v>
      </c>
      <c r="X8" s="44">
        <f t="shared" si="4"/>
        <v>26114.488601062116</v>
      </c>
      <c r="Y8" s="44">
        <f t="shared" si="5"/>
        <v>7127.4599999999991</v>
      </c>
      <c r="Z8" s="44">
        <f t="shared" si="6"/>
        <v>116916.82299031543</v>
      </c>
      <c r="AA8" s="50">
        <f t="shared" si="7"/>
        <v>54821.518601062111</v>
      </c>
      <c r="AB8" s="51">
        <f t="shared" si="8"/>
        <v>109298.70336572443</v>
      </c>
      <c r="AC8" s="44">
        <f t="shared" si="8"/>
        <v>51249.433113080398</v>
      </c>
      <c r="AD8" s="44">
        <f t="shared" si="9"/>
        <v>18258.838374777733</v>
      </c>
      <c r="AE8" s="44">
        <v>0</v>
      </c>
      <c r="AF8" s="52">
        <f>HLOOKUP(I8,ElecAvoidedCostsWOCC!$A$5:$Q$50,G8+1,FALSE)</f>
        <v>8.6279755452712409E-2</v>
      </c>
      <c r="AG8" s="44">
        <f t="shared" si="10"/>
        <v>11576.845027134046</v>
      </c>
      <c r="AH8" s="52">
        <f>HLOOKUP(I8,ElecAvoidedCostsWOCC!$A$5:$Q$50,T8+1,FALSE)</f>
        <v>0.91115730059915656</v>
      </c>
      <c r="AI8" s="44">
        <f t="shared" si="11"/>
        <v>16086.48214207811</v>
      </c>
      <c r="AJ8" s="44">
        <f t="shared" si="12"/>
        <v>27663.327169212156</v>
      </c>
      <c r="AK8" s="44">
        <f>HLOOKUP(I8,ElecAvoidedCostsWOCC!$A$5:$Q$50,G8+1,FALSE)*J8*L8</f>
        <v>1523.2690825176378</v>
      </c>
      <c r="AL8" s="44">
        <f t="shared" si="13"/>
        <v>26140.058086694517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26140.05808669452</v>
      </c>
      <c r="AN8" s="48">
        <f t="shared" si="14"/>
        <v>47012.902270141713</v>
      </c>
      <c r="AO8" s="47">
        <f t="shared" si="15"/>
        <v>0.23916164859913536</v>
      </c>
      <c r="AP8" s="47">
        <f t="shared" si="16"/>
        <v>0.91733506917840624</v>
      </c>
    </row>
    <row r="9" spans="1:42" ht="13.5" customHeight="1">
      <c r="A9" s="36" t="s">
        <v>251</v>
      </c>
      <c r="B9" s="97" t="s">
        <v>39</v>
      </c>
      <c r="C9" s="61">
        <v>18230407</v>
      </c>
      <c r="D9" s="61" t="s">
        <v>40</v>
      </c>
      <c r="E9" s="38" t="s">
        <v>909</v>
      </c>
      <c r="F9" s="39" t="s">
        <v>910</v>
      </c>
      <c r="G9" s="39">
        <v>1</v>
      </c>
      <c r="H9" s="39">
        <v>11</v>
      </c>
      <c r="I9" s="40" t="s">
        <v>248</v>
      </c>
      <c r="J9" s="41">
        <v>330</v>
      </c>
      <c r="K9" s="41">
        <v>37</v>
      </c>
      <c r="L9" s="41">
        <v>5</v>
      </c>
      <c r="M9" s="42">
        <v>9.23</v>
      </c>
      <c r="N9" s="42">
        <v>9.23</v>
      </c>
      <c r="O9" s="43">
        <v>12210</v>
      </c>
      <c r="P9" s="44">
        <v>2394.39</v>
      </c>
      <c r="Q9" s="44">
        <v>3045.9</v>
      </c>
      <c r="R9" s="45">
        <v>0.67</v>
      </c>
      <c r="S9" s="46">
        <v>0</v>
      </c>
      <c r="T9" s="39">
        <f t="shared" si="0"/>
        <v>12</v>
      </c>
      <c r="U9" s="47">
        <f t="shared" si="1"/>
        <v>2.1848080715745032E-2</v>
      </c>
      <c r="V9" s="48">
        <f t="shared" si="2"/>
        <v>0</v>
      </c>
      <c r="W9" s="49">
        <f t="shared" si="3"/>
        <v>1.8206733929787527E-3</v>
      </c>
      <c r="X9" s="44">
        <f t="shared" si="4"/>
        <v>2376.3799268059474</v>
      </c>
      <c r="Y9" s="44">
        <f t="shared" si="5"/>
        <v>651.51000000000022</v>
      </c>
      <c r="Z9" s="44">
        <f t="shared" si="6"/>
        <v>10639.258363604698</v>
      </c>
      <c r="AA9" s="50">
        <f t="shared" si="7"/>
        <v>5422.279926805948</v>
      </c>
      <c r="AB9" s="51">
        <f t="shared" si="8"/>
        <v>9946.0207194584436</v>
      </c>
      <c r="AC9" s="44">
        <f t="shared" si="8"/>
        <v>5068.9725407179094</v>
      </c>
      <c r="AD9" s="44">
        <f t="shared" si="9"/>
        <v>1758.9391389074165</v>
      </c>
      <c r="AE9" s="44">
        <f t="shared" ref="AE9:AE24" si="17">-PV(ElecDiscountRate,T9,S9)*J9</f>
        <v>0</v>
      </c>
      <c r="AF9" s="52">
        <f>HLOOKUP(I9,ElecAvoidedCostsWOCC!$A$5:$Q$50,G9+1,FALSE)</f>
        <v>8.6279755452712409E-2</v>
      </c>
      <c r="AG9" s="44">
        <f t="shared" si="10"/>
        <v>1053.4758140776185</v>
      </c>
      <c r="AH9" s="52">
        <f>HLOOKUP(I9,ElecAvoidedCostsWOCC!$A$5:$Q$50,T9+1,FALSE)</f>
        <v>0.91115730059915656</v>
      </c>
      <c r="AI9" s="44">
        <f t="shared" si="11"/>
        <v>1503.4095459886084</v>
      </c>
      <c r="AJ9" s="44">
        <f t="shared" si="12"/>
        <v>2556.8853600662269</v>
      </c>
      <c r="AK9" s="44">
        <f>HLOOKUP(I9,ElecAvoidedCostsWOCC!$A$5:$Q$50,G9+1,FALSE)*J9*L9</f>
        <v>142.36159649697549</v>
      </c>
      <c r="AL9" s="44">
        <f t="shared" si="13"/>
        <v>2414.5237635692515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2414.5237635692515</v>
      </c>
      <c r="AN9" s="48">
        <f t="shared" si="14"/>
        <v>4414.9152788335932</v>
      </c>
      <c r="AO9" s="47">
        <f t="shared" si="15"/>
        <v>0.24276279244476792</v>
      </c>
      <c r="AP9" s="47">
        <f t="shared" si="16"/>
        <v>0.87096847405851541</v>
      </c>
    </row>
    <row r="10" spans="1:42" ht="13.5" customHeight="1">
      <c r="A10" s="54">
        <f>SUM(O5:O999)</f>
        <v>6706309.9000000004</v>
      </c>
      <c r="B10" s="97" t="s">
        <v>39</v>
      </c>
      <c r="C10" s="61">
        <v>18230407</v>
      </c>
      <c r="D10" s="61" t="s">
        <v>40</v>
      </c>
      <c r="E10" s="38" t="s">
        <v>911</v>
      </c>
      <c r="F10" s="39" t="s">
        <v>912</v>
      </c>
      <c r="G10" s="39">
        <v>1</v>
      </c>
      <c r="H10" s="39">
        <v>11</v>
      </c>
      <c r="I10" s="40" t="s">
        <v>248</v>
      </c>
      <c r="J10" s="41">
        <v>61</v>
      </c>
      <c r="K10" s="41">
        <v>16</v>
      </c>
      <c r="L10" s="41">
        <v>3</v>
      </c>
      <c r="M10" s="42">
        <v>10.49</v>
      </c>
      <c r="N10" s="42">
        <v>10.49</v>
      </c>
      <c r="O10" s="43">
        <v>976</v>
      </c>
      <c r="P10" s="44">
        <v>616.54999999999995</v>
      </c>
      <c r="Q10" s="44">
        <v>639.89</v>
      </c>
      <c r="R10" s="45">
        <v>0.91</v>
      </c>
      <c r="S10" s="46">
        <v>0</v>
      </c>
      <c r="T10" s="39">
        <f t="shared" si="0"/>
        <v>12</v>
      </c>
      <c r="U10" s="47">
        <f t="shared" si="1"/>
        <v>1.7464149695796192E-3</v>
      </c>
      <c r="V10" s="48">
        <f t="shared" si="2"/>
        <v>0</v>
      </c>
      <c r="W10" s="49">
        <f t="shared" si="3"/>
        <v>1.455345807983016E-4</v>
      </c>
      <c r="X10" s="44">
        <f t="shared" si="4"/>
        <v>189.95469357597088</v>
      </c>
      <c r="Y10" s="44">
        <f t="shared" si="5"/>
        <v>23.340000000000032</v>
      </c>
      <c r="Z10" s="44">
        <f t="shared" si="6"/>
        <v>850.44358418330762</v>
      </c>
      <c r="AA10" s="50">
        <f t="shared" si="7"/>
        <v>829.84469357597084</v>
      </c>
      <c r="AB10" s="51">
        <f t="shared" si="8"/>
        <v>795.02999362747266</v>
      </c>
      <c r="AC10" s="44">
        <f t="shared" si="8"/>
        <v>775.77329492004367</v>
      </c>
      <c r="AD10" s="44">
        <f t="shared" si="9"/>
        <v>441.60430393826636</v>
      </c>
      <c r="AE10" s="44">
        <f t="shared" si="17"/>
        <v>0</v>
      </c>
      <c r="AF10" s="52">
        <f>HLOOKUP(I10,ElecAvoidedCostsWOCC!$A$5:$Q$50,G10+1,FALSE)</f>
        <v>8.6279755452712409E-2</v>
      </c>
      <c r="AG10" s="44">
        <f t="shared" si="10"/>
        <v>84.209041321847309</v>
      </c>
      <c r="AH10" s="52">
        <f>HLOOKUP(I10,ElecAvoidedCostsWOCC!$A$5:$Q$50,T10+1,FALSE)</f>
        <v>0.91115730059915656</v>
      </c>
      <c r="AI10" s="44">
        <f t="shared" si="11"/>
        <v>166.74178600964564</v>
      </c>
      <c r="AJ10" s="44">
        <f t="shared" si="12"/>
        <v>250.95082733149295</v>
      </c>
      <c r="AK10" s="44">
        <f>HLOOKUP(I10,ElecAvoidedCostsWOCC!$A$5:$Q$50,G10+1,FALSE)*J10*L10</f>
        <v>15.78919524784637</v>
      </c>
      <c r="AL10" s="44">
        <f t="shared" si="13"/>
        <v>235.16163208364657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235.16163208364659</v>
      </c>
      <c r="AN10" s="48">
        <f t="shared" si="14"/>
        <v>700.28209923027771</v>
      </c>
      <c r="AO10" s="47">
        <f t="shared" si="15"/>
        <v>0.2957896355717069</v>
      </c>
      <c r="AP10" s="47">
        <f t="shared" si="16"/>
        <v>0.90268910236521283</v>
      </c>
    </row>
    <row r="11" spans="1:42" ht="13.5" customHeight="1">
      <c r="A11" s="36" t="s">
        <v>252</v>
      </c>
      <c r="B11" s="97" t="s">
        <v>39</v>
      </c>
      <c r="C11" s="61">
        <v>18230407</v>
      </c>
      <c r="D11" s="61" t="s">
        <v>40</v>
      </c>
      <c r="E11" s="38" t="s">
        <v>913</v>
      </c>
      <c r="F11" s="39" t="s">
        <v>914</v>
      </c>
      <c r="G11" s="39">
        <v>1</v>
      </c>
      <c r="H11" s="39">
        <v>11</v>
      </c>
      <c r="I11" s="40" t="s">
        <v>248</v>
      </c>
      <c r="J11" s="41">
        <v>323</v>
      </c>
      <c r="K11" s="41">
        <v>40</v>
      </c>
      <c r="L11" s="41">
        <v>5</v>
      </c>
      <c r="M11" s="42">
        <v>9</v>
      </c>
      <c r="N11" s="42">
        <v>9</v>
      </c>
      <c r="O11" s="43">
        <v>12920</v>
      </c>
      <c r="P11" s="44">
        <v>2799.2</v>
      </c>
      <c r="Q11" s="44">
        <v>2907</v>
      </c>
      <c r="R11" s="45">
        <v>0.75</v>
      </c>
      <c r="S11" s="46">
        <v>0</v>
      </c>
      <c r="T11" s="39">
        <f t="shared" si="0"/>
        <v>12</v>
      </c>
      <c r="U11" s="47">
        <f t="shared" si="1"/>
        <v>2.3118526031730206E-2</v>
      </c>
      <c r="V11" s="48">
        <f t="shared" si="2"/>
        <v>0</v>
      </c>
      <c r="W11" s="49">
        <f t="shared" si="3"/>
        <v>1.9265438359775172E-3</v>
      </c>
      <c r="X11" s="44">
        <f t="shared" si="4"/>
        <v>2514.564181354041</v>
      </c>
      <c r="Y11" s="44">
        <f t="shared" si="5"/>
        <v>107.80000000000018</v>
      </c>
      <c r="Z11" s="44">
        <f t="shared" si="6"/>
        <v>11257.921216852803</v>
      </c>
      <c r="AA11" s="50">
        <f t="shared" si="7"/>
        <v>5421.5641813540406</v>
      </c>
      <c r="AB11" s="51">
        <f t="shared" si="8"/>
        <v>10524.372456625972</v>
      </c>
      <c r="AC11" s="44">
        <f t="shared" si="8"/>
        <v>5068.3034321342811</v>
      </c>
      <c r="AD11" s="44">
        <f t="shared" si="9"/>
        <v>1927.1958679345166</v>
      </c>
      <c r="AE11" s="44">
        <f t="shared" si="17"/>
        <v>0</v>
      </c>
      <c r="AF11" s="52">
        <f>HLOOKUP(I11,ElecAvoidedCostsWOCC!$A$5:$Q$50,G11+1,FALSE)</f>
        <v>8.6279755452712409E-2</v>
      </c>
      <c r="AG11" s="44">
        <f t="shared" si="10"/>
        <v>1114.7344404490443</v>
      </c>
      <c r="AH11" s="52">
        <f>HLOOKUP(I11,ElecAvoidedCostsWOCC!$A$5:$Q$50,T11+1,FALSE)</f>
        <v>0.91115730059915656</v>
      </c>
      <c r="AI11" s="44">
        <f t="shared" si="11"/>
        <v>1471.5190404676378</v>
      </c>
      <c r="AJ11" s="44">
        <f t="shared" si="12"/>
        <v>2586.2534809166818</v>
      </c>
      <c r="AK11" s="44">
        <f>HLOOKUP(I11,ElecAvoidedCostsWOCC!$A$5:$Q$50,G11+1,FALSE)*J11*L11</f>
        <v>139.34180505613054</v>
      </c>
      <c r="AL11" s="44">
        <f t="shared" si="13"/>
        <v>2446.9116758605514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2446.9116758605519</v>
      </c>
      <c r="AN11" s="48">
        <f t="shared" si="14"/>
        <v>4618.7987113811241</v>
      </c>
      <c r="AO11" s="47">
        <f t="shared" si="15"/>
        <v>0.23249953248471519</v>
      </c>
      <c r="AP11" s="47">
        <f t="shared" si="16"/>
        <v>0.9113106137443967</v>
      </c>
    </row>
    <row r="12" spans="1:42" ht="13.5" customHeight="1">
      <c r="A12" s="55">
        <f>SUM(P5:P1000)</f>
        <v>4463558.8600000013</v>
      </c>
      <c r="B12" s="97" t="s">
        <v>39</v>
      </c>
      <c r="C12" s="61">
        <v>18230407</v>
      </c>
      <c r="D12" s="61" t="s">
        <v>40</v>
      </c>
      <c r="E12" s="38" t="s">
        <v>915</v>
      </c>
      <c r="F12" s="39" t="s">
        <v>916</v>
      </c>
      <c r="G12" s="39">
        <v>1</v>
      </c>
      <c r="H12" s="39">
        <v>11</v>
      </c>
      <c r="I12" s="40" t="s">
        <v>248</v>
      </c>
      <c r="J12" s="41">
        <v>342</v>
      </c>
      <c r="K12" s="41">
        <v>75</v>
      </c>
      <c r="L12" s="41">
        <v>7</v>
      </c>
      <c r="M12" s="42">
        <v>9.1</v>
      </c>
      <c r="N12" s="42">
        <v>9.1</v>
      </c>
      <c r="O12" s="43">
        <v>25650</v>
      </c>
      <c r="P12" s="44">
        <v>2872.1</v>
      </c>
      <c r="Q12" s="44">
        <v>3112.2</v>
      </c>
      <c r="R12" s="45">
        <v>0.89</v>
      </c>
      <c r="S12" s="46">
        <v>0</v>
      </c>
      <c r="T12" s="39">
        <f t="shared" si="0"/>
        <v>12</v>
      </c>
      <c r="U12" s="47">
        <f t="shared" si="1"/>
        <v>4.5897073739464375E-2</v>
      </c>
      <c r="V12" s="48">
        <f t="shared" si="2"/>
        <v>0</v>
      </c>
      <c r="W12" s="49">
        <f t="shared" si="3"/>
        <v>3.8247561449553649E-3</v>
      </c>
      <c r="X12" s="44">
        <f t="shared" si="4"/>
        <v>4992.1494776881691</v>
      </c>
      <c r="Y12" s="44">
        <f t="shared" si="5"/>
        <v>240.09999999999991</v>
      </c>
      <c r="Z12" s="44">
        <f t="shared" si="6"/>
        <v>22350.284768751888</v>
      </c>
      <c r="AA12" s="50">
        <f t="shared" si="7"/>
        <v>8104.3494776881689</v>
      </c>
      <c r="AB12" s="51">
        <f t="shared" si="8"/>
        <v>20893.974730066268</v>
      </c>
      <c r="AC12" s="44">
        <f t="shared" si="8"/>
        <v>7576.282581740832</v>
      </c>
      <c r="AD12" s="44">
        <f t="shared" si="9"/>
        <v>2421.4649258283102</v>
      </c>
      <c r="AE12" s="44">
        <f t="shared" si="17"/>
        <v>0</v>
      </c>
      <c r="AF12" s="52">
        <f>HLOOKUP(I12,ElecAvoidedCostsWOCC!$A$5:$Q$50,G12+1,FALSE)</f>
        <v>8.6279755452712409E-2</v>
      </c>
      <c r="AG12" s="44">
        <f t="shared" si="10"/>
        <v>2213.0757273620734</v>
      </c>
      <c r="AH12" s="52">
        <f>HLOOKUP(I12,ElecAvoidedCostsWOCC!$A$5:$Q$50,T12+1,FALSE)</f>
        <v>0.91115730059915656</v>
      </c>
      <c r="AI12" s="44">
        <f t="shared" si="11"/>
        <v>2181.3105776343809</v>
      </c>
      <c r="AJ12" s="44">
        <f t="shared" si="12"/>
        <v>4394.3863049964548</v>
      </c>
      <c r="AK12" s="44">
        <f>HLOOKUP(I12,ElecAvoidedCostsWOCC!$A$5:$Q$50,G12+1,FALSE)*J12*L12</f>
        <v>206.5537345537935</v>
      </c>
      <c r="AL12" s="44">
        <f t="shared" si="13"/>
        <v>4187.8325704426616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4187.8325704426616</v>
      </c>
      <c r="AN12" s="48">
        <f t="shared" si="14"/>
        <v>7028.0807533152383</v>
      </c>
      <c r="AO12" s="47">
        <f t="shared" si="15"/>
        <v>0.20043254692063942</v>
      </c>
      <c r="AP12" s="47">
        <f t="shared" si="16"/>
        <v>0.92764237308851394</v>
      </c>
    </row>
    <row r="13" spans="1:42" ht="13.5" customHeight="1">
      <c r="A13" s="56" t="s">
        <v>255</v>
      </c>
      <c r="B13" s="97" t="s">
        <v>39</v>
      </c>
      <c r="C13" s="61">
        <v>18230407</v>
      </c>
      <c r="D13" s="61" t="s">
        <v>40</v>
      </c>
      <c r="E13" s="38" t="s">
        <v>917</v>
      </c>
      <c r="F13" s="39" t="s">
        <v>918</v>
      </c>
      <c r="G13" s="39">
        <v>1</v>
      </c>
      <c r="H13" s="39">
        <v>11</v>
      </c>
      <c r="I13" s="40" t="s">
        <v>248</v>
      </c>
      <c r="J13" s="41">
        <v>28</v>
      </c>
      <c r="K13" s="41">
        <v>75</v>
      </c>
      <c r="L13" s="41">
        <v>7</v>
      </c>
      <c r="M13" s="42">
        <v>6.75</v>
      </c>
      <c r="N13" s="42">
        <v>6.75</v>
      </c>
      <c r="O13" s="43">
        <v>2100</v>
      </c>
      <c r="P13" s="44">
        <v>162</v>
      </c>
      <c r="Q13" s="44">
        <v>189</v>
      </c>
      <c r="R13" s="45">
        <v>0.89</v>
      </c>
      <c r="S13" s="46">
        <v>0</v>
      </c>
      <c r="T13" s="39">
        <f t="shared" si="0"/>
        <v>12</v>
      </c>
      <c r="U13" s="47">
        <f t="shared" si="1"/>
        <v>3.7576551599561481E-3</v>
      </c>
      <c r="V13" s="48">
        <f t="shared" si="2"/>
        <v>0</v>
      </c>
      <c r="W13" s="49">
        <f t="shared" si="3"/>
        <v>3.1313792999634567E-4</v>
      </c>
      <c r="X13" s="44">
        <f t="shared" si="4"/>
        <v>408.71399232534725</v>
      </c>
      <c r="Y13" s="44">
        <f t="shared" si="5"/>
        <v>27</v>
      </c>
      <c r="Z13" s="44">
        <f t="shared" si="6"/>
        <v>1829.8478758042484</v>
      </c>
      <c r="AA13" s="50">
        <f t="shared" si="7"/>
        <v>597.71399232534725</v>
      </c>
      <c r="AB13" s="51">
        <f t="shared" si="8"/>
        <v>1710.6178141574724</v>
      </c>
      <c r="AC13" s="44">
        <f t="shared" si="8"/>
        <v>558.76787166995155</v>
      </c>
      <c r="AD13" s="44">
        <f t="shared" si="9"/>
        <v>198.24859041869206</v>
      </c>
      <c r="AE13" s="44">
        <f t="shared" si="17"/>
        <v>0</v>
      </c>
      <c r="AF13" s="52">
        <f>HLOOKUP(I13,ElecAvoidedCostsWOCC!$A$5:$Q$50,G13+1,FALSE)</f>
        <v>8.6279755452712409E-2</v>
      </c>
      <c r="AG13" s="44">
        <f t="shared" si="10"/>
        <v>181.18748645069607</v>
      </c>
      <c r="AH13" s="52">
        <f>HLOOKUP(I13,ElecAvoidedCostsWOCC!$A$5:$Q$50,T13+1,FALSE)</f>
        <v>0.91115730059915656</v>
      </c>
      <c r="AI13" s="44">
        <f t="shared" si="11"/>
        <v>178.5868309174347</v>
      </c>
      <c r="AJ13" s="44">
        <f t="shared" si="12"/>
        <v>359.77431736813077</v>
      </c>
      <c r="AK13" s="44">
        <f>HLOOKUP(I13,ElecAvoidedCostsWOCC!$A$5:$Q$50,G13+1,FALSE)*J13*L13</f>
        <v>16.910832068731633</v>
      </c>
      <c r="AL13" s="44">
        <f t="shared" si="13"/>
        <v>342.86348529939914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342.86348529939909</v>
      </c>
      <c r="AN13" s="48">
        <f t="shared" si="14"/>
        <v>575.39842424803101</v>
      </c>
      <c r="AO13" s="47">
        <f t="shared" si="15"/>
        <v>0.20043254692063933</v>
      </c>
      <c r="AP13" s="47">
        <f t="shared" si="16"/>
        <v>1.0297629005196323</v>
      </c>
    </row>
    <row r="14" spans="1:42" ht="13.5" customHeight="1">
      <c r="A14" s="55">
        <f>SUM(Y5:Y1000)</f>
        <v>4083356.7800000007</v>
      </c>
      <c r="B14" s="97" t="s">
        <v>39</v>
      </c>
      <c r="C14" s="61">
        <v>18230407</v>
      </c>
      <c r="D14" s="61" t="s">
        <v>40</v>
      </c>
      <c r="E14" s="38" t="s">
        <v>919</v>
      </c>
      <c r="F14" s="39" t="s">
        <v>920</v>
      </c>
      <c r="G14" s="39">
        <v>45</v>
      </c>
      <c r="H14" s="39"/>
      <c r="I14" s="40" t="s">
        <v>281</v>
      </c>
      <c r="J14" s="41">
        <v>1400</v>
      </c>
      <c r="K14" s="41">
        <v>2.1</v>
      </c>
      <c r="L14" s="41"/>
      <c r="M14" s="42">
        <v>0.75</v>
      </c>
      <c r="N14" s="42">
        <v>1.18</v>
      </c>
      <c r="O14" s="43">
        <v>2940</v>
      </c>
      <c r="P14" s="44">
        <v>1050</v>
      </c>
      <c r="Q14" s="44">
        <v>1652</v>
      </c>
      <c r="R14" s="45">
        <v>0</v>
      </c>
      <c r="S14" s="46">
        <v>0</v>
      </c>
      <c r="T14" s="39">
        <f t="shared" si="0"/>
        <v>45</v>
      </c>
      <c r="U14" s="47">
        <f t="shared" si="1"/>
        <v>1.9727689589769778E-2</v>
      </c>
      <c r="V14" s="48">
        <f t="shared" si="2"/>
        <v>0.42999999999999994</v>
      </c>
      <c r="W14" s="49">
        <f t="shared" si="3"/>
        <v>4.3839310199488392E-4</v>
      </c>
      <c r="X14" s="44">
        <f t="shared" si="4"/>
        <v>572.1995892554861</v>
      </c>
      <c r="Y14" s="44">
        <f t="shared" si="5"/>
        <v>602</v>
      </c>
      <c r="Z14" s="44">
        <f t="shared" si="6"/>
        <v>2561.7870261259472</v>
      </c>
      <c r="AA14" s="50">
        <f t="shared" si="7"/>
        <v>2224.199589255486</v>
      </c>
      <c r="AB14" s="51">
        <f t="shared" si="8"/>
        <v>2394.8649398204607</v>
      </c>
      <c r="AC14" s="44">
        <f t="shared" si="8"/>
        <v>2079.2741789805418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3.1346149049506007</v>
      </c>
      <c r="AG14" s="44">
        <f t="shared" si="10"/>
        <v>9215.7678205547654</v>
      </c>
      <c r="AH14" s="52">
        <f>HLOOKUP(I14,ElecAvoidedCostsWOCC!$A$5:$Q$50,T14+1,FALSE)</f>
        <v>3.1346149049506007</v>
      </c>
      <c r="AI14" s="44">
        <f t="shared" si="11"/>
        <v>0</v>
      </c>
      <c r="AJ14" s="44">
        <f t="shared" si="12"/>
        <v>9215.7678205547654</v>
      </c>
      <c r="AK14" s="44">
        <f>HLOOKUP(I14,ElecAvoidedCostsWOCC!$A$5:$Q$50,G14+1,FALSE)*J14*L14</f>
        <v>0</v>
      </c>
      <c r="AL14" s="44">
        <f t="shared" si="13"/>
        <v>9215.7678205547654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9215.7678205547672</v>
      </c>
      <c r="AN14" s="48">
        <f t="shared" si="14"/>
        <v>10137.344602610245</v>
      </c>
      <c r="AO14" s="47">
        <f t="shared" si="15"/>
        <v>3.8481367643411488</v>
      </c>
      <c r="AP14" s="47">
        <f t="shared" si="16"/>
        <v>4.8754246578392735</v>
      </c>
    </row>
    <row r="15" spans="1:42" ht="13.5" customHeight="1">
      <c r="A15" s="57" t="s">
        <v>258</v>
      </c>
      <c r="B15" s="97" t="s">
        <v>39</v>
      </c>
      <c r="C15" s="61">
        <v>18230407</v>
      </c>
      <c r="D15" s="61" t="s">
        <v>40</v>
      </c>
      <c r="E15" s="38" t="s">
        <v>921</v>
      </c>
      <c r="F15" s="39" t="s">
        <v>922</v>
      </c>
      <c r="G15" s="39">
        <v>45</v>
      </c>
      <c r="H15" s="39"/>
      <c r="I15" s="40" t="s">
        <v>281</v>
      </c>
      <c r="J15" s="41">
        <v>1</v>
      </c>
      <c r="K15" s="41">
        <v>385553</v>
      </c>
      <c r="L15" s="41"/>
      <c r="M15" s="42">
        <v>1.1299999999999999</v>
      </c>
      <c r="N15" s="42">
        <v>1.29</v>
      </c>
      <c r="O15" s="43">
        <v>385553</v>
      </c>
      <c r="P15" s="44">
        <v>397199.5</v>
      </c>
      <c r="Q15" s="44">
        <v>492146.86</v>
      </c>
      <c r="R15" s="45">
        <v>0</v>
      </c>
      <c r="S15" s="46">
        <v>0</v>
      </c>
      <c r="T15" s="39">
        <f t="shared" si="0"/>
        <v>45</v>
      </c>
      <c r="U15" s="47">
        <f t="shared" si="1"/>
        <v>2.5870986069403084</v>
      </c>
      <c r="V15" s="48">
        <f t="shared" si="2"/>
        <v>0.16000000000000014</v>
      </c>
      <c r="W15" s="49">
        <f t="shared" si="3"/>
        <v>5.7491080154229074E-2</v>
      </c>
      <c r="X15" s="44">
        <f t="shared" si="4"/>
        <v>75038.526610959321</v>
      </c>
      <c r="Y15" s="44">
        <f t="shared" si="5"/>
        <v>94947.359999999986</v>
      </c>
      <c r="Z15" s="44">
        <f t="shared" si="6"/>
        <v>335953.9705047406</v>
      </c>
      <c r="AA15" s="50">
        <f t="shared" si="7"/>
        <v>567185.38661095931</v>
      </c>
      <c r="AB15" s="51">
        <f t="shared" si="8"/>
        <v>314063.72861993138</v>
      </c>
      <c r="AC15" s="44">
        <f t="shared" si="8"/>
        <v>530228.46275680966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3.1346149049506007</v>
      </c>
      <c r="AG15" s="44">
        <f t="shared" si="10"/>
        <v>1208560.1804484189</v>
      </c>
      <c r="AH15" s="52">
        <f>HLOOKUP(I15,ElecAvoidedCostsWOCC!$A$5:$Q$50,T15+1,FALSE)</f>
        <v>3.1346149049506007</v>
      </c>
      <c r="AI15" s="44">
        <f t="shared" si="11"/>
        <v>0</v>
      </c>
      <c r="AJ15" s="44">
        <f t="shared" si="12"/>
        <v>1208560.1804484189</v>
      </c>
      <c r="AK15" s="44">
        <f>HLOOKUP(I15,ElecAvoidedCostsWOCC!$A$5:$Q$50,G15+1,FALSE)*J15*L15</f>
        <v>0</v>
      </c>
      <c r="AL15" s="44">
        <f t="shared" si="13"/>
        <v>1208560.1804484189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1208560.1804484189</v>
      </c>
      <c r="AN15" s="48">
        <f t="shared" si="14"/>
        <v>1329416.1984932609</v>
      </c>
      <c r="AO15" s="47">
        <f t="shared" si="15"/>
        <v>3.8481367643411475</v>
      </c>
      <c r="AP15" s="47">
        <f t="shared" si="16"/>
        <v>2.5072516695562612</v>
      </c>
    </row>
    <row r="16" spans="1:42" ht="13.5" customHeight="1">
      <c r="A16" s="54">
        <f>SUM(U5:U999)</f>
        <v>32.601542839527887</v>
      </c>
      <c r="B16" s="97" t="s">
        <v>39</v>
      </c>
      <c r="C16" s="61">
        <v>18230407</v>
      </c>
      <c r="D16" s="61" t="s">
        <v>40</v>
      </c>
      <c r="E16" s="38" t="s">
        <v>923</v>
      </c>
      <c r="F16" s="39" t="s">
        <v>924</v>
      </c>
      <c r="G16" s="39">
        <v>15</v>
      </c>
      <c r="H16" s="39"/>
      <c r="I16" s="40" t="s">
        <v>269</v>
      </c>
      <c r="J16" s="41">
        <v>1</v>
      </c>
      <c r="K16" s="41"/>
      <c r="L16" s="41"/>
      <c r="M16" s="42"/>
      <c r="N16" s="42"/>
      <c r="O16" s="43">
        <v>0</v>
      </c>
      <c r="P16" s="44">
        <v>0</v>
      </c>
      <c r="Q16" s="44">
        <v>0</v>
      </c>
      <c r="R16" s="45">
        <v>0</v>
      </c>
      <c r="S16" s="46">
        <v>0</v>
      </c>
      <c r="T16" s="39">
        <f t="shared" si="0"/>
        <v>15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1.0178775471043147</v>
      </c>
      <c r="AG16" s="44">
        <f t="shared" si="10"/>
        <v>0</v>
      </c>
      <c r="AH16" s="52">
        <f>HLOOKUP(I16,ElecAvoidedCostsWOCC!$A$5:$Q$50,T16+1,FALSE)</f>
        <v>1.0178775471043147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97" t="s">
        <v>39</v>
      </c>
      <c r="C17" s="61">
        <v>18230407</v>
      </c>
      <c r="D17" s="61" t="s">
        <v>40</v>
      </c>
      <c r="E17" s="38" t="s">
        <v>925</v>
      </c>
      <c r="F17" s="39" t="s">
        <v>926</v>
      </c>
      <c r="G17" s="39">
        <v>24</v>
      </c>
      <c r="H17" s="39"/>
      <c r="I17" s="40" t="s">
        <v>275</v>
      </c>
      <c r="J17" s="41">
        <v>1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>
        <v>0</v>
      </c>
      <c r="S17" s="46">
        <v>0</v>
      </c>
      <c r="T17" s="39">
        <f t="shared" si="0"/>
        <v>24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1.9068512770864423</v>
      </c>
      <c r="AG17" s="44">
        <f t="shared" si="10"/>
        <v>0</v>
      </c>
      <c r="AH17" s="52">
        <f>HLOOKUP(I17,ElecAvoidedCostsWOCC!$A$5:$Q$50,T17+1,FALSE)</f>
        <v>1.9068512770864423</v>
      </c>
      <c r="AI17" s="44">
        <f t="shared" si="11"/>
        <v>0</v>
      </c>
      <c r="AJ17" s="44">
        <f t="shared" si="12"/>
        <v>0</v>
      </c>
      <c r="AK17" s="44">
        <f>HLOOKUP(I17,ElecAvoidedCostsWOCC!$A$5:$Q$50,G17+1,FALSE)*J17*L17</f>
        <v>0</v>
      </c>
      <c r="AL17" s="44">
        <f t="shared" si="13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5843584.25</v>
      </c>
      <c r="B18" s="97" t="s">
        <v>39</v>
      </c>
      <c r="C18" s="61">
        <v>18230407</v>
      </c>
      <c r="D18" s="61" t="s">
        <v>40</v>
      </c>
      <c r="E18" s="38" t="s">
        <v>927</v>
      </c>
      <c r="F18" s="39" t="s">
        <v>928</v>
      </c>
      <c r="G18" s="39">
        <v>15</v>
      </c>
      <c r="H18" s="39"/>
      <c r="I18" s="40" t="s">
        <v>271</v>
      </c>
      <c r="J18" s="41">
        <v>1</v>
      </c>
      <c r="K18" s="41">
        <v>71160</v>
      </c>
      <c r="L18" s="41"/>
      <c r="M18" s="42">
        <v>8000</v>
      </c>
      <c r="N18" s="42">
        <v>160555</v>
      </c>
      <c r="O18" s="43">
        <v>71160</v>
      </c>
      <c r="P18" s="44">
        <v>18047</v>
      </c>
      <c r="Q18" s="44">
        <v>70257.570000000007</v>
      </c>
      <c r="R18" s="45">
        <v>0</v>
      </c>
      <c r="S18" s="46">
        <v>0</v>
      </c>
      <c r="T18" s="39">
        <f t="shared" si="0"/>
        <v>15</v>
      </c>
      <c r="U18" s="47">
        <f t="shared" si="1"/>
        <v>0.15916353641814257</v>
      </c>
      <c r="V18" s="48">
        <f t="shared" si="2"/>
        <v>152555</v>
      </c>
      <c r="W18" s="49">
        <f t="shared" si="3"/>
        <v>1.061090242787617E-2</v>
      </c>
      <c r="X18" s="44">
        <f t="shared" si="4"/>
        <v>13849.565568510337</v>
      </c>
      <c r="Y18" s="44">
        <f t="shared" si="5"/>
        <v>52210.570000000007</v>
      </c>
      <c r="Z18" s="44">
        <f t="shared" si="6"/>
        <v>62005.702305823957</v>
      </c>
      <c r="AA18" s="50">
        <f t="shared" si="7"/>
        <v>84107.135568510348</v>
      </c>
      <c r="AB18" s="51">
        <f t="shared" si="8"/>
        <v>57965.506502593205</v>
      </c>
      <c r="AC18" s="44">
        <f t="shared" si="8"/>
        <v>78626.844506413327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1.0545904948077327</v>
      </c>
      <c r="AG18" s="44">
        <f t="shared" si="10"/>
        <v>75044.659610518254</v>
      </c>
      <c r="AH18" s="52">
        <f>HLOOKUP(I18,ElecAvoidedCostsWOCC!$A$5:$Q$50,T18+1,FALSE)</f>
        <v>1.0545904948077327</v>
      </c>
      <c r="AI18" s="44">
        <f t="shared" si="11"/>
        <v>0</v>
      </c>
      <c r="AJ18" s="44">
        <f t="shared" si="12"/>
        <v>75044.659610518254</v>
      </c>
      <c r="AK18" s="44">
        <f>HLOOKUP(I18,ElecAvoidedCostsWOCC!$A$5:$Q$50,G18+1,FALSE)*J18*L18</f>
        <v>0</v>
      </c>
      <c r="AL18" s="44">
        <f t="shared" si="13"/>
        <v>75044.659610518254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75044.659610518254</v>
      </c>
      <c r="AN18" s="48">
        <f t="shared" si="14"/>
        <v>82549.125571570083</v>
      </c>
      <c r="AO18" s="47">
        <f t="shared" si="15"/>
        <v>1.2946433860137319</v>
      </c>
      <c r="AP18" s="47">
        <f t="shared" si="16"/>
        <v>1.0498847574232339</v>
      </c>
    </row>
    <row r="19" spans="1:42" ht="13.5" customHeight="1">
      <c r="A19" s="58" t="s">
        <v>231</v>
      </c>
      <c r="B19" s="97" t="s">
        <v>39</v>
      </c>
      <c r="C19" s="61">
        <v>18230407</v>
      </c>
      <c r="D19" s="61" t="s">
        <v>40</v>
      </c>
      <c r="E19" s="38" t="s">
        <v>929</v>
      </c>
      <c r="F19" s="39" t="s">
        <v>928</v>
      </c>
      <c r="G19" s="39">
        <v>15</v>
      </c>
      <c r="H19" s="39"/>
      <c r="I19" s="40" t="s">
        <v>271</v>
      </c>
      <c r="J19" s="41">
        <v>1</v>
      </c>
      <c r="K19" s="41">
        <v>1209585</v>
      </c>
      <c r="L19" s="41"/>
      <c r="M19" s="42">
        <v>0.15</v>
      </c>
      <c r="N19" s="42">
        <v>0.5</v>
      </c>
      <c r="O19" s="43">
        <v>1209585</v>
      </c>
      <c r="P19" s="44">
        <v>290806</v>
      </c>
      <c r="Q19" s="44">
        <v>902212.31</v>
      </c>
      <c r="R19" s="45">
        <v>0</v>
      </c>
      <c r="S19" s="46">
        <v>0</v>
      </c>
      <c r="T19" s="39">
        <f t="shared" si="0"/>
        <v>15</v>
      </c>
      <c r="U19" s="47">
        <f t="shared" si="1"/>
        <v>2.7054781646759269</v>
      </c>
      <c r="V19" s="48">
        <f t="shared" si="2"/>
        <v>0.35</v>
      </c>
      <c r="W19" s="49">
        <f t="shared" si="3"/>
        <v>0.18036521097839514</v>
      </c>
      <c r="X19" s="44">
        <f t="shared" si="4"/>
        <v>235416.34019374053</v>
      </c>
      <c r="Y19" s="44">
        <f t="shared" si="5"/>
        <v>611406.31000000006</v>
      </c>
      <c r="Z19" s="44">
        <f t="shared" si="6"/>
        <v>1053979.3061212769</v>
      </c>
      <c r="AA19" s="50">
        <f t="shared" si="7"/>
        <v>1137628.6501937406</v>
      </c>
      <c r="AB19" s="51">
        <f t="shared" si="8"/>
        <v>985303.64225603139</v>
      </c>
      <c r="AC19" s="44">
        <f t="shared" si="8"/>
        <v>1063502.5242532864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1.0545904948077327</v>
      </c>
      <c r="AG19" s="44">
        <f t="shared" si="10"/>
        <v>1275616.8436620114</v>
      </c>
      <c r="AH19" s="52">
        <f>HLOOKUP(I19,ElecAvoidedCostsWOCC!$A$5:$Q$50,T19+1,FALSE)</f>
        <v>1.0545904948077327</v>
      </c>
      <c r="AI19" s="44">
        <f t="shared" si="11"/>
        <v>0</v>
      </c>
      <c r="AJ19" s="44">
        <f t="shared" si="12"/>
        <v>1275616.8436620114</v>
      </c>
      <c r="AK19" s="44">
        <f>HLOOKUP(I19,ElecAvoidedCostsWOCC!$A$5:$Q$50,G19+1,FALSE)*J19*L19</f>
        <v>0</v>
      </c>
      <c r="AL19" s="44">
        <f t="shared" si="13"/>
        <v>1275616.8436620114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1275616.8436620114</v>
      </c>
      <c r="AN19" s="48">
        <f t="shared" si="14"/>
        <v>1403178.5280282127</v>
      </c>
      <c r="AO19" s="47">
        <f t="shared" si="15"/>
        <v>1.2946433860137321</v>
      </c>
      <c r="AP19" s="47">
        <f t="shared" si="16"/>
        <v>1.3193936977379739</v>
      </c>
    </row>
    <row r="20" spans="1:42" ht="13.5" customHeight="1">
      <c r="A20" s="59">
        <f>A8+SUM(Q5:Q906)</f>
        <v>9852135.9700000007</v>
      </c>
      <c r="B20" s="97" t="s">
        <v>39</v>
      </c>
      <c r="C20" s="61">
        <v>18230407</v>
      </c>
      <c r="D20" s="61" t="s">
        <v>40</v>
      </c>
      <c r="E20" s="38" t="s">
        <v>930</v>
      </c>
      <c r="F20" s="39" t="s">
        <v>931</v>
      </c>
      <c r="G20" s="39">
        <v>15</v>
      </c>
      <c r="H20" s="39"/>
      <c r="I20" s="40" t="s">
        <v>281</v>
      </c>
      <c r="J20" s="41">
        <v>14167</v>
      </c>
      <c r="K20" s="41">
        <v>59</v>
      </c>
      <c r="L20" s="41"/>
      <c r="M20" s="42">
        <v>35</v>
      </c>
      <c r="N20" s="42">
        <v>57.99</v>
      </c>
      <c r="O20" s="43">
        <v>835853</v>
      </c>
      <c r="P20" s="44">
        <v>843395</v>
      </c>
      <c r="Q20" s="44">
        <v>821544.33000000101</v>
      </c>
      <c r="R20" s="45">
        <v>0</v>
      </c>
      <c r="S20" s="46">
        <v>0</v>
      </c>
      <c r="T20" s="39">
        <f t="shared" si="0"/>
        <v>15</v>
      </c>
      <c r="U20" s="47">
        <f t="shared" si="1"/>
        <v>1.8695519871516824</v>
      </c>
      <c r="V20" s="48">
        <f t="shared" si="2"/>
        <v>22.990000000000002</v>
      </c>
      <c r="W20" s="49">
        <f t="shared" si="3"/>
        <v>0.12463679914344548</v>
      </c>
      <c r="X20" s="44">
        <f t="shared" si="4"/>
        <v>162678.48410815164</v>
      </c>
      <c r="Y20" s="44">
        <f t="shared" si="5"/>
        <v>-21850.669999998994</v>
      </c>
      <c r="Z20" s="44">
        <f t="shared" si="6"/>
        <v>728325.63644505152</v>
      </c>
      <c r="AA20" s="50">
        <f t="shared" si="7"/>
        <v>984222.81410815264</v>
      </c>
      <c r="AB20" s="51">
        <f t="shared" si="8"/>
        <v>680869.06276998355</v>
      </c>
      <c r="AC20" s="44">
        <f t="shared" si="8"/>
        <v>920092.37553346972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1.3893373920773078</v>
      </c>
      <c r="AG20" s="44">
        <f t="shared" si="10"/>
        <v>1161281.827179994</v>
      </c>
      <c r="AH20" s="52">
        <f>HLOOKUP(I20,ElecAvoidedCostsWOCC!$A$5:$Q$50,T20+1,FALSE)</f>
        <v>1.3893373920773078</v>
      </c>
      <c r="AI20" s="44">
        <f t="shared" si="11"/>
        <v>0</v>
      </c>
      <c r="AJ20" s="44">
        <f t="shared" si="12"/>
        <v>1161281.827179994</v>
      </c>
      <c r="AK20" s="44">
        <f>HLOOKUP(I20,ElecAvoidedCostsWOCC!$A$5:$Q$50,G20+1,FALSE)*J20*L20</f>
        <v>0</v>
      </c>
      <c r="AL20" s="44">
        <f t="shared" si="13"/>
        <v>1161281.827179994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1161281.827179994</v>
      </c>
      <c r="AN20" s="48">
        <f t="shared" si="14"/>
        <v>1277410.0098979934</v>
      </c>
      <c r="AO20" s="47">
        <f t="shared" si="15"/>
        <v>1.7055875948534722</v>
      </c>
      <c r="AP20" s="47">
        <f t="shared" si="16"/>
        <v>1.3883497395110473</v>
      </c>
    </row>
    <row r="21" spans="1:42" ht="13.5" customHeight="1">
      <c r="A21" s="58" t="s">
        <v>245</v>
      </c>
      <c r="B21" s="97" t="s">
        <v>39</v>
      </c>
      <c r="C21" s="61">
        <v>18230407</v>
      </c>
      <c r="D21" s="61" t="s">
        <v>40</v>
      </c>
      <c r="E21" s="38" t="s">
        <v>932</v>
      </c>
      <c r="F21" s="39" t="s">
        <v>933</v>
      </c>
      <c r="G21" s="39">
        <v>10</v>
      </c>
      <c r="H21" s="39"/>
      <c r="I21" s="40" t="s">
        <v>279</v>
      </c>
      <c r="J21" s="41">
        <v>551</v>
      </c>
      <c r="K21" s="41">
        <v>170</v>
      </c>
      <c r="L21" s="41"/>
      <c r="M21" s="42">
        <v>95</v>
      </c>
      <c r="N21" s="42">
        <v>95</v>
      </c>
      <c r="O21" s="43">
        <v>93670</v>
      </c>
      <c r="P21" s="44">
        <v>52345</v>
      </c>
      <c r="Q21" s="44">
        <v>52345</v>
      </c>
      <c r="R21" s="45">
        <v>15.3</v>
      </c>
      <c r="S21" s="46">
        <v>0</v>
      </c>
      <c r="T21" s="39">
        <f t="shared" si="0"/>
        <v>10</v>
      </c>
      <c r="U21" s="47">
        <f t="shared" si="1"/>
        <v>0.13967442810837</v>
      </c>
      <c r="V21" s="48">
        <f t="shared" si="2"/>
        <v>0</v>
      </c>
      <c r="W21" s="49">
        <f t="shared" si="3"/>
        <v>1.3967442810837E-2</v>
      </c>
      <c r="X21" s="44">
        <f t="shared" si="4"/>
        <v>18230.590314816796</v>
      </c>
      <c r="Y21" s="44">
        <f t="shared" si="5"/>
        <v>0</v>
      </c>
      <c r="Z21" s="44">
        <f t="shared" si="6"/>
        <v>81619.928822182817</v>
      </c>
      <c r="AA21" s="50">
        <f t="shared" si="7"/>
        <v>70575.5903148168</v>
      </c>
      <c r="AB21" s="51">
        <f t="shared" ref="AB21:AC24" si="18">Z21/(1+ElecDiscountRate)^1</f>
        <v>76301.70031053829</v>
      </c>
      <c r="AC21" s="44">
        <f t="shared" si="18"/>
        <v>65976.993843897159</v>
      </c>
      <c r="AD21" s="44">
        <f t="shared" si="9"/>
        <v>59293.097398872749</v>
      </c>
      <c r="AE21" s="44">
        <f t="shared" si="17"/>
        <v>0</v>
      </c>
      <c r="AF21" s="52">
        <f>HLOOKUP(I21,ElecAvoidedCostsWOCC!$A$5:$Q$50,G21+1,FALSE)</f>
        <v>0.74487332198138856</v>
      </c>
      <c r="AG21" s="44">
        <f t="shared" si="10"/>
        <v>69772.284069996662</v>
      </c>
      <c r="AH21" s="52">
        <f>HLOOKUP(I21,ElecAvoidedCostsWOCC!$A$5:$Q$50,T21+1,FALSE)</f>
        <v>0.74487332198138856</v>
      </c>
      <c r="AI21" s="44">
        <f t="shared" si="11"/>
        <v>0</v>
      </c>
      <c r="AJ21" s="44">
        <f t="shared" si="12"/>
        <v>69772.284069996662</v>
      </c>
      <c r="AK21" s="44">
        <f>HLOOKUP(I21,ElecAvoidedCostsWOCC!$A$5:$Q$50,G21+1,FALSE)*J21*L21</f>
        <v>0</v>
      </c>
      <c r="AL21" s="44">
        <f t="shared" si="13"/>
        <v>69772.284069996662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69772.284069996662</v>
      </c>
      <c r="AN21" s="48">
        <f t="shared" si="14"/>
        <v>136042.60987586906</v>
      </c>
      <c r="AO21" s="47">
        <f t="shared" si="15"/>
        <v>0.91442633369940995</v>
      </c>
      <c r="AP21" s="47">
        <f t="shared" si="16"/>
        <v>2.0619704225650004</v>
      </c>
    </row>
    <row r="22" spans="1:42" ht="13.5" customHeight="1">
      <c r="A22" s="60">
        <f>(SUM(AM5:AM1000)/(SUM(AB5:AB1000)))</f>
        <v>2.8248560109737708</v>
      </c>
      <c r="B22" s="97" t="s">
        <v>39</v>
      </c>
      <c r="C22" s="61">
        <v>18230407</v>
      </c>
      <c r="D22" s="61" t="s">
        <v>40</v>
      </c>
      <c r="E22" s="38" t="s">
        <v>632</v>
      </c>
      <c r="F22" s="39" t="s">
        <v>633</v>
      </c>
      <c r="G22" s="39">
        <v>14</v>
      </c>
      <c r="H22" s="39"/>
      <c r="I22" s="40" t="s">
        <v>279</v>
      </c>
      <c r="J22" s="41">
        <v>1</v>
      </c>
      <c r="K22" s="41">
        <v>142</v>
      </c>
      <c r="L22" s="41"/>
      <c r="M22" s="42">
        <v>50</v>
      </c>
      <c r="N22" s="42">
        <v>65.56</v>
      </c>
      <c r="O22" s="43">
        <v>142</v>
      </c>
      <c r="P22" s="44">
        <v>50</v>
      </c>
      <c r="Q22" s="44">
        <v>65.56</v>
      </c>
      <c r="R22" s="45">
        <v>17.059999999999999</v>
      </c>
      <c r="S22" s="46">
        <v>0</v>
      </c>
      <c r="T22" s="39">
        <f t="shared" si="0"/>
        <v>14</v>
      </c>
      <c r="U22" s="47">
        <f t="shared" si="1"/>
        <v>2.9643724039654055E-4</v>
      </c>
      <c r="V22" s="48">
        <f t="shared" si="2"/>
        <v>15.560000000000002</v>
      </c>
      <c r="W22" s="49">
        <f t="shared" si="3"/>
        <v>2.1174088599752898E-5</v>
      </c>
      <c r="X22" s="44">
        <f t="shared" si="4"/>
        <v>27.636850909618715</v>
      </c>
      <c r="Y22" s="44">
        <f t="shared" si="5"/>
        <v>15.560000000000002</v>
      </c>
      <c r="Z22" s="44">
        <f t="shared" si="6"/>
        <v>123.73257064962058</v>
      </c>
      <c r="AA22" s="50">
        <f t="shared" si="7"/>
        <v>93.196850909618718</v>
      </c>
      <c r="AB22" s="51">
        <f t="shared" si="18"/>
        <v>115.67034743350526</v>
      </c>
      <c r="AC22" s="44">
        <f t="shared" si="18"/>
        <v>87.124288033671789</v>
      </c>
      <c r="AD22" s="44">
        <f t="shared" si="9"/>
        <v>149.46647337894538</v>
      </c>
      <c r="AE22" s="44">
        <f t="shared" si="17"/>
        <v>0</v>
      </c>
      <c r="AF22" s="52">
        <f>HLOOKUP(I22,ElecAvoidedCostsWOCC!$A$5:$Q$50,G22+1,FALSE)</f>
        <v>1.0169996824506593</v>
      </c>
      <c r="AG22" s="44">
        <f t="shared" si="10"/>
        <v>144.41395490799363</v>
      </c>
      <c r="AH22" s="52">
        <f>HLOOKUP(I22,ElecAvoidedCostsWOCC!$A$5:$Q$50,T22+1,FALSE)</f>
        <v>1.0169996824506593</v>
      </c>
      <c r="AI22" s="44">
        <f t="shared" si="11"/>
        <v>0</v>
      </c>
      <c r="AJ22" s="44">
        <f t="shared" si="12"/>
        <v>144.41395490799363</v>
      </c>
      <c r="AK22" s="44">
        <f>HLOOKUP(I22,ElecAvoidedCostsWOCC!$A$5:$Q$50,G22+1,FALSE)*J22*L22</f>
        <v>0</v>
      </c>
      <c r="AL22" s="44">
        <f t="shared" si="13"/>
        <v>144.41395490799363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144.41395490799363</v>
      </c>
      <c r="AN22" s="48">
        <f t="shared" si="14"/>
        <v>308.32182377773836</v>
      </c>
      <c r="AO22" s="47">
        <f t="shared" si="15"/>
        <v>1.2484959033343619</v>
      </c>
      <c r="AP22" s="47">
        <f t="shared" si="16"/>
        <v>3.538873381192833</v>
      </c>
    </row>
    <row r="23" spans="1:42" ht="13.5" customHeight="1">
      <c r="A23" s="58" t="s">
        <v>246</v>
      </c>
      <c r="B23" s="97" t="s">
        <v>39</v>
      </c>
      <c r="C23" s="61">
        <v>18230407</v>
      </c>
      <c r="D23" s="61" t="s">
        <v>40</v>
      </c>
      <c r="E23" s="38" t="s">
        <v>934</v>
      </c>
      <c r="F23" s="39" t="s">
        <v>935</v>
      </c>
      <c r="G23" s="39">
        <v>15</v>
      </c>
      <c r="H23" s="39"/>
      <c r="I23" s="40" t="s">
        <v>281</v>
      </c>
      <c r="J23" s="41">
        <v>9</v>
      </c>
      <c r="K23" s="41">
        <v>1300</v>
      </c>
      <c r="L23" s="41"/>
      <c r="M23" s="42">
        <v>800</v>
      </c>
      <c r="N23" s="42">
        <v>3758.92</v>
      </c>
      <c r="O23" s="43">
        <v>11700</v>
      </c>
      <c r="P23" s="44">
        <v>7200</v>
      </c>
      <c r="Q23" s="44">
        <v>33830.28</v>
      </c>
      <c r="R23" s="45">
        <v>0</v>
      </c>
      <c r="S23" s="46">
        <v>0</v>
      </c>
      <c r="T23" s="39">
        <f t="shared" si="0"/>
        <v>15</v>
      </c>
      <c r="U23" s="47">
        <f t="shared" si="1"/>
        <v>2.6169384149694601E-2</v>
      </c>
      <c r="V23" s="48">
        <f t="shared" si="2"/>
        <v>2958.92</v>
      </c>
      <c r="W23" s="49">
        <f t="shared" si="3"/>
        <v>1.74462560997964E-3</v>
      </c>
      <c r="X23" s="44">
        <f t="shared" si="4"/>
        <v>2277.1208143840772</v>
      </c>
      <c r="Y23" s="44">
        <f t="shared" si="5"/>
        <v>26630.28</v>
      </c>
      <c r="Z23" s="44">
        <f t="shared" si="6"/>
        <v>10194.866736623668</v>
      </c>
      <c r="AA23" s="50">
        <f t="shared" si="7"/>
        <v>36107.400814384077</v>
      </c>
      <c r="AB23" s="51">
        <f t="shared" si="18"/>
        <v>9530.5849645916296</v>
      </c>
      <c r="AC23" s="44">
        <f t="shared" si="18"/>
        <v>33754.698340080467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1.3893373920773078</v>
      </c>
      <c r="AG23" s="44">
        <f t="shared" si="10"/>
        <v>16255.247487304503</v>
      </c>
      <c r="AH23" s="52">
        <f>HLOOKUP(I23,ElecAvoidedCostsWOCC!$A$5:$Q$50,T23+1,FALSE)</f>
        <v>1.3893373920773078</v>
      </c>
      <c r="AI23" s="44">
        <f t="shared" si="11"/>
        <v>0</v>
      </c>
      <c r="AJ23" s="44">
        <f t="shared" si="12"/>
        <v>16255.247487304503</v>
      </c>
      <c r="AK23" s="44">
        <f>HLOOKUP(I23,ElecAvoidedCostsWOCC!$A$5:$Q$50,G23+1,FALSE)*J23*L23</f>
        <v>0</v>
      </c>
      <c r="AL23" s="44">
        <f t="shared" si="13"/>
        <v>16255.247487304503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16255.247487304501</v>
      </c>
      <c r="AN23" s="48">
        <f t="shared" si="14"/>
        <v>17880.772236034954</v>
      </c>
      <c r="AO23" s="47">
        <f t="shared" si="15"/>
        <v>1.705587594853472</v>
      </c>
      <c r="AP23" s="47">
        <f t="shared" si="16"/>
        <v>0.52972691552106843</v>
      </c>
    </row>
    <row r="24" spans="1:42" ht="13.5" customHeight="1">
      <c r="A24" s="60">
        <f>(SUM(AN5:AN1000)/SUM(AC5:AC1000))</f>
        <v>1.8579963140700082</v>
      </c>
      <c r="B24" s="97" t="s">
        <v>39</v>
      </c>
      <c r="C24" s="61">
        <v>18230407</v>
      </c>
      <c r="D24" s="61" t="s">
        <v>40</v>
      </c>
      <c r="E24" s="38" t="s">
        <v>936</v>
      </c>
      <c r="F24" s="39" t="s">
        <v>937</v>
      </c>
      <c r="G24" s="39">
        <v>15</v>
      </c>
      <c r="H24" s="39"/>
      <c r="I24" s="40" t="s">
        <v>280</v>
      </c>
      <c r="J24" s="41">
        <v>1</v>
      </c>
      <c r="K24" s="41">
        <v>3711</v>
      </c>
      <c r="L24" s="41"/>
      <c r="M24" s="42">
        <v>1500</v>
      </c>
      <c r="N24" s="42">
        <v>3190.37</v>
      </c>
      <c r="O24" s="43">
        <v>3711</v>
      </c>
      <c r="P24" s="44">
        <v>1500</v>
      </c>
      <c r="Q24" s="44">
        <v>3190.37</v>
      </c>
      <c r="R24" s="45">
        <v>0</v>
      </c>
      <c r="S24" s="46">
        <v>0</v>
      </c>
      <c r="T24" s="39">
        <f t="shared" si="0"/>
        <v>15</v>
      </c>
      <c r="U24" s="47">
        <f t="shared" si="1"/>
        <v>8.3003918444031332E-3</v>
      </c>
      <c r="V24" s="48">
        <f t="shared" si="2"/>
        <v>1690.37</v>
      </c>
      <c r="W24" s="49">
        <f t="shared" si="3"/>
        <v>5.5335945629354224E-4</v>
      </c>
      <c r="X24" s="44">
        <f t="shared" si="4"/>
        <v>722.2560121520778</v>
      </c>
      <c r="Y24" s="44">
        <f t="shared" si="5"/>
        <v>1690.37</v>
      </c>
      <c r="Z24" s="44">
        <f t="shared" si="6"/>
        <v>3233.6026033855069</v>
      </c>
      <c r="AA24" s="50">
        <f t="shared" si="7"/>
        <v>3912.6260121520777</v>
      </c>
      <c r="AB24" s="51">
        <f t="shared" si="18"/>
        <v>3022.906051589704</v>
      </c>
      <c r="AC24" s="44">
        <f t="shared" si="18"/>
        <v>3657.6853436964357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1.3961506916040443</v>
      </c>
      <c r="AG24" s="44">
        <f t="shared" si="10"/>
        <v>5181.1152165426083</v>
      </c>
      <c r="AH24" s="52">
        <f>HLOOKUP(I24,ElecAvoidedCostsWOCC!$A$5:$Q$50,T24+1,FALSE)</f>
        <v>1.3961506916040443</v>
      </c>
      <c r="AI24" s="44">
        <f t="shared" si="11"/>
        <v>0</v>
      </c>
      <c r="AJ24" s="44">
        <f t="shared" si="12"/>
        <v>5181.1152165426083</v>
      </c>
      <c r="AK24" s="44">
        <f>HLOOKUP(I24,ElecAvoidedCostsWOCC!$A$5:$Q$50,G24+1,FALSE)*J24*L24</f>
        <v>0</v>
      </c>
      <c r="AL24" s="44">
        <f t="shared" si="13"/>
        <v>5181.1152165426083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5181.1152165426083</v>
      </c>
      <c r="AN24" s="48">
        <f t="shared" si="14"/>
        <v>5699.2267381968695</v>
      </c>
      <c r="AO24" s="47">
        <f t="shared" si="15"/>
        <v>1.7139517828607118</v>
      </c>
      <c r="AP24" s="47">
        <f t="shared" si="16"/>
        <v>1.558151181051912</v>
      </c>
    </row>
    <row r="25" spans="1:42" ht="13.5" customHeight="1">
      <c r="B25" s="97" t="s">
        <v>39</v>
      </c>
      <c r="C25" s="61">
        <v>18230407</v>
      </c>
      <c r="D25" s="61" t="s">
        <v>40</v>
      </c>
      <c r="E25" s="38" t="s">
        <v>642</v>
      </c>
      <c r="F25" s="39" t="s">
        <v>643</v>
      </c>
      <c r="G25" s="39">
        <v>12</v>
      </c>
      <c r="H25" s="39"/>
      <c r="I25" s="40" t="s">
        <v>277</v>
      </c>
      <c r="J25" s="41">
        <v>1</v>
      </c>
      <c r="K25" s="41">
        <v>68</v>
      </c>
      <c r="L25" s="41"/>
      <c r="M25" s="42">
        <v>25</v>
      </c>
      <c r="N25" s="42">
        <v>20.440000000000001</v>
      </c>
      <c r="O25" s="43">
        <v>68</v>
      </c>
      <c r="P25" s="44">
        <v>25</v>
      </c>
      <c r="Q25" s="44">
        <v>20.440000000000001</v>
      </c>
      <c r="R25" s="45">
        <v>-0.08</v>
      </c>
      <c r="S25" s="46">
        <v>0</v>
      </c>
      <c r="T25" s="39">
        <f t="shared" ref="T25:T80" si="19">G25+H25</f>
        <v>12</v>
      </c>
      <c r="U25" s="47">
        <f t="shared" ref="U25:U80" si="20">(O25/$A$10)*T25</f>
        <v>1.2167645279858002E-4</v>
      </c>
      <c r="V25" s="48">
        <f t="shared" ref="V25:V80" si="21">N25-M25</f>
        <v>-4.5599999999999987</v>
      </c>
      <c r="W25" s="49">
        <f t="shared" ref="W25:W80" si="22">(O25/A$10)</f>
        <v>1.0139704399881669E-5</v>
      </c>
      <c r="X25" s="44">
        <f t="shared" ref="X25:X80" si="23">W25*A$8</f>
        <v>13.234548322916005</v>
      </c>
      <c r="Y25" s="44">
        <f t="shared" ref="Y25:Y80" si="24">Q25-P25</f>
        <v>-4.5599999999999987</v>
      </c>
      <c r="Z25" s="44">
        <f t="shared" ref="Z25:Z80" si="25">X25+(A$6*W25)</f>
        <v>59.252216930804224</v>
      </c>
      <c r="AA25" s="50">
        <f t="shared" ref="AA25:AA80" si="26">Q25+X25</f>
        <v>33.67454832291601</v>
      </c>
      <c r="AB25" s="51">
        <f t="shared" ref="AB25:AB80" si="27">Z25/(1+ElecDiscountRate)^1</f>
        <v>55.391433982241956</v>
      </c>
      <c r="AC25" s="44">
        <f t="shared" ref="AC25:AC80" si="28">AA25/(1+ElecDiscountRate)^1</f>
        <v>31.480366759760688</v>
      </c>
      <c r="AD25" s="44">
        <f t="shared" ref="AD25:AD80" si="29">-PV(ElecDiscountRate,T25,R25)*J25</f>
        <v>-0.63643207197011897</v>
      </c>
      <c r="AE25" s="44">
        <f t="shared" ref="AE25:AE80" si="30">-PV(ElecDiscountRate,T25,S25)*J25</f>
        <v>0</v>
      </c>
      <c r="AF25" s="52">
        <f>HLOOKUP(I25,ElecAvoidedCostsWOCC!$A$5:$Q$50,G25+1,FALSE)</f>
        <v>0.87531038854853971</v>
      </c>
      <c r="AG25" s="44">
        <f t="shared" ref="AG25:AG80" si="31">AF25*J25*K25</f>
        <v>59.521106421300701</v>
      </c>
      <c r="AH25" s="52">
        <f>HLOOKUP(I25,ElecAvoidedCostsWOCC!$A$5:$Q$50,T25+1,FALSE)</f>
        <v>0.87531038854853971</v>
      </c>
      <c r="AI25" s="44">
        <f t="shared" ref="AI25:AI80" si="32">AH25*J25*L25</f>
        <v>0</v>
      </c>
      <c r="AJ25" s="44">
        <f t="shared" ref="AJ25:AJ80" si="33">AG25+AI25</f>
        <v>59.521106421300701</v>
      </c>
      <c r="AK25" s="44">
        <f>HLOOKUP(I25,ElecAvoidedCostsWOCC!$A$5:$Q$50,G25+1,FALSE)*J25*L25</f>
        <v>0</v>
      </c>
      <c r="AL25" s="44">
        <f t="shared" ref="AL25:AL80" si="34">AG25+AI25-AK25</f>
        <v>59.521106421300701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59.521106421300701</v>
      </c>
      <c r="AN25" s="48">
        <f t="shared" ref="AN25:AN80" si="35">AM25*1.1+AD25+AE25</f>
        <v>64.836784991460661</v>
      </c>
      <c r="AO25" s="47">
        <f t="shared" ref="AO25:AO80" si="36">IFERROR(AM25/AB25,0)</f>
        <v>1.0745543514974298</v>
      </c>
      <c r="AP25" s="47">
        <f t="shared" ref="AP25:AP80" si="37">AN25/AC25</f>
        <v>2.0595943333905917</v>
      </c>
    </row>
    <row r="26" spans="1:42" ht="13.5" customHeight="1">
      <c r="B26" s="97" t="s">
        <v>39</v>
      </c>
      <c r="C26" s="61">
        <v>18230407</v>
      </c>
      <c r="D26" s="61" t="s">
        <v>40</v>
      </c>
      <c r="E26" s="38" t="s">
        <v>644</v>
      </c>
      <c r="F26" s="39" t="s">
        <v>643</v>
      </c>
      <c r="G26" s="39">
        <v>12</v>
      </c>
      <c r="H26" s="39"/>
      <c r="I26" s="40" t="s">
        <v>277</v>
      </c>
      <c r="J26" s="41">
        <v>5</v>
      </c>
      <c r="K26" s="41">
        <v>68</v>
      </c>
      <c r="L26" s="41"/>
      <c r="M26" s="42">
        <v>50</v>
      </c>
      <c r="N26" s="42">
        <v>100</v>
      </c>
      <c r="O26" s="43">
        <v>340</v>
      </c>
      <c r="P26" s="44">
        <v>250</v>
      </c>
      <c r="Q26" s="44">
        <v>500</v>
      </c>
      <c r="R26" s="45">
        <v>-0.08</v>
      </c>
      <c r="S26" s="46">
        <v>0</v>
      </c>
      <c r="T26" s="39">
        <f t="shared" si="19"/>
        <v>12</v>
      </c>
      <c r="U26" s="47">
        <f t="shared" si="20"/>
        <v>6.0838226399290022E-4</v>
      </c>
      <c r="V26" s="48">
        <f t="shared" si="21"/>
        <v>50</v>
      </c>
      <c r="W26" s="49">
        <f t="shared" si="22"/>
        <v>5.0698521999408347E-5</v>
      </c>
      <c r="X26" s="44">
        <f t="shared" si="23"/>
        <v>66.172741614580019</v>
      </c>
      <c r="Y26" s="44">
        <f t="shared" si="24"/>
        <v>250</v>
      </c>
      <c r="Z26" s="44">
        <f t="shared" si="25"/>
        <v>296.26108465402115</v>
      </c>
      <c r="AA26" s="50">
        <f t="shared" si="26"/>
        <v>566.17274161457999</v>
      </c>
      <c r="AB26" s="51">
        <f t="shared" si="27"/>
        <v>276.9571699112098</v>
      </c>
      <c r="AC26" s="44">
        <f t="shared" si="28"/>
        <v>529.28180014450777</v>
      </c>
      <c r="AD26" s="44">
        <f t="shared" si="29"/>
        <v>-3.1821603598505948</v>
      </c>
      <c r="AE26" s="44">
        <f t="shared" si="30"/>
        <v>0</v>
      </c>
      <c r="AF26" s="52">
        <f>HLOOKUP(I26,ElecAvoidedCostsWOCC!$A$5:$Q$50,G26+1,FALSE)</f>
        <v>0.87531038854853971</v>
      </c>
      <c r="AG26" s="44">
        <f t="shared" si="31"/>
        <v>297.60553210650346</v>
      </c>
      <c r="AH26" s="52">
        <f>HLOOKUP(I26,ElecAvoidedCostsWOCC!$A$5:$Q$50,T26+1,FALSE)</f>
        <v>0.87531038854853971</v>
      </c>
      <c r="AI26" s="44">
        <f t="shared" si="32"/>
        <v>0</v>
      </c>
      <c r="AJ26" s="44">
        <f t="shared" si="33"/>
        <v>297.60553210650346</v>
      </c>
      <c r="AK26" s="44">
        <f>HLOOKUP(I26,ElecAvoidedCostsWOCC!$A$5:$Q$50,G26+1,FALSE)*J26*L26</f>
        <v>0</v>
      </c>
      <c r="AL26" s="44">
        <f t="shared" si="34"/>
        <v>297.60553210650346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297.60553210650352</v>
      </c>
      <c r="AN26" s="48">
        <f t="shared" si="35"/>
        <v>324.1839249573033</v>
      </c>
      <c r="AO26" s="47">
        <f t="shared" si="36"/>
        <v>1.0745543514974298</v>
      </c>
      <c r="AP26" s="47">
        <f t="shared" si="37"/>
        <v>0.61249777503929403</v>
      </c>
    </row>
    <row r="27" spans="1:42" ht="13.5" customHeight="1">
      <c r="B27" s="97" t="s">
        <v>39</v>
      </c>
      <c r="C27" s="61">
        <v>18230407</v>
      </c>
      <c r="D27" s="61" t="s">
        <v>40</v>
      </c>
      <c r="E27" s="38" t="s">
        <v>795</v>
      </c>
      <c r="F27" s="39" t="s">
        <v>796</v>
      </c>
      <c r="G27" s="39">
        <v>10</v>
      </c>
      <c r="H27" s="39"/>
      <c r="I27" s="40" t="s">
        <v>277</v>
      </c>
      <c r="J27" s="41">
        <v>631</v>
      </c>
      <c r="K27" s="41">
        <v>131</v>
      </c>
      <c r="L27" s="41"/>
      <c r="M27" s="42">
        <v>50</v>
      </c>
      <c r="N27" s="42">
        <v>50</v>
      </c>
      <c r="O27" s="43">
        <v>82661</v>
      </c>
      <c r="P27" s="44">
        <v>42900</v>
      </c>
      <c r="Q27" s="44">
        <v>31550</v>
      </c>
      <c r="R27" s="45">
        <v>0</v>
      </c>
      <c r="S27" s="46">
        <v>0</v>
      </c>
      <c r="T27" s="39">
        <f t="shared" si="19"/>
        <v>10</v>
      </c>
      <c r="U27" s="47">
        <f t="shared" si="20"/>
        <v>0.12325854491156156</v>
      </c>
      <c r="V27" s="48">
        <f t="shared" si="21"/>
        <v>0</v>
      </c>
      <c r="W27" s="49">
        <f t="shared" si="22"/>
        <v>1.2325854491156156E-2</v>
      </c>
      <c r="X27" s="44">
        <f t="shared" si="23"/>
        <v>16087.955866478822</v>
      </c>
      <c r="Y27" s="44">
        <f t="shared" si="24"/>
        <v>-11350</v>
      </c>
      <c r="Z27" s="44">
        <f t="shared" si="25"/>
        <v>72027.169172311886</v>
      </c>
      <c r="AA27" s="50">
        <f t="shared" si="26"/>
        <v>47637.95586647882</v>
      </c>
      <c r="AB27" s="51">
        <f t="shared" si="27"/>
        <v>67333.990064795624</v>
      </c>
      <c r="AC27" s="44">
        <f t="shared" si="28"/>
        <v>44533.940232288318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0.73512510012695687</v>
      </c>
      <c r="AG27" s="44">
        <f t="shared" si="31"/>
        <v>60766.175901594375</v>
      </c>
      <c r="AH27" s="52">
        <f>HLOOKUP(I27,ElecAvoidedCostsWOCC!$A$5:$Q$50,T27+1,FALSE)</f>
        <v>0.73512510012695687</v>
      </c>
      <c r="AI27" s="44">
        <f t="shared" si="32"/>
        <v>0</v>
      </c>
      <c r="AJ27" s="44">
        <f t="shared" si="33"/>
        <v>60766.175901594375</v>
      </c>
      <c r="AK27" s="44">
        <f>HLOOKUP(I27,ElecAvoidedCostsWOCC!$A$5:$Q$50,G27+1,FALSE)*J27*L27</f>
        <v>0</v>
      </c>
      <c r="AL27" s="44">
        <f t="shared" si="34"/>
        <v>60766.175901594375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60766.175901594375</v>
      </c>
      <c r="AN27" s="48">
        <f t="shared" si="35"/>
        <v>66842.793491753822</v>
      </c>
      <c r="AO27" s="47">
        <f t="shared" si="36"/>
        <v>0.90245915685553424</v>
      </c>
      <c r="AP27" s="47">
        <f t="shared" si="37"/>
        <v>1.500940476928448</v>
      </c>
    </row>
    <row r="28" spans="1:42" ht="13.5" customHeight="1">
      <c r="B28" s="97" t="s">
        <v>39</v>
      </c>
      <c r="C28" s="61">
        <v>18230407</v>
      </c>
      <c r="D28" s="61" t="s">
        <v>40</v>
      </c>
      <c r="E28" s="38" t="s">
        <v>938</v>
      </c>
      <c r="F28" s="39" t="s">
        <v>939</v>
      </c>
      <c r="G28" s="39">
        <v>10</v>
      </c>
      <c r="H28" s="39"/>
      <c r="I28" s="40" t="s">
        <v>277</v>
      </c>
      <c r="J28" s="41">
        <v>63</v>
      </c>
      <c r="K28" s="41">
        <v>131</v>
      </c>
      <c r="L28" s="41"/>
      <c r="M28" s="42">
        <v>200</v>
      </c>
      <c r="N28" s="42">
        <v>250</v>
      </c>
      <c r="O28" s="43">
        <v>8253</v>
      </c>
      <c r="P28" s="44">
        <v>12600</v>
      </c>
      <c r="Q28" s="44">
        <v>15750</v>
      </c>
      <c r="R28" s="45">
        <v>0</v>
      </c>
      <c r="S28" s="46">
        <v>0</v>
      </c>
      <c r="T28" s="39">
        <f t="shared" si="19"/>
        <v>10</v>
      </c>
      <c r="U28" s="47">
        <f t="shared" si="20"/>
        <v>1.2306320648856384E-2</v>
      </c>
      <c r="V28" s="48">
        <f t="shared" si="21"/>
        <v>50</v>
      </c>
      <c r="W28" s="49">
        <f t="shared" si="22"/>
        <v>1.2306320648856385E-3</v>
      </c>
      <c r="X28" s="44">
        <f t="shared" si="23"/>
        <v>1606.2459898386146</v>
      </c>
      <c r="Y28" s="44">
        <f t="shared" si="24"/>
        <v>3150</v>
      </c>
      <c r="Z28" s="44">
        <f t="shared" si="25"/>
        <v>7191.3021519106951</v>
      </c>
      <c r="AA28" s="50">
        <f t="shared" si="26"/>
        <v>17356.245989838615</v>
      </c>
      <c r="AB28" s="51">
        <f t="shared" si="27"/>
        <v>6722.7280096388658</v>
      </c>
      <c r="AC28" s="44">
        <f t="shared" si="28"/>
        <v>16225.339805402087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0.73512510012695687</v>
      </c>
      <c r="AG28" s="44">
        <f t="shared" si="31"/>
        <v>6066.9874513477753</v>
      </c>
      <c r="AH28" s="52">
        <f>HLOOKUP(I28,ElecAvoidedCostsWOCC!$A$5:$Q$50,T28+1,FALSE)</f>
        <v>0.73512510012695687</v>
      </c>
      <c r="AI28" s="44">
        <f t="shared" si="32"/>
        <v>0</v>
      </c>
      <c r="AJ28" s="44">
        <f t="shared" si="33"/>
        <v>6066.9874513477753</v>
      </c>
      <c r="AK28" s="44">
        <f>HLOOKUP(I28,ElecAvoidedCostsWOCC!$A$5:$Q$50,G28+1,FALSE)*J28*L28</f>
        <v>0</v>
      </c>
      <c r="AL28" s="44">
        <f t="shared" si="34"/>
        <v>6066.9874513477753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6066.9874513477744</v>
      </c>
      <c r="AN28" s="48">
        <f t="shared" si="35"/>
        <v>6673.6861964825521</v>
      </c>
      <c r="AO28" s="47">
        <f t="shared" si="36"/>
        <v>0.90245915685553424</v>
      </c>
      <c r="AP28" s="47">
        <f t="shared" si="37"/>
        <v>0.41131256889058221</v>
      </c>
    </row>
    <row r="29" spans="1:42">
      <c r="B29" s="97" t="s">
        <v>39</v>
      </c>
      <c r="C29" s="61">
        <v>18230407</v>
      </c>
      <c r="D29" s="61" t="s">
        <v>40</v>
      </c>
      <c r="E29" s="38" t="s">
        <v>940</v>
      </c>
      <c r="F29" s="39" t="s">
        <v>941</v>
      </c>
      <c r="G29" s="39">
        <v>45</v>
      </c>
      <c r="H29" s="39"/>
      <c r="I29" s="40" t="s">
        <v>281</v>
      </c>
      <c r="J29" s="41">
        <v>1185</v>
      </c>
      <c r="K29" s="41">
        <v>12.3</v>
      </c>
      <c r="L29" s="41"/>
      <c r="M29" s="42">
        <v>5</v>
      </c>
      <c r="N29" s="42">
        <v>17.809999999999999</v>
      </c>
      <c r="O29" s="43">
        <v>14575.5</v>
      </c>
      <c r="P29" s="44">
        <v>5925</v>
      </c>
      <c r="Q29" s="44">
        <v>21104.85</v>
      </c>
      <c r="R29" s="45">
        <v>0</v>
      </c>
      <c r="S29" s="46">
        <v>0</v>
      </c>
      <c r="T29" s="39">
        <f t="shared" si="19"/>
        <v>45</v>
      </c>
      <c r="U29" s="47">
        <f t="shared" si="20"/>
        <v>9.7803040685608619E-2</v>
      </c>
      <c r="V29" s="48">
        <f t="shared" si="21"/>
        <v>12.809999999999999</v>
      </c>
      <c r="W29" s="49">
        <f t="shared" si="22"/>
        <v>2.1734009041246361E-3</v>
      </c>
      <c r="X29" s="44">
        <f t="shared" si="23"/>
        <v>2836.7670453038559</v>
      </c>
      <c r="Y29" s="44">
        <f t="shared" si="24"/>
        <v>15179.849999999999</v>
      </c>
      <c r="Z29" s="44">
        <f t="shared" si="25"/>
        <v>12700.451292278483</v>
      </c>
      <c r="AA29" s="50">
        <f t="shared" si="26"/>
        <v>23941.617045303854</v>
      </c>
      <c r="AB29" s="51">
        <f t="shared" si="27"/>
        <v>11872.909500120111</v>
      </c>
      <c r="AC29" s="44">
        <f t="shared" si="28"/>
        <v>22381.618253065208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3.1346149049506007</v>
      </c>
      <c r="AG29" s="44">
        <f t="shared" si="31"/>
        <v>45688.579547107482</v>
      </c>
      <c r="AH29" s="52">
        <f>HLOOKUP(I29,ElecAvoidedCostsWOCC!$A$5:$Q$50,T29+1,FALSE)</f>
        <v>3.1346149049506007</v>
      </c>
      <c r="AI29" s="44">
        <f t="shared" si="32"/>
        <v>0</v>
      </c>
      <c r="AJ29" s="44">
        <f t="shared" si="33"/>
        <v>45688.579547107482</v>
      </c>
      <c r="AK29" s="44">
        <f>HLOOKUP(I29,ElecAvoidedCostsWOCC!$A$5:$Q$50,G29+1,FALSE)*J29*L29</f>
        <v>0</v>
      </c>
      <c r="AL29" s="44">
        <f t="shared" si="34"/>
        <v>45688.579547107482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45688.579547107482</v>
      </c>
      <c r="AN29" s="48">
        <f t="shared" si="35"/>
        <v>50257.437501818233</v>
      </c>
      <c r="AO29" s="47">
        <f t="shared" si="36"/>
        <v>3.8481367643411479</v>
      </c>
      <c r="AP29" s="47">
        <f t="shared" si="37"/>
        <v>2.2454782729991107</v>
      </c>
    </row>
    <row r="30" spans="1:42">
      <c r="B30" s="97" t="s">
        <v>39</v>
      </c>
      <c r="C30" s="61">
        <v>18230407</v>
      </c>
      <c r="D30" s="61" t="s">
        <v>40</v>
      </c>
      <c r="E30" s="38" t="s">
        <v>942</v>
      </c>
      <c r="F30" s="39" t="s">
        <v>941</v>
      </c>
      <c r="G30" s="39">
        <v>45</v>
      </c>
      <c r="H30" s="39"/>
      <c r="I30" s="40" t="s">
        <v>281</v>
      </c>
      <c r="J30" s="41">
        <v>196931</v>
      </c>
      <c r="K30" s="41">
        <v>13</v>
      </c>
      <c r="L30" s="41"/>
      <c r="M30" s="42">
        <v>5</v>
      </c>
      <c r="N30" s="42">
        <v>23.3</v>
      </c>
      <c r="O30" s="43">
        <v>2560103</v>
      </c>
      <c r="P30" s="44">
        <v>1862105</v>
      </c>
      <c r="Q30" s="44">
        <v>4588492.3</v>
      </c>
      <c r="R30" s="45">
        <v>0</v>
      </c>
      <c r="S30" s="46">
        <v>0</v>
      </c>
      <c r="T30" s="39">
        <f t="shared" si="19"/>
        <v>45</v>
      </c>
      <c r="U30" s="47">
        <f t="shared" si="20"/>
        <v>17.178543299945023</v>
      </c>
      <c r="V30" s="48">
        <f t="shared" si="21"/>
        <v>18.3</v>
      </c>
      <c r="W30" s="49">
        <f t="shared" si="22"/>
        <v>0.38174540666544499</v>
      </c>
      <c r="X30" s="44">
        <f t="shared" si="23"/>
        <v>498261.86566385633</v>
      </c>
      <c r="Y30" s="44">
        <f t="shared" si="24"/>
        <v>2726387.3</v>
      </c>
      <c r="Z30" s="44">
        <f t="shared" si="25"/>
        <v>2230761.4459000393</v>
      </c>
      <c r="AA30" s="50">
        <f t="shared" si="26"/>
        <v>5086754.1656638561</v>
      </c>
      <c r="AB30" s="51">
        <f t="shared" si="27"/>
        <v>2085408.4751799935</v>
      </c>
      <c r="AC30" s="44">
        <f t="shared" si="28"/>
        <v>4755309.1199998651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3.1346149049506007</v>
      </c>
      <c r="AG30" s="44">
        <f t="shared" si="31"/>
        <v>8024937.0220087478</v>
      </c>
      <c r="AH30" s="52">
        <f>HLOOKUP(I30,ElecAvoidedCostsWOCC!$A$5:$Q$50,T30+1,FALSE)</f>
        <v>3.1346149049506007</v>
      </c>
      <c r="AI30" s="44">
        <f t="shared" si="32"/>
        <v>0</v>
      </c>
      <c r="AJ30" s="44">
        <f t="shared" si="33"/>
        <v>8024937.0220087478</v>
      </c>
      <c r="AK30" s="44">
        <f>HLOOKUP(I30,ElecAvoidedCostsWOCC!$A$5:$Q$50,G30+1,FALSE)*J30*L30</f>
        <v>0</v>
      </c>
      <c r="AL30" s="44">
        <f t="shared" si="34"/>
        <v>8024937.0220087478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8024937.0220087478</v>
      </c>
      <c r="AN30" s="48">
        <f t="shared" si="35"/>
        <v>8827430.7242096234</v>
      </c>
      <c r="AO30" s="47">
        <f t="shared" si="36"/>
        <v>3.8481367643411479</v>
      </c>
      <c r="AP30" s="47">
        <f t="shared" si="37"/>
        <v>1.8563316288068932</v>
      </c>
    </row>
    <row r="31" spans="1:42">
      <c r="B31" s="97" t="s">
        <v>39</v>
      </c>
      <c r="C31" s="61">
        <v>18230407</v>
      </c>
      <c r="D31" s="61" t="s">
        <v>40</v>
      </c>
      <c r="E31" s="38" t="s">
        <v>943</v>
      </c>
      <c r="F31" s="39" t="s">
        <v>944</v>
      </c>
      <c r="G31" s="39">
        <v>45</v>
      </c>
      <c r="H31" s="39"/>
      <c r="I31" s="40" t="s">
        <v>281</v>
      </c>
      <c r="J31" s="41">
        <v>199</v>
      </c>
      <c r="K31" s="41">
        <v>24.2</v>
      </c>
      <c r="L31" s="41"/>
      <c r="M31" s="42">
        <v>7</v>
      </c>
      <c r="N31" s="42">
        <v>17.809999999999999</v>
      </c>
      <c r="O31" s="43">
        <v>4815.8</v>
      </c>
      <c r="P31" s="44">
        <v>1393</v>
      </c>
      <c r="Q31" s="44">
        <v>3544.19</v>
      </c>
      <c r="R31" s="45">
        <v>0</v>
      </c>
      <c r="S31" s="46">
        <v>0</v>
      </c>
      <c r="T31" s="39">
        <f t="shared" si="19"/>
        <v>45</v>
      </c>
      <c r="U31" s="47">
        <f t="shared" si="20"/>
        <v>3.2314492355922889E-2</v>
      </c>
      <c r="V31" s="48">
        <f t="shared" si="21"/>
        <v>10.809999999999999</v>
      </c>
      <c r="W31" s="49">
        <f t="shared" si="22"/>
        <v>7.1809983013161973E-4</v>
      </c>
      <c r="X31" s="44">
        <f t="shared" si="23"/>
        <v>937.27849725733665</v>
      </c>
      <c r="Y31" s="44">
        <f t="shared" si="24"/>
        <v>2151.19</v>
      </c>
      <c r="Z31" s="44">
        <f t="shared" si="25"/>
        <v>4196.2768572848081</v>
      </c>
      <c r="AA31" s="50">
        <f t="shared" si="26"/>
        <v>4481.4684972573368</v>
      </c>
      <c r="AB31" s="51">
        <f t="shared" si="27"/>
        <v>3922.8539378188348</v>
      </c>
      <c r="AC31" s="44">
        <f t="shared" si="28"/>
        <v>4189.4629309688107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3.1346149049506007</v>
      </c>
      <c r="AG31" s="44">
        <f t="shared" si="31"/>
        <v>15095.678459261102</v>
      </c>
      <c r="AH31" s="52">
        <f>HLOOKUP(I31,ElecAvoidedCostsWOCC!$A$5:$Q$50,T31+1,FALSE)</f>
        <v>3.1346149049506007</v>
      </c>
      <c r="AI31" s="44">
        <f t="shared" si="32"/>
        <v>0</v>
      </c>
      <c r="AJ31" s="44">
        <f t="shared" si="33"/>
        <v>15095.678459261102</v>
      </c>
      <c r="AK31" s="44">
        <f>HLOOKUP(I31,ElecAvoidedCostsWOCC!$A$5:$Q$50,G31+1,FALSE)*J31*L31</f>
        <v>0</v>
      </c>
      <c r="AL31" s="44">
        <f t="shared" si="34"/>
        <v>15095.678459261102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15095.678459261102</v>
      </c>
      <c r="AN31" s="48">
        <f t="shared" si="35"/>
        <v>16605.246305187215</v>
      </c>
      <c r="AO31" s="47">
        <f t="shared" si="36"/>
        <v>3.8481367643411479</v>
      </c>
      <c r="AP31" s="47">
        <f t="shared" si="37"/>
        <v>3.9635739899833085</v>
      </c>
    </row>
    <row r="32" spans="1:42">
      <c r="B32" s="97" t="s">
        <v>39</v>
      </c>
      <c r="C32" s="61">
        <v>18230407</v>
      </c>
      <c r="D32" s="61" t="s">
        <v>40</v>
      </c>
      <c r="E32" s="38" t="s">
        <v>945</v>
      </c>
      <c r="F32" s="39" t="s">
        <v>944</v>
      </c>
      <c r="G32" s="39">
        <v>45</v>
      </c>
      <c r="H32" s="39"/>
      <c r="I32" s="40" t="s">
        <v>281</v>
      </c>
      <c r="J32" s="41">
        <v>16299</v>
      </c>
      <c r="K32" s="41">
        <v>24</v>
      </c>
      <c r="L32" s="41"/>
      <c r="M32" s="42">
        <v>7</v>
      </c>
      <c r="N32" s="42">
        <v>23.3</v>
      </c>
      <c r="O32" s="43">
        <v>391176</v>
      </c>
      <c r="P32" s="44">
        <v>175021</v>
      </c>
      <c r="Q32" s="44">
        <v>379766.7</v>
      </c>
      <c r="R32" s="45">
        <v>0</v>
      </c>
      <c r="S32" s="46">
        <v>0</v>
      </c>
      <c r="T32" s="39">
        <f t="shared" si="19"/>
        <v>45</v>
      </c>
      <c r="U32" s="47">
        <f t="shared" si="20"/>
        <v>2.624829490805368</v>
      </c>
      <c r="V32" s="48">
        <f t="shared" si="21"/>
        <v>16.3</v>
      </c>
      <c r="W32" s="49">
        <f t="shared" si="22"/>
        <v>5.832954424011929E-2</v>
      </c>
      <c r="X32" s="44">
        <f t="shared" si="23"/>
        <v>76132.906981838096</v>
      </c>
      <c r="Y32" s="44">
        <f t="shared" si="24"/>
        <v>204745.7</v>
      </c>
      <c r="Z32" s="44">
        <f t="shared" si="25"/>
        <v>340853.60603123932</v>
      </c>
      <c r="AA32" s="50">
        <f t="shared" si="26"/>
        <v>455899.60698183812</v>
      </c>
      <c r="AB32" s="51">
        <f t="shared" si="27"/>
        <v>318644.11146231589</v>
      </c>
      <c r="AC32" s="44">
        <f t="shared" si="28"/>
        <v>426193.8926632122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3.1346149049506007</v>
      </c>
      <c r="AG32" s="44">
        <f t="shared" si="31"/>
        <v>1226186.1200589561</v>
      </c>
      <c r="AH32" s="52">
        <f>HLOOKUP(I32,ElecAvoidedCostsWOCC!$A$5:$Q$50,T32+1,FALSE)</f>
        <v>3.1346149049506007</v>
      </c>
      <c r="AI32" s="44">
        <f t="shared" si="32"/>
        <v>0</v>
      </c>
      <c r="AJ32" s="44">
        <f t="shared" si="33"/>
        <v>1226186.1200589561</v>
      </c>
      <c r="AK32" s="44">
        <f>HLOOKUP(I32,ElecAvoidedCostsWOCC!$A$5:$Q$50,G32+1,FALSE)*J32*L32</f>
        <v>0</v>
      </c>
      <c r="AL32" s="44">
        <f t="shared" si="34"/>
        <v>1226186.1200589561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1226186.1200589561</v>
      </c>
      <c r="AN32" s="48">
        <f t="shared" si="35"/>
        <v>1348804.7320648518</v>
      </c>
      <c r="AO32" s="47">
        <f t="shared" si="36"/>
        <v>3.848136764341147</v>
      </c>
      <c r="AP32" s="47">
        <f t="shared" si="37"/>
        <v>3.1647678563303745</v>
      </c>
    </row>
    <row r="33" spans="2:42">
      <c r="B33" s="97" t="s">
        <v>39</v>
      </c>
      <c r="C33" s="61">
        <v>18230407</v>
      </c>
      <c r="D33" s="61" t="s">
        <v>40</v>
      </c>
      <c r="E33" s="38" t="s">
        <v>946</v>
      </c>
      <c r="F33" s="39" t="s">
        <v>947</v>
      </c>
      <c r="G33" s="39">
        <v>45</v>
      </c>
      <c r="H33" s="39"/>
      <c r="I33" s="40" t="s">
        <v>283</v>
      </c>
      <c r="J33" s="41">
        <v>24540</v>
      </c>
      <c r="K33" s="41"/>
      <c r="L33" s="41"/>
      <c r="M33" s="42"/>
      <c r="N33" s="42"/>
      <c r="O33" s="43">
        <v>0</v>
      </c>
      <c r="P33" s="44">
        <v>0</v>
      </c>
      <c r="Q33" s="44">
        <v>0</v>
      </c>
      <c r="R33" s="45">
        <v>0</v>
      </c>
      <c r="S33" s="46">
        <v>0</v>
      </c>
      <c r="T33" s="39">
        <f t="shared" si="19"/>
        <v>45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3.4276422079642828</v>
      </c>
      <c r="AG33" s="44">
        <f t="shared" si="31"/>
        <v>0</v>
      </c>
      <c r="AH33" s="52">
        <f>HLOOKUP(I33,ElecAvoidedCostsWOCC!$A$5:$Q$50,T33+1,FALSE)</f>
        <v>3.4276422079642828</v>
      </c>
      <c r="AI33" s="44">
        <f t="shared" si="32"/>
        <v>0</v>
      </c>
      <c r="AJ33" s="44">
        <f t="shared" si="33"/>
        <v>0</v>
      </c>
      <c r="AK33" s="44">
        <f>HLOOKUP(I33,ElecAvoidedCostsWOCC!$A$5:$Q$50,G33+1,FALSE)*J33*L33</f>
        <v>0</v>
      </c>
      <c r="AL33" s="44">
        <f t="shared" si="34"/>
        <v>0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39</v>
      </c>
      <c r="C34" s="61">
        <v>18230407</v>
      </c>
      <c r="D34" s="61" t="s">
        <v>40</v>
      </c>
      <c r="E34" s="38" t="s">
        <v>948</v>
      </c>
      <c r="F34" s="39" t="s">
        <v>949</v>
      </c>
      <c r="G34" s="39">
        <v>45</v>
      </c>
      <c r="H34" s="39"/>
      <c r="I34" s="40" t="s">
        <v>281</v>
      </c>
      <c r="J34" s="41">
        <v>23638</v>
      </c>
      <c r="K34" s="41">
        <v>15</v>
      </c>
      <c r="L34" s="41"/>
      <c r="M34" s="42">
        <v>7</v>
      </c>
      <c r="N34" s="42">
        <v>26.98</v>
      </c>
      <c r="O34" s="43">
        <v>354570</v>
      </c>
      <c r="P34" s="44">
        <v>330932</v>
      </c>
      <c r="Q34" s="44">
        <v>637753.24</v>
      </c>
      <c r="R34" s="45">
        <v>0</v>
      </c>
      <c r="S34" s="46">
        <v>0</v>
      </c>
      <c r="T34" s="39">
        <f t="shared" si="19"/>
        <v>45</v>
      </c>
      <c r="U34" s="47">
        <f t="shared" si="20"/>
        <v>2.3791996251172347</v>
      </c>
      <c r="V34" s="48">
        <f t="shared" si="21"/>
        <v>19.98</v>
      </c>
      <c r="W34" s="49">
        <f t="shared" si="22"/>
        <v>5.2871102780382991E-2</v>
      </c>
      <c r="X34" s="44">
        <f t="shared" si="23"/>
        <v>69008.438218475407</v>
      </c>
      <c r="Y34" s="44">
        <f t="shared" si="24"/>
        <v>306821.24</v>
      </c>
      <c r="Z34" s="44">
        <f t="shared" si="25"/>
        <v>308956.74348757725</v>
      </c>
      <c r="AA34" s="50">
        <f t="shared" si="26"/>
        <v>706761.67821847543</v>
      </c>
      <c r="AB34" s="51">
        <f t="shared" si="27"/>
        <v>288825.59922181658</v>
      </c>
      <c r="AC34" s="44">
        <f t="shared" si="28"/>
        <v>660710.17875897477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3.1346149049506007</v>
      </c>
      <c r="AG34" s="44">
        <f t="shared" si="31"/>
        <v>1111440.4068483345</v>
      </c>
      <c r="AH34" s="52">
        <f>HLOOKUP(I34,ElecAvoidedCostsWOCC!$A$5:$Q$50,T34+1,FALSE)</f>
        <v>3.1346149049506007</v>
      </c>
      <c r="AI34" s="44">
        <f t="shared" si="32"/>
        <v>0</v>
      </c>
      <c r="AJ34" s="44">
        <f t="shared" si="33"/>
        <v>1111440.4068483345</v>
      </c>
      <c r="AK34" s="44">
        <f>HLOOKUP(I34,ElecAvoidedCostsWOCC!$A$5:$Q$50,G34+1,FALSE)*J34*L34</f>
        <v>0</v>
      </c>
      <c r="AL34" s="44">
        <f t="shared" si="34"/>
        <v>1111440.4068483345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1111440.4068483345</v>
      </c>
      <c r="AN34" s="48">
        <f t="shared" si="35"/>
        <v>1222584.4475331681</v>
      </c>
      <c r="AO34" s="47">
        <f t="shared" si="36"/>
        <v>3.8481367643411479</v>
      </c>
      <c r="AP34" s="47">
        <f t="shared" si="37"/>
        <v>1.850409584773725</v>
      </c>
    </row>
    <row r="35" spans="2:42">
      <c r="B35" s="97" t="s">
        <v>39</v>
      </c>
      <c r="C35" s="61">
        <v>18230407</v>
      </c>
      <c r="D35" s="61" t="s">
        <v>40</v>
      </c>
      <c r="E35" s="38" t="s">
        <v>950</v>
      </c>
      <c r="F35" s="39" t="s">
        <v>951</v>
      </c>
      <c r="G35" s="39">
        <v>45</v>
      </c>
      <c r="H35" s="39"/>
      <c r="I35" s="40" t="s">
        <v>281</v>
      </c>
      <c r="J35" s="41">
        <v>3556</v>
      </c>
      <c r="K35" s="41">
        <v>27</v>
      </c>
      <c r="L35" s="41"/>
      <c r="M35" s="42">
        <v>9</v>
      </c>
      <c r="N35" s="42">
        <v>26.98</v>
      </c>
      <c r="O35" s="43">
        <v>96012</v>
      </c>
      <c r="P35" s="44">
        <v>64008</v>
      </c>
      <c r="Q35" s="44">
        <v>95940.88</v>
      </c>
      <c r="R35" s="45">
        <v>0</v>
      </c>
      <c r="S35" s="46">
        <v>0</v>
      </c>
      <c r="T35" s="39">
        <f t="shared" si="19"/>
        <v>45</v>
      </c>
      <c r="U35" s="47">
        <f t="shared" si="20"/>
        <v>0.64424997717448163</v>
      </c>
      <c r="V35" s="48">
        <f t="shared" si="21"/>
        <v>17.98</v>
      </c>
      <c r="W35" s="49">
        <f t="shared" si="22"/>
        <v>1.4316666159432924E-2</v>
      </c>
      <c r="X35" s="44">
        <f t="shared" si="23"/>
        <v>18686.403729114874</v>
      </c>
      <c r="Y35" s="44">
        <f t="shared" si="24"/>
        <v>31932.880000000005</v>
      </c>
      <c r="Z35" s="44">
        <f t="shared" si="25"/>
        <v>83660.644881770218</v>
      </c>
      <c r="AA35" s="50">
        <f t="shared" si="26"/>
        <v>114627.28372911488</v>
      </c>
      <c r="AB35" s="51">
        <f t="shared" si="27"/>
        <v>78209.446463279615</v>
      </c>
      <c r="AC35" s="44">
        <f t="shared" si="28"/>
        <v>107158.3469469149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3.1346149049506007</v>
      </c>
      <c r="AG35" s="44">
        <f t="shared" si="31"/>
        <v>300960.64625411708</v>
      </c>
      <c r="AH35" s="52">
        <f>HLOOKUP(I35,ElecAvoidedCostsWOCC!$A$5:$Q$50,T35+1,FALSE)</f>
        <v>3.1346149049506007</v>
      </c>
      <c r="AI35" s="44">
        <f t="shared" si="32"/>
        <v>0</v>
      </c>
      <c r="AJ35" s="44">
        <f t="shared" si="33"/>
        <v>300960.64625411708</v>
      </c>
      <c r="AK35" s="44">
        <f>HLOOKUP(I35,ElecAvoidedCostsWOCC!$A$5:$Q$50,G35+1,FALSE)*J35*L35</f>
        <v>0</v>
      </c>
      <c r="AL35" s="44">
        <f t="shared" si="34"/>
        <v>300960.64625411708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300960.64625411708</v>
      </c>
      <c r="AN35" s="48">
        <f t="shared" si="35"/>
        <v>331056.71087952884</v>
      </c>
      <c r="AO35" s="47">
        <f t="shared" si="36"/>
        <v>3.8481367643411484</v>
      </c>
      <c r="AP35" s="47">
        <f t="shared" si="37"/>
        <v>3.0894159933572958</v>
      </c>
    </row>
    <row r="36" spans="2:42">
      <c r="B36" s="97" t="s">
        <v>39</v>
      </c>
      <c r="C36" s="61">
        <v>18230407</v>
      </c>
      <c r="D36" s="61" t="s">
        <v>40</v>
      </c>
      <c r="E36" s="38" t="s">
        <v>952</v>
      </c>
      <c r="F36" s="39" t="s">
        <v>953</v>
      </c>
      <c r="G36" s="39">
        <v>18</v>
      </c>
      <c r="H36" s="39"/>
      <c r="I36" s="40" t="s">
        <v>283</v>
      </c>
      <c r="J36" s="41">
        <v>2</v>
      </c>
      <c r="K36" s="41"/>
      <c r="L36" s="41"/>
      <c r="M36" s="42"/>
      <c r="N36" s="42"/>
      <c r="O36" s="43">
        <v>0</v>
      </c>
      <c r="P36" s="44">
        <v>0</v>
      </c>
      <c r="Q36" s="44">
        <v>0</v>
      </c>
      <c r="R36" s="45">
        <v>0</v>
      </c>
      <c r="S36" s="46">
        <v>0</v>
      </c>
      <c r="T36" s="39">
        <f t="shared" si="19"/>
        <v>18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1.5960324064820535</v>
      </c>
      <c r="AG36" s="44">
        <f t="shared" si="31"/>
        <v>0</v>
      </c>
      <c r="AH36" s="52">
        <f>HLOOKUP(I36,ElecAvoidedCostsWOCC!$A$5:$Q$50,T36+1,FALSE)</f>
        <v>1.5960324064820535</v>
      </c>
      <c r="AI36" s="44">
        <f t="shared" si="32"/>
        <v>0</v>
      </c>
      <c r="AJ36" s="44">
        <f t="shared" si="33"/>
        <v>0</v>
      </c>
      <c r="AK36" s="44">
        <f>HLOOKUP(I36,ElecAvoidedCostsWOCC!$A$5:$Q$50,G36+1,FALSE)*J36*L36</f>
        <v>0</v>
      </c>
      <c r="AL36" s="44">
        <f t="shared" si="34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 t="s">
        <v>39</v>
      </c>
      <c r="C37" s="61">
        <v>18230407</v>
      </c>
      <c r="D37" s="61" t="s">
        <v>40</v>
      </c>
      <c r="E37" s="38" t="s">
        <v>954</v>
      </c>
      <c r="F37" s="39" t="s">
        <v>953</v>
      </c>
      <c r="G37" s="39">
        <v>20</v>
      </c>
      <c r="H37" s="39"/>
      <c r="I37" s="40" t="s">
        <v>283</v>
      </c>
      <c r="J37" s="41">
        <v>1</v>
      </c>
      <c r="K37" s="41"/>
      <c r="L37" s="41"/>
      <c r="M37" s="42"/>
      <c r="N37" s="42"/>
      <c r="O37" s="43">
        <v>0</v>
      </c>
      <c r="P37" s="44">
        <v>0</v>
      </c>
      <c r="Q37" s="44">
        <v>0</v>
      </c>
      <c r="R37" s="45">
        <v>0</v>
      </c>
      <c r="S37" s="46">
        <v>0</v>
      </c>
      <c r="T37" s="39">
        <f t="shared" si="19"/>
        <v>20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1.727945421646023</v>
      </c>
      <c r="AG37" s="44">
        <f t="shared" si="31"/>
        <v>0</v>
      </c>
      <c r="AH37" s="52">
        <f>HLOOKUP(I37,ElecAvoidedCostsWOCC!$A$5:$Q$50,T37+1,FALSE)</f>
        <v>1.727945421646023</v>
      </c>
      <c r="AI37" s="44">
        <f t="shared" si="32"/>
        <v>0</v>
      </c>
      <c r="AJ37" s="44">
        <f t="shared" si="33"/>
        <v>0</v>
      </c>
      <c r="AK37" s="44">
        <f>HLOOKUP(I37,ElecAvoidedCostsWOCC!$A$5:$Q$50,G37+1,FALSE)*J37*L37</f>
        <v>0</v>
      </c>
      <c r="AL37" s="44">
        <f t="shared" si="34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 t="s">
        <v>39</v>
      </c>
      <c r="C38" s="61">
        <v>18230407</v>
      </c>
      <c r="D38" s="61" t="s">
        <v>40</v>
      </c>
      <c r="E38" s="38" t="s">
        <v>955</v>
      </c>
      <c r="F38" s="39" t="s">
        <v>956</v>
      </c>
      <c r="G38" s="39">
        <v>20</v>
      </c>
      <c r="H38" s="39"/>
      <c r="I38" s="40" t="s">
        <v>283</v>
      </c>
      <c r="J38" s="41">
        <v>2</v>
      </c>
      <c r="K38" s="41"/>
      <c r="L38" s="41"/>
      <c r="M38" s="42"/>
      <c r="N38" s="42"/>
      <c r="O38" s="43">
        <v>0</v>
      </c>
      <c r="P38" s="44">
        <v>0</v>
      </c>
      <c r="Q38" s="44">
        <v>0</v>
      </c>
      <c r="R38" s="45">
        <v>0</v>
      </c>
      <c r="S38" s="46">
        <v>0</v>
      </c>
      <c r="T38" s="39">
        <f t="shared" si="19"/>
        <v>20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1.727945421646023</v>
      </c>
      <c r="AG38" s="44">
        <f t="shared" si="31"/>
        <v>0</v>
      </c>
      <c r="AH38" s="52">
        <f>HLOOKUP(I38,ElecAvoidedCostsWOCC!$A$5:$Q$50,T38+1,FALSE)</f>
        <v>1.727945421646023</v>
      </c>
      <c r="AI38" s="44">
        <f t="shared" si="32"/>
        <v>0</v>
      </c>
      <c r="AJ38" s="44">
        <f t="shared" si="33"/>
        <v>0</v>
      </c>
      <c r="AK38" s="44">
        <f>HLOOKUP(I38,ElecAvoidedCostsWOCC!$A$5:$Q$50,G38+1,FALSE)*J38*L38</f>
        <v>0</v>
      </c>
      <c r="AL38" s="44">
        <f t="shared" si="34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 t="s">
        <v>39</v>
      </c>
      <c r="C39" s="61">
        <v>18230407</v>
      </c>
      <c r="D39" s="61" t="s">
        <v>40</v>
      </c>
      <c r="E39" s="38" t="s">
        <v>613</v>
      </c>
      <c r="F39" s="39" t="s">
        <v>614</v>
      </c>
      <c r="G39" s="39">
        <v>13</v>
      </c>
      <c r="H39" s="39"/>
      <c r="I39" s="40" t="s">
        <v>279</v>
      </c>
      <c r="J39" s="41">
        <v>2</v>
      </c>
      <c r="K39" s="41">
        <v>1225</v>
      </c>
      <c r="L39" s="41"/>
      <c r="M39" s="42">
        <v>500</v>
      </c>
      <c r="N39" s="42">
        <v>629.16999999999996</v>
      </c>
      <c r="O39" s="43">
        <v>2450</v>
      </c>
      <c r="P39" s="44">
        <v>1000</v>
      </c>
      <c r="Q39" s="44">
        <v>1258.3399999999999</v>
      </c>
      <c r="R39" s="45">
        <v>0</v>
      </c>
      <c r="S39" s="46">
        <v>0</v>
      </c>
      <c r="T39" s="39">
        <f t="shared" si="19"/>
        <v>13</v>
      </c>
      <c r="U39" s="47">
        <f t="shared" si="20"/>
        <v>4.7492586049445763E-3</v>
      </c>
      <c r="V39" s="48">
        <f t="shared" si="21"/>
        <v>129.16999999999996</v>
      </c>
      <c r="W39" s="49">
        <f t="shared" si="22"/>
        <v>3.6532758499573662E-4</v>
      </c>
      <c r="X39" s="44">
        <f t="shared" si="23"/>
        <v>476.83299104623842</v>
      </c>
      <c r="Y39" s="44">
        <f t="shared" si="24"/>
        <v>258.33999999999992</v>
      </c>
      <c r="Z39" s="44">
        <f t="shared" si="25"/>
        <v>2134.8225217716226</v>
      </c>
      <c r="AA39" s="50">
        <f t="shared" si="26"/>
        <v>1735.1729910462384</v>
      </c>
      <c r="AB39" s="51">
        <f t="shared" si="27"/>
        <v>1995.7207831837172</v>
      </c>
      <c r="AC39" s="44">
        <f t="shared" si="28"/>
        <v>1622.1117986783568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0.95298626106018935</v>
      </c>
      <c r="AG39" s="44">
        <f t="shared" si="31"/>
        <v>2334.8163395974639</v>
      </c>
      <c r="AH39" s="52">
        <f>HLOOKUP(I39,ElecAvoidedCostsWOCC!$A$5:$Q$50,T39+1,FALSE)</f>
        <v>0.95298626106018935</v>
      </c>
      <c r="AI39" s="44">
        <f t="shared" si="32"/>
        <v>0</v>
      </c>
      <c r="AJ39" s="44">
        <f t="shared" si="33"/>
        <v>2334.8163395974639</v>
      </c>
      <c r="AK39" s="44">
        <f>HLOOKUP(I39,ElecAvoidedCostsWOCC!$A$5:$Q$50,G39+1,FALSE)*J39*L39</f>
        <v>0</v>
      </c>
      <c r="AL39" s="44">
        <f t="shared" si="34"/>
        <v>2334.8163395974639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2334.8163395974639</v>
      </c>
      <c r="AN39" s="48">
        <f t="shared" si="35"/>
        <v>2568.2979735572103</v>
      </c>
      <c r="AO39" s="47">
        <f t="shared" si="36"/>
        <v>1.1699113218998487</v>
      </c>
      <c r="AP39" s="47">
        <f t="shared" si="37"/>
        <v>1.58330515544599</v>
      </c>
    </row>
    <row r="40" spans="2:42">
      <c r="B40" s="97" t="s">
        <v>39</v>
      </c>
      <c r="C40" s="61">
        <v>18230407</v>
      </c>
      <c r="D40" s="61" t="s">
        <v>40</v>
      </c>
      <c r="E40" s="38" t="s">
        <v>957</v>
      </c>
      <c r="F40" s="39" t="s">
        <v>958</v>
      </c>
      <c r="G40" s="39">
        <v>20</v>
      </c>
      <c r="H40" s="39"/>
      <c r="I40" s="40" t="s">
        <v>279</v>
      </c>
      <c r="J40" s="41">
        <v>2</v>
      </c>
      <c r="K40" s="41"/>
      <c r="L40" s="41"/>
      <c r="M40" s="42"/>
      <c r="N40" s="42"/>
      <c r="O40" s="43">
        <v>0</v>
      </c>
      <c r="P40" s="44">
        <v>0</v>
      </c>
      <c r="Q40" s="44">
        <v>0</v>
      </c>
      <c r="R40" s="45">
        <v>15.03</v>
      </c>
      <c r="S40" s="46">
        <v>0</v>
      </c>
      <c r="T40" s="39">
        <f t="shared" si="19"/>
        <v>20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319.19995660946779</v>
      </c>
      <c r="AE40" s="44">
        <f t="shared" si="30"/>
        <v>0</v>
      </c>
      <c r="AF40" s="52">
        <f>HLOOKUP(I40,ElecAvoidedCostsWOCC!$A$5:$Q$50,G40+1,FALSE)</f>
        <v>1.3500153127049974</v>
      </c>
      <c r="AG40" s="44">
        <f t="shared" si="31"/>
        <v>0</v>
      </c>
      <c r="AH40" s="52">
        <f>HLOOKUP(I40,ElecAvoidedCostsWOCC!$A$5:$Q$50,T40+1,FALSE)</f>
        <v>1.3500153127049974</v>
      </c>
      <c r="AI40" s="44">
        <f t="shared" si="32"/>
        <v>0</v>
      </c>
      <c r="AJ40" s="44">
        <f t="shared" si="33"/>
        <v>0</v>
      </c>
      <c r="AK40" s="44">
        <f>HLOOKUP(I40,ElecAvoidedCostsWOCC!$A$5:$Q$50,G40+1,FALSE)*J40*L40</f>
        <v>0</v>
      </c>
      <c r="AL40" s="44">
        <f t="shared" si="34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319.19995660946779</v>
      </c>
      <c r="AO40" s="47">
        <f t="shared" si="36"/>
        <v>0</v>
      </c>
      <c r="AP40" s="47" t="e">
        <f t="shared" si="37"/>
        <v>#DIV/0!</v>
      </c>
    </row>
    <row r="41" spans="2:42">
      <c r="B41" s="97" t="s">
        <v>39</v>
      </c>
      <c r="C41" s="61">
        <v>18230407</v>
      </c>
      <c r="D41" s="61" t="s">
        <v>40</v>
      </c>
      <c r="E41" s="38" t="s">
        <v>959</v>
      </c>
      <c r="F41" s="39" t="s">
        <v>960</v>
      </c>
      <c r="G41" s="39">
        <v>10</v>
      </c>
      <c r="H41" s="39"/>
      <c r="I41" s="40" t="s">
        <v>279</v>
      </c>
      <c r="J41" s="41">
        <v>750</v>
      </c>
      <c r="K41" s="41">
        <v>50</v>
      </c>
      <c r="L41" s="41"/>
      <c r="M41" s="42">
        <v>33</v>
      </c>
      <c r="N41" s="42">
        <v>33</v>
      </c>
      <c r="O41" s="43">
        <v>37500</v>
      </c>
      <c r="P41" s="44">
        <v>24750</v>
      </c>
      <c r="Q41" s="44">
        <v>24750</v>
      </c>
      <c r="R41" s="45">
        <v>4.13</v>
      </c>
      <c r="S41" s="46">
        <v>0</v>
      </c>
      <c r="T41" s="39">
        <f t="shared" si="19"/>
        <v>10</v>
      </c>
      <c r="U41" s="47">
        <f t="shared" si="20"/>
        <v>5.591748749934744E-2</v>
      </c>
      <c r="V41" s="48">
        <f t="shared" si="21"/>
        <v>0</v>
      </c>
      <c r="W41" s="49">
        <f t="shared" si="22"/>
        <v>5.5917487499347442E-3</v>
      </c>
      <c r="X41" s="44">
        <f t="shared" si="23"/>
        <v>7298.4641486669143</v>
      </c>
      <c r="Y41" s="44">
        <f t="shared" si="24"/>
        <v>0</v>
      </c>
      <c r="Z41" s="44">
        <f t="shared" si="25"/>
        <v>32675.854925075859</v>
      </c>
      <c r="AA41" s="50">
        <f t="shared" si="26"/>
        <v>32048.464148666913</v>
      </c>
      <c r="AB41" s="51">
        <f t="shared" si="27"/>
        <v>30546.746681383429</v>
      </c>
      <c r="AC41" s="44">
        <f t="shared" si="28"/>
        <v>29960.235719049182</v>
      </c>
      <c r="AD41" s="44">
        <f t="shared" si="29"/>
        <v>21785.745370035271</v>
      </c>
      <c r="AE41" s="44">
        <f t="shared" si="30"/>
        <v>0</v>
      </c>
      <c r="AF41" s="52">
        <f>HLOOKUP(I41,ElecAvoidedCostsWOCC!$A$5:$Q$50,G41+1,FALSE)</f>
        <v>0.74487332198138856</v>
      </c>
      <c r="AG41" s="44">
        <f t="shared" si="31"/>
        <v>27932.749574302074</v>
      </c>
      <c r="AH41" s="52">
        <f>HLOOKUP(I41,ElecAvoidedCostsWOCC!$A$5:$Q$50,T41+1,FALSE)</f>
        <v>0.74487332198138856</v>
      </c>
      <c r="AI41" s="44">
        <f t="shared" si="32"/>
        <v>0</v>
      </c>
      <c r="AJ41" s="44">
        <f t="shared" si="33"/>
        <v>27932.749574302074</v>
      </c>
      <c r="AK41" s="44">
        <f>HLOOKUP(I41,ElecAvoidedCostsWOCC!$A$5:$Q$50,G41+1,FALSE)*J41*L41</f>
        <v>0</v>
      </c>
      <c r="AL41" s="44">
        <f t="shared" si="34"/>
        <v>27932.749574302074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27932.749574302074</v>
      </c>
      <c r="AN41" s="48">
        <f t="shared" si="35"/>
        <v>52511.769901767555</v>
      </c>
      <c r="AO41" s="47">
        <f t="shared" si="36"/>
        <v>0.91442633369941018</v>
      </c>
      <c r="AP41" s="47">
        <f t="shared" si="37"/>
        <v>1.7527155124610638</v>
      </c>
    </row>
    <row r="42" spans="2:42">
      <c r="B42" s="97" t="s">
        <v>39</v>
      </c>
      <c r="C42" s="61">
        <v>18230407</v>
      </c>
      <c r="D42" s="61" t="s">
        <v>40</v>
      </c>
      <c r="E42" s="38" t="s">
        <v>961</v>
      </c>
      <c r="F42" s="39" t="s">
        <v>962</v>
      </c>
      <c r="G42" s="39">
        <v>15</v>
      </c>
      <c r="H42" s="39"/>
      <c r="I42" s="40" t="s">
        <v>281</v>
      </c>
      <c r="J42" s="41">
        <v>7</v>
      </c>
      <c r="K42" s="41">
        <v>71</v>
      </c>
      <c r="L42" s="41"/>
      <c r="M42" s="42">
        <v>75</v>
      </c>
      <c r="N42" s="42">
        <v>100</v>
      </c>
      <c r="O42" s="43">
        <v>497</v>
      </c>
      <c r="P42" s="44">
        <v>525</v>
      </c>
      <c r="Q42" s="44">
        <v>700</v>
      </c>
      <c r="R42" s="45">
        <v>0</v>
      </c>
      <c r="S42" s="46">
        <v>0</v>
      </c>
      <c r="T42" s="39">
        <f t="shared" si="19"/>
        <v>15</v>
      </c>
      <c r="U42" s="47">
        <f t="shared" si="20"/>
        <v>1.1116396514870271E-3</v>
      </c>
      <c r="V42" s="48">
        <f t="shared" si="21"/>
        <v>25</v>
      </c>
      <c r="W42" s="49">
        <f t="shared" si="22"/>
        <v>7.4109310099135136E-5</v>
      </c>
      <c r="X42" s="44">
        <f t="shared" si="23"/>
        <v>96.728978183665504</v>
      </c>
      <c r="Y42" s="44">
        <f t="shared" si="24"/>
        <v>175</v>
      </c>
      <c r="Z42" s="44">
        <f t="shared" si="25"/>
        <v>433.06399727367204</v>
      </c>
      <c r="AA42" s="50">
        <f t="shared" si="26"/>
        <v>796.7289781836655</v>
      </c>
      <c r="AB42" s="51">
        <f t="shared" si="27"/>
        <v>404.84621601726838</v>
      </c>
      <c r="AC42" s="44">
        <f t="shared" si="28"/>
        <v>744.81534840017332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1.3893373920773078</v>
      </c>
      <c r="AG42" s="44">
        <f t="shared" si="31"/>
        <v>690.50068386242185</v>
      </c>
      <c r="AH42" s="52">
        <f>HLOOKUP(I42,ElecAvoidedCostsWOCC!$A$5:$Q$50,T42+1,FALSE)</f>
        <v>1.3893373920773078</v>
      </c>
      <c r="AI42" s="44">
        <f t="shared" si="32"/>
        <v>0</v>
      </c>
      <c r="AJ42" s="44">
        <f t="shared" si="33"/>
        <v>690.50068386242185</v>
      </c>
      <c r="AK42" s="44">
        <f>HLOOKUP(I42,ElecAvoidedCostsWOCC!$A$5:$Q$50,G42+1,FALSE)*J42*L42</f>
        <v>0</v>
      </c>
      <c r="AL42" s="44">
        <f t="shared" si="34"/>
        <v>690.50068386242185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690.50068386242197</v>
      </c>
      <c r="AN42" s="48">
        <f t="shared" si="35"/>
        <v>759.55075224866425</v>
      </c>
      <c r="AO42" s="47">
        <f t="shared" si="36"/>
        <v>1.705587594853472</v>
      </c>
      <c r="AP42" s="47">
        <f t="shared" si="37"/>
        <v>1.0197839691141459</v>
      </c>
    </row>
    <row r="43" spans="2:42">
      <c r="B43" s="97" t="s">
        <v>39</v>
      </c>
      <c r="C43" s="61">
        <v>18230407</v>
      </c>
      <c r="D43" s="61" t="s">
        <v>40</v>
      </c>
      <c r="E43" s="38" t="s">
        <v>963</v>
      </c>
      <c r="F43" s="39" t="s">
        <v>964</v>
      </c>
      <c r="G43" s="39">
        <v>15</v>
      </c>
      <c r="H43" s="39"/>
      <c r="I43" s="40" t="s">
        <v>248</v>
      </c>
      <c r="J43" s="41">
        <v>65</v>
      </c>
      <c r="K43" s="41">
        <v>90</v>
      </c>
      <c r="L43" s="41"/>
      <c r="M43" s="42">
        <v>70</v>
      </c>
      <c r="N43" s="42">
        <v>70</v>
      </c>
      <c r="O43" s="43">
        <v>5850</v>
      </c>
      <c r="P43" s="44">
        <v>4550</v>
      </c>
      <c r="Q43" s="44">
        <v>4550</v>
      </c>
      <c r="R43" s="45">
        <v>1.48</v>
      </c>
      <c r="S43" s="46">
        <v>0</v>
      </c>
      <c r="T43" s="39">
        <f t="shared" si="19"/>
        <v>15</v>
      </c>
      <c r="U43" s="47">
        <f t="shared" si="20"/>
        <v>1.30846920748473E-2</v>
      </c>
      <c r="V43" s="48">
        <f t="shared" si="21"/>
        <v>0</v>
      </c>
      <c r="W43" s="49">
        <f t="shared" si="22"/>
        <v>8.7231280498982001E-4</v>
      </c>
      <c r="X43" s="44">
        <f t="shared" si="23"/>
        <v>1138.5604071920386</v>
      </c>
      <c r="Y43" s="44">
        <f t="shared" si="24"/>
        <v>0</v>
      </c>
      <c r="Z43" s="44">
        <f t="shared" si="25"/>
        <v>5097.4333683118339</v>
      </c>
      <c r="AA43" s="50">
        <f t="shared" si="26"/>
        <v>5688.5604071920388</v>
      </c>
      <c r="AB43" s="51">
        <f t="shared" si="27"/>
        <v>4765.2924822958148</v>
      </c>
      <c r="AC43" s="44">
        <f t="shared" si="28"/>
        <v>5317.902596234494</v>
      </c>
      <c r="AD43" s="44">
        <f t="shared" si="29"/>
        <v>877.84397807268033</v>
      </c>
      <c r="AE43" s="44">
        <f t="shared" si="30"/>
        <v>0</v>
      </c>
      <c r="AF43" s="52">
        <f>HLOOKUP(I43,ElecAvoidedCostsWOCC!$A$5:$Q$50,G43+1,FALSE)</f>
        <v>1.107650050703576</v>
      </c>
      <c r="AG43" s="44">
        <f t="shared" si="31"/>
        <v>6479.7527966159196</v>
      </c>
      <c r="AH43" s="52">
        <f>HLOOKUP(I43,ElecAvoidedCostsWOCC!$A$5:$Q$50,T43+1,FALSE)</f>
        <v>1.107650050703576</v>
      </c>
      <c r="AI43" s="44">
        <f t="shared" si="32"/>
        <v>0</v>
      </c>
      <c r="AJ43" s="44">
        <f t="shared" si="33"/>
        <v>6479.7527966159196</v>
      </c>
      <c r="AK43" s="44">
        <f>HLOOKUP(I43,ElecAvoidedCostsWOCC!$A$5:$Q$50,G43+1,FALSE)*J43*L43</f>
        <v>0</v>
      </c>
      <c r="AL43" s="44">
        <f t="shared" si="34"/>
        <v>6479.7527966159196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6479.7527966159196</v>
      </c>
      <c r="AN43" s="48">
        <f t="shared" si="35"/>
        <v>8005.572054350192</v>
      </c>
      <c r="AO43" s="47">
        <f t="shared" si="36"/>
        <v>1.3597807103529802</v>
      </c>
      <c r="AP43" s="47">
        <f t="shared" si="37"/>
        <v>1.5054002794294852</v>
      </c>
    </row>
    <row r="44" spans="2:42">
      <c r="B44" s="97" t="s">
        <v>39</v>
      </c>
      <c r="C44" s="61">
        <v>18230407</v>
      </c>
      <c r="D44" s="61" t="s">
        <v>40</v>
      </c>
      <c r="E44" s="38" t="s">
        <v>965</v>
      </c>
      <c r="F44" s="39" t="s">
        <v>966</v>
      </c>
      <c r="G44" s="39">
        <v>15</v>
      </c>
      <c r="H44" s="39"/>
      <c r="I44" s="40" t="s">
        <v>248</v>
      </c>
      <c r="J44" s="41">
        <v>786</v>
      </c>
      <c r="K44" s="41">
        <v>61</v>
      </c>
      <c r="L44" s="41"/>
      <c r="M44" s="42">
        <v>70</v>
      </c>
      <c r="N44" s="42">
        <v>70</v>
      </c>
      <c r="O44" s="43">
        <v>47946</v>
      </c>
      <c r="P44" s="44">
        <v>55020</v>
      </c>
      <c r="Q44" s="44">
        <v>55020</v>
      </c>
      <c r="R44" s="45">
        <v>1.48</v>
      </c>
      <c r="S44" s="46">
        <v>0</v>
      </c>
      <c r="T44" s="39">
        <f t="shared" si="19"/>
        <v>15</v>
      </c>
      <c r="U44" s="47">
        <f t="shared" si="20"/>
        <v>0.1072407942257485</v>
      </c>
      <c r="V44" s="48">
        <f t="shared" si="21"/>
        <v>0</v>
      </c>
      <c r="W44" s="49">
        <f t="shared" si="22"/>
        <v>7.1493862817165665E-3</v>
      </c>
      <c r="X44" s="44">
        <f t="shared" si="23"/>
        <v>9331.5243219195709</v>
      </c>
      <c r="Y44" s="44">
        <f t="shared" si="24"/>
        <v>0</v>
      </c>
      <c r="Z44" s="44">
        <f t="shared" si="25"/>
        <v>41778.041073004992</v>
      </c>
      <c r="AA44" s="50">
        <f t="shared" si="26"/>
        <v>64351.524321919569</v>
      </c>
      <c r="AB44" s="51">
        <f t="shared" si="27"/>
        <v>39055.8484369496</v>
      </c>
      <c r="AC44" s="44">
        <f t="shared" si="28"/>
        <v>60158.478378909567</v>
      </c>
      <c r="AD44" s="44">
        <f t="shared" si="29"/>
        <v>10615.159488694257</v>
      </c>
      <c r="AE44" s="44">
        <f t="shared" si="30"/>
        <v>0</v>
      </c>
      <c r="AF44" s="52">
        <f>HLOOKUP(I44,ElecAvoidedCostsWOCC!$A$5:$Q$50,G44+1,FALSE)</f>
        <v>1.107650050703576</v>
      </c>
      <c r="AG44" s="44">
        <f t="shared" si="31"/>
        <v>53107.389331033657</v>
      </c>
      <c r="AH44" s="52">
        <f>HLOOKUP(I44,ElecAvoidedCostsWOCC!$A$5:$Q$50,T44+1,FALSE)</f>
        <v>1.107650050703576</v>
      </c>
      <c r="AI44" s="44">
        <f t="shared" si="32"/>
        <v>0</v>
      </c>
      <c r="AJ44" s="44">
        <f t="shared" si="33"/>
        <v>53107.389331033657</v>
      </c>
      <c r="AK44" s="44">
        <f>HLOOKUP(I44,ElecAvoidedCostsWOCC!$A$5:$Q$50,G44+1,FALSE)*J44*L44</f>
        <v>0</v>
      </c>
      <c r="AL44" s="44">
        <f t="shared" si="34"/>
        <v>53107.389331033657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53107.38933103365</v>
      </c>
      <c r="AN44" s="48">
        <f t="shared" si="35"/>
        <v>69033.287752831282</v>
      </c>
      <c r="AO44" s="47">
        <f t="shared" si="36"/>
        <v>1.35978071035298</v>
      </c>
      <c r="AP44" s="47">
        <f t="shared" si="37"/>
        <v>1.1475238339311631</v>
      </c>
    </row>
    <row r="45" spans="2:42">
      <c r="B45" s="97" t="s">
        <v>39</v>
      </c>
      <c r="C45" s="61">
        <v>18230407</v>
      </c>
      <c r="D45" s="61" t="s">
        <v>40</v>
      </c>
      <c r="E45" s="38" t="s">
        <v>967</v>
      </c>
      <c r="F45" s="39" t="s">
        <v>968</v>
      </c>
      <c r="G45" s="39">
        <v>45</v>
      </c>
      <c r="H45" s="39"/>
      <c r="I45" s="40" t="s">
        <v>283</v>
      </c>
      <c r="J45" s="41">
        <v>332</v>
      </c>
      <c r="K45" s="41"/>
      <c r="L45" s="41"/>
      <c r="M45" s="42"/>
      <c r="N45" s="42"/>
      <c r="O45" s="43">
        <v>0</v>
      </c>
      <c r="P45" s="44">
        <v>0</v>
      </c>
      <c r="Q45" s="44">
        <v>0</v>
      </c>
      <c r="R45" s="45">
        <v>0</v>
      </c>
      <c r="S45" s="46">
        <v>0</v>
      </c>
      <c r="T45" s="39">
        <f t="shared" si="19"/>
        <v>45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3.4276422079642828</v>
      </c>
      <c r="AG45" s="44">
        <f t="shared" si="31"/>
        <v>0</v>
      </c>
      <c r="AH45" s="52">
        <f>HLOOKUP(I45,ElecAvoidedCostsWOCC!$A$5:$Q$50,T45+1,FALSE)</f>
        <v>3.4276422079642828</v>
      </c>
      <c r="AI45" s="44">
        <f t="shared" si="32"/>
        <v>0</v>
      </c>
      <c r="AJ45" s="44">
        <f t="shared" si="33"/>
        <v>0</v>
      </c>
      <c r="AK45" s="44">
        <f>HLOOKUP(I45,ElecAvoidedCostsWOCC!$A$5:$Q$50,G45+1,FALSE)*J45*L45</f>
        <v>0</v>
      </c>
      <c r="AL45" s="44">
        <f t="shared" si="34"/>
        <v>0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 t="s">
        <v>39</v>
      </c>
      <c r="C46" s="61">
        <v>18230407</v>
      </c>
      <c r="D46" s="61" t="s">
        <v>40</v>
      </c>
      <c r="E46" s="38" t="s">
        <v>648</v>
      </c>
      <c r="F46" s="39" t="s">
        <v>649</v>
      </c>
      <c r="G46" s="39">
        <v>14</v>
      </c>
      <c r="H46" s="39"/>
      <c r="I46" s="40" t="s">
        <v>279</v>
      </c>
      <c r="J46" s="41">
        <v>156</v>
      </c>
      <c r="K46" s="41">
        <v>26</v>
      </c>
      <c r="L46" s="41"/>
      <c r="M46" s="42">
        <v>25</v>
      </c>
      <c r="N46" s="42">
        <v>0.01</v>
      </c>
      <c r="O46" s="43">
        <v>4056</v>
      </c>
      <c r="P46" s="44">
        <v>3900</v>
      </c>
      <c r="Q46" s="44">
        <v>1.56</v>
      </c>
      <c r="R46" s="45">
        <v>7.49</v>
      </c>
      <c r="S46" s="46">
        <v>0</v>
      </c>
      <c r="T46" s="39">
        <f t="shared" si="19"/>
        <v>14</v>
      </c>
      <c r="U46" s="47">
        <f t="shared" si="20"/>
        <v>8.4672496271011866E-3</v>
      </c>
      <c r="V46" s="48">
        <f t="shared" si="21"/>
        <v>-24.99</v>
      </c>
      <c r="W46" s="49">
        <f t="shared" si="22"/>
        <v>6.0480354479294188E-4</v>
      </c>
      <c r="X46" s="44">
        <f t="shared" si="23"/>
        <v>789.40188231981347</v>
      </c>
      <c r="Y46" s="44">
        <f t="shared" si="24"/>
        <v>-3898.44</v>
      </c>
      <c r="Z46" s="44">
        <f t="shared" si="25"/>
        <v>3534.2204686962045</v>
      </c>
      <c r="AA46" s="50">
        <f t="shared" si="26"/>
        <v>790.96188231981341</v>
      </c>
      <c r="AB46" s="51">
        <f t="shared" si="27"/>
        <v>3303.9361210584316</v>
      </c>
      <c r="AC46" s="44">
        <f t="shared" si="28"/>
        <v>739.42402759634786</v>
      </c>
      <c r="AD46" s="44">
        <f t="shared" si="29"/>
        <v>10236.964018458088</v>
      </c>
      <c r="AE46" s="44">
        <f t="shared" si="30"/>
        <v>0</v>
      </c>
      <c r="AF46" s="52">
        <f>HLOOKUP(I46,ElecAvoidedCostsWOCC!$A$5:$Q$50,G46+1,FALSE)</f>
        <v>1.0169996824506593</v>
      </c>
      <c r="AG46" s="44">
        <f t="shared" si="31"/>
        <v>4124.9507120198741</v>
      </c>
      <c r="AH46" s="52">
        <f>HLOOKUP(I46,ElecAvoidedCostsWOCC!$A$5:$Q$50,T46+1,FALSE)</f>
        <v>1.0169996824506593</v>
      </c>
      <c r="AI46" s="44">
        <f t="shared" si="32"/>
        <v>0</v>
      </c>
      <c r="AJ46" s="44">
        <f t="shared" si="33"/>
        <v>4124.9507120198741</v>
      </c>
      <c r="AK46" s="44">
        <f>HLOOKUP(I46,ElecAvoidedCostsWOCC!$A$5:$Q$50,G46+1,FALSE)*J46*L46</f>
        <v>0</v>
      </c>
      <c r="AL46" s="44">
        <f t="shared" si="34"/>
        <v>4124.9507120198741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4124.9507120198741</v>
      </c>
      <c r="AN46" s="48">
        <f t="shared" si="35"/>
        <v>14774.409801679951</v>
      </c>
      <c r="AO46" s="47">
        <f t="shared" si="36"/>
        <v>1.2484959033343619</v>
      </c>
      <c r="AP46" s="47">
        <f t="shared" si="37"/>
        <v>19.980970661323049</v>
      </c>
    </row>
    <row r="47" spans="2:42">
      <c r="B47" s="97" t="s">
        <v>39</v>
      </c>
      <c r="C47" s="61">
        <v>18230407</v>
      </c>
      <c r="D47" s="61" t="s">
        <v>40</v>
      </c>
      <c r="E47" s="38" t="s">
        <v>969</v>
      </c>
      <c r="F47" s="39" t="s">
        <v>970</v>
      </c>
      <c r="G47" s="39">
        <v>4</v>
      </c>
      <c r="H47" s="39"/>
      <c r="I47" s="40" t="s">
        <v>277</v>
      </c>
      <c r="J47" s="41">
        <v>2</v>
      </c>
      <c r="K47" s="41">
        <v>65</v>
      </c>
      <c r="L47" s="41"/>
      <c r="M47" s="42">
        <v>14</v>
      </c>
      <c r="N47" s="42">
        <v>14</v>
      </c>
      <c r="O47" s="43">
        <v>130</v>
      </c>
      <c r="P47" s="44">
        <v>28</v>
      </c>
      <c r="Q47" s="44">
        <v>28</v>
      </c>
      <c r="R47" s="45">
        <v>0</v>
      </c>
      <c r="S47" s="46">
        <v>0</v>
      </c>
      <c r="T47" s="39">
        <f t="shared" si="19"/>
        <v>4</v>
      </c>
      <c r="U47" s="47">
        <f t="shared" si="20"/>
        <v>7.7538915999095112E-5</v>
      </c>
      <c r="V47" s="48">
        <f t="shared" si="21"/>
        <v>0</v>
      </c>
      <c r="W47" s="49">
        <f t="shared" si="22"/>
        <v>1.9384728999773778E-5</v>
      </c>
      <c r="X47" s="44">
        <f t="shared" si="23"/>
        <v>25.301342382045302</v>
      </c>
      <c r="Y47" s="44">
        <f t="shared" si="24"/>
        <v>0</v>
      </c>
      <c r="Z47" s="44">
        <f t="shared" si="25"/>
        <v>113.27629707359631</v>
      </c>
      <c r="AA47" s="50">
        <f t="shared" si="26"/>
        <v>53.301342382045306</v>
      </c>
      <c r="AB47" s="51">
        <f t="shared" si="27"/>
        <v>105.89538849546256</v>
      </c>
      <c r="AC47" s="44">
        <f t="shared" si="28"/>
        <v>49.828309228798076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0.29675644721194466</v>
      </c>
      <c r="AG47" s="44">
        <f t="shared" si="31"/>
        <v>38.578338137552805</v>
      </c>
      <c r="AH47" s="52">
        <f>HLOOKUP(I47,ElecAvoidedCostsWOCC!$A$5:$Q$50,T47+1,FALSE)</f>
        <v>0.29675644721194466</v>
      </c>
      <c r="AI47" s="44">
        <f t="shared" si="32"/>
        <v>0</v>
      </c>
      <c r="AJ47" s="44">
        <f t="shared" si="33"/>
        <v>38.578338137552805</v>
      </c>
      <c r="AK47" s="44">
        <f>HLOOKUP(I47,ElecAvoidedCostsWOCC!$A$5:$Q$50,G47+1,FALSE)*J47*L47</f>
        <v>0</v>
      </c>
      <c r="AL47" s="44">
        <f t="shared" si="34"/>
        <v>38.578338137552805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38.578338137552805</v>
      </c>
      <c r="AN47" s="48">
        <f t="shared" si="35"/>
        <v>42.43617195130809</v>
      </c>
      <c r="AO47" s="47">
        <f t="shared" si="36"/>
        <v>0.36430612027270504</v>
      </c>
      <c r="AP47" s="47">
        <f t="shared" si="37"/>
        <v>0.85164784051677733</v>
      </c>
    </row>
    <row r="48" spans="2:42">
      <c r="B48" s="97" t="s">
        <v>39</v>
      </c>
      <c r="C48" s="61">
        <v>18230407</v>
      </c>
      <c r="D48" s="61" t="s">
        <v>40</v>
      </c>
      <c r="E48" s="38" t="s">
        <v>971</v>
      </c>
      <c r="F48" s="39" t="s">
        <v>972</v>
      </c>
      <c r="G48" s="39">
        <v>5</v>
      </c>
      <c r="H48" s="39"/>
      <c r="I48" s="40" t="s">
        <v>277</v>
      </c>
      <c r="J48" s="41">
        <v>1216</v>
      </c>
      <c r="K48" s="41">
        <v>45</v>
      </c>
      <c r="L48" s="41"/>
      <c r="M48" s="42">
        <v>14</v>
      </c>
      <c r="N48" s="42">
        <v>14</v>
      </c>
      <c r="O48" s="43">
        <v>54720</v>
      </c>
      <c r="P48" s="44">
        <v>17024</v>
      </c>
      <c r="Q48" s="44">
        <v>17024</v>
      </c>
      <c r="R48" s="45">
        <v>0</v>
      </c>
      <c r="S48" s="46">
        <v>0</v>
      </c>
      <c r="T48" s="39">
        <f t="shared" si="19"/>
        <v>5</v>
      </c>
      <c r="U48" s="47">
        <f t="shared" si="20"/>
        <v>4.0797398879523897E-2</v>
      </c>
      <c r="V48" s="48">
        <f t="shared" si="21"/>
        <v>0</v>
      </c>
      <c r="W48" s="49">
        <f t="shared" si="22"/>
        <v>8.1594797759047787E-3</v>
      </c>
      <c r="X48" s="44">
        <f t="shared" si="23"/>
        <v>10649.918885734762</v>
      </c>
      <c r="Y48" s="44">
        <f t="shared" si="24"/>
        <v>0</v>
      </c>
      <c r="Z48" s="44">
        <f t="shared" si="25"/>
        <v>47680.607506670691</v>
      </c>
      <c r="AA48" s="50">
        <f t="shared" si="26"/>
        <v>27673.918885734762</v>
      </c>
      <c r="AB48" s="51">
        <f t="shared" si="27"/>
        <v>44573.812757474698</v>
      </c>
      <c r="AC48" s="44">
        <f t="shared" si="28"/>
        <v>25870.729069584704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0.37292142124911032</v>
      </c>
      <c r="AG48" s="44">
        <f t="shared" si="31"/>
        <v>20406.260170751317</v>
      </c>
      <c r="AH48" s="52">
        <f>HLOOKUP(I48,ElecAvoidedCostsWOCC!$A$5:$Q$50,T48+1,FALSE)</f>
        <v>0.37292142124911032</v>
      </c>
      <c r="AI48" s="44">
        <f t="shared" si="32"/>
        <v>0</v>
      </c>
      <c r="AJ48" s="44">
        <f t="shared" si="33"/>
        <v>20406.260170751317</v>
      </c>
      <c r="AK48" s="44">
        <f>HLOOKUP(I48,ElecAvoidedCostsWOCC!$A$5:$Q$50,G48+1,FALSE)*J48*L48</f>
        <v>0</v>
      </c>
      <c r="AL48" s="44">
        <f t="shared" si="34"/>
        <v>20406.260170751317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20406.260170751317</v>
      </c>
      <c r="AN48" s="48">
        <f t="shared" si="35"/>
        <v>22446.886187826451</v>
      </c>
      <c r="AO48" s="47">
        <f t="shared" si="36"/>
        <v>0.45780827145708641</v>
      </c>
      <c r="AP48" s="47">
        <f t="shared" si="37"/>
        <v>0.86765572502618249</v>
      </c>
    </row>
    <row r="49" spans="2:42">
      <c r="B49" s="97" t="s">
        <v>39</v>
      </c>
      <c r="C49" s="61">
        <v>18230407</v>
      </c>
      <c r="D49" s="61" t="s">
        <v>40</v>
      </c>
      <c r="E49" s="38" t="s">
        <v>973</v>
      </c>
      <c r="F49" s="39" t="s">
        <v>974</v>
      </c>
      <c r="G49" s="39">
        <v>45</v>
      </c>
      <c r="H49" s="39"/>
      <c r="I49" s="40" t="s">
        <v>281</v>
      </c>
      <c r="J49" s="41">
        <v>22529</v>
      </c>
      <c r="K49" s="41">
        <v>0.6</v>
      </c>
      <c r="L49" s="41"/>
      <c r="M49" s="42">
        <v>0.75</v>
      </c>
      <c r="N49" s="42">
        <v>0.98</v>
      </c>
      <c r="O49" s="43">
        <v>13517.4</v>
      </c>
      <c r="P49" s="44">
        <v>16896.75</v>
      </c>
      <c r="Q49" s="44">
        <v>22078.42</v>
      </c>
      <c r="R49" s="45">
        <v>0</v>
      </c>
      <c r="S49" s="46">
        <v>0</v>
      </c>
      <c r="T49" s="39">
        <f t="shared" si="19"/>
        <v>45</v>
      </c>
      <c r="U49" s="47">
        <f t="shared" si="20"/>
        <v>9.070308546284149E-2</v>
      </c>
      <c r="V49" s="48">
        <f t="shared" si="21"/>
        <v>0.22999999999999998</v>
      </c>
      <c r="W49" s="49">
        <f t="shared" si="22"/>
        <v>2.0156241213964777E-3</v>
      </c>
      <c r="X49" s="44">
        <f t="shared" si="23"/>
        <v>2630.8335808850707</v>
      </c>
      <c r="Y49" s="44">
        <f t="shared" si="24"/>
        <v>5181.6699999999983</v>
      </c>
      <c r="Z49" s="44">
        <f t="shared" si="25"/>
        <v>11778.469369712544</v>
      </c>
      <c r="AA49" s="50">
        <f t="shared" si="26"/>
        <v>24709.25358088507</v>
      </c>
      <c r="AB49" s="51">
        <f t="shared" si="27"/>
        <v>11011.002495758197</v>
      </c>
      <c r="AC49" s="44">
        <f t="shared" si="28"/>
        <v>23099.236777493752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3.1346149049506007</v>
      </c>
      <c r="AG49" s="44">
        <f t="shared" si="31"/>
        <v>42371.843516179244</v>
      </c>
      <c r="AH49" s="52">
        <f>HLOOKUP(I49,ElecAvoidedCostsWOCC!$A$5:$Q$50,T49+1,FALSE)</f>
        <v>3.1346149049506007</v>
      </c>
      <c r="AI49" s="44">
        <f t="shared" si="32"/>
        <v>0</v>
      </c>
      <c r="AJ49" s="44">
        <f t="shared" si="33"/>
        <v>42371.843516179244</v>
      </c>
      <c r="AK49" s="44">
        <f>HLOOKUP(I49,ElecAvoidedCostsWOCC!$A$5:$Q$50,G49+1,FALSE)*J49*L49</f>
        <v>0</v>
      </c>
      <c r="AL49" s="44">
        <f t="shared" si="34"/>
        <v>42371.843516179244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42371.843516179244</v>
      </c>
      <c r="AN49" s="48">
        <f t="shared" si="35"/>
        <v>46609.027867797173</v>
      </c>
      <c r="AO49" s="47">
        <f t="shared" si="36"/>
        <v>3.848136764341147</v>
      </c>
      <c r="AP49" s="47">
        <f t="shared" si="37"/>
        <v>2.0177735012097751</v>
      </c>
    </row>
    <row r="50" spans="2:42">
      <c r="B50" s="97" t="s">
        <v>39</v>
      </c>
      <c r="C50" s="61">
        <v>18230407</v>
      </c>
      <c r="D50" s="61" t="s">
        <v>40</v>
      </c>
      <c r="E50" s="38" t="s">
        <v>658</v>
      </c>
      <c r="F50" s="39" t="s">
        <v>659</v>
      </c>
      <c r="G50" s="39">
        <v>14</v>
      </c>
      <c r="H50" s="39"/>
      <c r="I50" s="40" t="s">
        <v>279</v>
      </c>
      <c r="J50" s="41">
        <v>5</v>
      </c>
      <c r="K50" s="41">
        <v>142</v>
      </c>
      <c r="L50" s="41"/>
      <c r="M50" s="42">
        <v>100</v>
      </c>
      <c r="N50" s="42">
        <v>65.56</v>
      </c>
      <c r="O50" s="43">
        <v>710</v>
      </c>
      <c r="P50" s="44">
        <v>500</v>
      </c>
      <c r="Q50" s="44">
        <v>327.8</v>
      </c>
      <c r="R50" s="45">
        <v>17.059999999999999</v>
      </c>
      <c r="S50" s="46">
        <v>0</v>
      </c>
      <c r="T50" s="39">
        <f t="shared" si="19"/>
        <v>14</v>
      </c>
      <c r="U50" s="47">
        <f t="shared" si="20"/>
        <v>1.4821862019827028E-3</v>
      </c>
      <c r="V50" s="48">
        <f t="shared" si="21"/>
        <v>-34.44</v>
      </c>
      <c r="W50" s="49">
        <f t="shared" si="22"/>
        <v>1.0587044299876449E-4</v>
      </c>
      <c r="X50" s="44">
        <f t="shared" si="23"/>
        <v>138.18425454809358</v>
      </c>
      <c r="Y50" s="44">
        <f t="shared" si="24"/>
        <v>-172.2</v>
      </c>
      <c r="Z50" s="44">
        <f t="shared" si="25"/>
        <v>618.66285324810292</v>
      </c>
      <c r="AA50" s="50">
        <f t="shared" si="26"/>
        <v>465.98425454809359</v>
      </c>
      <c r="AB50" s="51">
        <f t="shared" si="27"/>
        <v>578.35173716752627</v>
      </c>
      <c r="AC50" s="44">
        <f t="shared" si="28"/>
        <v>435.6214401683589</v>
      </c>
      <c r="AD50" s="44">
        <f t="shared" si="29"/>
        <v>747.33236689472687</v>
      </c>
      <c r="AE50" s="44">
        <f t="shared" si="30"/>
        <v>0</v>
      </c>
      <c r="AF50" s="52">
        <f>HLOOKUP(I50,ElecAvoidedCostsWOCC!$A$5:$Q$50,G50+1,FALSE)</f>
        <v>1.0169996824506593</v>
      </c>
      <c r="AG50" s="44">
        <f t="shared" si="31"/>
        <v>722.06977453996819</v>
      </c>
      <c r="AH50" s="52">
        <f>HLOOKUP(I50,ElecAvoidedCostsWOCC!$A$5:$Q$50,T50+1,FALSE)</f>
        <v>1.0169996824506593</v>
      </c>
      <c r="AI50" s="44">
        <f t="shared" si="32"/>
        <v>0</v>
      </c>
      <c r="AJ50" s="44">
        <f t="shared" si="33"/>
        <v>722.06977453996819</v>
      </c>
      <c r="AK50" s="44">
        <f>HLOOKUP(I50,ElecAvoidedCostsWOCC!$A$5:$Q$50,G50+1,FALSE)*J50*L50</f>
        <v>0</v>
      </c>
      <c r="AL50" s="44">
        <f t="shared" si="34"/>
        <v>722.06977453996819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722.06977453996819</v>
      </c>
      <c r="AN50" s="48">
        <f t="shared" si="35"/>
        <v>1541.6091188886919</v>
      </c>
      <c r="AO50" s="47">
        <f t="shared" si="36"/>
        <v>1.2484959033343619</v>
      </c>
      <c r="AP50" s="47">
        <f t="shared" si="37"/>
        <v>3.5388733811928335</v>
      </c>
    </row>
    <row r="51" spans="2:42">
      <c r="B51" s="97" t="s">
        <v>39</v>
      </c>
      <c r="C51" s="61">
        <v>18230407</v>
      </c>
      <c r="D51" s="61" t="s">
        <v>40</v>
      </c>
      <c r="E51" s="38" t="s">
        <v>975</v>
      </c>
      <c r="F51" s="39" t="s">
        <v>976</v>
      </c>
      <c r="G51" s="39">
        <v>1</v>
      </c>
      <c r="H51" s="39">
        <v>12</v>
      </c>
      <c r="I51" s="40" t="s">
        <v>248</v>
      </c>
      <c r="J51" s="41">
        <v>3087</v>
      </c>
      <c r="K51" s="41">
        <v>0.3</v>
      </c>
      <c r="L51" s="41">
        <v>0.3</v>
      </c>
      <c r="M51" s="42">
        <v>2.1</v>
      </c>
      <c r="N51" s="42">
        <v>2.1</v>
      </c>
      <c r="O51" s="43">
        <v>926.1</v>
      </c>
      <c r="P51" s="44">
        <v>6482.7</v>
      </c>
      <c r="Q51" s="44">
        <v>6482.7</v>
      </c>
      <c r="R51" s="45">
        <v>0</v>
      </c>
      <c r="S51" s="46">
        <v>0</v>
      </c>
      <c r="T51" s="39">
        <f t="shared" si="19"/>
        <v>13</v>
      </c>
      <c r="U51" s="47">
        <f t="shared" si="20"/>
        <v>1.7952197526690499E-3</v>
      </c>
      <c r="V51" s="48">
        <f t="shared" si="21"/>
        <v>0</v>
      </c>
      <c r="W51" s="49">
        <f t="shared" si="22"/>
        <v>1.3809382712838845E-4</v>
      </c>
      <c r="X51" s="44">
        <f t="shared" si="23"/>
        <v>180.24287061547813</v>
      </c>
      <c r="Y51" s="44">
        <f t="shared" si="24"/>
        <v>0</v>
      </c>
      <c r="Z51" s="44">
        <f t="shared" si="25"/>
        <v>806.9629132296734</v>
      </c>
      <c r="AA51" s="50">
        <f t="shared" si="26"/>
        <v>6662.9428706154777</v>
      </c>
      <c r="AB51" s="51">
        <f t="shared" si="27"/>
        <v>754.38245604344525</v>
      </c>
      <c r="AC51" s="44">
        <f t="shared" si="28"/>
        <v>6228.7958031368389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8.6279755452712409E-2</v>
      </c>
      <c r="AG51" s="44">
        <f t="shared" si="31"/>
        <v>79.903681524756962</v>
      </c>
      <c r="AH51" s="52">
        <f>HLOOKUP(I51,ElecAvoidedCostsWOCC!$A$5:$Q$50,T51+1,FALSE)</f>
        <v>0.97922284710644303</v>
      </c>
      <c r="AI51" s="44">
        <f t="shared" si="32"/>
        <v>906.8582787052768</v>
      </c>
      <c r="AJ51" s="44">
        <f t="shared" si="33"/>
        <v>986.76196023003376</v>
      </c>
      <c r="AK51" s="44">
        <f>HLOOKUP(I51,ElecAvoidedCostsWOCC!$A$5:$Q$50,G51+1,FALSE)*J51*L51</f>
        <v>79.903681524756962</v>
      </c>
      <c r="AL51" s="44">
        <f t="shared" si="34"/>
        <v>906.8582787052768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906.8582787052768</v>
      </c>
      <c r="AN51" s="48">
        <f t="shared" si="35"/>
        <v>997.54410657580456</v>
      </c>
      <c r="AO51" s="47">
        <f t="shared" si="36"/>
        <v>1.2021200538802699</v>
      </c>
      <c r="AP51" s="47">
        <f t="shared" si="37"/>
        <v>0.1601503947317455</v>
      </c>
    </row>
    <row r="52" spans="2:42">
      <c r="B52" s="97" t="s">
        <v>39</v>
      </c>
      <c r="C52" s="61">
        <v>18230407</v>
      </c>
      <c r="D52" s="61" t="s">
        <v>40</v>
      </c>
      <c r="E52" s="38" t="s">
        <v>977</v>
      </c>
      <c r="F52" s="39" t="s">
        <v>978</v>
      </c>
      <c r="G52" s="39">
        <v>1</v>
      </c>
      <c r="H52" s="39">
        <v>12</v>
      </c>
      <c r="I52" s="40" t="s">
        <v>248</v>
      </c>
      <c r="J52" s="41">
        <v>97</v>
      </c>
      <c r="K52" s="41">
        <v>0.3</v>
      </c>
      <c r="L52" s="41">
        <v>0.3</v>
      </c>
      <c r="M52" s="42">
        <v>4.0999999999999996</v>
      </c>
      <c r="N52" s="42">
        <v>4.0999999999999996</v>
      </c>
      <c r="O52" s="43">
        <v>29.1</v>
      </c>
      <c r="P52" s="44">
        <v>397.7</v>
      </c>
      <c r="Q52" s="44">
        <v>397.7</v>
      </c>
      <c r="R52" s="45">
        <v>0</v>
      </c>
      <c r="S52" s="46">
        <v>0</v>
      </c>
      <c r="T52" s="39">
        <f t="shared" si="19"/>
        <v>13</v>
      </c>
      <c r="U52" s="47">
        <f t="shared" si="20"/>
        <v>5.6409561389341699E-5</v>
      </c>
      <c r="V52" s="48">
        <f t="shared" si="21"/>
        <v>0</v>
      </c>
      <c r="W52" s="49">
        <f t="shared" si="22"/>
        <v>4.3391970299493613E-6</v>
      </c>
      <c r="X52" s="44">
        <f t="shared" si="23"/>
        <v>5.663608179365526</v>
      </c>
      <c r="Y52" s="44">
        <f t="shared" si="24"/>
        <v>0</v>
      </c>
      <c r="Z52" s="44">
        <f t="shared" si="25"/>
        <v>25.356463421858866</v>
      </c>
      <c r="AA52" s="50">
        <f t="shared" si="26"/>
        <v>403.36360817936554</v>
      </c>
      <c r="AB52" s="51">
        <f t="shared" si="27"/>
        <v>23.704275424753543</v>
      </c>
      <c r="AC52" s="44">
        <f t="shared" si="28"/>
        <v>377.08105840830655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8.6279755452712409E-2</v>
      </c>
      <c r="AG52" s="44">
        <f t="shared" si="31"/>
        <v>2.5107408836739311</v>
      </c>
      <c r="AH52" s="52">
        <f>HLOOKUP(I52,ElecAvoidedCostsWOCC!$A$5:$Q$50,T52+1,FALSE)</f>
        <v>0.97922284710644303</v>
      </c>
      <c r="AI52" s="44">
        <f t="shared" si="32"/>
        <v>28.495384850797493</v>
      </c>
      <c r="AJ52" s="44">
        <f t="shared" si="33"/>
        <v>31.006125734471425</v>
      </c>
      <c r="AK52" s="44">
        <f>HLOOKUP(I52,ElecAvoidedCostsWOCC!$A$5:$Q$50,G52+1,FALSE)*J52*L52</f>
        <v>2.5107408836739311</v>
      </c>
      <c r="AL52" s="44">
        <f t="shared" si="34"/>
        <v>28.495384850797493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28.495384850797489</v>
      </c>
      <c r="AN52" s="48">
        <f t="shared" si="35"/>
        <v>31.34492333587724</v>
      </c>
      <c r="AO52" s="47">
        <f t="shared" si="36"/>
        <v>1.2021200538802699</v>
      </c>
      <c r="AP52" s="47">
        <f t="shared" si="37"/>
        <v>8.3125160060245437E-2</v>
      </c>
    </row>
    <row r="53" spans="2:42">
      <c r="B53" s="97" t="s">
        <v>39</v>
      </c>
      <c r="C53" s="61">
        <v>18230407</v>
      </c>
      <c r="D53" s="61" t="s">
        <v>40</v>
      </c>
      <c r="E53" s="38" t="s">
        <v>979</v>
      </c>
      <c r="F53" s="39" t="s">
        <v>980</v>
      </c>
      <c r="G53" s="39">
        <v>1</v>
      </c>
      <c r="H53" s="39">
        <v>12</v>
      </c>
      <c r="I53" s="40" t="s">
        <v>248</v>
      </c>
      <c r="J53" s="41">
        <v>257</v>
      </c>
      <c r="K53" s="41">
        <v>0.2</v>
      </c>
      <c r="L53" s="41">
        <v>0.3</v>
      </c>
      <c r="M53" s="42">
        <v>4.0999999999999996</v>
      </c>
      <c r="N53" s="42">
        <v>4.0999999999999996</v>
      </c>
      <c r="O53" s="43">
        <v>51.4</v>
      </c>
      <c r="P53" s="44">
        <v>1053.7</v>
      </c>
      <c r="Q53" s="44">
        <v>1053.7</v>
      </c>
      <c r="R53" s="45">
        <v>0</v>
      </c>
      <c r="S53" s="46">
        <v>0</v>
      </c>
      <c r="T53" s="39">
        <f t="shared" si="19"/>
        <v>13</v>
      </c>
      <c r="U53" s="47">
        <f t="shared" si="20"/>
        <v>9.9637507058837228E-5</v>
      </c>
      <c r="V53" s="48">
        <f t="shared" si="21"/>
        <v>0</v>
      </c>
      <c r="W53" s="49">
        <f t="shared" si="22"/>
        <v>7.6644236199105563E-6</v>
      </c>
      <c r="X53" s="44">
        <f t="shared" si="23"/>
        <v>10.003761526439451</v>
      </c>
      <c r="Y53" s="44">
        <f t="shared" si="24"/>
        <v>0</v>
      </c>
      <c r="Z53" s="44">
        <f t="shared" si="25"/>
        <v>44.787705150637308</v>
      </c>
      <c r="AA53" s="50">
        <f t="shared" si="26"/>
        <v>1063.7037615264394</v>
      </c>
      <c r="AB53" s="51">
        <f t="shared" si="27"/>
        <v>41.869407451282889</v>
      </c>
      <c r="AC53" s="44">
        <f t="shared" si="28"/>
        <v>994.3944671650363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8.6279755452712409E-2</v>
      </c>
      <c r="AG53" s="44">
        <f t="shared" si="31"/>
        <v>4.4347794302694181</v>
      </c>
      <c r="AH53" s="52">
        <f>HLOOKUP(I53,ElecAvoidedCostsWOCC!$A$5:$Q$50,T53+1,FALSE)</f>
        <v>0.97922284710644303</v>
      </c>
      <c r="AI53" s="44">
        <f t="shared" si="32"/>
        <v>75.498081511906761</v>
      </c>
      <c r="AJ53" s="44">
        <f t="shared" si="33"/>
        <v>79.932860942176177</v>
      </c>
      <c r="AK53" s="44">
        <f>HLOOKUP(I53,ElecAvoidedCostsWOCC!$A$5:$Q$50,G53+1,FALSE)*J53*L53</f>
        <v>6.6521691454041258</v>
      </c>
      <c r="AL53" s="44">
        <f t="shared" si="34"/>
        <v>73.280691796772047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73.280691796772032</v>
      </c>
      <c r="AN53" s="48">
        <f t="shared" si="35"/>
        <v>80.608760976449247</v>
      </c>
      <c r="AO53" s="47">
        <f t="shared" si="36"/>
        <v>1.7502204176650389</v>
      </c>
      <c r="AP53" s="47">
        <f t="shared" si="37"/>
        <v>8.1063163199469893E-2</v>
      </c>
    </row>
    <row r="54" spans="2:42">
      <c r="B54" s="97" t="s">
        <v>39</v>
      </c>
      <c r="C54" s="61">
        <v>18230407</v>
      </c>
      <c r="D54" s="61" t="s">
        <v>40</v>
      </c>
      <c r="E54" s="38" t="s">
        <v>981</v>
      </c>
      <c r="F54" s="39" t="s">
        <v>982</v>
      </c>
      <c r="G54" s="39">
        <v>1</v>
      </c>
      <c r="H54" s="39">
        <v>11</v>
      </c>
      <c r="I54" s="40" t="s">
        <v>248</v>
      </c>
      <c r="J54" s="41">
        <v>320</v>
      </c>
      <c r="K54" s="41">
        <v>0.8</v>
      </c>
      <c r="L54" s="41">
        <v>0.8</v>
      </c>
      <c r="M54" s="42">
        <v>6.6</v>
      </c>
      <c r="N54" s="42">
        <v>6.6</v>
      </c>
      <c r="O54" s="43">
        <v>256</v>
      </c>
      <c r="P54" s="44">
        <v>2112</v>
      </c>
      <c r="Q54" s="44">
        <v>2112</v>
      </c>
      <c r="R54" s="45">
        <v>0</v>
      </c>
      <c r="S54" s="46">
        <v>0</v>
      </c>
      <c r="T54" s="39">
        <f t="shared" si="19"/>
        <v>12</v>
      </c>
      <c r="U54" s="47">
        <f t="shared" si="20"/>
        <v>4.5807605759465428E-4</v>
      </c>
      <c r="V54" s="48">
        <f t="shared" si="21"/>
        <v>0</v>
      </c>
      <c r="W54" s="49">
        <f t="shared" si="22"/>
        <v>3.8173004799554521E-5</v>
      </c>
      <c r="X54" s="44">
        <f t="shared" si="23"/>
        <v>49.824181921566137</v>
      </c>
      <c r="Y54" s="44">
        <f t="shared" si="24"/>
        <v>0</v>
      </c>
      <c r="Z54" s="44">
        <f t="shared" si="25"/>
        <v>223.06716962185118</v>
      </c>
      <c r="AA54" s="50">
        <f t="shared" si="26"/>
        <v>2161.8241819215659</v>
      </c>
      <c r="AB54" s="51">
        <f t="shared" si="27"/>
        <v>208.53245734491088</v>
      </c>
      <c r="AC54" s="44">
        <f t="shared" si="28"/>
        <v>2020.9630568585264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8.6279755452712409E-2</v>
      </c>
      <c r="AG54" s="44">
        <f t="shared" si="31"/>
        <v>22.087617395894377</v>
      </c>
      <c r="AH54" s="52">
        <f>HLOOKUP(I54,ElecAvoidedCostsWOCC!$A$5:$Q$50,T54+1,FALSE)</f>
        <v>0.91115730059915656</v>
      </c>
      <c r="AI54" s="44">
        <f t="shared" si="32"/>
        <v>233.25626895338411</v>
      </c>
      <c r="AJ54" s="44">
        <f t="shared" si="33"/>
        <v>255.34388634927848</v>
      </c>
      <c r="AK54" s="44">
        <f>HLOOKUP(I54,ElecAvoidedCostsWOCC!$A$5:$Q$50,G54+1,FALSE)*J54*L54</f>
        <v>22.087617395894377</v>
      </c>
      <c r="AL54" s="44">
        <f t="shared" si="34"/>
        <v>233.25626895338411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233.25626895338411</v>
      </c>
      <c r="AN54" s="48">
        <f t="shared" si="35"/>
        <v>256.58189584872252</v>
      </c>
      <c r="AO54" s="47">
        <f t="shared" si="36"/>
        <v>1.1185609757025989</v>
      </c>
      <c r="AP54" s="47">
        <f t="shared" si="37"/>
        <v>0.12696021086479664</v>
      </c>
    </row>
    <row r="55" spans="2:42">
      <c r="B55" s="97" t="s">
        <v>39</v>
      </c>
      <c r="C55" s="61">
        <v>18230407</v>
      </c>
      <c r="D55" s="61" t="s">
        <v>40</v>
      </c>
      <c r="E55" s="38" t="s">
        <v>983</v>
      </c>
      <c r="F55" s="39" t="s">
        <v>984</v>
      </c>
      <c r="G55" s="39">
        <v>1</v>
      </c>
      <c r="H55" s="39">
        <v>12</v>
      </c>
      <c r="I55" s="40" t="s">
        <v>248</v>
      </c>
      <c r="J55" s="41">
        <v>811</v>
      </c>
      <c r="K55" s="41">
        <v>0.4</v>
      </c>
      <c r="L55" s="41">
        <v>0.3</v>
      </c>
      <c r="M55" s="42">
        <v>4.2</v>
      </c>
      <c r="N55" s="42">
        <v>4.2</v>
      </c>
      <c r="O55" s="43">
        <v>324.39999999999998</v>
      </c>
      <c r="P55" s="44">
        <v>3406.2</v>
      </c>
      <c r="Q55" s="44">
        <v>3406.2</v>
      </c>
      <c r="R55" s="45">
        <v>0</v>
      </c>
      <c r="S55" s="46">
        <v>0</v>
      </c>
      <c r="T55" s="39">
        <f t="shared" si="19"/>
        <v>13</v>
      </c>
      <c r="U55" s="47">
        <f t="shared" si="20"/>
        <v>6.2884060875266132E-4</v>
      </c>
      <c r="V55" s="48">
        <f t="shared" si="21"/>
        <v>0</v>
      </c>
      <c r="W55" s="49">
        <f t="shared" si="22"/>
        <v>4.8372354519435486E-5</v>
      </c>
      <c r="X55" s="44">
        <f t="shared" si="23"/>
        <v>63.136580528734584</v>
      </c>
      <c r="Y55" s="44">
        <f t="shared" si="24"/>
        <v>0</v>
      </c>
      <c r="Z55" s="44">
        <f t="shared" si="25"/>
        <v>282.66792900518954</v>
      </c>
      <c r="AA55" s="50">
        <f t="shared" si="26"/>
        <v>3469.3365805287344</v>
      </c>
      <c r="AB55" s="51">
        <f t="shared" si="27"/>
        <v>264.24972329175426</v>
      </c>
      <c r="AC55" s="44">
        <f t="shared" si="28"/>
        <v>3243.2799668399871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8.6279755452712409E-2</v>
      </c>
      <c r="AG55" s="44">
        <f t="shared" si="31"/>
        <v>27.989152668859909</v>
      </c>
      <c r="AH55" s="52">
        <f>HLOOKUP(I55,ElecAvoidedCostsWOCC!$A$5:$Q$50,T55+1,FALSE)</f>
        <v>0.97922284710644303</v>
      </c>
      <c r="AI55" s="44">
        <f t="shared" si="32"/>
        <v>238.24491870099757</v>
      </c>
      <c r="AJ55" s="44">
        <f t="shared" si="33"/>
        <v>266.23407136985747</v>
      </c>
      <c r="AK55" s="44">
        <f>HLOOKUP(I55,ElecAvoidedCostsWOCC!$A$5:$Q$50,G55+1,FALSE)*J55*L55</f>
        <v>20.99186450164493</v>
      </c>
      <c r="AL55" s="44">
        <f t="shared" si="34"/>
        <v>245.24220686821255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245.24220686821255</v>
      </c>
      <c r="AN55" s="48">
        <f t="shared" si="35"/>
        <v>269.76642755503383</v>
      </c>
      <c r="AO55" s="47">
        <f t="shared" si="36"/>
        <v>0.92806987198788549</v>
      </c>
      <c r="AP55" s="47">
        <f t="shared" si="37"/>
        <v>8.3177040006778807E-2</v>
      </c>
    </row>
    <row r="56" spans="2:42">
      <c r="B56" s="97" t="s">
        <v>39</v>
      </c>
      <c r="C56" s="61">
        <v>18230407</v>
      </c>
      <c r="D56" s="61" t="s">
        <v>40</v>
      </c>
      <c r="E56" s="38" t="s">
        <v>985</v>
      </c>
      <c r="F56" s="39" t="s">
        <v>986</v>
      </c>
      <c r="G56" s="39">
        <v>12</v>
      </c>
      <c r="H56" s="39"/>
      <c r="I56" s="40" t="s">
        <v>248</v>
      </c>
      <c r="J56" s="41">
        <v>326</v>
      </c>
      <c r="K56" s="41">
        <v>99</v>
      </c>
      <c r="L56" s="41"/>
      <c r="M56" s="42">
        <v>60</v>
      </c>
      <c r="N56" s="42">
        <v>60</v>
      </c>
      <c r="O56" s="43">
        <v>32274</v>
      </c>
      <c r="P56" s="44">
        <v>19560</v>
      </c>
      <c r="Q56" s="44">
        <v>19560</v>
      </c>
      <c r="R56" s="45">
        <v>3.24</v>
      </c>
      <c r="S56" s="46">
        <v>0</v>
      </c>
      <c r="T56" s="39">
        <f t="shared" si="19"/>
        <v>12</v>
      </c>
      <c r="U56" s="47">
        <f t="shared" si="20"/>
        <v>5.7749791729726052E-2</v>
      </c>
      <c r="V56" s="48">
        <f t="shared" si="21"/>
        <v>0</v>
      </c>
      <c r="W56" s="49">
        <f t="shared" si="22"/>
        <v>4.812482644143838E-3</v>
      </c>
      <c r="X56" s="44">
        <f t="shared" si="23"/>
        <v>6281.3501849086933</v>
      </c>
      <c r="Y56" s="44">
        <f t="shared" si="24"/>
        <v>0</v>
      </c>
      <c r="Z56" s="44">
        <f t="shared" si="25"/>
        <v>28122.147782717286</v>
      </c>
      <c r="AA56" s="50">
        <f t="shared" si="26"/>
        <v>25841.350184908693</v>
      </c>
      <c r="AB56" s="51">
        <f t="shared" si="27"/>
        <v>26289.752063865835</v>
      </c>
      <c r="AC56" s="44">
        <f t="shared" si="28"/>
        <v>24157.567715161906</v>
      </c>
      <c r="AD56" s="44">
        <f t="shared" si="29"/>
        <v>8402.8126462214805</v>
      </c>
      <c r="AE56" s="44">
        <f t="shared" si="30"/>
        <v>0</v>
      </c>
      <c r="AF56" s="52">
        <f>HLOOKUP(I56,ElecAvoidedCostsWOCC!$A$5:$Q$50,G56+1,FALSE)</f>
        <v>0.91115730059915656</v>
      </c>
      <c r="AG56" s="44">
        <f t="shared" si="31"/>
        <v>29406.690719537179</v>
      </c>
      <c r="AH56" s="52">
        <f>HLOOKUP(I56,ElecAvoidedCostsWOCC!$A$5:$Q$50,T56+1,FALSE)</f>
        <v>0.91115730059915656</v>
      </c>
      <c r="AI56" s="44">
        <f t="shared" si="32"/>
        <v>0</v>
      </c>
      <c r="AJ56" s="44">
        <f t="shared" si="33"/>
        <v>29406.690719537179</v>
      </c>
      <c r="AK56" s="44">
        <f>HLOOKUP(I56,ElecAvoidedCostsWOCC!$A$5:$Q$50,G56+1,FALSE)*J56*L56</f>
        <v>0</v>
      </c>
      <c r="AL56" s="44">
        <f t="shared" si="34"/>
        <v>29406.690719537179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29406.690719537182</v>
      </c>
      <c r="AN56" s="48">
        <f t="shared" si="35"/>
        <v>40750.172437712383</v>
      </c>
      <c r="AO56" s="47">
        <f t="shared" si="36"/>
        <v>1.1185609757025989</v>
      </c>
      <c r="AP56" s="47">
        <f t="shared" si="37"/>
        <v>1.6868491446734737</v>
      </c>
    </row>
    <row r="57" spans="2:42">
      <c r="B57" s="97" t="s">
        <v>39</v>
      </c>
      <c r="C57" s="61">
        <v>18230407</v>
      </c>
      <c r="D57" s="61" t="s">
        <v>40</v>
      </c>
      <c r="E57" s="38" t="s">
        <v>987</v>
      </c>
      <c r="F57" s="39" t="s">
        <v>988</v>
      </c>
      <c r="G57" s="39">
        <v>15</v>
      </c>
      <c r="H57" s="39"/>
      <c r="I57" s="40" t="s">
        <v>248</v>
      </c>
      <c r="J57" s="41">
        <v>15</v>
      </c>
      <c r="K57" s="41">
        <v>59</v>
      </c>
      <c r="L57" s="41"/>
      <c r="M57" s="42">
        <v>70</v>
      </c>
      <c r="N57" s="42">
        <v>80</v>
      </c>
      <c r="O57" s="43">
        <v>885</v>
      </c>
      <c r="P57" s="44">
        <v>1050</v>
      </c>
      <c r="Q57" s="44">
        <v>1200</v>
      </c>
      <c r="R57" s="45">
        <v>1.44</v>
      </c>
      <c r="S57" s="46">
        <v>0</v>
      </c>
      <c r="T57" s="39">
        <f t="shared" si="19"/>
        <v>15</v>
      </c>
      <c r="U57" s="47">
        <f t="shared" si="20"/>
        <v>1.9794790574768992E-3</v>
      </c>
      <c r="V57" s="48">
        <f t="shared" si="21"/>
        <v>10</v>
      </c>
      <c r="W57" s="49">
        <f t="shared" si="22"/>
        <v>1.3196527049845995E-4</v>
      </c>
      <c r="X57" s="44">
        <f t="shared" si="23"/>
        <v>172.24375390853916</v>
      </c>
      <c r="Y57" s="44">
        <f t="shared" si="24"/>
        <v>150</v>
      </c>
      <c r="Z57" s="44">
        <f t="shared" si="25"/>
        <v>771.15017623179017</v>
      </c>
      <c r="AA57" s="50">
        <f t="shared" si="26"/>
        <v>1372.2437539085392</v>
      </c>
      <c r="AB57" s="51">
        <f t="shared" si="27"/>
        <v>720.90322168064893</v>
      </c>
      <c r="AC57" s="44">
        <f t="shared" si="28"/>
        <v>1282.8304701397954</v>
      </c>
      <c r="AD57" s="44">
        <f t="shared" si="29"/>
        <v>197.10426118887628</v>
      </c>
      <c r="AE57" s="44">
        <f t="shared" si="30"/>
        <v>0</v>
      </c>
      <c r="AF57" s="52">
        <f>HLOOKUP(I57,ElecAvoidedCostsWOCC!$A$5:$Q$50,G57+1,FALSE)</f>
        <v>1.107650050703576</v>
      </c>
      <c r="AG57" s="44">
        <f t="shared" si="31"/>
        <v>980.27029487266475</v>
      </c>
      <c r="AH57" s="52">
        <f>HLOOKUP(I57,ElecAvoidedCostsWOCC!$A$5:$Q$50,T57+1,FALSE)</f>
        <v>1.107650050703576</v>
      </c>
      <c r="AI57" s="44">
        <f t="shared" si="32"/>
        <v>0</v>
      </c>
      <c r="AJ57" s="44">
        <f t="shared" si="33"/>
        <v>980.27029487266475</v>
      </c>
      <c r="AK57" s="44">
        <f>HLOOKUP(I57,ElecAvoidedCostsWOCC!$A$5:$Q$50,G57+1,FALSE)*J57*L57</f>
        <v>0</v>
      </c>
      <c r="AL57" s="44">
        <f t="shared" si="34"/>
        <v>980.27029487266475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980.27029487266486</v>
      </c>
      <c r="AN57" s="48">
        <f t="shared" si="35"/>
        <v>1275.4015855488078</v>
      </c>
      <c r="AO57" s="47">
        <f t="shared" si="36"/>
        <v>1.3597807103529804</v>
      </c>
      <c r="AP57" s="47">
        <f t="shared" si="37"/>
        <v>0.99420898960236115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HLOOKUP(I68,ElecAvoidedCostsWOCC!$A$5:$Q$50,G68+1,FALSE)</f>
        <v>#N/A</v>
      </c>
      <c r="AG68" s="44" t="e">
        <f t="shared" si="31"/>
        <v>#N/A</v>
      </c>
      <c r="AH68" s="52" t="e">
        <f>HLOOKUP(I68,ElecAvoidedCostsWOCC!$A$5:$Q$50,T68+1,FALSE)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HLOOKUP(I68,ElecAvoidedCostsWOCC!$A$5:$Q$50,G68+1,FALSE)*J68*L68</f>
        <v>#N/A</v>
      </c>
      <c r="AL68" s="44" t="e">
        <f t="shared" si="34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HLOOKUP(I70,ElecAvoidedCostsWOCC!$A$5:$Q$50,G70+1,FALSE)</f>
        <v>#N/A</v>
      </c>
      <c r="AG70" s="44" t="e">
        <f t="shared" si="31"/>
        <v>#N/A</v>
      </c>
      <c r="AH70" s="52" t="e">
        <f>HLOOKUP(I70,ElecAvoidedCostsWOCC!$A$5:$Q$50,T70+1,FALSE)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HLOOKUP(I70,ElecAvoidedCostsWOCC!$A$5:$Q$50,G70+1,FALSE)*J70*L70</f>
        <v>#N/A</v>
      </c>
      <c r="AL70" s="44" t="e">
        <f t="shared" si="34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HLOOKUP(I73,ElecAvoidedCostsWOCC!$A$5:$Q$50,G73+1,FALSE)</f>
        <v>#N/A</v>
      </c>
      <c r="AG73" s="44" t="e">
        <f t="shared" si="31"/>
        <v>#N/A</v>
      </c>
      <c r="AH73" s="52" t="e">
        <f>HLOOKUP(I73,ElecAvoidedCostsWOCC!$A$5:$Q$50,T73+1,FALSE)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HLOOKUP(I73,ElecAvoidedCostsWOCC!$A$5:$Q$50,G73+1,FALSE)*J73*L73</f>
        <v>#N/A</v>
      </c>
      <c r="AL73" s="44" t="e">
        <f t="shared" si="34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HLOOKUP(I74,ElecAvoidedCostsWOCC!$A$5:$Q$50,G74+1,FALSE)</f>
        <v>#N/A</v>
      </c>
      <c r="AG74" s="44" t="e">
        <f t="shared" si="31"/>
        <v>#N/A</v>
      </c>
      <c r="AH74" s="52" t="e">
        <f>HLOOKUP(I74,ElecAvoidedCostsWOCC!$A$5:$Q$50,T74+1,FALSE)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HLOOKUP(I74,ElecAvoidedCostsWOCC!$A$5:$Q$50,G74+1,FALSE)*J74*L74</f>
        <v>#N/A</v>
      </c>
      <c r="AL74" s="44" t="e">
        <f t="shared" si="34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HLOOKUP(I77,ElecAvoidedCostsWOCC!$A$5:$Q$50,G77+1,FALSE)</f>
        <v>#N/A</v>
      </c>
      <c r="AG77" s="44" t="e">
        <f t="shared" si="31"/>
        <v>#N/A</v>
      </c>
      <c r="AH77" s="52" t="e">
        <f>HLOOKUP(I77,ElecAvoidedCostsWOCC!$A$5:$Q$50,T77+1,FALSE)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HLOOKUP(I77,ElecAvoidedCostsWOCC!$A$5:$Q$50,G77+1,FALSE)*J77*L77</f>
        <v>#N/A</v>
      </c>
      <c r="AL77" s="44" t="e">
        <f t="shared" si="34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HLOOKUP(I78,ElecAvoidedCostsWOCC!$A$5:$Q$50,G78+1,FALSE)</f>
        <v>#N/A</v>
      </c>
      <c r="AG78" s="44" t="e">
        <f t="shared" si="31"/>
        <v>#N/A</v>
      </c>
      <c r="AH78" s="52" t="e">
        <f>HLOOKUP(I78,ElecAvoidedCostsWOCC!$A$5:$Q$50,T78+1,FALSE)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HLOOKUP(I78,ElecAvoidedCostsWOCC!$A$5:$Q$50,G78+1,FALSE)*J78*L78</f>
        <v>#N/A</v>
      </c>
      <c r="AL78" s="44" t="e">
        <f t="shared" si="34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HLOOKUP(I79,ElecAvoidedCostsWOCC!$A$5:$Q$50,G79+1,FALSE)</f>
        <v>#N/A</v>
      </c>
      <c r="AG79" s="44" t="e">
        <f t="shared" si="31"/>
        <v>#N/A</v>
      </c>
      <c r="AH79" s="52" t="e">
        <f>HLOOKUP(I79,ElecAvoidedCostsWOCC!$A$5:$Q$50,T79+1,FALSE)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HLOOKUP(I79,ElecAvoidedCostsWOCC!$A$5:$Q$50,G79+1,FALSE)*J79*L79</f>
        <v>#N/A</v>
      </c>
      <c r="AL79" s="44" t="e">
        <f t="shared" si="34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HLOOKUP(I80,ElecAvoidedCostsWOCC!$A$5:$Q$50,G80+1,FALSE)</f>
        <v>#N/A</v>
      </c>
      <c r="AG80" s="44" t="e">
        <f t="shared" si="31"/>
        <v>#N/A</v>
      </c>
      <c r="AH80" s="52" t="e">
        <f>HLOOKUP(I80,ElecAvoidedCostsWOCC!$A$5:$Q$50,T80+1,FALSE)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HLOOKUP(I80,ElecAvoidedCostsWOCC!$A$5:$Q$50,G80+1,FALSE)*J80*L80</f>
        <v>#N/A</v>
      </c>
      <c r="AL80" s="44" t="e">
        <f t="shared" si="34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</sheetData>
  <conditionalFormatting sqref="J5:L80">
    <cfRule type="expression" dxfId="254" priority="4">
      <formula>ISTEXT(J5)</formula>
    </cfRule>
    <cfRule type="notContainsBlanks" dxfId="253" priority="5">
      <formula>LEN(TRIM(J5))&gt;0</formula>
    </cfRule>
  </conditionalFormatting>
  <conditionalFormatting sqref="M5:N80 R5:S80">
    <cfRule type="expression" dxfId="252" priority="2">
      <formula>ISTEXT(M5)</formula>
    </cfRule>
  </conditionalFormatting>
  <conditionalFormatting sqref="M5:N80 R5:S80">
    <cfRule type="notContainsBlanks" dxfId="251" priority="3">
      <formula>LEN(TRIM(M5))&gt;0</formula>
    </cfRule>
  </conditionalFormatting>
  <conditionalFormatting sqref="R5:S80">
    <cfRule type="expression" dxfId="2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F11" sqref="F11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18230486</v>
      </c>
      <c r="D2" s="20" t="s">
        <v>60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59</v>
      </c>
      <c r="C5" s="61">
        <v>18230486</v>
      </c>
      <c r="D5" s="61" t="s">
        <v>60</v>
      </c>
      <c r="E5" s="38" t="s">
        <v>989</v>
      </c>
      <c r="F5" s="39" t="s">
        <v>990</v>
      </c>
      <c r="G5" s="39">
        <v>15</v>
      </c>
      <c r="H5" s="39"/>
      <c r="I5" s="40" t="s">
        <v>270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0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232417</v>
      </c>
      <c r="B6" s="97" t="s">
        <v>59</v>
      </c>
      <c r="C6" s="61">
        <v>18230486</v>
      </c>
      <c r="D6" s="61" t="s">
        <v>60</v>
      </c>
      <c r="E6" s="38" t="s">
        <v>989</v>
      </c>
      <c r="F6" s="39" t="s">
        <v>990</v>
      </c>
      <c r="G6" s="39">
        <v>15</v>
      </c>
      <c r="H6" s="39"/>
      <c r="I6" s="40" t="s">
        <v>270</v>
      </c>
      <c r="J6" s="41">
        <v>1</v>
      </c>
      <c r="K6" s="41">
        <v>46520</v>
      </c>
      <c r="L6" s="41"/>
      <c r="M6" s="42">
        <v>20235</v>
      </c>
      <c r="N6" s="42">
        <v>20235</v>
      </c>
      <c r="O6" s="43">
        <v>46520</v>
      </c>
      <c r="P6" s="44">
        <v>20235</v>
      </c>
      <c r="Q6" s="44">
        <v>20235</v>
      </c>
      <c r="R6" s="45"/>
      <c r="S6" s="46"/>
      <c r="T6" s="39">
        <f t="shared" si="0"/>
        <v>15</v>
      </c>
      <c r="U6" s="47">
        <f t="shared" si="1"/>
        <v>0.8262779600004736</v>
      </c>
      <c r="V6" s="48">
        <f t="shared" si="2"/>
        <v>0</v>
      </c>
      <c r="W6" s="49">
        <f t="shared" si="3"/>
        <v>5.5085197333364908E-2</v>
      </c>
      <c r="X6" s="44">
        <f t="shared" si="4"/>
        <v>22797.168112633361</v>
      </c>
      <c r="Y6" s="44">
        <f t="shared" si="5"/>
        <v>0</v>
      </c>
      <c r="Z6" s="44">
        <f t="shared" si="6"/>
        <v>35599.904421262036</v>
      </c>
      <c r="AA6" s="50">
        <f t="shared" si="7"/>
        <v>43032.168112633357</v>
      </c>
      <c r="AB6" s="51">
        <f t="shared" si="8"/>
        <v>33280.269628178023</v>
      </c>
      <c r="AC6" s="44">
        <f t="shared" si="8"/>
        <v>40228.258495497197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47887.519790271654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4" si="12">AG6+AI6</f>
        <v>47887.519790271654</v>
      </c>
      <c r="AK6" s="44">
        <f>HLOOKUP(I6,ElecAvoidedCostsWOCC!$A$5:$Q$50,G6+1,FALSE)*J6*L6</f>
        <v>0</v>
      </c>
      <c r="AL6" s="44">
        <f t="shared" ref="AL6:AL24" si="13">AG6+AI6-AK6</f>
        <v>47887.519790271654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47887.519790271654</v>
      </c>
      <c r="AN6" s="48">
        <f t="shared" ref="AN6:AN24" si="14">AM6*1.1+AD6+AE6</f>
        <v>52676.271769298823</v>
      </c>
      <c r="AO6" s="47">
        <f t="shared" ref="AO6:AO24" si="15">IFERROR(AM6/AB6,0)</f>
        <v>1.4389162204901682</v>
      </c>
      <c r="AP6" s="47">
        <f t="shared" ref="AP6:AP24" si="16">AN6/AC6</f>
        <v>1.3094345551944524</v>
      </c>
    </row>
    <row r="7" spans="1:42" ht="13.5" customHeight="1">
      <c r="A7" s="36" t="s">
        <v>249</v>
      </c>
      <c r="B7" s="97" t="s">
        <v>59</v>
      </c>
      <c r="C7" s="61">
        <v>18230486</v>
      </c>
      <c r="D7" s="61" t="s">
        <v>60</v>
      </c>
      <c r="E7" s="38" t="s">
        <v>989</v>
      </c>
      <c r="F7" s="39" t="s">
        <v>990</v>
      </c>
      <c r="G7" s="39">
        <v>15</v>
      </c>
      <c r="H7" s="39"/>
      <c r="I7" s="40" t="s">
        <v>270</v>
      </c>
      <c r="J7" s="41">
        <v>1</v>
      </c>
      <c r="K7" s="41">
        <v>401021</v>
      </c>
      <c r="L7" s="41"/>
      <c r="M7" s="42">
        <v>110317</v>
      </c>
      <c r="N7" s="42">
        <v>110317</v>
      </c>
      <c r="O7" s="43">
        <v>401021</v>
      </c>
      <c r="P7" s="44">
        <v>110317</v>
      </c>
      <c r="Q7" s="44">
        <v>110317</v>
      </c>
      <c r="R7" s="45"/>
      <c r="S7" s="46"/>
      <c r="T7" s="39">
        <f t="shared" si="0"/>
        <v>15</v>
      </c>
      <c r="U7" s="47">
        <f t="shared" si="1"/>
        <v>7.122846384293851</v>
      </c>
      <c r="V7" s="48">
        <f t="shared" si="2"/>
        <v>0</v>
      </c>
      <c r="W7" s="49">
        <f t="shared" si="3"/>
        <v>0.47485642561959007</v>
      </c>
      <c r="X7" s="44">
        <f t="shared" si="4"/>
        <v>196520.70407773741</v>
      </c>
      <c r="Y7" s="44">
        <f t="shared" si="5"/>
        <v>0</v>
      </c>
      <c r="Z7" s="44">
        <f t="shared" si="6"/>
        <v>306885.40995096567</v>
      </c>
      <c r="AA7" s="50">
        <f t="shared" si="7"/>
        <v>306837.70407773741</v>
      </c>
      <c r="AB7" s="51">
        <f t="shared" si="8"/>
        <v>286889.23057956964</v>
      </c>
      <c r="AC7" s="44">
        <f t="shared" si="8"/>
        <v>286844.633147366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412809.56736488669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412809.56736488669</v>
      </c>
      <c r="AK7" s="44">
        <f>HLOOKUP(I7,ElecAvoidedCostsWOCC!$A$5:$Q$50,G7+1,FALSE)*J7*L7</f>
        <v>0</v>
      </c>
      <c r="AL7" s="44">
        <f t="shared" si="13"/>
        <v>412809.56736488669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412809.56736488669</v>
      </c>
      <c r="AN7" s="48">
        <f t="shared" si="14"/>
        <v>454090.52410137543</v>
      </c>
      <c r="AO7" s="47">
        <f t="shared" si="15"/>
        <v>1.438916220490168</v>
      </c>
      <c r="AP7" s="47">
        <f t="shared" si="16"/>
        <v>1.5830539310389924</v>
      </c>
    </row>
    <row r="8" spans="1:42" ht="13.5" customHeight="1">
      <c r="A8" s="53">
        <f>SUMIF('Program Costs'!D:D,C2,'Program Costs'!O:O)</f>
        <v>413852.89</v>
      </c>
      <c r="B8" s="97" t="s">
        <v>59</v>
      </c>
      <c r="C8" s="61">
        <v>18230486</v>
      </c>
      <c r="D8" s="61" t="s">
        <v>60</v>
      </c>
      <c r="E8" s="38" t="s">
        <v>989</v>
      </c>
      <c r="F8" s="39" t="s">
        <v>990</v>
      </c>
      <c r="G8" s="39">
        <v>15</v>
      </c>
      <c r="H8" s="39"/>
      <c r="I8" s="40" t="s">
        <v>270</v>
      </c>
      <c r="J8" s="41">
        <v>1</v>
      </c>
      <c r="K8" s="41">
        <v>265262</v>
      </c>
      <c r="L8" s="41"/>
      <c r="M8" s="42">
        <v>69070</v>
      </c>
      <c r="N8" s="42">
        <v>69070</v>
      </c>
      <c r="O8" s="43">
        <v>265262</v>
      </c>
      <c r="P8" s="44">
        <v>69070</v>
      </c>
      <c r="Q8" s="44">
        <v>69070</v>
      </c>
      <c r="R8" s="45"/>
      <c r="S8" s="46"/>
      <c r="T8" s="39">
        <f t="shared" si="0"/>
        <v>15</v>
      </c>
      <c r="U8" s="47">
        <f t="shared" si="1"/>
        <v>4.7115250263466386</v>
      </c>
      <c r="V8" s="48">
        <f t="shared" si="2"/>
        <v>0</v>
      </c>
      <c r="W8" s="49">
        <f t="shared" si="3"/>
        <v>0.31410166842310927</v>
      </c>
      <c r="X8" s="44">
        <f t="shared" si="4"/>
        <v>129991.88323072552</v>
      </c>
      <c r="Y8" s="44">
        <f t="shared" si="5"/>
        <v>0</v>
      </c>
      <c r="Z8" s="44">
        <f t="shared" si="6"/>
        <v>202994.45070061932</v>
      </c>
      <c r="AA8" s="50">
        <f t="shared" si="7"/>
        <v>199061.88323072554</v>
      </c>
      <c r="AB8" s="51">
        <f t="shared" si="8"/>
        <v>189767.64578911779</v>
      </c>
      <c r="AC8" s="44">
        <f t="shared" si="8"/>
        <v>186091.31834226934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273059.74365019432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273059.74365019432</v>
      </c>
      <c r="AK8" s="44">
        <f>HLOOKUP(I8,ElecAvoidedCostsWOCC!$A$5:$Q$50,G8+1,FALSE)*J8*L8</f>
        <v>0</v>
      </c>
      <c r="AL8" s="44">
        <f t="shared" si="13"/>
        <v>273059.74365019432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273059.74365019432</v>
      </c>
      <c r="AN8" s="48">
        <f t="shared" si="14"/>
        <v>300365.71801521379</v>
      </c>
      <c r="AO8" s="47">
        <f t="shared" si="15"/>
        <v>1.438916220490168</v>
      </c>
      <c r="AP8" s="47">
        <f t="shared" si="16"/>
        <v>1.6140770063370968</v>
      </c>
    </row>
    <row r="9" spans="1:42" ht="13.5" customHeight="1">
      <c r="A9" s="36" t="s">
        <v>251</v>
      </c>
      <c r="B9" s="97" t="s">
        <v>59</v>
      </c>
      <c r="C9" s="61">
        <v>18230486</v>
      </c>
      <c r="D9" s="61" t="s">
        <v>60</v>
      </c>
      <c r="E9" s="38" t="s">
        <v>989</v>
      </c>
      <c r="F9" s="39" t="s">
        <v>990</v>
      </c>
      <c r="G9" s="39">
        <v>15</v>
      </c>
      <c r="H9" s="39"/>
      <c r="I9" s="40" t="s">
        <v>270</v>
      </c>
      <c r="J9" s="41">
        <v>1</v>
      </c>
      <c r="K9" s="41">
        <v>108077</v>
      </c>
      <c r="L9" s="41"/>
      <c r="M9" s="42">
        <v>27478</v>
      </c>
      <c r="N9" s="42">
        <v>27478</v>
      </c>
      <c r="O9" s="43">
        <v>108077</v>
      </c>
      <c r="P9" s="44">
        <v>27478</v>
      </c>
      <c r="Q9" s="44">
        <v>27478</v>
      </c>
      <c r="R9" s="45"/>
      <c r="S9" s="46"/>
      <c r="T9" s="39">
        <f t="shared" si="0"/>
        <v>15</v>
      </c>
      <c r="U9" s="47">
        <f t="shared" si="1"/>
        <v>1.9196397911214786</v>
      </c>
      <c r="V9" s="48">
        <f t="shared" si="2"/>
        <v>0</v>
      </c>
      <c r="W9" s="49">
        <f t="shared" si="3"/>
        <v>0.12797598607476524</v>
      </c>
      <c r="X9" s="44">
        <f t="shared" si="4"/>
        <v>52963.231687641353</v>
      </c>
      <c r="Y9" s="44">
        <f t="shared" si="5"/>
        <v>0</v>
      </c>
      <c r="Z9" s="44">
        <f t="shared" si="6"/>
        <v>82707.026443180061</v>
      </c>
      <c r="AA9" s="50">
        <f t="shared" si="7"/>
        <v>80441.231687641353</v>
      </c>
      <c r="AB9" s="51">
        <f t="shared" si="8"/>
        <v>77317.964329419512</v>
      </c>
      <c r="AC9" s="44">
        <f t="shared" si="8"/>
        <v>75199.805260952926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1.0293963841416951</v>
      </c>
      <c r="AG9" s="44">
        <f t="shared" si="10"/>
        <v>111254.07300888198</v>
      </c>
      <c r="AH9" s="52">
        <f>HLOOKUP(I9,ElecAvoidedCostsWOCC!$A$5:$Q$50,T9+1,FALSE)</f>
        <v>1.0293963841416951</v>
      </c>
      <c r="AI9" s="44">
        <f t="shared" si="11"/>
        <v>0</v>
      </c>
      <c r="AJ9" s="44">
        <f t="shared" si="12"/>
        <v>111254.07300888198</v>
      </c>
      <c r="AK9" s="44">
        <f>HLOOKUP(I9,ElecAvoidedCostsWOCC!$A$5:$Q$50,G9+1,FALSE)*J9*L9</f>
        <v>0</v>
      </c>
      <c r="AL9" s="44">
        <f t="shared" si="13"/>
        <v>111254.07300888198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111254.07300888198</v>
      </c>
      <c r="AN9" s="48">
        <f t="shared" si="14"/>
        <v>122379.4803097702</v>
      </c>
      <c r="AO9" s="47">
        <f t="shared" si="15"/>
        <v>1.4389162204901684</v>
      </c>
      <c r="AP9" s="47">
        <f t="shared" si="16"/>
        <v>1.6273909205628627</v>
      </c>
    </row>
    <row r="10" spans="1:42" ht="13.5" customHeight="1">
      <c r="A10" s="54">
        <f>SUM(O5:O999)</f>
        <v>844510</v>
      </c>
      <c r="B10" s="97" t="s">
        <v>59</v>
      </c>
      <c r="C10" s="61">
        <v>18230486</v>
      </c>
      <c r="D10" s="61" t="s">
        <v>60</v>
      </c>
      <c r="E10" s="38" t="s">
        <v>991</v>
      </c>
      <c r="F10" s="39" t="s">
        <v>992</v>
      </c>
      <c r="G10" s="39">
        <v>15</v>
      </c>
      <c r="H10" s="39"/>
      <c r="I10" s="40" t="s">
        <v>271</v>
      </c>
      <c r="J10" s="41">
        <v>1</v>
      </c>
      <c r="K10" s="41">
        <v>23630</v>
      </c>
      <c r="L10" s="41"/>
      <c r="M10" s="42">
        <v>5317</v>
      </c>
      <c r="N10" s="42">
        <v>5317</v>
      </c>
      <c r="O10" s="43">
        <v>23630</v>
      </c>
      <c r="P10" s="44">
        <v>5317</v>
      </c>
      <c r="Q10" s="44">
        <v>5317</v>
      </c>
      <c r="R10" s="45"/>
      <c r="S10" s="46"/>
      <c r="T10" s="39">
        <f t="shared" si="0"/>
        <v>15</v>
      </c>
      <c r="U10" s="47">
        <f t="shared" si="1"/>
        <v>0.41971083823755789</v>
      </c>
      <c r="V10" s="48">
        <f t="shared" si="2"/>
        <v>0</v>
      </c>
      <c r="W10" s="49">
        <f t="shared" si="3"/>
        <v>2.7980722549170525E-2</v>
      </c>
      <c r="X10" s="44">
        <f t="shared" si="4"/>
        <v>11579.902891262389</v>
      </c>
      <c r="Y10" s="44">
        <f t="shared" si="5"/>
        <v>0</v>
      </c>
      <c r="Z10" s="44">
        <f t="shared" si="6"/>
        <v>18083.098483972954</v>
      </c>
      <c r="AA10" s="50">
        <f t="shared" si="7"/>
        <v>16896.902891262391</v>
      </c>
      <c r="AB10" s="51">
        <f t="shared" si="8"/>
        <v>16904.831713539264</v>
      </c>
      <c r="AC10" s="44">
        <f t="shared" si="8"/>
        <v>15795.926793738796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1.0545904948077327</v>
      </c>
      <c r="AG10" s="44">
        <f t="shared" si="10"/>
        <v>24919.973392306725</v>
      </c>
      <c r="AH10" s="52">
        <f>HLOOKUP(I10,ElecAvoidedCostsWOCC!$A$5:$Q$50,T10+1,FALSE)</f>
        <v>1.0545904948077327</v>
      </c>
      <c r="AI10" s="44">
        <f t="shared" si="11"/>
        <v>0</v>
      </c>
      <c r="AJ10" s="44">
        <f t="shared" si="12"/>
        <v>24919.973392306725</v>
      </c>
      <c r="AK10" s="44">
        <f>HLOOKUP(I10,ElecAvoidedCostsWOCC!$A$5:$Q$50,G10+1,FALSE)*J10*L10</f>
        <v>0</v>
      </c>
      <c r="AL10" s="44">
        <f t="shared" si="13"/>
        <v>24919.973392306725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24919.973392306725</v>
      </c>
      <c r="AN10" s="48">
        <f t="shared" si="14"/>
        <v>27411.9707315374</v>
      </c>
      <c r="AO10" s="47">
        <f t="shared" si="15"/>
        <v>1.4741331836121176</v>
      </c>
      <c r="AP10" s="47">
        <f t="shared" si="16"/>
        <v>1.7353822342607326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232417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15.000000000000002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646269.89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646269.89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1.4399016165643075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1.5838917782207385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49" priority="4">
      <formula>ISTEXT(J5)</formula>
    </cfRule>
    <cfRule type="notContainsBlanks" dxfId="248" priority="5">
      <formula>LEN(TRIM(J5))&gt;0</formula>
    </cfRule>
  </conditionalFormatting>
  <conditionalFormatting sqref="M5:N24 R5:S24">
    <cfRule type="expression" dxfId="247" priority="2">
      <formula>ISTEXT(M5)</formula>
    </cfRule>
  </conditionalFormatting>
  <conditionalFormatting sqref="M5:N24 R5:S24">
    <cfRule type="notContainsBlanks" dxfId="246" priority="3">
      <formula>LEN(TRIM(M5))&gt;0</formula>
    </cfRule>
  </conditionalFormatting>
  <conditionalFormatting sqref="R5:S24">
    <cfRule type="expression" dxfId="2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D28" sqref="D2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18230711</v>
      </c>
      <c r="D2" s="20" t="s">
        <v>125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65</v>
      </c>
      <c r="C5" s="98">
        <v>18230711</v>
      </c>
      <c r="D5" s="61" t="s">
        <v>125</v>
      </c>
      <c r="E5" s="38" t="s">
        <v>993</v>
      </c>
      <c r="F5" s="39" t="s">
        <v>994</v>
      </c>
      <c r="G5" s="39">
        <v>24</v>
      </c>
      <c r="H5" s="39"/>
      <c r="I5" s="40" t="s">
        <v>275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24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1.9068512770864423</v>
      </c>
      <c r="AG5" s="44">
        <f t="shared" ref="AG5:AG24" si="10">AF5*J5*K5</f>
        <v>0</v>
      </c>
      <c r="AH5" s="52">
        <f>HLOOKUP(I5,ElecAvoidedCostsWOCC!$A$5:$Q$50,T5+1,FALSE)</f>
        <v>1.9068512770864423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1862866</v>
      </c>
      <c r="B6" s="97" t="s">
        <v>65</v>
      </c>
      <c r="C6" s="98">
        <v>18230711</v>
      </c>
      <c r="D6" s="61" t="s">
        <v>125</v>
      </c>
      <c r="E6" s="38" t="s">
        <v>995</v>
      </c>
      <c r="F6" s="39" t="s">
        <v>996</v>
      </c>
      <c r="G6" s="39">
        <v>15</v>
      </c>
      <c r="H6" s="39"/>
      <c r="I6" s="40" t="s">
        <v>275</v>
      </c>
      <c r="J6" s="41">
        <v>1</v>
      </c>
      <c r="K6" s="41"/>
      <c r="L6" s="41"/>
      <c r="M6" s="42"/>
      <c r="N6" s="42"/>
      <c r="O6" s="43">
        <v>0</v>
      </c>
      <c r="P6" s="44">
        <v>0</v>
      </c>
      <c r="Q6" s="44">
        <v>0</v>
      </c>
      <c r="R6" s="45"/>
      <c r="S6" s="46"/>
      <c r="T6" s="39">
        <f t="shared" si="0"/>
        <v>15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0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0</v>
      </c>
      <c r="AK6" s="44">
        <f>HLOOKUP(I6,ElecAvoidedCostsWOCC!$A$5:$Q$50,G6+1,FALSE)*J6*L6</f>
        <v>0</v>
      </c>
      <c r="AL6" s="44">
        <f t="shared" ref="AL6:AL24" si="13">AG6+AI6-AK6</f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 t="s">
        <v>65</v>
      </c>
      <c r="C7" s="98">
        <v>18230711</v>
      </c>
      <c r="D7" s="61" t="s">
        <v>125</v>
      </c>
      <c r="E7" s="38" t="s">
        <v>997</v>
      </c>
      <c r="F7" s="39" t="s">
        <v>998</v>
      </c>
      <c r="G7" s="39">
        <v>15</v>
      </c>
      <c r="H7" s="39"/>
      <c r="I7" s="40" t="s">
        <v>270</v>
      </c>
      <c r="J7" s="41">
        <v>1</v>
      </c>
      <c r="K7" s="41"/>
      <c r="L7" s="41"/>
      <c r="M7" s="42"/>
      <c r="N7" s="42"/>
      <c r="O7" s="43">
        <v>0</v>
      </c>
      <c r="P7" s="44">
        <v>0</v>
      </c>
      <c r="Q7" s="44">
        <v>0</v>
      </c>
      <c r="R7" s="45"/>
      <c r="S7" s="46"/>
      <c r="T7" s="39">
        <f t="shared" si="0"/>
        <v>15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0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0</v>
      </c>
      <c r="AK7" s="44">
        <f>HLOOKUP(I7,ElecAvoidedCostsWOCC!$A$5:$Q$50,G7+1,FALSE)*J7*L7</f>
        <v>0</v>
      </c>
      <c r="AL7" s="44">
        <f t="shared" si="13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1080774.1499999999</v>
      </c>
      <c r="B8" s="97" t="s">
        <v>65</v>
      </c>
      <c r="C8" s="98">
        <v>18230711</v>
      </c>
      <c r="D8" s="61" t="s">
        <v>125</v>
      </c>
      <c r="E8" s="38" t="s">
        <v>997</v>
      </c>
      <c r="F8" s="39" t="s">
        <v>998</v>
      </c>
      <c r="G8" s="39">
        <v>15</v>
      </c>
      <c r="H8" s="39"/>
      <c r="I8" s="40" t="s">
        <v>270</v>
      </c>
      <c r="J8" s="41">
        <v>1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/>
      <c r="S8" s="46"/>
      <c r="T8" s="39">
        <f t="shared" si="0"/>
        <v>15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0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97" t="s">
        <v>65</v>
      </c>
      <c r="C9" s="98">
        <v>18230711</v>
      </c>
      <c r="D9" s="61" t="s">
        <v>125</v>
      </c>
      <c r="E9" s="38" t="s">
        <v>997</v>
      </c>
      <c r="F9" s="39" t="s">
        <v>998</v>
      </c>
      <c r="G9" s="39">
        <v>10</v>
      </c>
      <c r="H9" s="39"/>
      <c r="I9" s="40" t="s">
        <v>270</v>
      </c>
      <c r="J9" s="41">
        <v>1</v>
      </c>
      <c r="K9" s="41">
        <v>21976</v>
      </c>
      <c r="L9" s="41"/>
      <c r="M9" s="42">
        <v>2542</v>
      </c>
      <c r="N9" s="42">
        <v>3630.84</v>
      </c>
      <c r="O9" s="43">
        <v>21976</v>
      </c>
      <c r="P9" s="44">
        <v>2542</v>
      </c>
      <c r="Q9" s="44">
        <v>3630.84</v>
      </c>
      <c r="R9" s="45"/>
      <c r="S9" s="46"/>
      <c r="T9" s="39">
        <f t="shared" si="0"/>
        <v>10</v>
      </c>
      <c r="U9" s="47">
        <f t="shared" si="1"/>
        <v>3.436193992977505E-2</v>
      </c>
      <c r="V9" s="48">
        <f t="shared" si="2"/>
        <v>1088.8400000000001</v>
      </c>
      <c r="W9" s="49">
        <f t="shared" si="3"/>
        <v>3.4361939929775051E-3</v>
      </c>
      <c r="X9" s="44">
        <f t="shared" si="4"/>
        <v>3713.7496419953686</v>
      </c>
      <c r="Y9" s="44">
        <f t="shared" si="5"/>
        <v>1088.8400000000001</v>
      </c>
      <c r="Z9" s="44">
        <f t="shared" si="6"/>
        <v>10114.918600917401</v>
      </c>
      <c r="AA9" s="50">
        <f t="shared" si="7"/>
        <v>7344.5896419953688</v>
      </c>
      <c r="AB9" s="51">
        <f t="shared" si="8"/>
        <v>9455.8461259394226</v>
      </c>
      <c r="AC9" s="44">
        <f t="shared" si="8"/>
        <v>6866.027523600419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0.70839718084543712</v>
      </c>
      <c r="AG9" s="44">
        <f t="shared" si="10"/>
        <v>15567.736446259327</v>
      </c>
      <c r="AH9" s="52">
        <f>HLOOKUP(I9,ElecAvoidedCostsWOCC!$A$5:$Q$50,T9+1,FALSE)</f>
        <v>0.70839718084543712</v>
      </c>
      <c r="AI9" s="44">
        <f t="shared" si="11"/>
        <v>0</v>
      </c>
      <c r="AJ9" s="44">
        <f t="shared" si="12"/>
        <v>15567.736446259327</v>
      </c>
      <c r="AK9" s="44">
        <f>HLOOKUP(I9,ElecAvoidedCostsWOCC!$A$5:$Q$50,G9+1,FALSE)*J9*L9</f>
        <v>0</v>
      </c>
      <c r="AL9" s="44">
        <f t="shared" si="13"/>
        <v>15567.736446259327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15567.736446259327</v>
      </c>
      <c r="AN9" s="48">
        <f t="shared" si="14"/>
        <v>17124.510090885262</v>
      </c>
      <c r="AO9" s="47">
        <f t="shared" si="15"/>
        <v>1.6463610171863596</v>
      </c>
      <c r="AP9" s="47">
        <f t="shared" si="16"/>
        <v>2.494092840732669</v>
      </c>
    </row>
    <row r="10" spans="1:42" ht="13.5" customHeight="1">
      <c r="A10" s="54">
        <f>SUM(O5:O999)</f>
        <v>6395448</v>
      </c>
      <c r="B10" s="97" t="s">
        <v>65</v>
      </c>
      <c r="C10" s="98">
        <v>18230711</v>
      </c>
      <c r="D10" s="61" t="s">
        <v>125</v>
      </c>
      <c r="E10" s="38" t="s">
        <v>997</v>
      </c>
      <c r="F10" s="39" t="s">
        <v>998</v>
      </c>
      <c r="G10" s="39">
        <v>15</v>
      </c>
      <c r="H10" s="39"/>
      <c r="I10" s="40" t="s">
        <v>270</v>
      </c>
      <c r="J10" s="41">
        <v>1</v>
      </c>
      <c r="K10" s="41">
        <v>109109</v>
      </c>
      <c r="L10" s="41"/>
      <c r="M10" s="42">
        <v>76626</v>
      </c>
      <c r="N10" s="42">
        <v>233109</v>
      </c>
      <c r="O10" s="43">
        <v>109109</v>
      </c>
      <c r="P10" s="44">
        <v>76626</v>
      </c>
      <c r="Q10" s="44">
        <v>233109</v>
      </c>
      <c r="R10" s="45"/>
      <c r="S10" s="46"/>
      <c r="T10" s="39">
        <f t="shared" si="0"/>
        <v>15</v>
      </c>
      <c r="U10" s="47">
        <f t="shared" si="1"/>
        <v>0.25590623205755092</v>
      </c>
      <c r="V10" s="48">
        <f t="shared" si="2"/>
        <v>156483</v>
      </c>
      <c r="W10" s="49">
        <f t="shared" si="3"/>
        <v>1.7060415470503396E-2</v>
      </c>
      <c r="X10" s="44">
        <f t="shared" si="4"/>
        <v>18438.456028780154</v>
      </c>
      <c r="Y10" s="44">
        <f t="shared" si="5"/>
        <v>156483</v>
      </c>
      <c r="Z10" s="44">
        <f t="shared" si="6"/>
        <v>50219.723954654932</v>
      </c>
      <c r="AA10" s="50">
        <f t="shared" si="7"/>
        <v>251547.45602878014</v>
      </c>
      <c r="AB10" s="51">
        <f t="shared" si="8"/>
        <v>46947.484299013675</v>
      </c>
      <c r="AC10" s="44">
        <f t="shared" si="8"/>
        <v>235157.01227332908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1.0293963841416951</v>
      </c>
      <c r="AG10" s="44">
        <f t="shared" si="10"/>
        <v>112316.41007731621</v>
      </c>
      <c r="AH10" s="52">
        <f>HLOOKUP(I10,ElecAvoidedCostsWOCC!$A$5:$Q$50,T10+1,FALSE)</f>
        <v>1.0293963841416951</v>
      </c>
      <c r="AI10" s="44">
        <f t="shared" si="11"/>
        <v>0</v>
      </c>
      <c r="AJ10" s="44">
        <f t="shared" si="12"/>
        <v>112316.41007731621</v>
      </c>
      <c r="AK10" s="44">
        <f>HLOOKUP(I10,ElecAvoidedCostsWOCC!$A$5:$Q$50,G10+1,FALSE)*J10*L10</f>
        <v>0</v>
      </c>
      <c r="AL10" s="44">
        <f t="shared" si="13"/>
        <v>112316.41007731621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112316.41007731621</v>
      </c>
      <c r="AN10" s="48">
        <f t="shared" si="14"/>
        <v>123548.05108504783</v>
      </c>
      <c r="AO10" s="47">
        <f t="shared" si="15"/>
        <v>2.3923839957421507</v>
      </c>
      <c r="AP10" s="47">
        <f t="shared" si="16"/>
        <v>0.52538535802387532</v>
      </c>
    </row>
    <row r="11" spans="1:42" ht="13.5" customHeight="1">
      <c r="A11" s="36" t="s">
        <v>252</v>
      </c>
      <c r="B11" s="97" t="s">
        <v>65</v>
      </c>
      <c r="C11" s="98">
        <v>18230711</v>
      </c>
      <c r="D11" s="61" t="s">
        <v>125</v>
      </c>
      <c r="E11" s="38" t="s">
        <v>997</v>
      </c>
      <c r="F11" s="39" t="s">
        <v>998</v>
      </c>
      <c r="G11" s="39">
        <v>15</v>
      </c>
      <c r="H11" s="39"/>
      <c r="I11" s="40" t="s">
        <v>270</v>
      </c>
      <c r="J11" s="41">
        <v>1</v>
      </c>
      <c r="K11" s="41">
        <v>30592</v>
      </c>
      <c r="L11" s="41"/>
      <c r="M11" s="42">
        <v>7382</v>
      </c>
      <c r="N11" s="42">
        <v>13202</v>
      </c>
      <c r="O11" s="43">
        <v>30592</v>
      </c>
      <c r="P11" s="44">
        <v>7382</v>
      </c>
      <c r="Q11" s="44">
        <v>13202</v>
      </c>
      <c r="R11" s="45"/>
      <c r="S11" s="46"/>
      <c r="T11" s="39">
        <f t="shared" si="0"/>
        <v>15</v>
      </c>
      <c r="U11" s="47">
        <f t="shared" si="1"/>
        <v>7.1751032922165892E-2</v>
      </c>
      <c r="V11" s="48">
        <f t="shared" si="2"/>
        <v>5820</v>
      </c>
      <c r="W11" s="49">
        <f t="shared" si="3"/>
        <v>4.7834021948110596E-3</v>
      </c>
      <c r="X11" s="44">
        <f t="shared" si="4"/>
        <v>5169.7774412050567</v>
      </c>
      <c r="Y11" s="44">
        <f t="shared" si="5"/>
        <v>5820</v>
      </c>
      <c r="Z11" s="44">
        <f t="shared" si="6"/>
        <v>14080.614754243956</v>
      </c>
      <c r="AA11" s="50">
        <f t="shared" si="7"/>
        <v>18371.777441205057</v>
      </c>
      <c r="AB11" s="51">
        <f t="shared" si="8"/>
        <v>13163.143642370716</v>
      </c>
      <c r="AC11" s="44">
        <f t="shared" si="8"/>
        <v>17174.70079574185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31491.294183662736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31491.294183662736</v>
      </c>
      <c r="AK11" s="44">
        <f>HLOOKUP(I11,ElecAvoidedCostsWOCC!$A$5:$Q$50,G11+1,FALSE)*J11*L11</f>
        <v>0</v>
      </c>
      <c r="AL11" s="44">
        <f t="shared" si="13"/>
        <v>31491.294183662736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31491.294183662736</v>
      </c>
      <c r="AN11" s="48">
        <f t="shared" si="14"/>
        <v>34640.423602029012</v>
      </c>
      <c r="AO11" s="47">
        <f t="shared" si="15"/>
        <v>2.3923839957421502</v>
      </c>
      <c r="AP11" s="47">
        <f t="shared" si="16"/>
        <v>2.0169448081807322</v>
      </c>
    </row>
    <row r="12" spans="1:42" ht="13.5" customHeight="1">
      <c r="A12" s="55">
        <f>SUM(P5:P1000)</f>
        <v>1862866</v>
      </c>
      <c r="B12" s="97" t="s">
        <v>65</v>
      </c>
      <c r="C12" s="98">
        <v>18230711</v>
      </c>
      <c r="D12" s="61" t="s">
        <v>125</v>
      </c>
      <c r="E12" s="38" t="s">
        <v>999</v>
      </c>
      <c r="F12" s="39" t="s">
        <v>1000</v>
      </c>
      <c r="G12" s="39">
        <v>30</v>
      </c>
      <c r="H12" s="39"/>
      <c r="I12" s="40" t="s">
        <v>275</v>
      </c>
      <c r="J12" s="41">
        <v>1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/>
      <c r="S12" s="46"/>
      <c r="T12" s="39">
        <f t="shared" si="0"/>
        <v>30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2.1380389294172497</v>
      </c>
      <c r="AG12" s="44">
        <f t="shared" si="10"/>
        <v>0</v>
      </c>
      <c r="AH12" s="52">
        <f>HLOOKUP(I12,ElecAvoidedCostsWOCC!$A$5:$Q$50,T12+1,FALSE)</f>
        <v>2.1380389294172497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97" t="s">
        <v>65</v>
      </c>
      <c r="C13" s="98">
        <v>18230711</v>
      </c>
      <c r="D13" s="61" t="s">
        <v>125</v>
      </c>
      <c r="E13" s="38" t="s">
        <v>1001</v>
      </c>
      <c r="F13" s="39" t="s">
        <v>1002</v>
      </c>
      <c r="G13" s="39">
        <v>15</v>
      </c>
      <c r="H13" s="39"/>
      <c r="I13" s="40" t="s">
        <v>270</v>
      </c>
      <c r="J13" s="41">
        <v>1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/>
      <c r="S13" s="46"/>
      <c r="T13" s="39">
        <f t="shared" si="0"/>
        <v>15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1.0293963841416951</v>
      </c>
      <c r="AG13" s="44">
        <f t="shared" si="10"/>
        <v>0</v>
      </c>
      <c r="AH13" s="52">
        <f>HLOOKUP(I13,ElecAvoidedCostsWOCC!$A$5:$Q$50,T13+1,FALSE)</f>
        <v>1.0293963841416951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1399751.4</v>
      </c>
      <c r="B14" s="97" t="s">
        <v>65</v>
      </c>
      <c r="C14" s="98">
        <v>18230711</v>
      </c>
      <c r="D14" s="61" t="s">
        <v>125</v>
      </c>
      <c r="E14" s="38" t="s">
        <v>1003</v>
      </c>
      <c r="F14" s="39" t="s">
        <v>1004</v>
      </c>
      <c r="G14" s="39">
        <v>10</v>
      </c>
      <c r="H14" s="39"/>
      <c r="I14" s="40" t="s">
        <v>270</v>
      </c>
      <c r="J14" s="41">
        <v>1</v>
      </c>
      <c r="K14" s="41">
        <v>36830</v>
      </c>
      <c r="L14" s="41"/>
      <c r="M14" s="42">
        <v>12891</v>
      </c>
      <c r="N14" s="42">
        <v>12891</v>
      </c>
      <c r="O14" s="43">
        <v>36830</v>
      </c>
      <c r="P14" s="44">
        <v>12891</v>
      </c>
      <c r="Q14" s="44">
        <v>12891</v>
      </c>
      <c r="R14" s="45"/>
      <c r="S14" s="46"/>
      <c r="T14" s="39">
        <f t="shared" si="0"/>
        <v>10</v>
      </c>
      <c r="U14" s="47">
        <f t="shared" si="1"/>
        <v>5.7587834347179429E-2</v>
      </c>
      <c r="V14" s="48">
        <f t="shared" si="2"/>
        <v>0</v>
      </c>
      <c r="W14" s="49">
        <f t="shared" si="3"/>
        <v>5.758783434717943E-3</v>
      </c>
      <c r="X14" s="44">
        <f t="shared" si="4"/>
        <v>6223.9442716913645</v>
      </c>
      <c r="Y14" s="44">
        <f t="shared" si="5"/>
        <v>0</v>
      </c>
      <c r="Z14" s="44">
        <f t="shared" si="6"/>
        <v>16951.786133590642</v>
      </c>
      <c r="AA14" s="50">
        <f t="shared" si="7"/>
        <v>19114.944271691365</v>
      </c>
      <c r="AB14" s="51">
        <f t="shared" si="8"/>
        <v>15847.233928756325</v>
      </c>
      <c r="AC14" s="44">
        <f t="shared" si="8"/>
        <v>17869.44402326948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0.70839718084543712</v>
      </c>
      <c r="AG14" s="44">
        <f t="shared" si="10"/>
        <v>26090.268170537449</v>
      </c>
      <c r="AH14" s="52">
        <f>HLOOKUP(I14,ElecAvoidedCostsWOCC!$A$5:$Q$50,T14+1,FALSE)</f>
        <v>0.70839718084543712</v>
      </c>
      <c r="AI14" s="44">
        <f t="shared" si="11"/>
        <v>0</v>
      </c>
      <c r="AJ14" s="44">
        <f t="shared" si="12"/>
        <v>26090.268170537449</v>
      </c>
      <c r="AK14" s="44">
        <f>HLOOKUP(I14,ElecAvoidedCostsWOCC!$A$5:$Q$50,G14+1,FALSE)*J14*L14</f>
        <v>0</v>
      </c>
      <c r="AL14" s="44">
        <f t="shared" si="13"/>
        <v>26090.268170537449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26090.268170537449</v>
      </c>
      <c r="AN14" s="48">
        <f t="shared" si="14"/>
        <v>28699.294987591195</v>
      </c>
      <c r="AO14" s="47">
        <f t="shared" si="15"/>
        <v>1.6463610171863594</v>
      </c>
      <c r="AP14" s="47">
        <f t="shared" si="16"/>
        <v>1.6060541643164248</v>
      </c>
    </row>
    <row r="15" spans="1:42" ht="13.5" customHeight="1">
      <c r="A15" s="57" t="s">
        <v>258</v>
      </c>
      <c r="B15" s="97" t="s">
        <v>65</v>
      </c>
      <c r="C15" s="98">
        <v>18230711</v>
      </c>
      <c r="D15" s="61" t="s">
        <v>125</v>
      </c>
      <c r="E15" s="38" t="s">
        <v>1003</v>
      </c>
      <c r="F15" s="39" t="s">
        <v>1004</v>
      </c>
      <c r="G15" s="39">
        <v>10</v>
      </c>
      <c r="H15" s="39"/>
      <c r="I15" s="40" t="s">
        <v>270</v>
      </c>
      <c r="J15" s="41">
        <v>1</v>
      </c>
      <c r="K15" s="41">
        <v>225138</v>
      </c>
      <c r="L15" s="41"/>
      <c r="M15" s="42">
        <v>75108</v>
      </c>
      <c r="N15" s="42">
        <v>75108</v>
      </c>
      <c r="O15" s="43">
        <v>225138</v>
      </c>
      <c r="P15" s="44">
        <v>75108</v>
      </c>
      <c r="Q15" s="44">
        <v>75108</v>
      </c>
      <c r="R15" s="45"/>
      <c r="S15" s="46"/>
      <c r="T15" s="39">
        <f t="shared" si="0"/>
        <v>10</v>
      </c>
      <c r="U15" s="47">
        <f t="shared" si="1"/>
        <v>0.35202850527437646</v>
      </c>
      <c r="V15" s="48">
        <f t="shared" si="2"/>
        <v>0</v>
      </c>
      <c r="W15" s="49">
        <f t="shared" si="3"/>
        <v>3.5202850527437643E-2</v>
      </c>
      <c r="X15" s="44">
        <f t="shared" si="4"/>
        <v>38046.33085636847</v>
      </c>
      <c r="Y15" s="44">
        <f t="shared" si="5"/>
        <v>0</v>
      </c>
      <c r="Z15" s="44">
        <f t="shared" si="6"/>
        <v>103624.52420701412</v>
      </c>
      <c r="AA15" s="50">
        <f t="shared" si="7"/>
        <v>113154.33085636847</v>
      </c>
      <c r="AB15" s="51">
        <f t="shared" si="8"/>
        <v>96872.510243072</v>
      </c>
      <c r="AC15" s="44">
        <f t="shared" si="8"/>
        <v>105781.36940858976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0.70839718084543712</v>
      </c>
      <c r="AG15" s="44">
        <f t="shared" si="10"/>
        <v>159487.12450118002</v>
      </c>
      <c r="AH15" s="52">
        <f>HLOOKUP(I15,ElecAvoidedCostsWOCC!$A$5:$Q$50,T15+1,FALSE)</f>
        <v>0.70839718084543712</v>
      </c>
      <c r="AI15" s="44">
        <f t="shared" si="11"/>
        <v>0</v>
      </c>
      <c r="AJ15" s="44">
        <f t="shared" si="12"/>
        <v>159487.12450118002</v>
      </c>
      <c r="AK15" s="44">
        <f>HLOOKUP(I15,ElecAvoidedCostsWOCC!$A$5:$Q$50,G15+1,FALSE)*J15*L15</f>
        <v>0</v>
      </c>
      <c r="AL15" s="44">
        <f t="shared" si="13"/>
        <v>159487.12450118002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159487.12450118002</v>
      </c>
      <c r="AN15" s="48">
        <f t="shared" si="14"/>
        <v>175435.83695129803</v>
      </c>
      <c r="AO15" s="47">
        <f t="shared" si="15"/>
        <v>1.6463610171863592</v>
      </c>
      <c r="AP15" s="47">
        <f t="shared" si="16"/>
        <v>1.6584757593150625</v>
      </c>
    </row>
    <row r="16" spans="1:42" ht="13.5" customHeight="1">
      <c r="A16" s="54">
        <f>SUM(U5:U999)</f>
        <v>12.931078792291016</v>
      </c>
      <c r="B16" s="97" t="s">
        <v>65</v>
      </c>
      <c r="C16" s="98">
        <v>18230711</v>
      </c>
      <c r="D16" s="61" t="s">
        <v>125</v>
      </c>
      <c r="E16" s="38" t="s">
        <v>1003</v>
      </c>
      <c r="F16" s="39" t="s">
        <v>1004</v>
      </c>
      <c r="G16" s="39">
        <v>10</v>
      </c>
      <c r="H16" s="39"/>
      <c r="I16" s="40" t="s">
        <v>270</v>
      </c>
      <c r="J16" s="41">
        <v>1</v>
      </c>
      <c r="K16" s="41">
        <v>365668</v>
      </c>
      <c r="L16" s="41"/>
      <c r="M16" s="42">
        <v>96062</v>
      </c>
      <c r="N16" s="42">
        <v>96062</v>
      </c>
      <c r="O16" s="43">
        <v>365668</v>
      </c>
      <c r="P16" s="44">
        <v>96062</v>
      </c>
      <c r="Q16" s="44">
        <v>96062</v>
      </c>
      <c r="R16" s="45"/>
      <c r="S16" s="46"/>
      <c r="T16" s="39">
        <f t="shared" si="0"/>
        <v>10</v>
      </c>
      <c r="U16" s="47">
        <f t="shared" si="1"/>
        <v>0.57176291637427124</v>
      </c>
      <c r="V16" s="48">
        <f t="shared" si="2"/>
        <v>0</v>
      </c>
      <c r="W16" s="49">
        <f t="shared" si="3"/>
        <v>5.7176291637427122E-2</v>
      </c>
      <c r="X16" s="44">
        <f t="shared" si="4"/>
        <v>61794.657994592402</v>
      </c>
      <c r="Y16" s="44">
        <f t="shared" si="5"/>
        <v>0</v>
      </c>
      <c r="Z16" s="44">
        <f t="shared" si="6"/>
        <v>168306.4276920397</v>
      </c>
      <c r="AA16" s="50">
        <f t="shared" si="7"/>
        <v>157856.65799459239</v>
      </c>
      <c r="AB16" s="51">
        <f t="shared" si="8"/>
        <v>157339.84078904334</v>
      </c>
      <c r="AC16" s="44">
        <f t="shared" si="8"/>
        <v>147570.96194689386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0.70839718084543712</v>
      </c>
      <c r="AG16" s="44">
        <f t="shared" si="10"/>
        <v>259038.18032538932</v>
      </c>
      <c r="AH16" s="52">
        <f>HLOOKUP(I16,ElecAvoidedCostsWOCC!$A$5:$Q$50,T16+1,FALSE)</f>
        <v>0.70839718084543712</v>
      </c>
      <c r="AI16" s="44">
        <f t="shared" si="11"/>
        <v>0</v>
      </c>
      <c r="AJ16" s="44">
        <f t="shared" si="12"/>
        <v>259038.18032538932</v>
      </c>
      <c r="AK16" s="44">
        <f>HLOOKUP(I16,ElecAvoidedCostsWOCC!$A$5:$Q$50,G16+1,FALSE)*J16*L16</f>
        <v>0</v>
      </c>
      <c r="AL16" s="44">
        <f t="shared" si="13"/>
        <v>259038.18032538932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259038.18032538932</v>
      </c>
      <c r="AN16" s="48">
        <f t="shared" si="14"/>
        <v>284941.99835792824</v>
      </c>
      <c r="AO16" s="47">
        <f t="shared" si="15"/>
        <v>1.6463610171863599</v>
      </c>
      <c r="AP16" s="47">
        <f t="shared" si="16"/>
        <v>1.9308812153739967</v>
      </c>
    </row>
    <row r="17" spans="1:42" ht="13.5" customHeight="1">
      <c r="A17" s="58" t="s">
        <v>261</v>
      </c>
      <c r="B17" s="97" t="s">
        <v>65</v>
      </c>
      <c r="C17" s="98">
        <v>18230711</v>
      </c>
      <c r="D17" s="61" t="s">
        <v>125</v>
      </c>
      <c r="E17" s="38" t="s">
        <v>1005</v>
      </c>
      <c r="F17" s="39" t="s">
        <v>1006</v>
      </c>
      <c r="G17" s="39">
        <v>15</v>
      </c>
      <c r="H17" s="39"/>
      <c r="I17" s="40" t="s">
        <v>275</v>
      </c>
      <c r="J17" s="41">
        <v>1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/>
      <c r="S17" s="46"/>
      <c r="T17" s="39">
        <f t="shared" si="0"/>
        <v>15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1.3787827893853604</v>
      </c>
      <c r="AG17" s="44">
        <f t="shared" si="10"/>
        <v>0</v>
      </c>
      <c r="AH17" s="52">
        <f>HLOOKUP(I17,ElecAvoidedCostsWOCC!$A$5:$Q$50,T17+1,FALSE)</f>
        <v>1.3787827893853604</v>
      </c>
      <c r="AI17" s="44">
        <f t="shared" si="11"/>
        <v>0</v>
      </c>
      <c r="AJ17" s="44">
        <f t="shared" si="12"/>
        <v>0</v>
      </c>
      <c r="AK17" s="44">
        <f>HLOOKUP(I17,ElecAvoidedCostsWOCC!$A$5:$Q$50,G17+1,FALSE)*J17*L17</f>
        <v>0</v>
      </c>
      <c r="AL17" s="44">
        <f t="shared" si="13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2943640.15</v>
      </c>
      <c r="B18" s="97" t="s">
        <v>65</v>
      </c>
      <c r="C18" s="98">
        <v>18230711</v>
      </c>
      <c r="D18" s="61" t="s">
        <v>125</v>
      </c>
      <c r="E18" s="38" t="s">
        <v>1005</v>
      </c>
      <c r="F18" s="39" t="s">
        <v>1006</v>
      </c>
      <c r="G18" s="39">
        <v>15</v>
      </c>
      <c r="H18" s="39"/>
      <c r="I18" s="40" t="s">
        <v>275</v>
      </c>
      <c r="J18" s="41">
        <v>1</v>
      </c>
      <c r="K18" s="41">
        <v>244773</v>
      </c>
      <c r="L18" s="41"/>
      <c r="M18" s="42">
        <v>85671</v>
      </c>
      <c r="N18" s="42">
        <v>207006</v>
      </c>
      <c r="O18" s="43">
        <v>244773</v>
      </c>
      <c r="P18" s="44">
        <v>85671</v>
      </c>
      <c r="Q18" s="44">
        <v>207006</v>
      </c>
      <c r="R18" s="45"/>
      <c r="S18" s="46"/>
      <c r="T18" s="39">
        <f t="shared" si="0"/>
        <v>15</v>
      </c>
      <c r="U18" s="47">
        <f t="shared" si="1"/>
        <v>0.57409504384993826</v>
      </c>
      <c r="V18" s="48">
        <f t="shared" si="2"/>
        <v>121335</v>
      </c>
      <c r="W18" s="49">
        <f t="shared" si="3"/>
        <v>3.8273002923329219E-2</v>
      </c>
      <c r="X18" s="44">
        <f t="shared" si="4"/>
        <v>41364.472202408651</v>
      </c>
      <c r="Y18" s="44">
        <f t="shared" si="5"/>
        <v>121335</v>
      </c>
      <c r="Z18" s="44">
        <f t="shared" si="6"/>
        <v>112661.94806617926</v>
      </c>
      <c r="AA18" s="50">
        <f t="shared" si="7"/>
        <v>248370.47220240865</v>
      </c>
      <c r="AB18" s="51">
        <f t="shared" si="8"/>
        <v>105321.06952059385</v>
      </c>
      <c r="AC18" s="44">
        <f t="shared" si="8"/>
        <v>232187.03580668283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1.3787827893853604</v>
      </c>
      <c r="AG18" s="44">
        <f t="shared" si="10"/>
        <v>337488.79970622284</v>
      </c>
      <c r="AH18" s="52">
        <f>HLOOKUP(I18,ElecAvoidedCostsWOCC!$A$5:$Q$50,T18+1,FALSE)</f>
        <v>1.3787827893853604</v>
      </c>
      <c r="AI18" s="44">
        <f t="shared" si="11"/>
        <v>0</v>
      </c>
      <c r="AJ18" s="44">
        <f t="shared" si="12"/>
        <v>337488.79970622284</v>
      </c>
      <c r="AK18" s="44">
        <f>HLOOKUP(I18,ElecAvoidedCostsWOCC!$A$5:$Q$50,G18+1,FALSE)*J18*L18</f>
        <v>0</v>
      </c>
      <c r="AL18" s="44">
        <f t="shared" si="13"/>
        <v>337488.79970622284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337488.79970622284</v>
      </c>
      <c r="AN18" s="48">
        <f t="shared" si="14"/>
        <v>371237.67967684515</v>
      </c>
      <c r="AO18" s="47">
        <f t="shared" si="15"/>
        <v>3.2043806737096636</v>
      </c>
      <c r="AP18" s="47">
        <f t="shared" si="16"/>
        <v>1.5988734185225346</v>
      </c>
    </row>
    <row r="19" spans="1:42" ht="13.5" customHeight="1">
      <c r="A19" s="58" t="s">
        <v>231</v>
      </c>
      <c r="B19" s="97" t="s">
        <v>65</v>
      </c>
      <c r="C19" s="98">
        <v>18230711</v>
      </c>
      <c r="D19" s="61" t="s">
        <v>125</v>
      </c>
      <c r="E19" s="38" t="s">
        <v>1005</v>
      </c>
      <c r="F19" s="39" t="s">
        <v>1006</v>
      </c>
      <c r="G19" s="39">
        <v>15</v>
      </c>
      <c r="H19" s="39"/>
      <c r="I19" s="40" t="s">
        <v>275</v>
      </c>
      <c r="J19" s="41">
        <v>1</v>
      </c>
      <c r="K19" s="41">
        <v>820</v>
      </c>
      <c r="L19" s="41"/>
      <c r="M19" s="42">
        <v>500</v>
      </c>
      <c r="N19" s="42">
        <v>1010</v>
      </c>
      <c r="O19" s="43">
        <v>820</v>
      </c>
      <c r="P19" s="44">
        <v>500</v>
      </c>
      <c r="Q19" s="44">
        <v>1010</v>
      </c>
      <c r="R19" s="45"/>
      <c r="S19" s="46"/>
      <c r="T19" s="39">
        <f t="shared" si="0"/>
        <v>15</v>
      </c>
      <c r="U19" s="47">
        <f t="shared" si="1"/>
        <v>1.9232429065172605E-3</v>
      </c>
      <c r="V19" s="48">
        <f t="shared" si="2"/>
        <v>510</v>
      </c>
      <c r="W19" s="49">
        <f t="shared" si="3"/>
        <v>1.2821619376781736E-4</v>
      </c>
      <c r="X19" s="44">
        <f t="shared" si="4"/>
        <v>138.5727478356481</v>
      </c>
      <c r="Y19" s="44">
        <f t="shared" si="5"/>
        <v>510</v>
      </c>
      <c r="Z19" s="44">
        <f t="shared" si="6"/>
        <v>377.42233585512696</v>
      </c>
      <c r="AA19" s="50">
        <f t="shared" si="7"/>
        <v>1148.572747835648</v>
      </c>
      <c r="AB19" s="51">
        <f t="shared" si="8"/>
        <v>352.83007932609792</v>
      </c>
      <c r="AC19" s="44">
        <f t="shared" si="8"/>
        <v>1073.7335213944543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1.3787827893853604</v>
      </c>
      <c r="AG19" s="44">
        <f t="shared" si="10"/>
        <v>1130.6018872959955</v>
      </c>
      <c r="AH19" s="52">
        <f>HLOOKUP(I19,ElecAvoidedCostsWOCC!$A$5:$Q$50,T19+1,FALSE)</f>
        <v>1.3787827893853604</v>
      </c>
      <c r="AI19" s="44">
        <f t="shared" si="11"/>
        <v>0</v>
      </c>
      <c r="AJ19" s="44">
        <f t="shared" si="12"/>
        <v>1130.6018872959955</v>
      </c>
      <c r="AK19" s="44">
        <f>HLOOKUP(I19,ElecAvoidedCostsWOCC!$A$5:$Q$50,G19+1,FALSE)*J19*L19</f>
        <v>0</v>
      </c>
      <c r="AL19" s="44">
        <f t="shared" si="13"/>
        <v>1130.6018872959955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1130.6018872959955</v>
      </c>
      <c r="AN19" s="48">
        <f t="shared" si="14"/>
        <v>1243.6620760255953</v>
      </c>
      <c r="AO19" s="47">
        <f t="shared" si="15"/>
        <v>3.2043806737096632</v>
      </c>
      <c r="AP19" s="47">
        <f t="shared" si="16"/>
        <v>1.1582595227263235</v>
      </c>
    </row>
    <row r="20" spans="1:42" ht="13.5" customHeight="1">
      <c r="A20" s="59">
        <f>A8+SUM(Q5:Q906)</f>
        <v>4343391.55</v>
      </c>
      <c r="B20" s="97" t="s">
        <v>65</v>
      </c>
      <c r="C20" s="98">
        <v>18230711</v>
      </c>
      <c r="D20" s="61" t="s">
        <v>125</v>
      </c>
      <c r="E20" s="38" t="s">
        <v>1005</v>
      </c>
      <c r="F20" s="39" t="s">
        <v>1006</v>
      </c>
      <c r="G20" s="39">
        <v>15</v>
      </c>
      <c r="H20" s="39"/>
      <c r="I20" s="40" t="s">
        <v>275</v>
      </c>
      <c r="J20" s="41">
        <v>1</v>
      </c>
      <c r="K20" s="41">
        <v>11720</v>
      </c>
      <c r="L20" s="41"/>
      <c r="M20" s="42">
        <v>10813</v>
      </c>
      <c r="N20" s="42">
        <v>24277</v>
      </c>
      <c r="O20" s="43">
        <v>11720</v>
      </c>
      <c r="P20" s="44">
        <v>10813</v>
      </c>
      <c r="Q20" s="44">
        <v>24277</v>
      </c>
      <c r="R20" s="45"/>
      <c r="S20" s="46"/>
      <c r="T20" s="39">
        <f t="shared" si="0"/>
        <v>15</v>
      </c>
      <c r="U20" s="47">
        <f t="shared" si="1"/>
        <v>2.7488301054124746E-2</v>
      </c>
      <c r="V20" s="48">
        <f t="shared" si="2"/>
        <v>13464</v>
      </c>
      <c r="W20" s="49">
        <f t="shared" si="3"/>
        <v>1.8325534036083165E-3</v>
      </c>
      <c r="X20" s="44">
        <f t="shared" si="4"/>
        <v>1980.576347114385</v>
      </c>
      <c r="Y20" s="44">
        <f t="shared" si="5"/>
        <v>13464</v>
      </c>
      <c r="Z20" s="44">
        <f t="shared" si="6"/>
        <v>5394.3777758805954</v>
      </c>
      <c r="AA20" s="50">
        <f t="shared" si="7"/>
        <v>26257.576347114384</v>
      </c>
      <c r="AB20" s="51">
        <f t="shared" si="8"/>
        <v>5042.8884508559358</v>
      </c>
      <c r="AC20" s="44">
        <f t="shared" si="8"/>
        <v>24546.673223440572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1.3787827893853604</v>
      </c>
      <c r="AG20" s="44">
        <f t="shared" si="10"/>
        <v>16159.334291596424</v>
      </c>
      <c r="AH20" s="52">
        <f>HLOOKUP(I20,ElecAvoidedCostsWOCC!$A$5:$Q$50,T20+1,FALSE)</f>
        <v>1.3787827893853604</v>
      </c>
      <c r="AI20" s="44">
        <f t="shared" si="11"/>
        <v>0</v>
      </c>
      <c r="AJ20" s="44">
        <f t="shared" si="12"/>
        <v>16159.334291596424</v>
      </c>
      <c r="AK20" s="44">
        <f>HLOOKUP(I20,ElecAvoidedCostsWOCC!$A$5:$Q$50,G20+1,FALSE)*J20*L20</f>
        <v>0</v>
      </c>
      <c r="AL20" s="44">
        <f t="shared" si="13"/>
        <v>16159.334291596424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16159.334291596424</v>
      </c>
      <c r="AN20" s="48">
        <f t="shared" si="14"/>
        <v>17775.267720756066</v>
      </c>
      <c r="AO20" s="47">
        <f t="shared" si="15"/>
        <v>3.2043806737096632</v>
      </c>
      <c r="AP20" s="47">
        <f t="shared" si="16"/>
        <v>0.72414162029018958</v>
      </c>
    </row>
    <row r="21" spans="1:42" ht="13.5" customHeight="1">
      <c r="A21" s="58" t="s">
        <v>245</v>
      </c>
      <c r="B21" s="97" t="s">
        <v>65</v>
      </c>
      <c r="C21" s="98">
        <v>18230711</v>
      </c>
      <c r="D21" s="61" t="s">
        <v>125</v>
      </c>
      <c r="E21" s="38" t="s">
        <v>1007</v>
      </c>
      <c r="F21" s="39" t="s">
        <v>1008</v>
      </c>
      <c r="G21" s="39">
        <v>10</v>
      </c>
      <c r="H21" s="39"/>
      <c r="I21" s="40" t="s">
        <v>270</v>
      </c>
      <c r="J21" s="41">
        <v>1</v>
      </c>
      <c r="K21" s="41"/>
      <c r="L21" s="41"/>
      <c r="M21" s="42"/>
      <c r="N21" s="42"/>
      <c r="O21" s="43">
        <v>0</v>
      </c>
      <c r="P21" s="44">
        <v>0</v>
      </c>
      <c r="Q21" s="44">
        <v>0</v>
      </c>
      <c r="R21" s="45"/>
      <c r="S21" s="46"/>
      <c r="T21" s="39">
        <f t="shared" si="0"/>
        <v>10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0.70839718084543712</v>
      </c>
      <c r="AG21" s="44">
        <f t="shared" si="10"/>
        <v>0</v>
      </c>
      <c r="AH21" s="52">
        <f>HLOOKUP(I21,ElecAvoidedCostsWOCC!$A$5:$Q$50,T21+1,FALSE)</f>
        <v>0.70839718084543712</v>
      </c>
      <c r="AI21" s="44">
        <f t="shared" si="11"/>
        <v>0</v>
      </c>
      <c r="AJ21" s="44">
        <f t="shared" si="12"/>
        <v>0</v>
      </c>
      <c r="AK21" s="44">
        <f>HLOOKUP(I21,ElecAvoidedCostsWOCC!$A$5:$Q$50,G21+1,FALSE)*J21*L21</f>
        <v>0</v>
      </c>
      <c r="AL21" s="44">
        <f t="shared" si="13"/>
        <v>0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2.0821922143159761</v>
      </c>
      <c r="B22" s="97" t="s">
        <v>65</v>
      </c>
      <c r="C22" s="98">
        <v>18230711</v>
      </c>
      <c r="D22" s="61" t="s">
        <v>125</v>
      </c>
      <c r="E22" s="38" t="s">
        <v>1007</v>
      </c>
      <c r="F22" s="39" t="s">
        <v>1008</v>
      </c>
      <c r="G22" s="39">
        <v>7</v>
      </c>
      <c r="H22" s="39"/>
      <c r="I22" s="40" t="s">
        <v>270</v>
      </c>
      <c r="J22" s="41">
        <v>1</v>
      </c>
      <c r="K22" s="41">
        <v>215501</v>
      </c>
      <c r="L22" s="41"/>
      <c r="M22" s="42">
        <v>23454</v>
      </c>
      <c r="N22" s="42">
        <v>33505</v>
      </c>
      <c r="O22" s="43">
        <v>215501</v>
      </c>
      <c r="P22" s="44">
        <v>23454</v>
      </c>
      <c r="Q22" s="44">
        <v>33505</v>
      </c>
      <c r="R22" s="45"/>
      <c r="S22" s="46"/>
      <c r="T22" s="39">
        <f t="shared" si="0"/>
        <v>7</v>
      </c>
      <c r="U22" s="47">
        <f t="shared" si="1"/>
        <v>0.23587198269769374</v>
      </c>
      <c r="V22" s="48">
        <f t="shared" si="2"/>
        <v>10051</v>
      </c>
      <c r="W22" s="49">
        <f t="shared" si="3"/>
        <v>3.3695997528241962E-2</v>
      </c>
      <c r="X22" s="44">
        <f t="shared" si="4"/>
        <v>36417.763086987805</v>
      </c>
      <c r="Y22" s="44">
        <f t="shared" si="5"/>
        <v>10051</v>
      </c>
      <c r="Z22" s="44">
        <f t="shared" si="6"/>
        <v>99188.891218433797</v>
      </c>
      <c r="AA22" s="50">
        <f t="shared" si="7"/>
        <v>69922.763086987805</v>
      </c>
      <c r="AB22" s="51">
        <f t="shared" si="18"/>
        <v>92725.89624982125</v>
      </c>
      <c r="AC22" s="44">
        <f t="shared" si="18"/>
        <v>65366.703830034399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0.49980838947667638</v>
      </c>
      <c r="AG22" s="44">
        <f t="shared" si="10"/>
        <v>107709.20774061324</v>
      </c>
      <c r="AH22" s="52">
        <f>HLOOKUP(I22,ElecAvoidedCostsWOCC!$A$5:$Q$50,T22+1,FALSE)</f>
        <v>0.49980838947667638</v>
      </c>
      <c r="AI22" s="44">
        <f t="shared" si="11"/>
        <v>0</v>
      </c>
      <c r="AJ22" s="44">
        <f t="shared" si="12"/>
        <v>107709.20774061324</v>
      </c>
      <c r="AK22" s="44">
        <f>HLOOKUP(I22,ElecAvoidedCostsWOCC!$A$5:$Q$50,G22+1,FALSE)*J22*L22</f>
        <v>0</v>
      </c>
      <c r="AL22" s="44">
        <f t="shared" si="13"/>
        <v>107709.20774061324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107709.20774061324</v>
      </c>
      <c r="AN22" s="48">
        <f t="shared" si="14"/>
        <v>118480.12851467458</v>
      </c>
      <c r="AO22" s="47">
        <f t="shared" si="15"/>
        <v>1.1615871304217336</v>
      </c>
      <c r="AP22" s="47">
        <f t="shared" si="16"/>
        <v>1.8125455556508552</v>
      </c>
    </row>
    <row r="23" spans="1:42" ht="13.5" customHeight="1">
      <c r="A23" s="58" t="s">
        <v>246</v>
      </c>
      <c r="B23" s="97" t="s">
        <v>65</v>
      </c>
      <c r="C23" s="98">
        <v>18230711</v>
      </c>
      <c r="D23" s="61" t="s">
        <v>125</v>
      </c>
      <c r="E23" s="38" t="s">
        <v>1007</v>
      </c>
      <c r="F23" s="39" t="s">
        <v>1008</v>
      </c>
      <c r="G23" s="39">
        <v>10</v>
      </c>
      <c r="H23" s="39"/>
      <c r="I23" s="40" t="s">
        <v>270</v>
      </c>
      <c r="J23" s="41">
        <v>1</v>
      </c>
      <c r="K23" s="41">
        <v>35172</v>
      </c>
      <c r="L23" s="41"/>
      <c r="M23" s="42">
        <v>9255</v>
      </c>
      <c r="N23" s="42">
        <v>13222</v>
      </c>
      <c r="O23" s="43">
        <v>35172</v>
      </c>
      <c r="P23" s="44">
        <v>9255</v>
      </c>
      <c r="Q23" s="44">
        <v>13222</v>
      </c>
      <c r="R23" s="45"/>
      <c r="S23" s="46"/>
      <c r="T23" s="39">
        <f t="shared" si="0"/>
        <v>10</v>
      </c>
      <c r="U23" s="47">
        <f t="shared" si="1"/>
        <v>5.4995365453678925E-2</v>
      </c>
      <c r="V23" s="48">
        <f t="shared" si="2"/>
        <v>3967</v>
      </c>
      <c r="W23" s="49">
        <f t="shared" si="3"/>
        <v>5.4995365453678925E-3</v>
      </c>
      <c r="X23" s="44">
        <f t="shared" si="4"/>
        <v>5943.7569352139199</v>
      </c>
      <c r="Y23" s="44">
        <f t="shared" si="5"/>
        <v>3967</v>
      </c>
      <c r="Z23" s="44">
        <f t="shared" si="6"/>
        <v>16188.656581337224</v>
      </c>
      <c r="AA23" s="50">
        <f t="shared" si="7"/>
        <v>19165.756935213918</v>
      </c>
      <c r="AB23" s="51">
        <f t="shared" si="18"/>
        <v>15133.828719582334</v>
      </c>
      <c r="AC23" s="44">
        <f t="shared" si="18"/>
        <v>17916.945812109858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0.70839718084543712</v>
      </c>
      <c r="AG23" s="44">
        <f t="shared" si="10"/>
        <v>24915.745644695715</v>
      </c>
      <c r="AH23" s="52">
        <f>HLOOKUP(I23,ElecAvoidedCostsWOCC!$A$5:$Q$50,T23+1,FALSE)</f>
        <v>0.70839718084543712</v>
      </c>
      <c r="AI23" s="44">
        <f t="shared" si="11"/>
        <v>0</v>
      </c>
      <c r="AJ23" s="44">
        <f t="shared" si="12"/>
        <v>24915.745644695715</v>
      </c>
      <c r="AK23" s="44">
        <f>HLOOKUP(I23,ElecAvoidedCostsWOCC!$A$5:$Q$50,G23+1,FALSE)*J23*L23</f>
        <v>0</v>
      </c>
      <c r="AL23" s="44">
        <f t="shared" si="13"/>
        <v>24915.745644695715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24915.745644695715</v>
      </c>
      <c r="AN23" s="48">
        <f t="shared" si="14"/>
        <v>27407.320209165289</v>
      </c>
      <c r="AO23" s="47">
        <f t="shared" si="15"/>
        <v>1.6463610171863596</v>
      </c>
      <c r="AP23" s="47">
        <f t="shared" si="16"/>
        <v>1.5296870625484058</v>
      </c>
    </row>
    <row r="24" spans="1:42" ht="13.5" customHeight="1">
      <c r="A24" s="60">
        <f>(SUM(AN5:AN1000)/SUM(AC5:AC1000))</f>
        <v>1.5522770592224657</v>
      </c>
      <c r="B24" s="97" t="s">
        <v>65</v>
      </c>
      <c r="C24" s="98">
        <v>18230711</v>
      </c>
      <c r="D24" s="61" t="s">
        <v>125</v>
      </c>
      <c r="E24" s="38" t="s">
        <v>1009</v>
      </c>
      <c r="F24" s="39" t="s">
        <v>1010</v>
      </c>
      <c r="G24" s="39">
        <v>15</v>
      </c>
      <c r="H24" s="39"/>
      <c r="I24" s="40" t="s">
        <v>270</v>
      </c>
      <c r="J24" s="41">
        <v>1</v>
      </c>
      <c r="K24" s="41">
        <v>259795</v>
      </c>
      <c r="L24" s="41"/>
      <c r="M24" s="42">
        <v>58425</v>
      </c>
      <c r="N24" s="42">
        <v>83464</v>
      </c>
      <c r="O24" s="43">
        <v>259795</v>
      </c>
      <c r="P24" s="44">
        <v>58425</v>
      </c>
      <c r="Q24" s="44">
        <v>83464</v>
      </c>
      <c r="R24" s="45"/>
      <c r="S24" s="46"/>
      <c r="T24" s="39">
        <f t="shared" si="0"/>
        <v>15</v>
      </c>
      <c r="U24" s="47">
        <f t="shared" si="1"/>
        <v>0.60932791573006306</v>
      </c>
      <c r="V24" s="48">
        <f t="shared" si="2"/>
        <v>25039</v>
      </c>
      <c r="W24" s="49">
        <f t="shared" si="3"/>
        <v>4.0621861048670868E-2</v>
      </c>
      <c r="X24" s="44">
        <f t="shared" si="4"/>
        <v>43903.057346295362</v>
      </c>
      <c r="Y24" s="44">
        <f t="shared" si="5"/>
        <v>25039</v>
      </c>
      <c r="Z24" s="44">
        <f t="shared" si="6"/>
        <v>119576.14115058866</v>
      </c>
      <c r="AA24" s="50">
        <f t="shared" si="7"/>
        <v>127367.05734629536</v>
      </c>
      <c r="AB24" s="51">
        <f t="shared" si="18"/>
        <v>111784.74446161414</v>
      </c>
      <c r="AC24" s="44">
        <f t="shared" si="18"/>
        <v>119068.01658997416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1.0293963841416951</v>
      </c>
      <c r="AG24" s="44">
        <f t="shared" si="10"/>
        <v>267432.03361809166</v>
      </c>
      <c r="AH24" s="52">
        <f>HLOOKUP(I24,ElecAvoidedCostsWOCC!$A$5:$Q$50,T24+1,FALSE)</f>
        <v>1.0293963841416951</v>
      </c>
      <c r="AI24" s="44">
        <f t="shared" si="11"/>
        <v>0</v>
      </c>
      <c r="AJ24" s="44">
        <f t="shared" si="12"/>
        <v>267432.03361809166</v>
      </c>
      <c r="AK24" s="44">
        <f>HLOOKUP(I24,ElecAvoidedCostsWOCC!$A$5:$Q$50,G24+1,FALSE)*J24*L24</f>
        <v>0</v>
      </c>
      <c r="AL24" s="44">
        <f t="shared" si="13"/>
        <v>267432.03361809166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267432.03361809166</v>
      </c>
      <c r="AN24" s="48">
        <f t="shared" si="14"/>
        <v>294175.23697990086</v>
      </c>
      <c r="AO24" s="47">
        <f t="shared" si="15"/>
        <v>2.3923839957421502</v>
      </c>
      <c r="AP24" s="47">
        <f t="shared" si="16"/>
        <v>2.4706486712794642</v>
      </c>
    </row>
    <row r="25" spans="1:42" ht="13.5" customHeight="1">
      <c r="B25" s="97" t="s">
        <v>65</v>
      </c>
      <c r="C25" s="98">
        <v>18230711</v>
      </c>
      <c r="D25" s="61" t="s">
        <v>125</v>
      </c>
      <c r="E25" s="38" t="s">
        <v>1009</v>
      </c>
      <c r="F25" s="39" t="s">
        <v>1010</v>
      </c>
      <c r="G25" s="39">
        <v>15</v>
      </c>
      <c r="H25" s="39"/>
      <c r="I25" s="40" t="s">
        <v>270</v>
      </c>
      <c r="J25" s="41">
        <v>1</v>
      </c>
      <c r="K25" s="41">
        <v>120615</v>
      </c>
      <c r="L25" s="41"/>
      <c r="M25" s="42">
        <v>36185</v>
      </c>
      <c r="N25" s="42">
        <v>55037</v>
      </c>
      <c r="O25" s="43">
        <v>120615</v>
      </c>
      <c r="P25" s="44">
        <v>36185</v>
      </c>
      <c r="Q25" s="44">
        <v>55037</v>
      </c>
      <c r="R25" s="45"/>
      <c r="S25" s="46"/>
      <c r="T25" s="39">
        <f t="shared" ref="T25:T88" si="19">G25+H25</f>
        <v>15</v>
      </c>
      <c r="U25" s="47">
        <f t="shared" ref="U25:U88" si="20">(O25/$A$10)*T25</f>
        <v>0.28289261362143825</v>
      </c>
      <c r="V25" s="48">
        <f t="shared" ref="V25:V88" si="21">N25-M25</f>
        <v>18852</v>
      </c>
      <c r="W25" s="49">
        <f t="shared" ref="W25:W88" si="22">(O25/A$10)</f>
        <v>1.8859507574762551E-2</v>
      </c>
      <c r="X25" s="44">
        <f t="shared" ref="X25:X88" si="23">W25*A$8</f>
        <v>20382.868268532555</v>
      </c>
      <c r="Y25" s="44">
        <f t="shared" ref="Y25:Y88" si="24">Q25-P25</f>
        <v>18852</v>
      </c>
      <c r="Z25" s="44">
        <f t="shared" ref="Z25:Z88" si="25">X25+(A$6*W25)</f>
        <v>55515.603706300171</v>
      </c>
      <c r="AA25" s="50">
        <f t="shared" ref="AA25:AA88" si="26">Q25+X25</f>
        <v>75419.868268532562</v>
      </c>
      <c r="AB25" s="51">
        <f t="shared" ref="AB25:AB88" si="27">Z25/(1+ElecDiscountRate)^1</f>
        <v>51898.292704777195</v>
      </c>
      <c r="AC25" s="44">
        <f t="shared" ref="AC25:AC88" si="28">AA25/(1+ElecDiscountRate)^1</f>
        <v>70505.62612744933</v>
      </c>
      <c r="AD25" s="44">
        <f t="shared" ref="AD25:AD88" si="29">-PV(ElecDiscountRate,T25,R25)*J25</f>
        <v>0</v>
      </c>
      <c r="AE25" s="44">
        <f t="shared" ref="AE25:AE88" si="30">-PV(ElecDiscountRate,T25,S25)*J25</f>
        <v>0</v>
      </c>
      <c r="AF25" s="52">
        <f>HLOOKUP(I25,ElecAvoidedCostsWOCC!$A$5:$Q$50,G25+1,FALSE)</f>
        <v>1.0293963841416951</v>
      </c>
      <c r="AG25" s="44">
        <f t="shared" ref="AG25:AG88" si="31">AF25*J25*K25</f>
        <v>124160.64487325055</v>
      </c>
      <c r="AH25" s="52">
        <f>HLOOKUP(I25,ElecAvoidedCostsWOCC!$A$5:$Q$50,T25+1,FALSE)</f>
        <v>1.0293963841416951</v>
      </c>
      <c r="AI25" s="44">
        <f t="shared" ref="AI25:AI88" si="32">AH25*J25*L25</f>
        <v>0</v>
      </c>
      <c r="AJ25" s="44">
        <f t="shared" ref="AJ25:AJ88" si="33">AG25+AI25</f>
        <v>124160.64487325055</v>
      </c>
      <c r="AK25" s="44">
        <f>HLOOKUP(I25,ElecAvoidedCostsWOCC!$A$5:$Q$50,G25+1,FALSE)*J25*L25</f>
        <v>0</v>
      </c>
      <c r="AL25" s="44">
        <f t="shared" ref="AL25:AL88" si="34">AG25+AI25-AK25</f>
        <v>124160.64487325055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124160.64487325055</v>
      </c>
      <c r="AN25" s="48">
        <f t="shared" ref="AN25:AN88" si="35">AM25*1.1+AD25+AE25</f>
        <v>136576.70936057562</v>
      </c>
      <c r="AO25" s="47">
        <f t="shared" ref="AO25:AO88" si="36">IFERROR(AM25/AB25,0)</f>
        <v>2.3923839957421502</v>
      </c>
      <c r="AP25" s="47">
        <f t="shared" ref="AP25:AP88" si="37">AN25/AC25</f>
        <v>1.9371037016775521</v>
      </c>
    </row>
    <row r="26" spans="1:42" ht="13.5" customHeight="1">
      <c r="B26" s="97" t="s">
        <v>65</v>
      </c>
      <c r="C26" s="98">
        <v>18230711</v>
      </c>
      <c r="D26" s="61" t="s">
        <v>125</v>
      </c>
      <c r="E26" s="38" t="s">
        <v>1011</v>
      </c>
      <c r="F26" s="39" t="s">
        <v>1012</v>
      </c>
      <c r="G26" s="39">
        <v>7</v>
      </c>
      <c r="H26" s="39"/>
      <c r="I26" s="40" t="s">
        <v>271</v>
      </c>
      <c r="J26" s="41">
        <v>1</v>
      </c>
      <c r="K26" s="41">
        <v>557530</v>
      </c>
      <c r="L26" s="41"/>
      <c r="M26" s="42">
        <v>111200</v>
      </c>
      <c r="N26" s="42">
        <v>200158</v>
      </c>
      <c r="O26" s="43">
        <v>557530</v>
      </c>
      <c r="P26" s="44">
        <v>111200</v>
      </c>
      <c r="Q26" s="44">
        <v>200158</v>
      </c>
      <c r="R26" s="45"/>
      <c r="S26" s="46"/>
      <c r="T26" s="39">
        <f t="shared" si="19"/>
        <v>7</v>
      </c>
      <c r="U26" s="47">
        <f t="shared" si="20"/>
        <v>0.61023246534097375</v>
      </c>
      <c r="V26" s="48">
        <f t="shared" si="21"/>
        <v>88958</v>
      </c>
      <c r="W26" s="49">
        <f t="shared" si="22"/>
        <v>8.717606647728196E-2</v>
      </c>
      <c r="X26" s="44">
        <f t="shared" si="23"/>
        <v>94217.639147327893</v>
      </c>
      <c r="Y26" s="44">
        <f t="shared" si="24"/>
        <v>88958</v>
      </c>
      <c r="Z26" s="44">
        <f t="shared" si="25"/>
        <v>256614.96940159623</v>
      </c>
      <c r="AA26" s="50">
        <f t="shared" si="26"/>
        <v>294375.63914732786</v>
      </c>
      <c r="AB26" s="51">
        <f t="shared" si="27"/>
        <v>239894.33430082846</v>
      </c>
      <c r="AC26" s="44">
        <f t="shared" si="28"/>
        <v>275194.57712192938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0.51471879727314174</v>
      </c>
      <c r="AG26" s="44">
        <f t="shared" si="31"/>
        <v>286971.17104369472</v>
      </c>
      <c r="AH26" s="52">
        <f>HLOOKUP(I26,ElecAvoidedCostsWOCC!$A$5:$Q$50,T26+1,FALSE)</f>
        <v>0.51471879727314174</v>
      </c>
      <c r="AI26" s="44">
        <f t="shared" si="32"/>
        <v>0</v>
      </c>
      <c r="AJ26" s="44">
        <f t="shared" si="33"/>
        <v>286971.17104369472</v>
      </c>
      <c r="AK26" s="44">
        <f>HLOOKUP(I26,ElecAvoidedCostsWOCC!$A$5:$Q$50,G26+1,FALSE)*J26*L26</f>
        <v>0</v>
      </c>
      <c r="AL26" s="44">
        <f t="shared" si="34"/>
        <v>286971.17104369472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286971.17104369472</v>
      </c>
      <c r="AN26" s="48">
        <f t="shared" si="35"/>
        <v>315668.28814806422</v>
      </c>
      <c r="AO26" s="47">
        <f t="shared" si="36"/>
        <v>1.1962398856983081</v>
      </c>
      <c r="AP26" s="47">
        <f t="shared" si="37"/>
        <v>1.1470730689878468</v>
      </c>
    </row>
    <row r="27" spans="1:42" ht="13.5" customHeight="1">
      <c r="B27" s="97" t="s">
        <v>65</v>
      </c>
      <c r="C27" s="98">
        <v>18230711</v>
      </c>
      <c r="D27" s="61" t="s">
        <v>125</v>
      </c>
      <c r="E27" s="38" t="s">
        <v>1013</v>
      </c>
      <c r="F27" s="39" t="s">
        <v>1014</v>
      </c>
      <c r="G27" s="39">
        <v>15</v>
      </c>
      <c r="H27" s="39"/>
      <c r="I27" s="40" t="s">
        <v>270</v>
      </c>
      <c r="J27" s="41">
        <v>1</v>
      </c>
      <c r="K27" s="41"/>
      <c r="L27" s="41"/>
      <c r="M27" s="42"/>
      <c r="N27" s="42"/>
      <c r="O27" s="43">
        <v>0</v>
      </c>
      <c r="P27" s="44">
        <v>0</v>
      </c>
      <c r="Q27" s="44">
        <v>0</v>
      </c>
      <c r="R27" s="45"/>
      <c r="S27" s="46"/>
      <c r="T27" s="39">
        <f t="shared" si="19"/>
        <v>15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1.0293963841416951</v>
      </c>
      <c r="AG27" s="44">
        <f t="shared" si="31"/>
        <v>0</v>
      </c>
      <c r="AH27" s="52">
        <f>HLOOKUP(I27,ElecAvoidedCostsWOCC!$A$5:$Q$50,T27+1,FALSE)</f>
        <v>1.0293963841416951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65</v>
      </c>
      <c r="C28" s="98">
        <v>18230711</v>
      </c>
      <c r="D28" s="61" t="s">
        <v>125</v>
      </c>
      <c r="E28" s="38" t="s">
        <v>1015</v>
      </c>
      <c r="F28" s="39" t="s">
        <v>1016</v>
      </c>
      <c r="G28" s="39">
        <v>15</v>
      </c>
      <c r="H28" s="39"/>
      <c r="I28" s="40" t="s">
        <v>270</v>
      </c>
      <c r="J28" s="41">
        <v>1</v>
      </c>
      <c r="K28" s="41">
        <v>19274</v>
      </c>
      <c r="L28" s="41"/>
      <c r="M28" s="42">
        <v>4653</v>
      </c>
      <c r="N28" s="42">
        <v>6707.16</v>
      </c>
      <c r="O28" s="43">
        <v>19274</v>
      </c>
      <c r="P28" s="44">
        <v>4653</v>
      </c>
      <c r="Q28" s="44">
        <v>6707.16</v>
      </c>
      <c r="R28" s="45"/>
      <c r="S28" s="46"/>
      <c r="T28" s="39">
        <f t="shared" si="19"/>
        <v>15</v>
      </c>
      <c r="U28" s="47">
        <f t="shared" si="20"/>
        <v>4.520558997587034E-2</v>
      </c>
      <c r="V28" s="48">
        <f t="shared" si="21"/>
        <v>2054.16</v>
      </c>
      <c r="W28" s="49">
        <f t="shared" si="22"/>
        <v>3.0137059983913559E-3</v>
      </c>
      <c r="X28" s="44">
        <f t="shared" si="23"/>
        <v>3257.1355387613189</v>
      </c>
      <c r="Y28" s="44">
        <f t="shared" si="24"/>
        <v>2054.16</v>
      </c>
      <c r="Z28" s="44">
        <f t="shared" si="25"/>
        <v>8871.2659771606304</v>
      </c>
      <c r="AA28" s="50">
        <f t="shared" si="26"/>
        <v>9964.2955387613183</v>
      </c>
      <c r="AB28" s="51">
        <f t="shared" si="27"/>
        <v>8293.2279865014771</v>
      </c>
      <c r="AC28" s="44">
        <f t="shared" si="28"/>
        <v>9315.0374298974639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1.0293963841416951</v>
      </c>
      <c r="AG28" s="44">
        <f t="shared" si="31"/>
        <v>19840.585907947032</v>
      </c>
      <c r="AH28" s="52">
        <f>HLOOKUP(I28,ElecAvoidedCostsWOCC!$A$5:$Q$50,T28+1,FALSE)</f>
        <v>1.0293963841416951</v>
      </c>
      <c r="AI28" s="44">
        <f t="shared" si="32"/>
        <v>0</v>
      </c>
      <c r="AJ28" s="44">
        <f t="shared" si="33"/>
        <v>19840.585907947032</v>
      </c>
      <c r="AK28" s="44">
        <f>HLOOKUP(I28,ElecAvoidedCostsWOCC!$A$5:$Q$50,G28+1,FALSE)*J28*L28</f>
        <v>0</v>
      </c>
      <c r="AL28" s="44">
        <f t="shared" si="34"/>
        <v>19840.585907947032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19840.585907947032</v>
      </c>
      <c r="AN28" s="48">
        <f t="shared" si="35"/>
        <v>21824.644498741738</v>
      </c>
      <c r="AO28" s="47">
        <f t="shared" si="36"/>
        <v>2.3923839957421502</v>
      </c>
      <c r="AP28" s="47">
        <f t="shared" si="37"/>
        <v>2.3429475901721606</v>
      </c>
    </row>
    <row r="29" spans="1:42">
      <c r="B29" s="97" t="s">
        <v>65</v>
      </c>
      <c r="C29" s="98">
        <v>18230711</v>
      </c>
      <c r="D29" s="61" t="s">
        <v>125</v>
      </c>
      <c r="E29" s="38" t="s">
        <v>1017</v>
      </c>
      <c r="F29" s="39" t="s">
        <v>1018</v>
      </c>
      <c r="G29" s="39">
        <v>15</v>
      </c>
      <c r="H29" s="39"/>
      <c r="I29" s="40" t="s">
        <v>270</v>
      </c>
      <c r="J29" s="41">
        <v>1</v>
      </c>
      <c r="K29" s="41">
        <v>84851</v>
      </c>
      <c r="L29" s="41"/>
      <c r="M29" s="42">
        <v>7987</v>
      </c>
      <c r="N29" s="42">
        <v>11410</v>
      </c>
      <c r="O29" s="43">
        <v>84851</v>
      </c>
      <c r="P29" s="44">
        <v>7987</v>
      </c>
      <c r="Q29" s="44">
        <v>11410</v>
      </c>
      <c r="R29" s="45"/>
      <c r="S29" s="46"/>
      <c r="T29" s="39">
        <f t="shared" si="19"/>
        <v>15</v>
      </c>
      <c r="U29" s="47">
        <f t="shared" si="20"/>
        <v>0.19901107787914152</v>
      </c>
      <c r="V29" s="48">
        <f t="shared" si="21"/>
        <v>3423</v>
      </c>
      <c r="W29" s="49">
        <f t="shared" si="22"/>
        <v>1.3267405191942768E-2</v>
      </c>
      <c r="X29" s="44">
        <f t="shared" si="23"/>
        <v>14339.068569027531</v>
      </c>
      <c r="Y29" s="44">
        <f t="shared" si="24"/>
        <v>3423</v>
      </c>
      <c r="Z29" s="44">
        <f t="shared" si="25"/>
        <v>39054.466609321185</v>
      </c>
      <c r="AA29" s="50">
        <f t="shared" si="26"/>
        <v>25749.068569027531</v>
      </c>
      <c r="AB29" s="51">
        <f t="shared" si="27"/>
        <v>36509.737879144792</v>
      </c>
      <c r="AC29" s="44">
        <f t="shared" si="28"/>
        <v>24071.299026855686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1.0293963841416951</v>
      </c>
      <c r="AG29" s="44">
        <f t="shared" si="31"/>
        <v>87345.312590806978</v>
      </c>
      <c r="AH29" s="52">
        <f>HLOOKUP(I29,ElecAvoidedCostsWOCC!$A$5:$Q$50,T29+1,FALSE)</f>
        <v>1.0293963841416951</v>
      </c>
      <c r="AI29" s="44">
        <f t="shared" si="32"/>
        <v>0</v>
      </c>
      <c r="AJ29" s="44">
        <f t="shared" si="33"/>
        <v>87345.312590806978</v>
      </c>
      <c r="AK29" s="44">
        <f>HLOOKUP(I29,ElecAvoidedCostsWOCC!$A$5:$Q$50,G29+1,FALSE)*J29*L29</f>
        <v>0</v>
      </c>
      <c r="AL29" s="44">
        <f t="shared" si="34"/>
        <v>87345.312590806978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87345.312590806978</v>
      </c>
      <c r="AN29" s="48">
        <f t="shared" si="35"/>
        <v>96079.843849887679</v>
      </c>
      <c r="AO29" s="47">
        <f t="shared" si="36"/>
        <v>2.3923839957421507</v>
      </c>
      <c r="AP29" s="47">
        <f t="shared" si="37"/>
        <v>3.9914689997699768</v>
      </c>
    </row>
    <row r="30" spans="1:42">
      <c r="B30" s="97" t="s">
        <v>65</v>
      </c>
      <c r="C30" s="98">
        <v>18230711</v>
      </c>
      <c r="D30" s="61" t="s">
        <v>125</v>
      </c>
      <c r="E30" s="38" t="s">
        <v>1017</v>
      </c>
      <c r="F30" s="39" t="s">
        <v>1018</v>
      </c>
      <c r="G30" s="39">
        <v>15</v>
      </c>
      <c r="H30" s="39"/>
      <c r="I30" s="40" t="s">
        <v>270</v>
      </c>
      <c r="J30" s="41">
        <v>1</v>
      </c>
      <c r="K30" s="41">
        <v>188971</v>
      </c>
      <c r="L30" s="41"/>
      <c r="M30" s="42">
        <v>38403</v>
      </c>
      <c r="N30" s="42">
        <v>57479</v>
      </c>
      <c r="O30" s="43">
        <v>188971</v>
      </c>
      <c r="P30" s="44">
        <v>38403</v>
      </c>
      <c r="Q30" s="44">
        <v>57479</v>
      </c>
      <c r="R30" s="45"/>
      <c r="S30" s="46"/>
      <c r="T30" s="39">
        <f t="shared" si="19"/>
        <v>15</v>
      </c>
      <c r="U30" s="47">
        <f t="shared" si="20"/>
        <v>0.44321601864325999</v>
      </c>
      <c r="V30" s="48">
        <f t="shared" si="21"/>
        <v>19076</v>
      </c>
      <c r="W30" s="49">
        <f t="shared" si="22"/>
        <v>2.9547734576217333E-2</v>
      </c>
      <c r="X30" s="44">
        <f t="shared" si="23"/>
        <v>31934.427721036896</v>
      </c>
      <c r="Y30" s="44">
        <f t="shared" si="24"/>
        <v>19076</v>
      </c>
      <c r="Z30" s="44">
        <f t="shared" si="25"/>
        <v>86977.897840096586</v>
      </c>
      <c r="AA30" s="50">
        <f t="shared" si="26"/>
        <v>89413.427721036889</v>
      </c>
      <c r="AB30" s="51">
        <f t="shared" si="27"/>
        <v>81310.552341868359</v>
      </c>
      <c r="AC30" s="44">
        <f t="shared" si="28"/>
        <v>83587.386857097212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1.0293963841416951</v>
      </c>
      <c r="AG30" s="44">
        <f t="shared" si="31"/>
        <v>194526.06410764027</v>
      </c>
      <c r="AH30" s="52">
        <f>HLOOKUP(I30,ElecAvoidedCostsWOCC!$A$5:$Q$50,T30+1,FALSE)</f>
        <v>1.0293963841416951</v>
      </c>
      <c r="AI30" s="44">
        <f t="shared" si="32"/>
        <v>0</v>
      </c>
      <c r="AJ30" s="44">
        <f t="shared" si="33"/>
        <v>194526.06410764027</v>
      </c>
      <c r="AK30" s="44">
        <f>HLOOKUP(I30,ElecAvoidedCostsWOCC!$A$5:$Q$50,G30+1,FALSE)*J30*L30</f>
        <v>0</v>
      </c>
      <c r="AL30" s="44">
        <f t="shared" si="34"/>
        <v>194526.06410764027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194526.06410764027</v>
      </c>
      <c r="AN30" s="48">
        <f t="shared" si="35"/>
        <v>213978.67051840431</v>
      </c>
      <c r="AO30" s="47">
        <f t="shared" si="36"/>
        <v>2.3923839957421502</v>
      </c>
      <c r="AP30" s="47">
        <f t="shared" si="37"/>
        <v>2.5599397057863147</v>
      </c>
    </row>
    <row r="31" spans="1:42">
      <c r="B31" s="97" t="s">
        <v>65</v>
      </c>
      <c r="C31" s="98">
        <v>18230711</v>
      </c>
      <c r="D31" s="61" t="s">
        <v>125</v>
      </c>
      <c r="E31" s="38" t="s">
        <v>1019</v>
      </c>
      <c r="F31" s="39" t="s">
        <v>1020</v>
      </c>
      <c r="G31" s="39">
        <v>20</v>
      </c>
      <c r="H31" s="39"/>
      <c r="I31" s="40" t="s">
        <v>273</v>
      </c>
      <c r="J31" s="41">
        <v>1</v>
      </c>
      <c r="K31" s="41">
        <v>214445</v>
      </c>
      <c r="L31" s="41"/>
      <c r="M31" s="42">
        <v>75056</v>
      </c>
      <c r="N31" s="42">
        <v>157300</v>
      </c>
      <c r="O31" s="43">
        <v>214445</v>
      </c>
      <c r="P31" s="44">
        <v>75056</v>
      </c>
      <c r="Q31" s="44">
        <v>157300</v>
      </c>
      <c r="R31" s="45"/>
      <c r="S31" s="46"/>
      <c r="T31" s="39">
        <f t="shared" si="19"/>
        <v>20</v>
      </c>
      <c r="U31" s="47">
        <f t="shared" si="20"/>
        <v>0.67061760176925833</v>
      </c>
      <c r="V31" s="48">
        <f t="shared" si="21"/>
        <v>82244</v>
      </c>
      <c r="W31" s="49">
        <f t="shared" si="22"/>
        <v>3.3530880088462917E-2</v>
      </c>
      <c r="X31" s="44">
        <f t="shared" si="23"/>
        <v>36239.308426360432</v>
      </c>
      <c r="Y31" s="44">
        <f t="shared" si="24"/>
        <v>82244</v>
      </c>
      <c r="Z31" s="44">
        <f t="shared" si="25"/>
        <v>98702.844893234986</v>
      </c>
      <c r="AA31" s="50">
        <f t="shared" si="26"/>
        <v>193539.30842636043</v>
      </c>
      <c r="AB31" s="51">
        <f t="shared" si="27"/>
        <v>92271.519952542745</v>
      </c>
      <c r="AC31" s="44">
        <f t="shared" si="28"/>
        <v>180928.58598332282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1.1073323783937479</v>
      </c>
      <c r="AG31" s="44">
        <f t="shared" si="31"/>
        <v>237461.89188464725</v>
      </c>
      <c r="AH31" s="52">
        <f>HLOOKUP(I31,ElecAvoidedCostsWOCC!$A$5:$Q$50,T31+1,FALSE)</f>
        <v>1.1073323783937479</v>
      </c>
      <c r="AI31" s="44">
        <f t="shared" si="32"/>
        <v>0</v>
      </c>
      <c r="AJ31" s="44">
        <f t="shared" si="33"/>
        <v>237461.89188464725</v>
      </c>
      <c r="AK31" s="44">
        <f>HLOOKUP(I31,ElecAvoidedCostsWOCC!$A$5:$Q$50,G31+1,FALSE)*J31*L31</f>
        <v>0</v>
      </c>
      <c r="AL31" s="44">
        <f t="shared" si="34"/>
        <v>237461.89188464725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237461.89188464725</v>
      </c>
      <c r="AN31" s="48">
        <f t="shared" si="35"/>
        <v>261208.081073112</v>
      </c>
      <c r="AO31" s="47">
        <f t="shared" si="36"/>
        <v>2.5735123037615408</v>
      </c>
      <c r="AP31" s="47">
        <f t="shared" si="37"/>
        <v>1.4437081882527341</v>
      </c>
    </row>
    <row r="32" spans="1:42">
      <c r="B32" s="97" t="s">
        <v>65</v>
      </c>
      <c r="C32" s="98">
        <v>18230711</v>
      </c>
      <c r="D32" s="61" t="s">
        <v>125</v>
      </c>
      <c r="E32" s="38" t="s">
        <v>1021</v>
      </c>
      <c r="F32" s="39" t="s">
        <v>1022</v>
      </c>
      <c r="G32" s="39">
        <v>24</v>
      </c>
      <c r="H32" s="39"/>
      <c r="I32" s="40" t="s">
        <v>269</v>
      </c>
      <c r="J32" s="41">
        <v>1</v>
      </c>
      <c r="K32" s="41"/>
      <c r="L32" s="41"/>
      <c r="M32" s="42"/>
      <c r="N32" s="42"/>
      <c r="O32" s="43">
        <v>0</v>
      </c>
      <c r="P32" s="44">
        <v>0</v>
      </c>
      <c r="Q32" s="44">
        <v>0</v>
      </c>
      <c r="R32" s="45"/>
      <c r="S32" s="46"/>
      <c r="T32" s="39">
        <f t="shared" si="19"/>
        <v>24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1.4345808139443847</v>
      </c>
      <c r="AG32" s="44">
        <f t="shared" si="31"/>
        <v>0</v>
      </c>
      <c r="AH32" s="52">
        <f>HLOOKUP(I32,ElecAvoidedCostsWOCC!$A$5:$Q$50,T32+1,FALSE)</f>
        <v>1.4345808139443847</v>
      </c>
      <c r="AI32" s="44">
        <f t="shared" si="32"/>
        <v>0</v>
      </c>
      <c r="AJ32" s="44">
        <f t="shared" si="33"/>
        <v>0</v>
      </c>
      <c r="AK32" s="44">
        <f>HLOOKUP(I32,ElecAvoidedCostsWOCC!$A$5:$Q$50,G32+1,FALSE)*J32*L32</f>
        <v>0</v>
      </c>
      <c r="AL32" s="44">
        <f t="shared" si="34"/>
        <v>0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 t="s">
        <v>65</v>
      </c>
      <c r="C33" s="98">
        <v>18230711</v>
      </c>
      <c r="D33" s="61" t="s">
        <v>125</v>
      </c>
      <c r="E33" s="38" t="s">
        <v>1021</v>
      </c>
      <c r="F33" s="39" t="s">
        <v>1022</v>
      </c>
      <c r="G33" s="39">
        <v>24</v>
      </c>
      <c r="H33" s="39"/>
      <c r="I33" s="40" t="s">
        <v>269</v>
      </c>
      <c r="J33" s="41">
        <v>1</v>
      </c>
      <c r="K33" s="41"/>
      <c r="L33" s="41"/>
      <c r="M33" s="42"/>
      <c r="N33" s="42"/>
      <c r="O33" s="43">
        <v>0</v>
      </c>
      <c r="P33" s="44">
        <v>0</v>
      </c>
      <c r="Q33" s="44">
        <v>0</v>
      </c>
      <c r="R33" s="45"/>
      <c r="S33" s="46"/>
      <c r="T33" s="39">
        <f t="shared" si="19"/>
        <v>24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1.4345808139443847</v>
      </c>
      <c r="AG33" s="44">
        <f t="shared" si="31"/>
        <v>0</v>
      </c>
      <c r="AH33" s="52">
        <f>HLOOKUP(I33,ElecAvoidedCostsWOCC!$A$5:$Q$50,T33+1,FALSE)</f>
        <v>1.4345808139443847</v>
      </c>
      <c r="AI33" s="44">
        <f t="shared" si="32"/>
        <v>0</v>
      </c>
      <c r="AJ33" s="44">
        <f t="shared" si="33"/>
        <v>0</v>
      </c>
      <c r="AK33" s="44">
        <f>HLOOKUP(I33,ElecAvoidedCostsWOCC!$A$5:$Q$50,G33+1,FALSE)*J33*L33</f>
        <v>0</v>
      </c>
      <c r="AL33" s="44">
        <f t="shared" si="34"/>
        <v>0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65</v>
      </c>
      <c r="C34" s="98">
        <v>18230711</v>
      </c>
      <c r="D34" s="61" t="s">
        <v>125</v>
      </c>
      <c r="E34" s="38" t="s">
        <v>1021</v>
      </c>
      <c r="F34" s="39" t="s">
        <v>1022</v>
      </c>
      <c r="G34" s="39">
        <v>24</v>
      </c>
      <c r="H34" s="39"/>
      <c r="I34" s="40" t="s">
        <v>269</v>
      </c>
      <c r="J34" s="41">
        <v>1</v>
      </c>
      <c r="K34" s="41"/>
      <c r="L34" s="41"/>
      <c r="M34" s="42"/>
      <c r="N34" s="42"/>
      <c r="O34" s="43">
        <v>0</v>
      </c>
      <c r="P34" s="44">
        <v>0</v>
      </c>
      <c r="Q34" s="44">
        <v>0</v>
      </c>
      <c r="R34" s="45"/>
      <c r="S34" s="46"/>
      <c r="T34" s="39">
        <f t="shared" si="19"/>
        <v>24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1.4345808139443847</v>
      </c>
      <c r="AG34" s="44">
        <f t="shared" si="31"/>
        <v>0</v>
      </c>
      <c r="AH34" s="52">
        <f>HLOOKUP(I34,ElecAvoidedCostsWOCC!$A$5:$Q$50,T34+1,FALSE)</f>
        <v>1.4345808139443847</v>
      </c>
      <c r="AI34" s="44">
        <f t="shared" si="32"/>
        <v>0</v>
      </c>
      <c r="AJ34" s="44">
        <f t="shared" si="33"/>
        <v>0</v>
      </c>
      <c r="AK34" s="44">
        <f>HLOOKUP(I34,ElecAvoidedCostsWOCC!$A$5:$Q$50,G34+1,FALSE)*J34*L34</f>
        <v>0</v>
      </c>
      <c r="AL34" s="44">
        <f t="shared" si="34"/>
        <v>0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65</v>
      </c>
      <c r="C35" s="98">
        <v>18230711</v>
      </c>
      <c r="D35" s="61" t="s">
        <v>125</v>
      </c>
      <c r="E35" s="38" t="s">
        <v>1021</v>
      </c>
      <c r="F35" s="39" t="s">
        <v>1022</v>
      </c>
      <c r="G35" s="39">
        <v>24</v>
      </c>
      <c r="H35" s="39"/>
      <c r="I35" s="40" t="s">
        <v>269</v>
      </c>
      <c r="J35" s="41">
        <v>1</v>
      </c>
      <c r="K35" s="41"/>
      <c r="L35" s="41"/>
      <c r="M35" s="42"/>
      <c r="N35" s="42"/>
      <c r="O35" s="43">
        <v>0</v>
      </c>
      <c r="P35" s="44">
        <v>0</v>
      </c>
      <c r="Q35" s="44">
        <v>0</v>
      </c>
      <c r="R35" s="45"/>
      <c r="S35" s="46"/>
      <c r="T35" s="39">
        <f t="shared" si="19"/>
        <v>24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1.4345808139443847</v>
      </c>
      <c r="AG35" s="44">
        <f t="shared" si="31"/>
        <v>0</v>
      </c>
      <c r="AH35" s="52">
        <f>HLOOKUP(I35,ElecAvoidedCostsWOCC!$A$5:$Q$50,T35+1,FALSE)</f>
        <v>1.4345808139443847</v>
      </c>
      <c r="AI35" s="44">
        <f t="shared" si="32"/>
        <v>0</v>
      </c>
      <c r="AJ35" s="44">
        <f t="shared" si="33"/>
        <v>0</v>
      </c>
      <c r="AK35" s="44">
        <f>HLOOKUP(I35,ElecAvoidedCostsWOCC!$A$5:$Q$50,G35+1,FALSE)*J35*L35</f>
        <v>0</v>
      </c>
      <c r="AL35" s="44">
        <f t="shared" si="34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 t="s">
        <v>65</v>
      </c>
      <c r="C36" s="98">
        <v>18230711</v>
      </c>
      <c r="D36" s="61" t="s">
        <v>125</v>
      </c>
      <c r="E36" s="38" t="s">
        <v>1023</v>
      </c>
      <c r="F36" s="39" t="s">
        <v>1024</v>
      </c>
      <c r="G36" s="39">
        <v>30</v>
      </c>
      <c r="H36" s="39"/>
      <c r="I36" s="40" t="s">
        <v>269</v>
      </c>
      <c r="J36" s="41">
        <v>1</v>
      </c>
      <c r="K36" s="41"/>
      <c r="L36" s="41"/>
      <c r="M36" s="42"/>
      <c r="N36" s="42"/>
      <c r="O36" s="43">
        <v>0</v>
      </c>
      <c r="P36" s="44">
        <v>0</v>
      </c>
      <c r="Q36" s="44">
        <v>0</v>
      </c>
      <c r="R36" s="45"/>
      <c r="S36" s="46"/>
      <c r="T36" s="39">
        <f t="shared" si="19"/>
        <v>30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1.6159766001539988</v>
      </c>
      <c r="AG36" s="44">
        <f t="shared" si="31"/>
        <v>0</v>
      </c>
      <c r="AH36" s="52">
        <f>HLOOKUP(I36,ElecAvoidedCostsWOCC!$A$5:$Q$50,T36+1,FALSE)</f>
        <v>1.6159766001539988</v>
      </c>
      <c r="AI36" s="44">
        <f t="shared" si="32"/>
        <v>0</v>
      </c>
      <c r="AJ36" s="44">
        <f t="shared" si="33"/>
        <v>0</v>
      </c>
      <c r="AK36" s="44">
        <f>HLOOKUP(I36,ElecAvoidedCostsWOCC!$A$5:$Q$50,G36+1,FALSE)*J36*L36</f>
        <v>0</v>
      </c>
      <c r="AL36" s="44">
        <f t="shared" si="34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 t="s">
        <v>65</v>
      </c>
      <c r="C37" s="98">
        <v>18230711</v>
      </c>
      <c r="D37" s="61" t="s">
        <v>125</v>
      </c>
      <c r="E37" s="38" t="s">
        <v>1025</v>
      </c>
      <c r="F37" s="39" t="s">
        <v>1026</v>
      </c>
      <c r="G37" s="39">
        <v>15</v>
      </c>
      <c r="H37" s="39"/>
      <c r="I37" s="40" t="s">
        <v>270</v>
      </c>
      <c r="J37" s="41">
        <v>1</v>
      </c>
      <c r="K37" s="41"/>
      <c r="L37" s="41"/>
      <c r="M37" s="42"/>
      <c r="N37" s="42"/>
      <c r="O37" s="43">
        <v>0</v>
      </c>
      <c r="P37" s="44">
        <v>0</v>
      </c>
      <c r="Q37" s="44">
        <v>0</v>
      </c>
      <c r="R37" s="45"/>
      <c r="S37" s="46"/>
      <c r="T37" s="39">
        <f t="shared" si="19"/>
        <v>15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1.0293963841416951</v>
      </c>
      <c r="AG37" s="44">
        <f t="shared" si="31"/>
        <v>0</v>
      </c>
      <c r="AH37" s="52">
        <f>HLOOKUP(I37,ElecAvoidedCostsWOCC!$A$5:$Q$50,T37+1,FALSE)</f>
        <v>1.0293963841416951</v>
      </c>
      <c r="AI37" s="44">
        <f t="shared" si="32"/>
        <v>0</v>
      </c>
      <c r="AJ37" s="44">
        <f t="shared" si="33"/>
        <v>0</v>
      </c>
      <c r="AK37" s="44">
        <f>HLOOKUP(I37,ElecAvoidedCostsWOCC!$A$5:$Q$50,G37+1,FALSE)*J37*L37</f>
        <v>0</v>
      </c>
      <c r="AL37" s="44">
        <f t="shared" si="34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 t="s">
        <v>65</v>
      </c>
      <c r="C38" s="98">
        <v>18230711</v>
      </c>
      <c r="D38" s="61" t="s">
        <v>125</v>
      </c>
      <c r="E38" s="38" t="s">
        <v>1025</v>
      </c>
      <c r="F38" s="39" t="s">
        <v>1026</v>
      </c>
      <c r="G38" s="39">
        <v>15</v>
      </c>
      <c r="H38" s="39"/>
      <c r="I38" s="40" t="s">
        <v>270</v>
      </c>
      <c r="J38" s="41">
        <v>1</v>
      </c>
      <c r="K38" s="41"/>
      <c r="L38" s="41"/>
      <c r="M38" s="42"/>
      <c r="N38" s="42"/>
      <c r="O38" s="43">
        <v>0</v>
      </c>
      <c r="P38" s="44">
        <v>0</v>
      </c>
      <c r="Q38" s="44">
        <v>0</v>
      </c>
      <c r="R38" s="45"/>
      <c r="S38" s="46"/>
      <c r="T38" s="39">
        <f t="shared" si="19"/>
        <v>15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1.0293963841416951</v>
      </c>
      <c r="AG38" s="44">
        <f t="shared" si="31"/>
        <v>0</v>
      </c>
      <c r="AH38" s="52">
        <f>HLOOKUP(I38,ElecAvoidedCostsWOCC!$A$5:$Q$50,T38+1,FALSE)</f>
        <v>1.0293963841416951</v>
      </c>
      <c r="AI38" s="44">
        <f t="shared" si="32"/>
        <v>0</v>
      </c>
      <c r="AJ38" s="44">
        <f t="shared" si="33"/>
        <v>0</v>
      </c>
      <c r="AK38" s="44">
        <f>HLOOKUP(I38,ElecAvoidedCostsWOCC!$A$5:$Q$50,G38+1,FALSE)*J38*L38</f>
        <v>0</v>
      </c>
      <c r="AL38" s="44">
        <f t="shared" si="34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 t="s">
        <v>65</v>
      </c>
      <c r="C39" s="98">
        <v>18230711</v>
      </c>
      <c r="D39" s="61" t="s">
        <v>125</v>
      </c>
      <c r="E39" s="38" t="s">
        <v>1025</v>
      </c>
      <c r="F39" s="39" t="s">
        <v>1026</v>
      </c>
      <c r="G39" s="39">
        <v>15</v>
      </c>
      <c r="H39" s="39"/>
      <c r="I39" s="40" t="s">
        <v>270</v>
      </c>
      <c r="J39" s="41">
        <v>1</v>
      </c>
      <c r="K39" s="41">
        <v>3300</v>
      </c>
      <c r="L39" s="41"/>
      <c r="M39" s="42">
        <v>990</v>
      </c>
      <c r="N39" s="42">
        <v>1771</v>
      </c>
      <c r="O39" s="43">
        <v>3300</v>
      </c>
      <c r="P39" s="44">
        <v>990</v>
      </c>
      <c r="Q39" s="44">
        <v>1771</v>
      </c>
      <c r="R39" s="45"/>
      <c r="S39" s="46"/>
      <c r="T39" s="39">
        <f t="shared" si="19"/>
        <v>15</v>
      </c>
      <c r="U39" s="47">
        <f t="shared" si="20"/>
        <v>7.7398799896426333E-3</v>
      </c>
      <c r="V39" s="48">
        <f t="shared" si="21"/>
        <v>781</v>
      </c>
      <c r="W39" s="49">
        <f t="shared" si="22"/>
        <v>5.1599199930950888E-4</v>
      </c>
      <c r="X39" s="44">
        <f t="shared" si="23"/>
        <v>557.67081446053498</v>
      </c>
      <c r="Y39" s="44">
        <f t="shared" si="24"/>
        <v>781</v>
      </c>
      <c r="Z39" s="44">
        <f t="shared" si="25"/>
        <v>1518.8947662462424</v>
      </c>
      <c r="AA39" s="50">
        <f t="shared" si="26"/>
        <v>2328.670814460535</v>
      </c>
      <c r="AB39" s="51">
        <f t="shared" si="27"/>
        <v>1419.9259289952718</v>
      </c>
      <c r="AC39" s="44">
        <f t="shared" si="28"/>
        <v>2176.9382204922267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1.0293963841416951</v>
      </c>
      <c r="AG39" s="44">
        <f t="shared" si="31"/>
        <v>3397.0080676675939</v>
      </c>
      <c r="AH39" s="52">
        <f>HLOOKUP(I39,ElecAvoidedCostsWOCC!$A$5:$Q$50,T39+1,FALSE)</f>
        <v>1.0293963841416951</v>
      </c>
      <c r="AI39" s="44">
        <f t="shared" si="32"/>
        <v>0</v>
      </c>
      <c r="AJ39" s="44">
        <f t="shared" si="33"/>
        <v>3397.0080676675939</v>
      </c>
      <c r="AK39" s="44">
        <f>HLOOKUP(I39,ElecAvoidedCostsWOCC!$A$5:$Q$50,G39+1,FALSE)*J39*L39</f>
        <v>0</v>
      </c>
      <c r="AL39" s="44">
        <f t="shared" si="34"/>
        <v>3397.0080676675939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3397.0080676675939</v>
      </c>
      <c r="AN39" s="48">
        <f t="shared" si="35"/>
        <v>3736.7088744343537</v>
      </c>
      <c r="AO39" s="47">
        <f t="shared" si="36"/>
        <v>2.3923839957421511</v>
      </c>
      <c r="AP39" s="47">
        <f t="shared" si="37"/>
        <v>1.716497436288958</v>
      </c>
    </row>
    <row r="40" spans="2:42">
      <c r="B40" s="97" t="s">
        <v>65</v>
      </c>
      <c r="C40" s="98">
        <v>18230711</v>
      </c>
      <c r="D40" s="61" t="s">
        <v>125</v>
      </c>
      <c r="E40" s="38" t="s">
        <v>1027</v>
      </c>
      <c r="F40" s="39" t="s">
        <v>1028</v>
      </c>
      <c r="G40" s="39">
        <v>20</v>
      </c>
      <c r="H40" s="39"/>
      <c r="I40" s="40" t="s">
        <v>274</v>
      </c>
      <c r="J40" s="41">
        <v>1</v>
      </c>
      <c r="K40" s="41"/>
      <c r="L40" s="41"/>
      <c r="M40" s="42"/>
      <c r="N40" s="42"/>
      <c r="O40" s="43">
        <v>0</v>
      </c>
      <c r="P40" s="44">
        <v>0</v>
      </c>
      <c r="Q40" s="44">
        <v>0</v>
      </c>
      <c r="R40" s="45"/>
      <c r="S40" s="46"/>
      <c r="T40" s="39">
        <f t="shared" si="19"/>
        <v>20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1.2592865625776986</v>
      </c>
      <c r="AG40" s="44">
        <f t="shared" si="31"/>
        <v>0</v>
      </c>
      <c r="AH40" s="52">
        <f>HLOOKUP(I40,ElecAvoidedCostsWOCC!$A$5:$Q$50,T40+1,FALSE)</f>
        <v>1.2592865625776986</v>
      </c>
      <c r="AI40" s="44">
        <f t="shared" si="32"/>
        <v>0</v>
      </c>
      <c r="AJ40" s="44">
        <f t="shared" si="33"/>
        <v>0</v>
      </c>
      <c r="AK40" s="44">
        <f>HLOOKUP(I40,ElecAvoidedCostsWOCC!$A$5:$Q$50,G40+1,FALSE)*J40*L40</f>
        <v>0</v>
      </c>
      <c r="AL40" s="44">
        <f t="shared" si="34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 t="s">
        <v>65</v>
      </c>
      <c r="C41" s="98">
        <v>18230711</v>
      </c>
      <c r="D41" s="61" t="s">
        <v>125</v>
      </c>
      <c r="E41" s="38" t="s">
        <v>1027</v>
      </c>
      <c r="F41" s="39" t="s">
        <v>1028</v>
      </c>
      <c r="G41" s="39">
        <v>10</v>
      </c>
      <c r="H41" s="39"/>
      <c r="I41" s="40" t="s">
        <v>274</v>
      </c>
      <c r="J41" s="41">
        <v>1</v>
      </c>
      <c r="K41" s="41">
        <v>262629</v>
      </c>
      <c r="L41" s="41"/>
      <c r="M41" s="42">
        <v>91920</v>
      </c>
      <c r="N41" s="42">
        <v>213915</v>
      </c>
      <c r="O41" s="43">
        <v>262629</v>
      </c>
      <c r="P41" s="44">
        <v>91920</v>
      </c>
      <c r="Q41" s="44">
        <v>213915</v>
      </c>
      <c r="R41" s="45"/>
      <c r="S41" s="46"/>
      <c r="T41" s="39">
        <f t="shared" si="19"/>
        <v>10</v>
      </c>
      <c r="U41" s="47">
        <f t="shared" si="20"/>
        <v>0.41064988723229395</v>
      </c>
      <c r="V41" s="48">
        <f t="shared" si="21"/>
        <v>121995</v>
      </c>
      <c r="W41" s="49">
        <f t="shared" si="22"/>
        <v>4.1064988723229397E-2</v>
      </c>
      <c r="X41" s="44">
        <f t="shared" si="23"/>
        <v>44381.978282107833</v>
      </c>
      <c r="Y41" s="44">
        <f t="shared" si="24"/>
        <v>121995</v>
      </c>
      <c r="Z41" s="44">
        <f t="shared" si="25"/>
        <v>120880.54956499528</v>
      </c>
      <c r="AA41" s="50">
        <f t="shared" si="26"/>
        <v>258296.97828210783</v>
      </c>
      <c r="AB41" s="51">
        <f t="shared" si="27"/>
        <v>113004.1596382119</v>
      </c>
      <c r="AC41" s="44">
        <f t="shared" si="28"/>
        <v>241466.74608031017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0.68726615252653023</v>
      </c>
      <c r="AG41" s="44">
        <f t="shared" si="31"/>
        <v>180496.02237189011</v>
      </c>
      <c r="AH41" s="52">
        <f>HLOOKUP(I41,ElecAvoidedCostsWOCC!$A$5:$Q$50,T41+1,FALSE)</f>
        <v>0.68726615252653023</v>
      </c>
      <c r="AI41" s="44">
        <f t="shared" si="32"/>
        <v>0</v>
      </c>
      <c r="AJ41" s="44">
        <f t="shared" si="33"/>
        <v>180496.02237189011</v>
      </c>
      <c r="AK41" s="44">
        <f>HLOOKUP(I41,ElecAvoidedCostsWOCC!$A$5:$Q$50,G41+1,FALSE)*J41*L41</f>
        <v>0</v>
      </c>
      <c r="AL41" s="44">
        <f t="shared" si="34"/>
        <v>180496.02237189011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180496.02237189011</v>
      </c>
      <c r="AN41" s="48">
        <f t="shared" si="35"/>
        <v>198545.62460907912</v>
      </c>
      <c r="AO41" s="47">
        <f t="shared" si="36"/>
        <v>1.5972511361507096</v>
      </c>
      <c r="AP41" s="47">
        <f t="shared" si="37"/>
        <v>0.82224831299562973</v>
      </c>
    </row>
    <row r="42" spans="2:42">
      <c r="B42" s="97" t="s">
        <v>65</v>
      </c>
      <c r="C42" s="98">
        <v>18230711</v>
      </c>
      <c r="D42" s="61" t="s">
        <v>125</v>
      </c>
      <c r="E42" s="38" t="s">
        <v>1027</v>
      </c>
      <c r="F42" s="39" t="s">
        <v>1028</v>
      </c>
      <c r="G42" s="39">
        <v>20</v>
      </c>
      <c r="H42" s="39"/>
      <c r="I42" s="40" t="s">
        <v>274</v>
      </c>
      <c r="J42" s="41">
        <v>1</v>
      </c>
      <c r="K42" s="41">
        <v>211789</v>
      </c>
      <c r="L42" s="41"/>
      <c r="M42" s="42">
        <v>74126</v>
      </c>
      <c r="N42" s="42">
        <v>325462</v>
      </c>
      <c r="O42" s="43">
        <v>211789</v>
      </c>
      <c r="P42" s="44">
        <v>74126</v>
      </c>
      <c r="Q42" s="44">
        <v>325462</v>
      </c>
      <c r="R42" s="45"/>
      <c r="S42" s="46"/>
      <c r="T42" s="39">
        <f t="shared" si="19"/>
        <v>20</v>
      </c>
      <c r="U42" s="47">
        <f t="shared" si="20"/>
        <v>0.66231169419249447</v>
      </c>
      <c r="V42" s="48">
        <f t="shared" si="21"/>
        <v>251336</v>
      </c>
      <c r="W42" s="49">
        <f t="shared" si="22"/>
        <v>3.3115584709624724E-2</v>
      </c>
      <c r="X42" s="44">
        <f t="shared" si="23"/>
        <v>35790.467916297654</v>
      </c>
      <c r="Y42" s="44">
        <f t="shared" si="24"/>
        <v>251336</v>
      </c>
      <c r="Z42" s="44">
        <f t="shared" si="25"/>
        <v>97480.364741977421</v>
      </c>
      <c r="AA42" s="50">
        <f t="shared" si="26"/>
        <v>361252.46791629767</v>
      </c>
      <c r="AB42" s="51">
        <f t="shared" si="27"/>
        <v>91128.694719993844</v>
      </c>
      <c r="AC42" s="44">
        <f t="shared" si="28"/>
        <v>337713.81501009408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1.2592865625776986</v>
      </c>
      <c r="AG42" s="44">
        <f t="shared" si="31"/>
        <v>266703.04180176818</v>
      </c>
      <c r="AH42" s="52">
        <f>HLOOKUP(I42,ElecAvoidedCostsWOCC!$A$5:$Q$50,T42+1,FALSE)</f>
        <v>1.2592865625776986</v>
      </c>
      <c r="AI42" s="44">
        <f t="shared" si="32"/>
        <v>0</v>
      </c>
      <c r="AJ42" s="44">
        <f t="shared" si="33"/>
        <v>266703.04180176818</v>
      </c>
      <c r="AK42" s="44">
        <f>HLOOKUP(I42,ElecAvoidedCostsWOCC!$A$5:$Q$50,G42+1,FALSE)*J42*L42</f>
        <v>0</v>
      </c>
      <c r="AL42" s="44">
        <f t="shared" si="34"/>
        <v>266703.04180176818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266703.04180176818</v>
      </c>
      <c r="AN42" s="48">
        <f t="shared" si="35"/>
        <v>293373.34598194505</v>
      </c>
      <c r="AO42" s="47">
        <f t="shared" si="36"/>
        <v>2.9266636883283805</v>
      </c>
      <c r="AP42" s="47">
        <f t="shared" si="37"/>
        <v>0.86870401192553015</v>
      </c>
    </row>
    <row r="43" spans="2:42">
      <c r="B43" s="97" t="s">
        <v>65</v>
      </c>
      <c r="C43" s="98">
        <v>18230711</v>
      </c>
      <c r="D43" s="61" t="s">
        <v>125</v>
      </c>
      <c r="E43" s="38" t="s">
        <v>1027</v>
      </c>
      <c r="F43" s="39" t="s">
        <v>1028</v>
      </c>
      <c r="G43" s="39">
        <v>20</v>
      </c>
      <c r="H43" s="39"/>
      <c r="I43" s="40" t="s">
        <v>274</v>
      </c>
      <c r="J43" s="41">
        <v>1</v>
      </c>
      <c r="K43" s="41">
        <v>453723</v>
      </c>
      <c r="L43" s="41"/>
      <c r="M43" s="42">
        <v>223976</v>
      </c>
      <c r="N43" s="42">
        <v>295418</v>
      </c>
      <c r="O43" s="43">
        <v>453723</v>
      </c>
      <c r="P43" s="44">
        <v>223976</v>
      </c>
      <c r="Q43" s="44">
        <v>295418</v>
      </c>
      <c r="R43" s="45"/>
      <c r="S43" s="46"/>
      <c r="T43" s="39">
        <f t="shared" si="19"/>
        <v>20</v>
      </c>
      <c r="U43" s="47">
        <f t="shared" si="20"/>
        <v>1.418893563046717</v>
      </c>
      <c r="V43" s="48">
        <f t="shared" si="21"/>
        <v>71442</v>
      </c>
      <c r="W43" s="49">
        <f t="shared" si="22"/>
        <v>7.0944678152335849E-2</v>
      </c>
      <c r="X43" s="44">
        <f t="shared" si="23"/>
        <v>76675.174227114345</v>
      </c>
      <c r="Y43" s="44">
        <f t="shared" si="24"/>
        <v>71442</v>
      </c>
      <c r="Z43" s="44">
        <f t="shared" si="25"/>
        <v>208835.6030380436</v>
      </c>
      <c r="AA43" s="50">
        <f t="shared" si="26"/>
        <v>372093.17422711436</v>
      </c>
      <c r="AB43" s="51">
        <f t="shared" si="27"/>
        <v>195228.19766106718</v>
      </c>
      <c r="AC43" s="44">
        <f t="shared" si="28"/>
        <v>347848.157639632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1.2592865625776986</v>
      </c>
      <c r="AG43" s="44">
        <f t="shared" si="31"/>
        <v>571367.27703244111</v>
      </c>
      <c r="AH43" s="52">
        <f>HLOOKUP(I43,ElecAvoidedCostsWOCC!$A$5:$Q$50,T43+1,FALSE)</f>
        <v>1.2592865625776986</v>
      </c>
      <c r="AI43" s="44">
        <f t="shared" si="32"/>
        <v>0</v>
      </c>
      <c r="AJ43" s="44">
        <f t="shared" si="33"/>
        <v>571367.27703244111</v>
      </c>
      <c r="AK43" s="44">
        <f>HLOOKUP(I43,ElecAvoidedCostsWOCC!$A$5:$Q$50,G43+1,FALSE)*J43*L43</f>
        <v>0</v>
      </c>
      <c r="AL43" s="44">
        <f t="shared" si="34"/>
        <v>571367.27703244111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571367.27703244111</v>
      </c>
      <c r="AN43" s="48">
        <f t="shared" si="35"/>
        <v>628504.0047356853</v>
      </c>
      <c r="AO43" s="47">
        <f t="shared" si="36"/>
        <v>2.926663688328381</v>
      </c>
      <c r="AP43" s="47">
        <f t="shared" si="37"/>
        <v>1.8068343641676279</v>
      </c>
    </row>
    <row r="44" spans="2:42">
      <c r="B44" s="97" t="s">
        <v>65</v>
      </c>
      <c r="C44" s="98">
        <v>18230711</v>
      </c>
      <c r="D44" s="61" t="s">
        <v>125</v>
      </c>
      <c r="E44" s="38" t="s">
        <v>1027</v>
      </c>
      <c r="F44" s="39" t="s">
        <v>1028</v>
      </c>
      <c r="G44" s="39">
        <v>20</v>
      </c>
      <c r="H44" s="39"/>
      <c r="I44" s="40" t="s">
        <v>274</v>
      </c>
      <c r="J44" s="41">
        <v>1</v>
      </c>
      <c r="K44" s="41">
        <v>161429</v>
      </c>
      <c r="L44" s="41"/>
      <c r="M44" s="42">
        <v>28054</v>
      </c>
      <c r="N44" s="42">
        <v>63183</v>
      </c>
      <c r="O44" s="43">
        <v>161429</v>
      </c>
      <c r="P44" s="44">
        <v>28054</v>
      </c>
      <c r="Q44" s="44">
        <v>63183</v>
      </c>
      <c r="R44" s="45"/>
      <c r="S44" s="46"/>
      <c r="T44" s="39">
        <f t="shared" si="19"/>
        <v>20</v>
      </c>
      <c r="U44" s="47">
        <f t="shared" si="20"/>
        <v>0.50482468155475579</v>
      </c>
      <c r="V44" s="48">
        <f t="shared" si="21"/>
        <v>35129</v>
      </c>
      <c r="W44" s="49">
        <f t="shared" si="22"/>
        <v>2.524123407773779E-2</v>
      </c>
      <c r="X44" s="44">
        <f t="shared" si="23"/>
        <v>27280.073305318092</v>
      </c>
      <c r="Y44" s="44">
        <f t="shared" si="24"/>
        <v>35129</v>
      </c>
      <c r="Z44" s="44">
        <f t="shared" si="25"/>
        <v>74301.110066777183</v>
      </c>
      <c r="AA44" s="50">
        <f t="shared" si="26"/>
        <v>90463.073305318088</v>
      </c>
      <c r="AB44" s="51">
        <f t="shared" si="27"/>
        <v>69459.764482356899</v>
      </c>
      <c r="AC44" s="44">
        <f t="shared" si="28"/>
        <v>84568.639156135439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1.2592865625776986</v>
      </c>
      <c r="AG44" s="44">
        <f t="shared" si="31"/>
        <v>203285.37051035531</v>
      </c>
      <c r="AH44" s="52">
        <f>HLOOKUP(I44,ElecAvoidedCostsWOCC!$A$5:$Q$50,T44+1,FALSE)</f>
        <v>1.2592865625776986</v>
      </c>
      <c r="AI44" s="44">
        <f t="shared" si="32"/>
        <v>0</v>
      </c>
      <c r="AJ44" s="44">
        <f t="shared" si="33"/>
        <v>203285.37051035531</v>
      </c>
      <c r="AK44" s="44">
        <f>HLOOKUP(I44,ElecAvoidedCostsWOCC!$A$5:$Q$50,G44+1,FALSE)*J44*L44</f>
        <v>0</v>
      </c>
      <c r="AL44" s="44">
        <f t="shared" si="34"/>
        <v>203285.37051035531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203285.37051035531</v>
      </c>
      <c r="AN44" s="48">
        <f t="shared" si="35"/>
        <v>223613.90756139086</v>
      </c>
      <c r="AO44" s="47">
        <f t="shared" si="36"/>
        <v>2.926663688328381</v>
      </c>
      <c r="AP44" s="47">
        <f t="shared" si="37"/>
        <v>2.6441705789842751</v>
      </c>
    </row>
    <row r="45" spans="2:42">
      <c r="B45" s="97" t="s">
        <v>65</v>
      </c>
      <c r="C45" s="98">
        <v>18230711</v>
      </c>
      <c r="D45" s="61" t="s">
        <v>125</v>
      </c>
      <c r="E45" s="38" t="s">
        <v>1029</v>
      </c>
      <c r="F45" s="39" t="s">
        <v>1030</v>
      </c>
      <c r="G45" s="39">
        <v>10</v>
      </c>
      <c r="H45" s="39"/>
      <c r="I45" s="40" t="s">
        <v>270</v>
      </c>
      <c r="J45" s="41">
        <v>1</v>
      </c>
      <c r="K45" s="41">
        <v>69315</v>
      </c>
      <c r="L45" s="41"/>
      <c r="M45" s="42">
        <v>50706</v>
      </c>
      <c r="N45" s="42">
        <v>146414</v>
      </c>
      <c r="O45" s="43">
        <v>69315</v>
      </c>
      <c r="P45" s="44">
        <v>50706</v>
      </c>
      <c r="Q45" s="44">
        <v>146414</v>
      </c>
      <c r="R45" s="45"/>
      <c r="S45" s="46"/>
      <c r="T45" s="39">
        <f t="shared" si="19"/>
        <v>10</v>
      </c>
      <c r="U45" s="47">
        <f t="shared" si="20"/>
        <v>0.10838177403678366</v>
      </c>
      <c r="V45" s="48">
        <f t="shared" si="21"/>
        <v>95708</v>
      </c>
      <c r="W45" s="49">
        <f t="shared" si="22"/>
        <v>1.0838177403678366E-2</v>
      </c>
      <c r="X45" s="44">
        <f t="shared" si="23"/>
        <v>11713.621971009692</v>
      </c>
      <c r="Y45" s="44">
        <f t="shared" si="24"/>
        <v>95708</v>
      </c>
      <c r="Z45" s="44">
        <f t="shared" si="25"/>
        <v>31903.694158290396</v>
      </c>
      <c r="AA45" s="50">
        <f t="shared" si="26"/>
        <v>158127.62197100971</v>
      </c>
      <c r="AB45" s="51">
        <f t="shared" si="27"/>
        <v>29824.898717668872</v>
      </c>
      <c r="AC45" s="44">
        <f t="shared" si="28"/>
        <v>147824.27032907328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0.70839718084543712</v>
      </c>
      <c r="AG45" s="44">
        <f t="shared" si="31"/>
        <v>49102.550590301471</v>
      </c>
      <c r="AH45" s="52">
        <f>HLOOKUP(I45,ElecAvoidedCostsWOCC!$A$5:$Q$50,T45+1,FALSE)</f>
        <v>0.70839718084543712</v>
      </c>
      <c r="AI45" s="44">
        <f t="shared" si="32"/>
        <v>0</v>
      </c>
      <c r="AJ45" s="44">
        <f t="shared" si="33"/>
        <v>49102.550590301471</v>
      </c>
      <c r="AK45" s="44">
        <f>HLOOKUP(I45,ElecAvoidedCostsWOCC!$A$5:$Q$50,G45+1,FALSE)*J45*L45</f>
        <v>0</v>
      </c>
      <c r="AL45" s="44">
        <f t="shared" si="34"/>
        <v>49102.550590301471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49102.550590301471</v>
      </c>
      <c r="AN45" s="48">
        <f t="shared" si="35"/>
        <v>54012.805649331625</v>
      </c>
      <c r="AO45" s="47">
        <f t="shared" si="36"/>
        <v>1.6463610171863594</v>
      </c>
      <c r="AP45" s="47">
        <f t="shared" si="37"/>
        <v>0.36538523429943615</v>
      </c>
    </row>
    <row r="46" spans="2:42">
      <c r="B46" s="97" t="s">
        <v>65</v>
      </c>
      <c r="C46" s="98">
        <v>18230711</v>
      </c>
      <c r="D46" s="61" t="s">
        <v>125</v>
      </c>
      <c r="E46" s="38" t="s">
        <v>1029</v>
      </c>
      <c r="F46" s="39" t="s">
        <v>1030</v>
      </c>
      <c r="G46" s="39">
        <v>10</v>
      </c>
      <c r="H46" s="39"/>
      <c r="I46" s="40" t="s">
        <v>270</v>
      </c>
      <c r="J46" s="41">
        <v>1</v>
      </c>
      <c r="K46" s="41">
        <v>572958</v>
      </c>
      <c r="L46" s="41"/>
      <c r="M46" s="42">
        <v>152669</v>
      </c>
      <c r="N46" s="42">
        <v>170587</v>
      </c>
      <c r="O46" s="43">
        <v>572958</v>
      </c>
      <c r="P46" s="44">
        <v>152669</v>
      </c>
      <c r="Q46" s="44">
        <v>170587</v>
      </c>
      <c r="R46" s="45"/>
      <c r="S46" s="46"/>
      <c r="T46" s="39">
        <f t="shared" si="19"/>
        <v>10</v>
      </c>
      <c r="U46" s="47">
        <f t="shared" si="20"/>
        <v>0.89588407254659874</v>
      </c>
      <c r="V46" s="48">
        <f t="shared" si="21"/>
        <v>17918</v>
      </c>
      <c r="W46" s="49">
        <f t="shared" si="22"/>
        <v>8.9588407254659871E-2</v>
      </c>
      <c r="X46" s="44">
        <f t="shared" si="23"/>
        <v>96824.834700508844</v>
      </c>
      <c r="Y46" s="44">
        <f t="shared" si="24"/>
        <v>17918</v>
      </c>
      <c r="Z46" s="44">
        <f t="shared" si="25"/>
        <v>263716.03256936808</v>
      </c>
      <c r="AA46" s="50">
        <f t="shared" si="26"/>
        <v>267411.83470050886</v>
      </c>
      <c r="AB46" s="51">
        <f t="shared" si="27"/>
        <v>246532.70315917366</v>
      </c>
      <c r="AC46" s="44">
        <f t="shared" si="28"/>
        <v>249987.69253109174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0.70839718084543712</v>
      </c>
      <c r="AG46" s="44">
        <f t="shared" si="31"/>
        <v>405881.83194283996</v>
      </c>
      <c r="AH46" s="52">
        <f>HLOOKUP(I46,ElecAvoidedCostsWOCC!$A$5:$Q$50,T46+1,FALSE)</f>
        <v>0.70839718084543712</v>
      </c>
      <c r="AI46" s="44">
        <f t="shared" si="32"/>
        <v>0</v>
      </c>
      <c r="AJ46" s="44">
        <f t="shared" si="33"/>
        <v>405881.83194283996</v>
      </c>
      <c r="AK46" s="44">
        <f>HLOOKUP(I46,ElecAvoidedCostsWOCC!$A$5:$Q$50,G46+1,FALSE)*J46*L46</f>
        <v>0</v>
      </c>
      <c r="AL46" s="44">
        <f t="shared" si="34"/>
        <v>405881.83194283996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405881.83194283996</v>
      </c>
      <c r="AN46" s="48">
        <f t="shared" si="35"/>
        <v>446470.01513712399</v>
      </c>
      <c r="AO46" s="47">
        <f t="shared" si="36"/>
        <v>1.6463610171863594</v>
      </c>
      <c r="AP46" s="47">
        <f t="shared" si="37"/>
        <v>1.7859679835302098</v>
      </c>
    </row>
    <row r="47" spans="2:42">
      <c r="B47" s="97" t="s">
        <v>65</v>
      </c>
      <c r="C47" s="98">
        <v>18230711</v>
      </c>
      <c r="D47" s="61" t="s">
        <v>125</v>
      </c>
      <c r="E47" s="38" t="s">
        <v>1029</v>
      </c>
      <c r="F47" s="39" t="s">
        <v>1030</v>
      </c>
      <c r="G47" s="39">
        <v>10</v>
      </c>
      <c r="H47" s="39"/>
      <c r="I47" s="40" t="s">
        <v>270</v>
      </c>
      <c r="J47" s="41">
        <v>1</v>
      </c>
      <c r="K47" s="41">
        <v>784332</v>
      </c>
      <c r="L47" s="41"/>
      <c r="M47" s="42">
        <v>42234</v>
      </c>
      <c r="N47" s="42">
        <v>42234</v>
      </c>
      <c r="O47" s="43">
        <v>784332</v>
      </c>
      <c r="P47" s="44">
        <v>42234</v>
      </c>
      <c r="Q47" s="44">
        <v>42234</v>
      </c>
      <c r="R47" s="45"/>
      <c r="S47" s="46"/>
      <c r="T47" s="39">
        <f t="shared" si="19"/>
        <v>10</v>
      </c>
      <c r="U47" s="47">
        <f t="shared" si="20"/>
        <v>1.2263910206134112</v>
      </c>
      <c r="V47" s="48">
        <f t="shared" si="21"/>
        <v>0</v>
      </c>
      <c r="W47" s="49">
        <f t="shared" si="22"/>
        <v>0.12263910206134113</v>
      </c>
      <c r="X47" s="44">
        <f t="shared" si="23"/>
        <v>132545.1712871092</v>
      </c>
      <c r="Y47" s="44">
        <f t="shared" si="24"/>
        <v>0</v>
      </c>
      <c r="Z47" s="44">
        <f t="shared" si="25"/>
        <v>361005.38478771149</v>
      </c>
      <c r="AA47" s="50">
        <f t="shared" si="26"/>
        <v>174779.1712871092</v>
      </c>
      <c r="AB47" s="51">
        <f t="shared" si="27"/>
        <v>337482.83143658174</v>
      </c>
      <c r="AC47" s="44">
        <f t="shared" si="28"/>
        <v>163390.83040769299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0.70839718084543712</v>
      </c>
      <c r="AG47" s="44">
        <f t="shared" si="31"/>
        <v>555618.57764686341</v>
      </c>
      <c r="AH47" s="52">
        <f>HLOOKUP(I47,ElecAvoidedCostsWOCC!$A$5:$Q$50,T47+1,FALSE)</f>
        <v>0.70839718084543712</v>
      </c>
      <c r="AI47" s="44">
        <f t="shared" si="32"/>
        <v>0</v>
      </c>
      <c r="AJ47" s="44">
        <f t="shared" si="33"/>
        <v>555618.57764686341</v>
      </c>
      <c r="AK47" s="44">
        <f>HLOOKUP(I47,ElecAvoidedCostsWOCC!$A$5:$Q$50,G47+1,FALSE)*J47*L47</f>
        <v>0</v>
      </c>
      <c r="AL47" s="44">
        <f t="shared" si="34"/>
        <v>555618.57764686341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555618.57764686341</v>
      </c>
      <c r="AN47" s="48">
        <f t="shared" si="35"/>
        <v>611180.43541154976</v>
      </c>
      <c r="AO47" s="47">
        <f t="shared" si="36"/>
        <v>1.6463610171863594</v>
      </c>
      <c r="AP47" s="47">
        <f t="shared" si="37"/>
        <v>3.7406042547585541</v>
      </c>
    </row>
    <row r="48" spans="2:42">
      <c r="B48" s="97" t="s">
        <v>65</v>
      </c>
      <c r="C48" s="98">
        <v>18230711</v>
      </c>
      <c r="D48" s="61" t="s">
        <v>125</v>
      </c>
      <c r="E48" s="38" t="s">
        <v>1031</v>
      </c>
      <c r="F48" s="39" t="s">
        <v>1032</v>
      </c>
      <c r="G48" s="39">
        <v>10</v>
      </c>
      <c r="H48" s="39"/>
      <c r="I48" s="40" t="s">
        <v>270</v>
      </c>
      <c r="J48" s="41">
        <v>1</v>
      </c>
      <c r="K48" s="41">
        <v>199043</v>
      </c>
      <c r="L48" s="41"/>
      <c r="M48" s="42">
        <v>42903</v>
      </c>
      <c r="N48" s="42">
        <v>61290</v>
      </c>
      <c r="O48" s="43">
        <v>199043</v>
      </c>
      <c r="P48" s="44">
        <v>42903</v>
      </c>
      <c r="Q48" s="44">
        <v>61290</v>
      </c>
      <c r="R48" s="45"/>
      <c r="S48" s="46"/>
      <c r="T48" s="39">
        <f t="shared" si="19"/>
        <v>10</v>
      </c>
      <c r="U48" s="47">
        <f t="shared" si="20"/>
        <v>0.31122604702594719</v>
      </c>
      <c r="V48" s="48">
        <f t="shared" si="21"/>
        <v>18387</v>
      </c>
      <c r="W48" s="49">
        <f t="shared" si="22"/>
        <v>3.112260470259472E-2</v>
      </c>
      <c r="X48" s="44">
        <f t="shared" si="23"/>
        <v>33636.506643232809</v>
      </c>
      <c r="Y48" s="44">
        <f t="shared" si="24"/>
        <v>18387</v>
      </c>
      <c r="Z48" s="44">
        <f t="shared" si="25"/>
        <v>91613.748775136628</v>
      </c>
      <c r="AA48" s="50">
        <f t="shared" si="26"/>
        <v>94926.506643232802</v>
      </c>
      <c r="AB48" s="51">
        <f t="shared" si="27"/>
        <v>85644.338389395736</v>
      </c>
      <c r="AC48" s="44">
        <f t="shared" si="28"/>
        <v>88741.242070891647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0.70839718084543712</v>
      </c>
      <c r="AG48" s="44">
        <f t="shared" si="31"/>
        <v>141001.50006701835</v>
      </c>
      <c r="AH48" s="52">
        <f>HLOOKUP(I48,ElecAvoidedCostsWOCC!$A$5:$Q$50,T48+1,FALSE)</f>
        <v>0.70839718084543712</v>
      </c>
      <c r="AI48" s="44">
        <f t="shared" si="32"/>
        <v>0</v>
      </c>
      <c r="AJ48" s="44">
        <f t="shared" si="33"/>
        <v>141001.50006701835</v>
      </c>
      <c r="AK48" s="44">
        <f>HLOOKUP(I48,ElecAvoidedCostsWOCC!$A$5:$Q$50,G48+1,FALSE)*J48*L48</f>
        <v>0</v>
      </c>
      <c r="AL48" s="44">
        <f t="shared" si="34"/>
        <v>141001.50006701835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141001.50006701835</v>
      </c>
      <c r="AN48" s="48">
        <f t="shared" si="35"/>
        <v>155101.6500737202</v>
      </c>
      <c r="AO48" s="47">
        <f t="shared" si="36"/>
        <v>1.6463610171863596</v>
      </c>
      <c r="AP48" s="47">
        <f t="shared" si="37"/>
        <v>1.7477967003190693</v>
      </c>
    </row>
    <row r="49" spans="2:42">
      <c r="B49" s="97" t="s">
        <v>65</v>
      </c>
      <c r="C49" s="98">
        <v>18230711</v>
      </c>
      <c r="D49" s="61" t="s">
        <v>125</v>
      </c>
      <c r="E49" s="38" t="s">
        <v>1033</v>
      </c>
      <c r="F49" s="39" t="s">
        <v>1034</v>
      </c>
      <c r="G49" s="39">
        <v>20</v>
      </c>
      <c r="H49" s="39"/>
      <c r="I49" s="40" t="s">
        <v>275</v>
      </c>
      <c r="J49" s="41">
        <v>1</v>
      </c>
      <c r="K49" s="41">
        <v>122189</v>
      </c>
      <c r="L49" s="41"/>
      <c r="M49" s="42">
        <v>30934</v>
      </c>
      <c r="N49" s="42">
        <v>106413</v>
      </c>
      <c r="O49" s="43">
        <v>122189</v>
      </c>
      <c r="P49" s="44">
        <v>30934</v>
      </c>
      <c r="Q49" s="44">
        <v>106413</v>
      </c>
      <c r="R49" s="45"/>
      <c r="S49" s="46"/>
      <c r="T49" s="39">
        <f t="shared" si="19"/>
        <v>20</v>
      </c>
      <c r="U49" s="47">
        <f t="shared" si="20"/>
        <v>0.3821124024462399</v>
      </c>
      <c r="V49" s="48">
        <f t="shared" si="21"/>
        <v>75479</v>
      </c>
      <c r="W49" s="49">
        <f t="shared" si="22"/>
        <v>1.9105620122311994E-2</v>
      </c>
      <c r="X49" s="44">
        <f t="shared" si="23"/>
        <v>20648.86034791464</v>
      </c>
      <c r="Y49" s="44">
        <f t="shared" si="24"/>
        <v>75479</v>
      </c>
      <c r="Z49" s="44">
        <f t="shared" si="25"/>
        <v>56240.070482685493</v>
      </c>
      <c r="AA49" s="50">
        <f t="shared" si="26"/>
        <v>127061.86034791464</v>
      </c>
      <c r="AB49" s="51">
        <f t="shared" si="27"/>
        <v>52575.554344849479</v>
      </c>
      <c r="AC49" s="44">
        <f t="shared" si="28"/>
        <v>118782.70575667442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1.7025958820263232</v>
      </c>
      <c r="AG49" s="44">
        <f t="shared" si="31"/>
        <v>208038.48822891442</v>
      </c>
      <c r="AH49" s="52">
        <f>HLOOKUP(I49,ElecAvoidedCostsWOCC!$A$5:$Q$50,T49+1,FALSE)</f>
        <v>1.7025958820263232</v>
      </c>
      <c r="AI49" s="44">
        <f t="shared" si="32"/>
        <v>0</v>
      </c>
      <c r="AJ49" s="44">
        <f t="shared" si="33"/>
        <v>208038.48822891442</v>
      </c>
      <c r="AK49" s="44">
        <f>HLOOKUP(I49,ElecAvoidedCostsWOCC!$A$5:$Q$50,G49+1,FALSE)*J49*L49</f>
        <v>0</v>
      </c>
      <c r="AL49" s="44">
        <f t="shared" si="34"/>
        <v>208038.48822891442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208038.48822891442</v>
      </c>
      <c r="AN49" s="48">
        <f t="shared" si="35"/>
        <v>228842.33705180587</v>
      </c>
      <c r="AO49" s="47">
        <f t="shared" si="36"/>
        <v>3.9569433136998344</v>
      </c>
      <c r="AP49" s="47">
        <f t="shared" si="37"/>
        <v>1.9265627567079324</v>
      </c>
    </row>
    <row r="50" spans="2:42">
      <c r="B50" s="97" t="s">
        <v>65</v>
      </c>
      <c r="C50" s="98">
        <v>18230711</v>
      </c>
      <c r="D50" s="61" t="s">
        <v>125</v>
      </c>
      <c r="E50" s="38" t="s">
        <v>1035</v>
      </c>
      <c r="F50" s="39" t="s">
        <v>1036</v>
      </c>
      <c r="G50" s="39">
        <v>5</v>
      </c>
      <c r="H50" s="39"/>
      <c r="I50" s="40" t="s">
        <v>270</v>
      </c>
      <c r="J50" s="41">
        <v>1</v>
      </c>
      <c r="K50" s="41"/>
      <c r="L50" s="41"/>
      <c r="M50" s="42">
        <v>1574</v>
      </c>
      <c r="N50" s="42">
        <v>1574</v>
      </c>
      <c r="O50" s="43">
        <v>0</v>
      </c>
      <c r="P50" s="44">
        <v>1574</v>
      </c>
      <c r="Q50" s="44">
        <v>1574</v>
      </c>
      <c r="R50" s="45"/>
      <c r="S50" s="46"/>
      <c r="T50" s="39">
        <f t="shared" si="19"/>
        <v>5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1574</v>
      </c>
      <c r="AB50" s="51">
        <f t="shared" si="27"/>
        <v>0</v>
      </c>
      <c r="AC50" s="44">
        <f t="shared" si="28"/>
        <v>1471.440590819856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0.35807218478063102</v>
      </c>
      <c r="AG50" s="44">
        <f t="shared" si="31"/>
        <v>0</v>
      </c>
      <c r="AH50" s="52">
        <f>HLOOKUP(I50,ElecAvoidedCostsWOCC!$A$5:$Q$50,T50+1,FALSE)</f>
        <v>0.35807218478063102</v>
      </c>
      <c r="AI50" s="44">
        <f t="shared" si="32"/>
        <v>0</v>
      </c>
      <c r="AJ50" s="44">
        <f t="shared" si="33"/>
        <v>0</v>
      </c>
      <c r="AK50" s="44">
        <f>HLOOKUP(I50,ElecAvoidedCostsWOCC!$A$5:$Q$50,G50+1,FALSE)*J50*L50</f>
        <v>0</v>
      </c>
      <c r="AL50" s="44">
        <f t="shared" si="34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>
        <f t="shared" si="37"/>
        <v>0</v>
      </c>
    </row>
    <row r="51" spans="2:42">
      <c r="B51" s="97" t="s">
        <v>65</v>
      </c>
      <c r="C51" s="98">
        <v>18230711</v>
      </c>
      <c r="D51" s="61" t="s">
        <v>125</v>
      </c>
      <c r="E51" s="38" t="s">
        <v>1037</v>
      </c>
      <c r="F51" s="39" t="s">
        <v>1038</v>
      </c>
      <c r="G51" s="39">
        <v>15</v>
      </c>
      <c r="H51" s="39"/>
      <c r="I51" s="40" t="s">
        <v>270</v>
      </c>
      <c r="J51" s="41">
        <v>1</v>
      </c>
      <c r="K51" s="41">
        <v>811961</v>
      </c>
      <c r="L51" s="41"/>
      <c r="M51" s="42">
        <v>385580</v>
      </c>
      <c r="N51" s="42">
        <v>544791.4</v>
      </c>
      <c r="O51" s="43">
        <v>811961</v>
      </c>
      <c r="P51" s="44">
        <v>385580</v>
      </c>
      <c r="Q51" s="44">
        <v>544791.4</v>
      </c>
      <c r="R51" s="45"/>
      <c r="S51" s="46"/>
      <c r="T51" s="39">
        <f t="shared" si="19"/>
        <v>15</v>
      </c>
      <c r="U51" s="47">
        <f t="shared" si="20"/>
        <v>1.904388089778855</v>
      </c>
      <c r="V51" s="48">
        <f t="shared" si="21"/>
        <v>159211.40000000002</v>
      </c>
      <c r="W51" s="49">
        <f t="shared" si="22"/>
        <v>0.12695920598525701</v>
      </c>
      <c r="X51" s="44">
        <f t="shared" si="23"/>
        <v>137214.22793339106</v>
      </c>
      <c r="Y51" s="44">
        <f t="shared" si="24"/>
        <v>159211.40000000002</v>
      </c>
      <c r="Z51" s="44">
        <f t="shared" si="25"/>
        <v>373722.21615032281</v>
      </c>
      <c r="AA51" s="50">
        <f t="shared" si="26"/>
        <v>682005.62793339114</v>
      </c>
      <c r="AB51" s="51">
        <f t="shared" si="27"/>
        <v>349371.05370694847</v>
      </c>
      <c r="AC51" s="44">
        <f t="shared" si="28"/>
        <v>637567.19447825663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1.0293963841416951</v>
      </c>
      <c r="AG51" s="44">
        <f t="shared" si="31"/>
        <v>835829.71746407484</v>
      </c>
      <c r="AH51" s="52">
        <f>HLOOKUP(I51,ElecAvoidedCostsWOCC!$A$5:$Q$50,T51+1,FALSE)</f>
        <v>1.0293963841416951</v>
      </c>
      <c r="AI51" s="44">
        <f t="shared" si="32"/>
        <v>0</v>
      </c>
      <c r="AJ51" s="44">
        <f t="shared" si="33"/>
        <v>835829.71746407484</v>
      </c>
      <c r="AK51" s="44">
        <f>HLOOKUP(I51,ElecAvoidedCostsWOCC!$A$5:$Q$50,G51+1,FALSE)*J51*L51</f>
        <v>0</v>
      </c>
      <c r="AL51" s="44">
        <f t="shared" si="34"/>
        <v>835829.71746407484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835829.71746407484</v>
      </c>
      <c r="AN51" s="48">
        <f t="shared" si="35"/>
        <v>919412.68921048241</v>
      </c>
      <c r="AO51" s="47">
        <f t="shared" si="36"/>
        <v>2.3923839957421507</v>
      </c>
      <c r="AP51" s="47">
        <f t="shared" si="37"/>
        <v>1.4420639850563042</v>
      </c>
    </row>
    <row r="52" spans="2:42">
      <c r="B52" s="97" t="s">
        <v>65</v>
      </c>
      <c r="C52" s="98">
        <v>18230711</v>
      </c>
      <c r="D52" s="61" t="s">
        <v>125</v>
      </c>
      <c r="E52" s="38" t="s">
        <v>1039</v>
      </c>
      <c r="F52" s="39" t="s">
        <v>1040</v>
      </c>
      <c r="G52" s="39">
        <v>5</v>
      </c>
      <c r="H52" s="39"/>
      <c r="I52" s="40" t="s">
        <v>270</v>
      </c>
      <c r="J52" s="41">
        <v>1</v>
      </c>
      <c r="K52" s="41"/>
      <c r="L52" s="41"/>
      <c r="M52" s="42">
        <v>4987</v>
      </c>
      <c r="N52" s="42">
        <v>4987</v>
      </c>
      <c r="O52" s="43">
        <v>0</v>
      </c>
      <c r="P52" s="44">
        <v>4987</v>
      </c>
      <c r="Q52" s="44">
        <v>4987</v>
      </c>
      <c r="R52" s="45"/>
      <c r="S52" s="46"/>
      <c r="T52" s="39">
        <f t="shared" si="19"/>
        <v>5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4987</v>
      </c>
      <c r="AB52" s="51">
        <f t="shared" si="27"/>
        <v>0</v>
      </c>
      <c r="AC52" s="44">
        <f t="shared" si="28"/>
        <v>4662.0547817144989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0.35807218478063102</v>
      </c>
      <c r="AG52" s="44">
        <f t="shared" si="31"/>
        <v>0</v>
      </c>
      <c r="AH52" s="52">
        <f>HLOOKUP(I52,ElecAvoidedCostsWOCC!$A$5:$Q$50,T52+1,FALSE)</f>
        <v>0.35807218478063102</v>
      </c>
      <c r="AI52" s="44">
        <f t="shared" si="32"/>
        <v>0</v>
      </c>
      <c r="AJ52" s="44">
        <f t="shared" si="33"/>
        <v>0</v>
      </c>
      <c r="AK52" s="44">
        <f>HLOOKUP(I52,ElecAvoidedCostsWOCC!$A$5:$Q$50,G52+1,FALSE)*J52*L52</f>
        <v>0</v>
      </c>
      <c r="AL52" s="44">
        <f t="shared" si="34"/>
        <v>0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>
        <f t="shared" si="37"/>
        <v>0</v>
      </c>
    </row>
    <row r="53" spans="2:42">
      <c r="B53" s="97" t="s">
        <v>65</v>
      </c>
      <c r="C53" s="98">
        <v>18230711</v>
      </c>
      <c r="D53" s="61" t="s">
        <v>125</v>
      </c>
      <c r="E53" s="38" t="s">
        <v>1041</v>
      </c>
      <c r="F53" s="39" t="s">
        <v>1042</v>
      </c>
      <c r="G53" s="39">
        <v>5</v>
      </c>
      <c r="H53" s="39"/>
      <c r="I53" s="40" t="s">
        <v>270</v>
      </c>
      <c r="J53" s="41">
        <v>1</v>
      </c>
      <c r="K53" s="41"/>
      <c r="L53" s="41"/>
      <c r="M53" s="42"/>
      <c r="N53" s="42"/>
      <c r="O53" s="43">
        <v>0</v>
      </c>
      <c r="P53" s="44">
        <v>0</v>
      </c>
      <c r="Q53" s="44">
        <v>0</v>
      </c>
      <c r="R53" s="45"/>
      <c r="S53" s="46"/>
      <c r="T53" s="39">
        <f t="shared" si="19"/>
        <v>5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0.35807218478063102</v>
      </c>
      <c r="AG53" s="44">
        <f t="shared" si="31"/>
        <v>0</v>
      </c>
      <c r="AH53" s="52">
        <f>HLOOKUP(I53,ElecAvoidedCostsWOCC!$A$5:$Q$50,T53+1,FALSE)</f>
        <v>0.35807218478063102</v>
      </c>
      <c r="AI53" s="44">
        <f t="shared" si="32"/>
        <v>0</v>
      </c>
      <c r="AJ53" s="44">
        <f t="shared" si="33"/>
        <v>0</v>
      </c>
      <c r="AK53" s="44">
        <f>HLOOKUP(I53,ElecAvoidedCostsWOCC!$A$5:$Q$50,G53+1,FALSE)*J53*L53</f>
        <v>0</v>
      </c>
      <c r="AL53" s="44">
        <f t="shared" si="34"/>
        <v>0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HLOOKUP(I68,ElecAvoidedCostsWOCC!$A$5:$Q$50,G68+1,FALSE)</f>
        <v>#N/A</v>
      </c>
      <c r="AG68" s="44" t="e">
        <f t="shared" si="31"/>
        <v>#N/A</v>
      </c>
      <c r="AH68" s="52" t="e">
        <f>HLOOKUP(I68,ElecAvoidedCostsWOCC!$A$5:$Q$50,T68+1,FALSE)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HLOOKUP(I68,ElecAvoidedCostsWOCC!$A$5:$Q$50,G68+1,FALSE)*J68*L68</f>
        <v>#N/A</v>
      </c>
      <c r="AL68" s="44" t="e">
        <f t="shared" si="34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HLOOKUP(I70,ElecAvoidedCostsWOCC!$A$5:$Q$50,G70+1,FALSE)</f>
        <v>#N/A</v>
      </c>
      <c r="AG70" s="44" t="e">
        <f t="shared" si="31"/>
        <v>#N/A</v>
      </c>
      <c r="AH70" s="52" t="e">
        <f>HLOOKUP(I70,ElecAvoidedCostsWOCC!$A$5:$Q$50,T70+1,FALSE)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HLOOKUP(I70,ElecAvoidedCostsWOCC!$A$5:$Q$50,G70+1,FALSE)*J70*L70</f>
        <v>#N/A</v>
      </c>
      <c r="AL70" s="44" t="e">
        <f t="shared" si="34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HLOOKUP(I73,ElecAvoidedCostsWOCC!$A$5:$Q$50,G73+1,FALSE)</f>
        <v>#N/A</v>
      </c>
      <c r="AG73" s="44" t="e">
        <f t="shared" si="31"/>
        <v>#N/A</v>
      </c>
      <c r="AH73" s="52" t="e">
        <f>HLOOKUP(I73,ElecAvoidedCostsWOCC!$A$5:$Q$50,T73+1,FALSE)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HLOOKUP(I73,ElecAvoidedCostsWOCC!$A$5:$Q$50,G73+1,FALSE)*J73*L73</f>
        <v>#N/A</v>
      </c>
      <c r="AL73" s="44" t="e">
        <f t="shared" si="34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HLOOKUP(I74,ElecAvoidedCostsWOCC!$A$5:$Q$50,G74+1,FALSE)</f>
        <v>#N/A</v>
      </c>
      <c r="AG74" s="44" t="e">
        <f t="shared" si="31"/>
        <v>#N/A</v>
      </c>
      <c r="AH74" s="52" t="e">
        <f>HLOOKUP(I74,ElecAvoidedCostsWOCC!$A$5:$Q$50,T74+1,FALSE)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HLOOKUP(I74,ElecAvoidedCostsWOCC!$A$5:$Q$50,G74+1,FALSE)*J74*L74</f>
        <v>#N/A</v>
      </c>
      <c r="AL74" s="44" t="e">
        <f t="shared" si="34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HLOOKUP(I77,ElecAvoidedCostsWOCC!$A$5:$Q$50,G77+1,FALSE)</f>
        <v>#N/A</v>
      </c>
      <c r="AG77" s="44" t="e">
        <f t="shared" si="31"/>
        <v>#N/A</v>
      </c>
      <c r="AH77" s="52" t="e">
        <f>HLOOKUP(I77,ElecAvoidedCostsWOCC!$A$5:$Q$50,T77+1,FALSE)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HLOOKUP(I77,ElecAvoidedCostsWOCC!$A$5:$Q$50,G77+1,FALSE)*J77*L77</f>
        <v>#N/A</v>
      </c>
      <c r="AL77" s="44" t="e">
        <f t="shared" si="34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HLOOKUP(I78,ElecAvoidedCostsWOCC!$A$5:$Q$50,G78+1,FALSE)</f>
        <v>#N/A</v>
      </c>
      <c r="AG78" s="44" t="e">
        <f t="shared" si="31"/>
        <v>#N/A</v>
      </c>
      <c r="AH78" s="52" t="e">
        <f>HLOOKUP(I78,ElecAvoidedCostsWOCC!$A$5:$Q$50,T78+1,FALSE)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HLOOKUP(I78,ElecAvoidedCostsWOCC!$A$5:$Q$50,G78+1,FALSE)*J78*L78</f>
        <v>#N/A</v>
      </c>
      <c r="AL78" s="44" t="e">
        <f t="shared" si="34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HLOOKUP(I79,ElecAvoidedCostsWOCC!$A$5:$Q$50,G79+1,FALSE)</f>
        <v>#N/A</v>
      </c>
      <c r="AG79" s="44" t="e">
        <f t="shared" si="31"/>
        <v>#N/A</v>
      </c>
      <c r="AH79" s="52" t="e">
        <f>HLOOKUP(I79,ElecAvoidedCostsWOCC!$A$5:$Q$50,T79+1,FALSE)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HLOOKUP(I79,ElecAvoidedCostsWOCC!$A$5:$Q$50,G79+1,FALSE)*J79*L79</f>
        <v>#N/A</v>
      </c>
      <c r="AL79" s="44" t="e">
        <f t="shared" si="34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HLOOKUP(I80,ElecAvoidedCostsWOCC!$A$5:$Q$50,G80+1,FALSE)</f>
        <v>#N/A</v>
      </c>
      <c r="AG80" s="44" t="e">
        <f t="shared" si="31"/>
        <v>#N/A</v>
      </c>
      <c r="AH80" s="52" t="e">
        <f>HLOOKUP(I80,ElecAvoidedCostsWOCC!$A$5:$Q$50,T80+1,FALSE)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HLOOKUP(I80,ElecAvoidedCostsWOCC!$A$5:$Q$50,G80+1,FALSE)*J80*L80</f>
        <v>#N/A</v>
      </c>
      <c r="AL80" s="44" t="e">
        <f t="shared" si="34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HLOOKUP(I81,ElecAvoidedCostsWOCC!$A$5:$Q$50,G81+1,FALSE)</f>
        <v>#N/A</v>
      </c>
      <c r="AG81" s="44" t="e">
        <f t="shared" si="31"/>
        <v>#N/A</v>
      </c>
      <c r="AH81" s="52" t="e">
        <f>HLOOKUP(I81,ElecAvoidedCostsWOCC!$A$5:$Q$50,T81+1,FALSE)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HLOOKUP(I81,ElecAvoidedCostsWOCC!$A$5:$Q$50,G81+1,FALSE)*J81*L81</f>
        <v>#N/A</v>
      </c>
      <c r="AL81" s="44" t="e">
        <f t="shared" si="34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HLOOKUP(I82,ElecAvoidedCostsWOCC!$A$5:$Q$50,G82+1,FALSE)</f>
        <v>#N/A</v>
      </c>
      <c r="AG82" s="44" t="e">
        <f t="shared" si="31"/>
        <v>#N/A</v>
      </c>
      <c r="AH82" s="52" t="e">
        <f>HLOOKUP(I82,ElecAvoidedCostsWOCC!$A$5:$Q$50,T82+1,FALSE)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HLOOKUP(I82,ElecAvoidedCostsWOCC!$A$5:$Q$50,G82+1,FALSE)*J82*L82</f>
        <v>#N/A</v>
      </c>
      <c r="AL82" s="44" t="e">
        <f t="shared" si="34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HLOOKUP(I83,ElecAvoidedCostsWOCC!$A$5:$Q$50,G83+1,FALSE)</f>
        <v>#N/A</v>
      </c>
      <c r="AG83" s="44" t="e">
        <f t="shared" si="31"/>
        <v>#N/A</v>
      </c>
      <c r="AH83" s="52" t="e">
        <f>HLOOKUP(I83,ElecAvoidedCostsWOCC!$A$5:$Q$50,T83+1,FALSE)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HLOOKUP(I83,ElecAvoidedCostsWOCC!$A$5:$Q$50,G83+1,FALSE)*J83*L83</f>
        <v>#N/A</v>
      </c>
      <c r="AL83" s="44" t="e">
        <f t="shared" si="34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HLOOKUP(I84,ElecAvoidedCostsWOCC!$A$5:$Q$50,G84+1,FALSE)</f>
        <v>#N/A</v>
      </c>
      <c r="AG84" s="44" t="e">
        <f t="shared" si="31"/>
        <v>#N/A</v>
      </c>
      <c r="AH84" s="52" t="e">
        <f>HLOOKUP(I84,ElecAvoidedCostsWOCC!$A$5:$Q$50,T84+1,FALSE)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HLOOKUP(I84,ElecAvoidedCostsWOCC!$A$5:$Q$50,G84+1,FALSE)*J84*L84</f>
        <v>#N/A</v>
      </c>
      <c r="AL84" s="44" t="e">
        <f t="shared" si="34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HLOOKUP(I85,ElecAvoidedCostsWOCC!$A$5:$Q$50,G85+1,FALSE)</f>
        <v>#N/A</v>
      </c>
      <c r="AG85" s="44" t="e">
        <f t="shared" si="31"/>
        <v>#N/A</v>
      </c>
      <c r="AH85" s="52" t="e">
        <f>HLOOKUP(I85,ElecAvoidedCostsWOCC!$A$5:$Q$50,T85+1,FALSE)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HLOOKUP(I85,ElecAvoidedCostsWOCC!$A$5:$Q$50,G85+1,FALSE)*J85*L85</f>
        <v>#N/A</v>
      </c>
      <c r="AL85" s="44" t="e">
        <f t="shared" si="34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HLOOKUP(I86,ElecAvoidedCostsWOCC!$A$5:$Q$50,G86+1,FALSE)</f>
        <v>#N/A</v>
      </c>
      <c r="AG86" s="44" t="e">
        <f t="shared" si="31"/>
        <v>#N/A</v>
      </c>
      <c r="AH86" s="52" t="e">
        <f>HLOOKUP(I86,ElecAvoidedCostsWOCC!$A$5:$Q$50,T86+1,FALSE)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HLOOKUP(I86,ElecAvoidedCostsWOCC!$A$5:$Q$50,G86+1,FALSE)*J86*L86</f>
        <v>#N/A</v>
      </c>
      <c r="AL86" s="44" t="e">
        <f t="shared" si="34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19"/>
        <v>0</v>
      </c>
      <c r="U87" s="47">
        <f t="shared" si="20"/>
        <v>0</v>
      </c>
      <c r="V87" s="48">
        <f t="shared" si="21"/>
        <v>0</v>
      </c>
      <c r="W87" s="49">
        <f t="shared" si="22"/>
        <v>0</v>
      </c>
      <c r="X87" s="44">
        <f t="shared" si="23"/>
        <v>0</v>
      </c>
      <c r="Y87" s="44">
        <f t="shared" si="24"/>
        <v>0</v>
      </c>
      <c r="Z87" s="44">
        <f t="shared" si="25"/>
        <v>0</v>
      </c>
      <c r="AA87" s="50">
        <f t="shared" si="26"/>
        <v>0</v>
      </c>
      <c r="AB87" s="51">
        <f t="shared" si="27"/>
        <v>0</v>
      </c>
      <c r="AC87" s="44">
        <f t="shared" si="28"/>
        <v>0</v>
      </c>
      <c r="AD87" s="44">
        <f t="shared" si="29"/>
        <v>0</v>
      </c>
      <c r="AE87" s="44">
        <f t="shared" si="30"/>
        <v>0</v>
      </c>
      <c r="AF87" s="52" t="e">
        <f>HLOOKUP(I87,ElecAvoidedCostsWOCC!$A$5:$Q$50,G87+1,FALSE)</f>
        <v>#N/A</v>
      </c>
      <c r="AG87" s="44" t="e">
        <f t="shared" si="31"/>
        <v>#N/A</v>
      </c>
      <c r="AH87" s="52" t="e">
        <f>HLOOKUP(I87,ElecAvoidedCostsWOCC!$A$5:$Q$50,T87+1,FALSE)</f>
        <v>#N/A</v>
      </c>
      <c r="AI87" s="44" t="e">
        <f t="shared" si="32"/>
        <v>#N/A</v>
      </c>
      <c r="AJ87" s="44" t="e">
        <f t="shared" si="33"/>
        <v>#N/A</v>
      </c>
      <c r="AK87" s="44" t="e">
        <f>HLOOKUP(I87,ElecAvoidedCostsWOCC!$A$5:$Q$50,G87+1,FALSE)*J87*L87</f>
        <v>#N/A</v>
      </c>
      <c r="AL87" s="44" t="e">
        <f t="shared" si="34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35"/>
        <v>0</v>
      </c>
      <c r="AO87" s="47">
        <f t="shared" si="36"/>
        <v>0</v>
      </c>
      <c r="AP87" s="47" t="e">
        <f t="shared" si="37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19"/>
        <v>0</v>
      </c>
      <c r="U88" s="47">
        <f t="shared" si="20"/>
        <v>0</v>
      </c>
      <c r="V88" s="48">
        <f t="shared" si="21"/>
        <v>0</v>
      </c>
      <c r="W88" s="49">
        <f t="shared" si="22"/>
        <v>0</v>
      </c>
      <c r="X88" s="44">
        <f t="shared" si="23"/>
        <v>0</v>
      </c>
      <c r="Y88" s="44">
        <f t="shared" si="24"/>
        <v>0</v>
      </c>
      <c r="Z88" s="44">
        <f t="shared" si="25"/>
        <v>0</v>
      </c>
      <c r="AA88" s="50">
        <f t="shared" si="26"/>
        <v>0</v>
      </c>
      <c r="AB88" s="51">
        <f t="shared" si="27"/>
        <v>0</v>
      </c>
      <c r="AC88" s="44">
        <f t="shared" si="28"/>
        <v>0</v>
      </c>
      <c r="AD88" s="44">
        <f t="shared" si="29"/>
        <v>0</v>
      </c>
      <c r="AE88" s="44">
        <f t="shared" si="30"/>
        <v>0</v>
      </c>
      <c r="AF88" s="52" t="e">
        <f>HLOOKUP(I88,ElecAvoidedCostsWOCC!$A$5:$Q$50,G88+1,FALSE)</f>
        <v>#N/A</v>
      </c>
      <c r="AG88" s="44" t="e">
        <f t="shared" si="31"/>
        <v>#N/A</v>
      </c>
      <c r="AH88" s="52" t="e">
        <f>HLOOKUP(I88,ElecAvoidedCostsWOCC!$A$5:$Q$50,T88+1,FALSE)</f>
        <v>#N/A</v>
      </c>
      <c r="AI88" s="44" t="e">
        <f t="shared" si="32"/>
        <v>#N/A</v>
      </c>
      <c r="AJ88" s="44" t="e">
        <f t="shared" si="33"/>
        <v>#N/A</v>
      </c>
      <c r="AK88" s="44" t="e">
        <f>HLOOKUP(I88,ElecAvoidedCostsWOCC!$A$5:$Q$50,G88+1,FALSE)*J88*L88</f>
        <v>#N/A</v>
      </c>
      <c r="AL88" s="44" t="e">
        <f t="shared" si="34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35"/>
        <v>0</v>
      </c>
      <c r="AO88" s="47">
        <f t="shared" si="36"/>
        <v>0</v>
      </c>
      <c r="AP88" s="47" t="e">
        <f t="shared" si="37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>G89+H89</f>
        <v>0</v>
      </c>
      <c r="U89" s="47">
        <f>(O89/$A$10)*T89</f>
        <v>0</v>
      </c>
      <c r="V89" s="48">
        <f>N89-M89</f>
        <v>0</v>
      </c>
      <c r="W89" s="49">
        <f>(O89/A$10)</f>
        <v>0</v>
      </c>
      <c r="X89" s="44">
        <f>W89*A$8</f>
        <v>0</v>
      </c>
      <c r="Y89" s="44">
        <f>Q89-P89</f>
        <v>0</v>
      </c>
      <c r="Z89" s="44">
        <f>X89+(A$6*W89)</f>
        <v>0</v>
      </c>
      <c r="AA89" s="50">
        <f>Q89+X89</f>
        <v>0</v>
      </c>
      <c r="AB89" s="51">
        <f t="shared" ref="AB89:AC91" si="38">Z89/(1+ElecDiscountRate)^1</f>
        <v>0</v>
      </c>
      <c r="AC89" s="44">
        <f t="shared" si="38"/>
        <v>0</v>
      </c>
      <c r="AD89" s="44">
        <f>-PV(ElecDiscountRate,T89,R89)*J89</f>
        <v>0</v>
      </c>
      <c r="AE89" s="44">
        <f>-PV(ElecDiscountRate,T89,S89)*J89</f>
        <v>0</v>
      </c>
      <c r="AF89" s="52" t="e">
        <f>HLOOKUP(I89,ElecAvoidedCostsWOCC!$A$5:$Q$50,G89+1,FALSE)</f>
        <v>#N/A</v>
      </c>
      <c r="AG89" s="44" t="e">
        <f>AF89*J89*K89</f>
        <v>#N/A</v>
      </c>
      <c r="AH89" s="52" t="e">
        <f>HLOOKUP(I89,ElecAvoidedCostsWOCC!$A$5:$Q$50,T89+1,FALSE)</f>
        <v>#N/A</v>
      </c>
      <c r="AI89" s="44" t="e">
        <f>AH89*J89*L89</f>
        <v>#N/A</v>
      </c>
      <c r="AJ89" s="44" t="e">
        <f>AG89+AI89</f>
        <v>#N/A</v>
      </c>
      <c r="AK89" s="44" t="e">
        <f>HLOOKUP(I89,ElecAvoidedCostsWOCC!$A$5:$Q$50,G89+1,FALSE)*J89*L89</f>
        <v>#N/A</v>
      </c>
      <c r="AL89" s="44" t="e">
        <f>AG89+AI89-AK89</f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>AM89*1.1+AD89+AE89</f>
        <v>0</v>
      </c>
      <c r="AO89" s="47">
        <f>IFERROR(AM89/AB89,0)</f>
        <v>0</v>
      </c>
      <c r="AP89" s="47" t="e">
        <f>AN89/AC89</f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>G90+H90</f>
        <v>0</v>
      </c>
      <c r="U90" s="47">
        <f>(O90/$A$10)*T90</f>
        <v>0</v>
      </c>
      <c r="V90" s="48">
        <f>N90-M90</f>
        <v>0</v>
      </c>
      <c r="W90" s="49">
        <f>(O90/A$10)</f>
        <v>0</v>
      </c>
      <c r="X90" s="44">
        <f>W90*A$8</f>
        <v>0</v>
      </c>
      <c r="Y90" s="44">
        <f>Q90-P90</f>
        <v>0</v>
      </c>
      <c r="Z90" s="44">
        <f>X90+(A$6*W90)</f>
        <v>0</v>
      </c>
      <c r="AA90" s="50">
        <f>Q90+X90</f>
        <v>0</v>
      </c>
      <c r="AB90" s="51">
        <f t="shared" si="38"/>
        <v>0</v>
      </c>
      <c r="AC90" s="44">
        <f t="shared" si="38"/>
        <v>0</v>
      </c>
      <c r="AD90" s="44">
        <f>-PV(ElecDiscountRate,T90,R90)*J90</f>
        <v>0</v>
      </c>
      <c r="AE90" s="44">
        <f>-PV(ElecDiscountRate,T90,S90)*J90</f>
        <v>0</v>
      </c>
      <c r="AF90" s="52" t="e">
        <f>HLOOKUP(I90,ElecAvoidedCostsWOCC!$A$5:$Q$50,G90+1,FALSE)</f>
        <v>#N/A</v>
      </c>
      <c r="AG90" s="44" t="e">
        <f>AF90*J90*K90</f>
        <v>#N/A</v>
      </c>
      <c r="AH90" s="52" t="e">
        <f>HLOOKUP(I90,ElecAvoidedCostsWOCC!$A$5:$Q$50,T90+1,FALSE)</f>
        <v>#N/A</v>
      </c>
      <c r="AI90" s="44" t="e">
        <f>AH90*J90*L90</f>
        <v>#N/A</v>
      </c>
      <c r="AJ90" s="44" t="e">
        <f>AG90+AI90</f>
        <v>#N/A</v>
      </c>
      <c r="AK90" s="44" t="e">
        <f>HLOOKUP(I90,ElecAvoidedCostsWOCC!$A$5:$Q$50,G90+1,FALSE)*J90*L90</f>
        <v>#N/A</v>
      </c>
      <c r="AL90" s="44" t="e">
        <f>AG90+AI90-AK90</f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>AM90*1.1+AD90+AE90</f>
        <v>0</v>
      </c>
      <c r="AO90" s="47">
        <f>IFERROR(AM90/AB90,0)</f>
        <v>0</v>
      </c>
      <c r="AP90" s="47" t="e">
        <f>AN90/AC90</f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>G91+H91</f>
        <v>0</v>
      </c>
      <c r="U91" s="47">
        <f>(O91/$A$10)*T91</f>
        <v>0</v>
      </c>
      <c r="V91" s="48">
        <f>N91-M91</f>
        <v>0</v>
      </c>
      <c r="W91" s="49">
        <f>(O91/A$10)</f>
        <v>0</v>
      </c>
      <c r="X91" s="44">
        <f>W91*A$8</f>
        <v>0</v>
      </c>
      <c r="Y91" s="44">
        <f>Q91-P91</f>
        <v>0</v>
      </c>
      <c r="Z91" s="44">
        <f>X91+(A$6*W91)</f>
        <v>0</v>
      </c>
      <c r="AA91" s="50">
        <f>Q91+X91</f>
        <v>0</v>
      </c>
      <c r="AB91" s="51">
        <f t="shared" si="38"/>
        <v>0</v>
      </c>
      <c r="AC91" s="44">
        <f t="shared" si="38"/>
        <v>0</v>
      </c>
      <c r="AD91" s="44">
        <f>-PV(ElecDiscountRate,T91,R91)*J91</f>
        <v>0</v>
      </c>
      <c r="AE91" s="44">
        <f>-PV(ElecDiscountRate,T91,S91)*J91</f>
        <v>0</v>
      </c>
      <c r="AF91" s="52" t="e">
        <f>HLOOKUP(I91,ElecAvoidedCostsWOCC!$A$5:$Q$50,G91+1,FALSE)</f>
        <v>#N/A</v>
      </c>
      <c r="AG91" s="44" t="e">
        <f>AF91*J91*K91</f>
        <v>#N/A</v>
      </c>
      <c r="AH91" s="52" t="e">
        <f>HLOOKUP(I91,ElecAvoidedCostsWOCC!$A$5:$Q$50,T91+1,FALSE)</f>
        <v>#N/A</v>
      </c>
      <c r="AI91" s="44" t="e">
        <f>AH91*J91*L91</f>
        <v>#N/A</v>
      </c>
      <c r="AJ91" s="44" t="e">
        <f>AG91+AI91</f>
        <v>#N/A</v>
      </c>
      <c r="AK91" s="44" t="e">
        <f>HLOOKUP(I91,ElecAvoidedCostsWOCC!$A$5:$Q$50,G91+1,FALSE)*J91*L91</f>
        <v>#N/A</v>
      </c>
      <c r="AL91" s="44" t="e">
        <f>AG91+AI91-AK91</f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>AM91*1.1+AD91+AE91</f>
        <v>0</v>
      </c>
      <c r="AO91" s="47">
        <f>IFERROR(AM91/AB91,0)</f>
        <v>0</v>
      </c>
      <c r="AP91" s="47" t="e">
        <f>AN91/AC91</f>
        <v>#DIV/0!</v>
      </c>
    </row>
  </sheetData>
  <conditionalFormatting sqref="J5:L91">
    <cfRule type="expression" dxfId="244" priority="4">
      <formula>ISTEXT(J5)</formula>
    </cfRule>
    <cfRule type="notContainsBlanks" dxfId="243" priority="5">
      <formula>LEN(TRIM(J5))&gt;0</formula>
    </cfRule>
  </conditionalFormatting>
  <conditionalFormatting sqref="M5:N91 R5:S91">
    <cfRule type="expression" dxfId="242" priority="2">
      <formula>ISTEXT(M5)</formula>
    </cfRule>
  </conditionalFormatting>
  <conditionalFormatting sqref="M5:N91 R5:S91">
    <cfRule type="notContainsBlanks" dxfId="241" priority="3">
      <formula>LEN(TRIM(M5))&gt;0</formula>
    </cfRule>
  </conditionalFormatting>
  <conditionalFormatting sqref="R5:S91">
    <cfRule type="expression" dxfId="24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PI269"/>
  <sheetViews>
    <sheetView topLeftCell="A31" zoomScale="70" zoomScaleNormal="70" workbookViewId="0">
      <selection activeCell="I59" sqref="I59"/>
    </sheetView>
  </sheetViews>
  <sheetFormatPr defaultColWidth="9.140625" defaultRowHeight="15"/>
  <cols>
    <col min="1" max="1" width="15.42578125" style="102" customWidth="1"/>
    <col min="2" max="2" width="14.42578125" style="248" customWidth="1"/>
    <col min="3" max="3" width="66.42578125" style="248" customWidth="1"/>
    <col min="4" max="4" width="41.140625" style="248" hidden="1" customWidth="1"/>
    <col min="5" max="5" width="13.5703125" style="248" hidden="1" customWidth="1"/>
    <col min="6" max="6" width="13.85546875" style="248" customWidth="1"/>
    <col min="7" max="7" width="20" style="248" customWidth="1"/>
    <col min="8" max="8" width="17" style="253" customWidth="1"/>
    <col min="9" max="9" width="18" style="251" customWidth="1"/>
    <col min="10" max="10" width="17.85546875" style="102" customWidth="1"/>
    <col min="11" max="11" width="18.42578125" style="248" customWidth="1"/>
    <col min="12" max="12" width="17.42578125" style="248" customWidth="1"/>
    <col min="13" max="13" width="17.85546875" style="248" hidden="1" customWidth="1"/>
    <col min="14" max="14" width="19.85546875" style="248" customWidth="1"/>
    <col min="15" max="15" width="20.42578125" style="248" customWidth="1"/>
    <col min="16" max="16" width="18.28515625" style="248" hidden="1" customWidth="1"/>
    <col min="17" max="17" width="26" style="102" customWidth="1"/>
    <col min="18" max="18" width="22.42578125" style="102" customWidth="1"/>
    <col min="19" max="19" width="20.140625" style="102" customWidth="1"/>
    <col min="20" max="20" width="22.42578125" style="102" customWidth="1"/>
    <col min="21" max="21" width="17.42578125" style="102" customWidth="1"/>
    <col min="22" max="22" width="17.5703125" style="104" customWidth="1"/>
    <col min="23" max="23" width="9.140625" style="102"/>
    <col min="24" max="24" width="13.5703125" style="102" hidden="1" customWidth="1"/>
    <col min="25" max="25" width="11.5703125" style="102" hidden="1" customWidth="1"/>
    <col min="26" max="27" width="9.140625" style="102" hidden="1" customWidth="1"/>
    <col min="28" max="148" width="9.140625" style="102"/>
    <col min="149" max="16384" width="9.140625" style="248"/>
  </cols>
  <sheetData>
    <row r="1" spans="1:148" s="102" customFormat="1">
      <c r="B1" s="103" t="s">
        <v>1802</v>
      </c>
      <c r="C1" s="104"/>
      <c r="D1" s="104"/>
      <c r="E1" s="104"/>
      <c r="F1" s="105"/>
      <c r="G1" s="513"/>
      <c r="H1" s="514"/>
      <c r="I1" s="514"/>
      <c r="J1" s="514"/>
      <c r="K1" s="513"/>
      <c r="L1" s="514"/>
      <c r="M1" s="514"/>
      <c r="N1" s="106"/>
      <c r="O1" s="106"/>
      <c r="P1" s="106"/>
      <c r="Q1" s="107"/>
      <c r="R1" s="108"/>
      <c r="S1" s="106"/>
      <c r="T1" s="106"/>
      <c r="U1" s="106"/>
      <c r="V1" s="106"/>
    </row>
    <row r="2" spans="1:148" s="102" customFormat="1">
      <c r="B2" s="109" t="s">
        <v>344</v>
      </c>
      <c r="C2" s="110">
        <f>ElecDiscountRate</f>
        <v>6.9699999999999998E-2</v>
      </c>
      <c r="D2" s="110"/>
      <c r="E2" s="111"/>
      <c r="F2" s="112" t="s">
        <v>345</v>
      </c>
      <c r="G2" s="113" t="s">
        <v>346</v>
      </c>
      <c r="H2" s="113" t="s">
        <v>345</v>
      </c>
      <c r="I2" s="113" t="s">
        <v>345</v>
      </c>
      <c r="J2" s="113" t="s">
        <v>345</v>
      </c>
      <c r="K2" s="113" t="s">
        <v>345</v>
      </c>
      <c r="L2" s="113" t="s">
        <v>345</v>
      </c>
      <c r="M2" s="113" t="s">
        <v>345</v>
      </c>
      <c r="N2" s="113" t="s">
        <v>345</v>
      </c>
      <c r="O2" s="113" t="s">
        <v>345</v>
      </c>
      <c r="P2" s="114" t="s">
        <v>345</v>
      </c>
      <c r="Q2" s="115" t="s">
        <v>347</v>
      </c>
      <c r="R2" s="115" t="s">
        <v>347</v>
      </c>
      <c r="S2" s="113" t="s">
        <v>345</v>
      </c>
      <c r="T2" s="113" t="s">
        <v>348</v>
      </c>
      <c r="U2" s="113" t="s">
        <v>347</v>
      </c>
      <c r="V2" s="113" t="s">
        <v>347</v>
      </c>
    </row>
    <row r="3" spans="1:148" s="119" customFormat="1" ht="70.5" customHeight="1">
      <c r="A3" s="116"/>
      <c r="B3" s="117" t="s">
        <v>349</v>
      </c>
      <c r="C3" s="117" t="s">
        <v>350</v>
      </c>
      <c r="D3" s="117" t="s">
        <v>351</v>
      </c>
      <c r="E3" s="117" t="s">
        <v>225</v>
      </c>
      <c r="F3" s="117" t="s">
        <v>352</v>
      </c>
      <c r="G3" s="117" t="s">
        <v>353</v>
      </c>
      <c r="H3" s="117" t="s">
        <v>354</v>
      </c>
      <c r="I3" s="117" t="s">
        <v>355</v>
      </c>
      <c r="J3" s="118" t="s">
        <v>356</v>
      </c>
      <c r="K3" s="117" t="s">
        <v>357</v>
      </c>
      <c r="L3" s="117" t="s">
        <v>358</v>
      </c>
      <c r="M3" s="117" t="s">
        <v>359</v>
      </c>
      <c r="N3" s="117" t="s">
        <v>360</v>
      </c>
      <c r="O3" s="117" t="s">
        <v>361</v>
      </c>
      <c r="P3" s="117" t="s">
        <v>1832</v>
      </c>
      <c r="Q3" s="118" t="s">
        <v>362</v>
      </c>
      <c r="R3" s="117" t="s">
        <v>363</v>
      </c>
      <c r="S3" s="117" t="s">
        <v>364</v>
      </c>
      <c r="T3" s="117" t="s">
        <v>1831</v>
      </c>
      <c r="U3" s="117" t="s">
        <v>365</v>
      </c>
      <c r="V3" s="118" t="s">
        <v>366</v>
      </c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</row>
    <row r="4" spans="1:148" s="119" customFormat="1" ht="32.25" customHeight="1">
      <c r="A4" s="500" t="s">
        <v>369</v>
      </c>
      <c r="B4" s="120"/>
      <c r="C4" s="121" t="s">
        <v>367</v>
      </c>
      <c r="D4" s="122"/>
      <c r="E4" s="123"/>
      <c r="F4" s="123" t="s">
        <v>368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116"/>
      <c r="X4" s="116" t="s">
        <v>1800</v>
      </c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</row>
    <row r="5" spans="1:148" s="129" customFormat="1" ht="27" customHeight="1">
      <c r="B5" s="124" t="s">
        <v>370</v>
      </c>
      <c r="C5" s="292" t="s">
        <v>371</v>
      </c>
      <c r="D5" s="125"/>
      <c r="E5" s="126"/>
      <c r="F5" s="255"/>
      <c r="G5" s="255"/>
      <c r="H5" s="256" t="s">
        <v>372</v>
      </c>
      <c r="I5" s="256" t="s">
        <v>373</v>
      </c>
      <c r="J5" s="127" t="s">
        <v>374</v>
      </c>
      <c r="K5" s="257" t="s">
        <v>375</v>
      </c>
      <c r="L5" s="257" t="s">
        <v>376</v>
      </c>
      <c r="M5" s="257"/>
      <c r="N5" s="257" t="s">
        <v>1821</v>
      </c>
      <c r="O5" s="257" t="s">
        <v>1820</v>
      </c>
      <c r="P5" s="257"/>
      <c r="Q5" s="257"/>
      <c r="R5" s="257"/>
      <c r="S5" s="257" t="s">
        <v>377</v>
      </c>
      <c r="T5" s="257" t="s">
        <v>378</v>
      </c>
      <c r="U5" s="257"/>
      <c r="V5" s="257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</row>
    <row r="6" spans="1:148" s="134" customFormat="1" ht="14.25">
      <c r="A6" s="500"/>
      <c r="B6" s="130" t="s">
        <v>74</v>
      </c>
      <c r="C6" s="131" t="s">
        <v>379</v>
      </c>
      <c r="D6" s="131"/>
      <c r="E6" s="132">
        <f>F61*(H61/$H$68)</f>
        <v>0</v>
      </c>
      <c r="F6" s="144">
        <f>'E201 LIW {E}'!A16</f>
        <v>22.712248151350028</v>
      </c>
      <c r="G6" s="145" t="s">
        <v>380</v>
      </c>
      <c r="H6" s="258">
        <f>'E201 LIW {E}'!A$10</f>
        <v>1066698.69</v>
      </c>
      <c r="I6" s="259">
        <f>'E201 LIW {E}'!A$8</f>
        <v>208664.2899999998</v>
      </c>
      <c r="J6" s="259">
        <f>'E201 LIW {E}'!A$12</f>
        <v>2777886.38</v>
      </c>
      <c r="K6" s="259">
        <f>'E201 LIW {E}'!A$14</f>
        <v>66248.600000000006</v>
      </c>
      <c r="L6" s="259">
        <f>SUM('E201 LIW {E}'!Q$6:Q$1000)</f>
        <v>2844134.98</v>
      </c>
      <c r="M6" s="259"/>
      <c r="N6" s="260">
        <f>'E201 LIW {E}'!A$18</f>
        <v>1744532.7699999998</v>
      </c>
      <c r="O6" s="259">
        <f>'E201 LIW {E}'!A$20</f>
        <v>3052799.2699999996</v>
      </c>
      <c r="P6" s="259">
        <f>SUM('E201 LIW {E}'!R$6:R$1000)</f>
        <v>25064.39</v>
      </c>
      <c r="Q6" s="261">
        <f t="shared" ref="Q6:R8" si="0">N6/(1+ElecDiscountRate)^1</f>
        <v>1630861.7088903429</v>
      </c>
      <c r="R6" s="261">
        <f t="shared" si="0"/>
        <v>2853883.5841824804</v>
      </c>
      <c r="S6" s="259">
        <f>SUM('E201 LIW {E}'!AM$6:AM$1000)</f>
        <v>1914006.9925963152</v>
      </c>
      <c r="T6" s="259">
        <f>SUM('E201 LIW {E}'!AD$6:AD$1000)</f>
        <v>383978.17120417854</v>
      </c>
      <c r="U6" s="133">
        <f>IFERROR(S6/Q6,0)</f>
        <v>1.1736169793934446</v>
      </c>
      <c r="V6" s="133">
        <f>IFERROR(((S6*1.1)+(T6))/R6,0)</f>
        <v>0.87228010170331871</v>
      </c>
    </row>
    <row r="7" spans="1:148" s="134" customFormat="1">
      <c r="A7" s="135"/>
      <c r="B7" s="136" t="s">
        <v>15</v>
      </c>
      <c r="C7" s="509" t="s">
        <v>381</v>
      </c>
      <c r="D7" s="138"/>
      <c r="E7" s="139"/>
      <c r="F7" s="140"/>
      <c r="G7" s="141"/>
      <c r="H7" s="262">
        <f t="shared" ref="H7:P7" si="1">SUM(H8:H16)</f>
        <v>28937234.930000015</v>
      </c>
      <c r="I7" s="262">
        <f t="shared" si="1"/>
        <v>3095235.7600000002</v>
      </c>
      <c r="J7" s="262">
        <f t="shared" si="1"/>
        <v>10571309.630000003</v>
      </c>
      <c r="K7" s="262">
        <f t="shared" si="1"/>
        <v>10046151.050000079</v>
      </c>
      <c r="L7" s="262">
        <f t="shared" si="1"/>
        <v>20617460.680000085</v>
      </c>
      <c r="M7" s="262">
        <f t="shared" si="1"/>
        <v>0</v>
      </c>
      <c r="N7" s="262">
        <f t="shared" si="1"/>
        <v>15907776.289999997</v>
      </c>
      <c r="O7" s="262">
        <f t="shared" si="1"/>
        <v>23712696.440000083</v>
      </c>
      <c r="P7" s="262">
        <f t="shared" si="1"/>
        <v>486.69000000000005</v>
      </c>
      <c r="Q7" s="263">
        <f t="shared" si="0"/>
        <v>14871250.15424885</v>
      </c>
      <c r="R7" s="263">
        <f t="shared" si="0"/>
        <v>22167613.760867611</v>
      </c>
      <c r="S7" s="262">
        <f>SUM(S8:S16)</f>
        <v>20466183.772807304</v>
      </c>
      <c r="T7" s="262">
        <f>SUM(T8:T16)</f>
        <v>1716457.8841086847</v>
      </c>
      <c r="U7" s="142">
        <f>S7/Q7</f>
        <v>1.376224833859037</v>
      </c>
      <c r="V7" s="142">
        <f>((S7*1.1)+(T7))/R7</f>
        <v>1.0930026251616005</v>
      </c>
    </row>
    <row r="8" spans="1:148" s="134" customFormat="1" ht="14.25">
      <c r="B8" s="130" t="s">
        <v>15</v>
      </c>
      <c r="C8" s="143" t="s">
        <v>382</v>
      </c>
      <c r="D8" s="143"/>
      <c r="E8" s="132"/>
      <c r="F8" s="144">
        <f>'Residential Lighting {E}'!A$16</f>
        <v>14.247590989573434</v>
      </c>
      <c r="G8" s="145" t="s">
        <v>383</v>
      </c>
      <c r="H8" s="258">
        <f>'Residential Lighting {E}'!A$10</f>
        <v>1162759.6000000159</v>
      </c>
      <c r="I8" s="259">
        <f>'Residential Lighting {E}'!A$8</f>
        <v>472132.34000000008</v>
      </c>
      <c r="J8" s="259">
        <f>'Residential Lighting {E}'!A$12</f>
        <v>863418.5</v>
      </c>
      <c r="K8" s="264">
        <f>'Residential Lighting {E}'!A$14</f>
        <v>-555294.46999999555</v>
      </c>
      <c r="L8" s="259">
        <f>SUM('Residential Lighting {E}'!Q$5:Q$1000)</f>
        <v>308124.03000000445</v>
      </c>
      <c r="M8" s="259"/>
      <c r="N8" s="260">
        <f>'Residential Lighting {E}'!A$18</f>
        <v>1550052.53</v>
      </c>
      <c r="O8" s="259">
        <f>'Residential Lighting {E}'!A$20</f>
        <v>780256.37000000454</v>
      </c>
      <c r="P8" s="259">
        <f>SUM('Residential Lighting {E}'!R$5:R$1000)</f>
        <v>0</v>
      </c>
      <c r="Q8" s="261">
        <f t="shared" si="0"/>
        <v>1449053.5009815835</v>
      </c>
      <c r="R8" s="261">
        <f t="shared" si="0"/>
        <v>729416.06992615166</v>
      </c>
      <c r="S8" s="259">
        <f>SUM('Residential Lighting {E}'!AM$5:AM$1000)</f>
        <v>1230628.8067367186</v>
      </c>
      <c r="T8" s="259">
        <f>SUM('Residential Lighting {E}'!AD$5:AD$1000)</f>
        <v>0</v>
      </c>
      <c r="U8" s="133">
        <f t="shared" ref="U8:U20" si="2">IFERROR(S8/Q8,0)</f>
        <v>0.84926388563506816</v>
      </c>
      <c r="V8" s="133">
        <f t="shared" ref="V8:V20" si="3">IFERROR(((S8*1.1)+(T8))/R8,0)</f>
        <v>1.8558566821093516</v>
      </c>
    </row>
    <row r="9" spans="1:148" s="134" customFormat="1" ht="14.25">
      <c r="B9" s="130" t="s">
        <v>15</v>
      </c>
      <c r="C9" s="143" t="s">
        <v>384</v>
      </c>
      <c r="D9" s="143"/>
      <c r="E9" s="132">
        <f t="shared" ref="E9:E16" si="4">F9*(H9/$H$68)</f>
        <v>1.5834047082673337</v>
      </c>
      <c r="F9" s="144">
        <f>'SF Existing Space Heat {E}'!A$16</f>
        <v>15.594329939747848</v>
      </c>
      <c r="G9" s="145" t="s">
        <v>380</v>
      </c>
      <c r="H9" s="258">
        <f>'SF Existing Space Heat {E}'!A$10</f>
        <v>17242039</v>
      </c>
      <c r="I9" s="259">
        <f>'SF Existing Space Heat {E}'!A$8</f>
        <v>864276.70000000019</v>
      </c>
      <c r="J9" s="259">
        <f>'SF Existing Space Heat {E}'!A$12</f>
        <v>5683130.1600000001</v>
      </c>
      <c r="K9" s="264">
        <f>'SF Existing Space Heat {E}'!A$14</f>
        <v>7787171.8500000667</v>
      </c>
      <c r="L9" s="259">
        <f>SUM('SF Existing Space Heat {E}'!Q$5:Q$1000)</f>
        <v>13470302.010000069</v>
      </c>
      <c r="M9" s="259"/>
      <c r="N9" s="260">
        <f>'SF Existing Space Heat {E}'!A$18</f>
        <v>8069488.3799999999</v>
      </c>
      <c r="O9" s="259">
        <f>'SF Existing Space Heat {E}'!A$20</f>
        <v>14334578.710000068</v>
      </c>
      <c r="P9" s="259">
        <f>SUM('SF Existing Space Heat {E}'!R$5:R$1000)</f>
        <v>120.78</v>
      </c>
      <c r="Q9" s="261">
        <f t="shared" ref="Q9:Q20" si="5">N9/(1+ElecDiscountRate)^1</f>
        <v>7543692.979340001</v>
      </c>
      <c r="R9" s="261">
        <f t="shared" ref="R9:R20" si="6">O9/(1+ElecDiscountRate)^1</f>
        <v>13400559.698981086</v>
      </c>
      <c r="S9" s="259">
        <f>SUM('SF Existing Space Heat {E}'!AM$5:AM$1000)</f>
        <v>9756329.3418776542</v>
      </c>
      <c r="T9" s="259">
        <f>SUM('SF Existing Space Heat {E}'!AD$5:AD$1000)</f>
        <v>399709.92131226871</v>
      </c>
      <c r="U9" s="133">
        <f t="shared" si="2"/>
        <v>1.2933094398986578</v>
      </c>
      <c r="V9" s="133">
        <f t="shared" si="3"/>
        <v>0.83068710915291755</v>
      </c>
    </row>
    <row r="10" spans="1:148" s="134" customFormat="1" ht="14.25">
      <c r="B10" s="130" t="s">
        <v>15</v>
      </c>
      <c r="C10" s="143" t="s">
        <v>385</v>
      </c>
      <c r="D10" s="143"/>
      <c r="E10" s="132">
        <f t="shared" si="4"/>
        <v>0.22305524239955299</v>
      </c>
      <c r="F10" s="144">
        <f>'SF Existing Water Heat {E}'!A$16</f>
        <v>13</v>
      </c>
      <c r="G10" s="145" t="s">
        <v>380</v>
      </c>
      <c r="H10" s="258">
        <f>'SF Existing Water Heat {E}'!A$10</f>
        <v>2913617.2</v>
      </c>
      <c r="I10" s="259">
        <f>'SF Existing Water Heat {E}'!A$8</f>
        <v>302949.21999999997</v>
      </c>
      <c r="J10" s="259">
        <f>'SF Existing Water Heat {E}'!A$12</f>
        <v>1150099.650000002</v>
      </c>
      <c r="K10" s="264">
        <f>'SF Existing Water Heat {E}'!A$14</f>
        <v>294063.35000001593</v>
      </c>
      <c r="L10" s="259">
        <f>SUM('SF Existing Water Heat {E}'!Q$5:Q$1000)</f>
        <v>1444163.0000000179</v>
      </c>
      <c r="M10" s="259"/>
      <c r="N10" s="260">
        <f>'SF Existing Water Heat {E}'!A$18</f>
        <v>1732775.02</v>
      </c>
      <c r="O10" s="259">
        <f>'SF Existing Water Heat {E}'!A$20</f>
        <v>1747112.2200000179</v>
      </c>
      <c r="P10" s="259">
        <f>SUM('SF Existing Water Heat {E}'!R$5:R$1000)</f>
        <v>0</v>
      </c>
      <c r="Q10" s="261">
        <f t="shared" si="5"/>
        <v>1619870.0757221649</v>
      </c>
      <c r="R10" s="261">
        <f t="shared" si="6"/>
        <v>1633273.0859119545</v>
      </c>
      <c r="S10" s="259">
        <f>SUM('SF Existing Water Heat {E}'!AM$5:AM$1000)</f>
        <v>1280090.4088900022</v>
      </c>
      <c r="T10" s="259">
        <f>SUM('SF Existing Water Heat {E}'!AD$5:AD$1000)</f>
        <v>0</v>
      </c>
      <c r="U10" s="133">
        <f t="shared" si="2"/>
        <v>0.79024264234235986</v>
      </c>
      <c r="V10" s="133">
        <f t="shared" si="3"/>
        <v>0.86213350475482542</v>
      </c>
    </row>
    <row r="11" spans="1:148" s="134" customFormat="1" ht="14.25">
      <c r="B11" s="130" t="s">
        <v>15</v>
      </c>
      <c r="C11" s="146" t="s">
        <v>387</v>
      </c>
      <c r="D11" s="146"/>
      <c r="E11" s="132">
        <f t="shared" si="4"/>
        <v>0.11298046918313695</v>
      </c>
      <c r="F11" s="144">
        <f>'Home Appliances {E}'!A$16</f>
        <v>10.826714732176615</v>
      </c>
      <c r="G11" s="145" t="s">
        <v>380</v>
      </c>
      <c r="H11" s="258">
        <f>'Home Appliances {E}'!A$10</f>
        <v>1772026</v>
      </c>
      <c r="I11" s="259">
        <f>'Home Appliances {E}'!A$8</f>
        <v>256696.18999999994</v>
      </c>
      <c r="J11" s="259">
        <f>'Home Appliances {E}'!A$12</f>
        <v>926131</v>
      </c>
      <c r="K11" s="264">
        <f>'Home Appliances {E}'!A$14</f>
        <v>134581.20999999146</v>
      </c>
      <c r="L11" s="259">
        <f>SUM('Home Appliances {E}'!Q$5:Q$999)</f>
        <v>1060712.2099999916</v>
      </c>
      <c r="M11" s="259"/>
      <c r="N11" s="260">
        <f>'Home Appliances {E}'!A$18</f>
        <v>1307549.1199999999</v>
      </c>
      <c r="O11" s="259">
        <f>'Home Appliances {E}'!A$20</f>
        <v>1317408.3999999915</v>
      </c>
      <c r="P11" s="259">
        <f>SUM('Home Appliances {E}'!R$5:R$999)</f>
        <v>255.56</v>
      </c>
      <c r="Q11" s="261">
        <f t="shared" si="5"/>
        <v>1222351.2386650459</v>
      </c>
      <c r="R11" s="261">
        <f t="shared" si="6"/>
        <v>1231568.1032064985</v>
      </c>
      <c r="S11" s="259">
        <f>SUM('Home Appliances {E}'!AM$5:AM$999)</f>
        <v>1393580.3371882604</v>
      </c>
      <c r="T11" s="259">
        <f>SUM('Home Appliances {E}'!AD$5:AD$999)</f>
        <v>1159524.5033458581</v>
      </c>
      <c r="U11" s="133">
        <f t="shared" si="2"/>
        <v>1.1400817482790111</v>
      </c>
      <c r="V11" s="133">
        <f t="shared" si="3"/>
        <v>2.1862070536277085</v>
      </c>
    </row>
    <row r="12" spans="1:148" s="134" customFormat="1" ht="14.25">
      <c r="B12" s="130" t="s">
        <v>388</v>
      </c>
      <c r="C12" s="143" t="s">
        <v>389</v>
      </c>
      <c r="D12" s="143"/>
      <c r="E12" s="132">
        <f t="shared" si="4"/>
        <v>0.16307039972788587</v>
      </c>
      <c r="F12" s="144">
        <f>'Web-Enabled Thermostats {E}'!A$16</f>
        <v>11.441973221206847</v>
      </c>
      <c r="G12" s="145" t="s">
        <v>380</v>
      </c>
      <c r="H12" s="258">
        <f>'Web-Enabled Thermostats {E}'!A$10</f>
        <v>2420124</v>
      </c>
      <c r="I12" s="259">
        <f>'Web-Enabled Thermostats {E}'!A$8</f>
        <v>156270</v>
      </c>
      <c r="J12" s="259">
        <f>'Web-Enabled Thermostats {E}'!A$12</f>
        <v>499545.88</v>
      </c>
      <c r="K12" s="264">
        <f>'Web-Enabled Thermostats {E}'!A$14</f>
        <v>510776.08999999927</v>
      </c>
      <c r="L12" s="259">
        <f>SUM('Web-Enabled Thermostats {E}'!Q$5:Q$1000)</f>
        <v>1010321.9699999993</v>
      </c>
      <c r="M12" s="259"/>
      <c r="N12" s="260">
        <f>'Web-Enabled Thermostats {E}'!A$18</f>
        <v>681594.19</v>
      </c>
      <c r="O12" s="259">
        <f>'Web-Enabled Thermostats {E}'!A$20</f>
        <v>1166591.9699999993</v>
      </c>
      <c r="P12" s="259">
        <f>SUM('Web-Enabled Thermostats {E}'!R$5:R$1000)</f>
        <v>0</v>
      </c>
      <c r="Q12" s="261">
        <f t="shared" si="5"/>
        <v>637182.56520519766</v>
      </c>
      <c r="R12" s="261">
        <f t="shared" si="6"/>
        <v>1090578.6388707107</v>
      </c>
      <c r="S12" s="259">
        <f>SUM('Web-Enabled Thermostats {E}'!AM$5:AM$1000)</f>
        <v>2675699.3383032628</v>
      </c>
      <c r="T12" s="259">
        <f>SUM('Web-Enabled Thermostats {E}'!AD$5:AD$1000)</f>
        <v>0</v>
      </c>
      <c r="U12" s="133">
        <f t="shared" si="2"/>
        <v>4.1992664024659607</v>
      </c>
      <c r="V12" s="133">
        <f t="shared" si="3"/>
        <v>2.6988143424314006</v>
      </c>
    </row>
    <row r="13" spans="1:148" s="134" customFormat="1" ht="14.25">
      <c r="B13" s="130" t="s">
        <v>15</v>
      </c>
      <c r="C13" s="143" t="s">
        <v>390</v>
      </c>
      <c r="D13" s="143"/>
      <c r="E13" s="132">
        <f t="shared" si="4"/>
        <v>4.2512617299458053E-3</v>
      </c>
      <c r="F13" s="144">
        <f>'Residential Showerheads {E}'!A$16</f>
        <v>10</v>
      </c>
      <c r="G13" s="145" t="s">
        <v>380</v>
      </c>
      <c r="H13" s="258">
        <f>'Residential Showerheads {E}'!A$10</f>
        <v>72190.700000000012</v>
      </c>
      <c r="I13" s="259">
        <f>'Residential Showerheads {E}'!A$8</f>
        <v>60108.729999999996</v>
      </c>
      <c r="J13" s="259">
        <f>'Residential Showerheads {E}'!A$12</f>
        <v>16998.5</v>
      </c>
      <c r="K13" s="264">
        <f>'Residential Showerheads {E}'!A$14</f>
        <v>1107.0000000000095</v>
      </c>
      <c r="L13" s="259">
        <f>SUM('Residential Showerheads {E}'!Q$5:Q$1000)</f>
        <v>18105.500000000011</v>
      </c>
      <c r="M13" s="259"/>
      <c r="N13" s="260">
        <f>'Residential Showerheads {E}'!A$18</f>
        <v>80924.429999999993</v>
      </c>
      <c r="O13" s="259">
        <f>'Residential Showerheads {E}'!A$20</f>
        <v>78214.23000000001</v>
      </c>
      <c r="P13" s="259">
        <f>SUM('Residential Showerheads {E}'!R$5:R$1000)</f>
        <v>108.74999999999999</v>
      </c>
      <c r="Q13" s="261">
        <f t="shared" si="5"/>
        <v>75651.519117509568</v>
      </c>
      <c r="R13" s="261">
        <f t="shared" si="6"/>
        <v>73117.91156398991</v>
      </c>
      <c r="S13" s="259">
        <f>SUM('Residential Showerheads {E}'!AM$5:AM$1000)</f>
        <v>38904.62539850772</v>
      </c>
      <c r="T13" s="259">
        <f>SUM('Residential Showerheads {E}'!AD$5:AD$1000)</f>
        <v>92553.653330250658</v>
      </c>
      <c r="U13" s="133">
        <f t="shared" si="2"/>
        <v>0.51426099372938083</v>
      </c>
      <c r="V13" s="133">
        <f t="shared" si="3"/>
        <v>1.8511023957537036</v>
      </c>
    </row>
    <row r="14" spans="1:148" s="134" customFormat="1" ht="14.25">
      <c r="B14" s="130" t="s">
        <v>15</v>
      </c>
      <c r="C14" s="143" t="s">
        <v>391</v>
      </c>
      <c r="D14" s="143"/>
      <c r="E14" s="132">
        <f t="shared" si="4"/>
        <v>0.28423138582598495</v>
      </c>
      <c r="F14" s="144">
        <f>'SF Existing Weatherization {E}'!A$16</f>
        <v>36.331299748690682</v>
      </c>
      <c r="G14" s="145" t="s">
        <v>380</v>
      </c>
      <c r="H14" s="258">
        <f>'SF Existing Weatherization {E}'!A$10</f>
        <v>1328478.43</v>
      </c>
      <c r="I14" s="259">
        <f>'SF Existing Weatherization {E}'!A$8</f>
        <v>148053.10999999999</v>
      </c>
      <c r="J14" s="259">
        <f>'SF Existing Weatherization {E}'!A$12</f>
        <v>842327</v>
      </c>
      <c r="K14" s="264">
        <f>'SF Existing Weatherization {E}'!A$14</f>
        <v>1873746.02</v>
      </c>
      <c r="L14" s="259">
        <f>SUM('SF Existing Weatherization {E}'!Q$5:Q$1000)</f>
        <v>2716073.0200000014</v>
      </c>
      <c r="M14" s="259"/>
      <c r="N14" s="260">
        <f>'SF Existing Weatherization {E}'!A$18</f>
        <v>996002.63</v>
      </c>
      <c r="O14" s="259">
        <f>'SF Existing Weatherization {E}'!A$20</f>
        <v>2864126.1300000013</v>
      </c>
      <c r="P14" s="259">
        <f>SUM('SF Existing Weatherization {E}'!R$5:R$1000)</f>
        <v>1.6000000000000003</v>
      </c>
      <c r="Q14" s="261">
        <f t="shared" si="5"/>
        <v>931104.63681405992</v>
      </c>
      <c r="R14" s="261">
        <f t="shared" si="6"/>
        <v>2677504.0946059651</v>
      </c>
      <c r="S14" s="259">
        <f>SUM('SF Existing Weatherization {E}'!AM$5:AM$1000)</f>
        <v>3753377.7418500767</v>
      </c>
      <c r="T14" s="259">
        <f>SUM('SF Existing Weatherization {E}'!AD$5:AD$1000)</f>
        <v>64669.806120307447</v>
      </c>
      <c r="U14" s="133">
        <f t="shared" si="2"/>
        <v>4.0311019765650897</v>
      </c>
      <c r="V14" s="133">
        <f t="shared" si="3"/>
        <v>1.5661545879998036</v>
      </c>
    </row>
    <row r="15" spans="1:148" s="134" customFormat="1" ht="14.25">
      <c r="B15" s="130" t="s">
        <v>15</v>
      </c>
      <c r="C15" s="143" t="s">
        <v>392</v>
      </c>
      <c r="D15" s="143"/>
      <c r="E15" s="132">
        <f t="shared" si="4"/>
        <v>2.386195525149417E-2</v>
      </c>
      <c r="F15" s="144">
        <f>'Home Energy Reports {E}'!A$16</f>
        <v>2</v>
      </c>
      <c r="G15" s="145" t="s">
        <v>380</v>
      </c>
      <c r="H15" s="258">
        <f>'Home Energy Reports {E}'!A$10</f>
        <v>2026000</v>
      </c>
      <c r="I15" s="259">
        <f>'Home Energy Reports {E}'!A$8</f>
        <v>777574.10000000009</v>
      </c>
      <c r="J15" s="259">
        <f>'Home Energy Reports {E}'!A$12</f>
        <v>589658.93999999994</v>
      </c>
      <c r="K15" s="264">
        <f>'Home Energy Reports {E}'!A$14</f>
        <v>0</v>
      </c>
      <c r="L15" s="259">
        <f>SUM('Home Energy Reports {E}'!Q$5:Q$999)</f>
        <v>589658.93999999994</v>
      </c>
      <c r="M15" s="259"/>
      <c r="N15" s="260">
        <f>'Home Energy Reports {E}'!A$18</f>
        <v>1432214.62</v>
      </c>
      <c r="O15" s="259">
        <f>'Home Energy Reports {E}'!A$20</f>
        <v>1367233.04</v>
      </c>
      <c r="P15" s="259">
        <f>SUM('Home Energy Reports {E}'!R$5:R$999)</f>
        <v>0</v>
      </c>
      <c r="Q15" s="261">
        <f t="shared" si="5"/>
        <v>1338893.7272132374</v>
      </c>
      <c r="R15" s="261">
        <f t="shared" si="6"/>
        <v>1278146.2466111993</v>
      </c>
      <c r="S15" s="259">
        <f>SUM('Home Energy Reports {E}'!AM$5:AM$999)</f>
        <v>337573.17256282136</v>
      </c>
      <c r="T15" s="259">
        <f>SUM('Home Energy Reports {E}'!AD$5:AD$999)</f>
        <v>0</v>
      </c>
      <c r="U15" s="133">
        <f t="shared" si="2"/>
        <v>0.25212842939031721</v>
      </c>
      <c r="V15" s="133">
        <f t="shared" si="3"/>
        <v>0.29052269316099544</v>
      </c>
    </row>
    <row r="16" spans="1:148" s="134" customFormat="1" ht="14.25">
      <c r="B16" s="130" t="s">
        <v>15</v>
      </c>
      <c r="C16" s="143" t="s">
        <v>1837</v>
      </c>
      <c r="D16" s="143"/>
      <c r="E16" s="132">
        <f t="shared" si="4"/>
        <v>0</v>
      </c>
      <c r="F16" s="144">
        <f>IFERROR('Efficiency Boost {E}'!A$16,0)</f>
        <v>0</v>
      </c>
      <c r="G16" s="145" t="s">
        <v>380</v>
      </c>
      <c r="H16" s="258">
        <f>'Efficiency Boost {E}'!A$10</f>
        <v>0</v>
      </c>
      <c r="I16" s="259">
        <f>'Efficiency Boost {E}'!A$8</f>
        <v>57175.369999999995</v>
      </c>
      <c r="J16" s="259">
        <f>'Efficiency Boost {E}'!A$12</f>
        <v>0</v>
      </c>
      <c r="K16" s="264">
        <f>'Efficiency Boost {E}'!A$14</f>
        <v>0</v>
      </c>
      <c r="L16" s="259">
        <f>SUM('Efficiency Boost {E}'!Q$5:Q$999)</f>
        <v>0</v>
      </c>
      <c r="M16" s="259"/>
      <c r="N16" s="260">
        <f>'Efficiency Boost {E}'!A$18</f>
        <v>57175.369999999995</v>
      </c>
      <c r="O16" s="259">
        <f>'Efficiency Boost {E}'!A$20</f>
        <v>57175.369999999995</v>
      </c>
      <c r="P16" s="259">
        <f>SUM('Efficiency Boost {E}'!R$5:R$999)</f>
        <v>0</v>
      </c>
      <c r="Q16" s="261">
        <f>N16/(1+ElecDiscountRate)^1</f>
        <v>53449.911190053273</v>
      </c>
      <c r="R16" s="261">
        <f>O16/(1+ElecDiscountRate)^1</f>
        <v>53449.911190053273</v>
      </c>
      <c r="S16" s="259">
        <f>SUM('Efficiency Boost {E}'!AM$5:AM$999)</f>
        <v>0</v>
      </c>
      <c r="T16" s="259">
        <f>SUM('Efficiency Boost {E}'!AD$5:AD$999)</f>
        <v>0</v>
      </c>
      <c r="U16" s="133">
        <f>IFERROR(S16/Q16,0)</f>
        <v>0</v>
      </c>
      <c r="V16" s="133">
        <f>IFERROR(((S16*1.1)+(T16))/R16,0)</f>
        <v>0</v>
      </c>
    </row>
    <row r="17" spans="1:425" s="134" customFormat="1" ht="14.25">
      <c r="B17" s="130" t="s">
        <v>17</v>
      </c>
      <c r="C17" s="131" t="s">
        <v>393</v>
      </c>
      <c r="D17" s="131"/>
      <c r="E17" s="132"/>
      <c r="F17" s="144">
        <f>'SF New Construction {E}'!A$16</f>
        <v>33.942523134671205</v>
      </c>
      <c r="G17" s="145" t="s">
        <v>380</v>
      </c>
      <c r="H17" s="258">
        <f>'SF New Construction {E}'!A$10</f>
        <v>79645.61</v>
      </c>
      <c r="I17" s="259">
        <f>'SF New Construction {E}'!A$8</f>
        <v>30133.25</v>
      </c>
      <c r="J17" s="259">
        <f>'SF New Construction {E}'!A$12</f>
        <v>31750</v>
      </c>
      <c r="K17" s="264">
        <f>'SF New Construction {E}'!A$14</f>
        <v>64032</v>
      </c>
      <c r="L17" s="259">
        <f>SUM('SF New Construction {E}'!Q$5:Q$1000)</f>
        <v>95782.000000000015</v>
      </c>
      <c r="M17" s="259"/>
      <c r="N17" s="260">
        <f>'SF New Construction {E}'!A$18</f>
        <v>62633.25</v>
      </c>
      <c r="O17" s="259">
        <f>'SF New Construction {E}'!A$20</f>
        <v>125915.25000000001</v>
      </c>
      <c r="P17" s="259">
        <f>SUM('SF New Construction {E}'!R$5:R$1000)</f>
        <v>65.27</v>
      </c>
      <c r="Q17" s="261">
        <f t="shared" si="5"/>
        <v>58552.164158175183</v>
      </c>
      <c r="R17" s="261">
        <f t="shared" si="6"/>
        <v>117710.80676825279</v>
      </c>
      <c r="S17" s="259">
        <f>SUM('SF New Construction {E}'!AM$5:AM$1000)</f>
        <v>186360.31866904549</v>
      </c>
      <c r="T17" s="259">
        <f>SUM('SF New Construction {E}'!AD$5:AD$1000)</f>
        <v>2719.7581235771027</v>
      </c>
      <c r="U17" s="133">
        <f t="shared" si="2"/>
        <v>3.1828083786212273</v>
      </c>
      <c r="V17" s="133">
        <f t="shared" si="3"/>
        <v>1.7646307451487899</v>
      </c>
    </row>
    <row r="18" spans="1:425" s="134" customFormat="1" ht="14.25">
      <c r="B18" s="130" t="s">
        <v>17</v>
      </c>
      <c r="C18" s="131" t="s">
        <v>394</v>
      </c>
      <c r="D18" s="131"/>
      <c r="E18" s="132"/>
      <c r="F18" s="144">
        <f>'MH New Construction {E}'!A$16</f>
        <v>44.172944297082232</v>
      </c>
      <c r="G18" s="145" t="s">
        <v>380</v>
      </c>
      <c r="H18" s="258">
        <f>'MH New Construction {E}'!A$10</f>
        <v>128180</v>
      </c>
      <c r="I18" s="259">
        <f>'MH New Construction {E}'!A$8</f>
        <v>58444.260000000009</v>
      </c>
      <c r="J18" s="259">
        <f>'MH New Construction {E}'!A$12</f>
        <v>65900</v>
      </c>
      <c r="K18" s="264">
        <f>'MH New Construction {E}'!A$14</f>
        <v>85639.910000000018</v>
      </c>
      <c r="L18" s="259">
        <f>SUM('MH New Construction {E}'!Q$5:Q$1000)</f>
        <v>151539.91</v>
      </c>
      <c r="M18" s="259"/>
      <c r="N18" s="260">
        <f>'MH New Construction {E}'!A$18</f>
        <v>151341.07</v>
      </c>
      <c r="O18" s="259">
        <f>'MH New Construction {E}'!A$20</f>
        <v>209984.17</v>
      </c>
      <c r="P18" s="259">
        <f>SUM('MH New Construction {E}'!R$5:R$1000)</f>
        <v>72.429999999999993</v>
      </c>
      <c r="Q18" s="261">
        <f t="shared" si="5"/>
        <v>141479.91960362718</v>
      </c>
      <c r="R18" s="261">
        <f t="shared" si="6"/>
        <v>196301.92577358137</v>
      </c>
      <c r="S18" s="259">
        <f>SUM('MH New Construction {E}'!AM$5:AM$1000)</f>
        <v>430610.62819830375</v>
      </c>
      <c r="T18" s="259">
        <f>SUM('MH New Construction {E}'!AD$5:AD$1000)</f>
        <v>7256.6143072719751</v>
      </c>
      <c r="U18" s="133">
        <f t="shared" si="2"/>
        <v>3.0436165740319239</v>
      </c>
      <c r="V18" s="133">
        <f t="shared" si="3"/>
        <v>2.4499418608868799</v>
      </c>
    </row>
    <row r="19" spans="1:425" s="134" customFormat="1" ht="14.25">
      <c r="B19" s="130" t="s">
        <v>39</v>
      </c>
      <c r="C19" s="147" t="s">
        <v>395</v>
      </c>
      <c r="D19" s="147"/>
      <c r="E19" s="132"/>
      <c r="F19" s="144">
        <f>'Multi Family Retrofit {E}'!A$16</f>
        <v>32.601542839527887</v>
      </c>
      <c r="G19" s="145" t="s">
        <v>380</v>
      </c>
      <c r="H19" s="258">
        <f>'Multi Family Retrofit {E}'!A$10</f>
        <v>6706309.9000000004</v>
      </c>
      <c r="I19" s="259">
        <f>'Multi Family Retrofit {E}'!A$8</f>
        <v>1305220.33</v>
      </c>
      <c r="J19" s="259">
        <f>'Multi Family Retrofit {E}'!A$12</f>
        <v>4463558.8600000013</v>
      </c>
      <c r="K19" s="259">
        <f>'Multi Family Retrofit {E}'!A$14</f>
        <v>4083356.7800000007</v>
      </c>
      <c r="L19" s="259">
        <f>SUM('Multi Family Retrofit {E}'!Q$5:Q$1000)</f>
        <v>8546915.6400000006</v>
      </c>
      <c r="M19" s="259"/>
      <c r="N19" s="260">
        <f>'Multi Family Retrofit {E}'!A$18</f>
        <v>5843584.25</v>
      </c>
      <c r="O19" s="259">
        <f>'Multi Family Retrofit {E}'!A$20</f>
        <v>9852135.9700000007</v>
      </c>
      <c r="P19" s="259">
        <f>SUM('Multi Family Retrofit {E}'!R$5:R$1000)</f>
        <v>88.31</v>
      </c>
      <c r="Q19" s="261">
        <f t="shared" si="5"/>
        <v>5462825.3248574361</v>
      </c>
      <c r="R19" s="261">
        <f t="shared" si="6"/>
        <v>9210186.0054220799</v>
      </c>
      <c r="S19" s="259">
        <f>SUM('Multi Family Retrofit {E}'!AM$5:AM$1000)</f>
        <v>15431694.955823271</v>
      </c>
      <c r="T19" s="259">
        <f>SUM('Multi Family Retrofit {E}'!AD$5:AD$1000)</f>
        <v>137627.19856779967</v>
      </c>
      <c r="U19" s="133">
        <f t="shared" si="2"/>
        <v>2.8248560109737708</v>
      </c>
      <c r="V19" s="133">
        <f t="shared" si="3"/>
        <v>1.8579963140700084</v>
      </c>
    </row>
    <row r="20" spans="1:425" s="134" customFormat="1" ht="14.25">
      <c r="A20" s="148"/>
      <c r="B20" s="130" t="s">
        <v>59</v>
      </c>
      <c r="C20" s="147" t="s">
        <v>396</v>
      </c>
      <c r="D20" s="147"/>
      <c r="E20" s="132"/>
      <c r="F20" s="144">
        <f>'MF New Construction {E}'!A$16</f>
        <v>15.000000000000002</v>
      </c>
      <c r="G20" s="145" t="s">
        <v>380</v>
      </c>
      <c r="H20" s="258">
        <f>'MF New Construction {E}'!A$10</f>
        <v>844510</v>
      </c>
      <c r="I20" s="259">
        <f>'MF New Construction {E}'!A$8</f>
        <v>413852.89</v>
      </c>
      <c r="J20" s="259">
        <f>'MF New Construction {E}'!A$12</f>
        <v>232417</v>
      </c>
      <c r="K20" s="259">
        <f>'MF New Construction {E}'!A$14</f>
        <v>0</v>
      </c>
      <c r="L20" s="259">
        <f>SUM('MF New Construction {E}'!Q$5:Q$1000)</f>
        <v>232417</v>
      </c>
      <c r="M20" s="259"/>
      <c r="N20" s="260">
        <f>'MF New Construction {E}'!A$18</f>
        <v>646269.89</v>
      </c>
      <c r="O20" s="259">
        <f>'MF New Construction {E}'!A$20</f>
        <v>646269.89</v>
      </c>
      <c r="P20" s="259">
        <f>SUM('MF New Construction {E}'!R$5:R$1000)</f>
        <v>0</v>
      </c>
      <c r="Q20" s="261">
        <f t="shared" si="5"/>
        <v>604159.94203982421</v>
      </c>
      <c r="R20" s="261">
        <f t="shared" si="6"/>
        <v>604159.94203982421</v>
      </c>
      <c r="S20" s="259">
        <f>SUM('MF New Construction {E}'!AM$5:AM$1000)</f>
        <v>869930.87720654137</v>
      </c>
      <c r="T20" s="259">
        <f>SUM('MF New Construction {E}'!AD$5:AD$1000)</f>
        <v>0</v>
      </c>
      <c r="U20" s="133">
        <f t="shared" si="2"/>
        <v>1.4399016165643077</v>
      </c>
      <c r="V20" s="133">
        <f t="shared" si="3"/>
        <v>1.5838917782207387</v>
      </c>
    </row>
    <row r="21" spans="1:425" s="156" customFormat="1">
      <c r="A21" s="134"/>
      <c r="B21" s="149" t="s">
        <v>397</v>
      </c>
      <c r="C21" s="149"/>
      <c r="D21" s="149"/>
      <c r="E21" s="150"/>
      <c r="F21" s="151"/>
      <c r="G21" s="152"/>
      <c r="H21" s="153">
        <f t="shared" ref="H21:T21" si="7">SUM(H8:H20,H6)</f>
        <v>37762579.13000001</v>
      </c>
      <c r="I21" s="153">
        <f t="shared" si="7"/>
        <v>5111550.78</v>
      </c>
      <c r="J21" s="153">
        <f t="shared" si="7"/>
        <v>18142821.870000005</v>
      </c>
      <c r="K21" s="153">
        <f t="shared" si="7"/>
        <v>14345428.34000008</v>
      </c>
      <c r="L21" s="153">
        <f t="shared" si="7"/>
        <v>32488250.210000087</v>
      </c>
      <c r="M21" s="153">
        <f t="shared" si="7"/>
        <v>0</v>
      </c>
      <c r="N21" s="153">
        <f t="shared" si="7"/>
        <v>24356137.52</v>
      </c>
      <c r="O21" s="153">
        <f t="shared" si="7"/>
        <v>37599800.990000084</v>
      </c>
      <c r="P21" s="153">
        <f t="shared" si="7"/>
        <v>25777.09</v>
      </c>
      <c r="Q21" s="153">
        <f t="shared" si="7"/>
        <v>22769129.213798258</v>
      </c>
      <c r="R21" s="153">
        <f t="shared" si="7"/>
        <v>35149856.025053822</v>
      </c>
      <c r="S21" s="153">
        <f t="shared" si="7"/>
        <v>39298787.545300782</v>
      </c>
      <c r="T21" s="153">
        <f t="shared" si="7"/>
        <v>2248039.6263115122</v>
      </c>
      <c r="U21" s="154">
        <f>S21/Q21</f>
        <v>1.7259679619844852</v>
      </c>
      <c r="V21" s="154">
        <f>((S21*1.1)+(T21))/R21</f>
        <v>1.2937949416841954</v>
      </c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155"/>
      <c r="CP21" s="155"/>
      <c r="CQ21" s="155"/>
      <c r="CR21" s="155"/>
      <c r="CS21" s="155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55"/>
      <c r="DE21" s="155"/>
      <c r="DF21" s="155"/>
      <c r="DG21" s="155"/>
      <c r="DH21" s="155"/>
      <c r="DI21" s="155"/>
      <c r="DJ21" s="155"/>
      <c r="DK21" s="155"/>
      <c r="DL21" s="155"/>
      <c r="DM21" s="155"/>
      <c r="DN21" s="155"/>
      <c r="DO21" s="155"/>
      <c r="DP21" s="155"/>
      <c r="DQ21" s="155"/>
      <c r="DR21" s="155"/>
      <c r="DS21" s="155"/>
      <c r="DT21" s="155"/>
      <c r="DU21" s="155"/>
      <c r="DV21" s="155"/>
      <c r="DW21" s="155"/>
      <c r="DX21" s="155"/>
      <c r="DY21" s="155"/>
      <c r="DZ21" s="155"/>
      <c r="EA21" s="155"/>
      <c r="EB21" s="155"/>
      <c r="EC21" s="155"/>
      <c r="ED21" s="155"/>
      <c r="EE21" s="155"/>
      <c r="EF21" s="155"/>
      <c r="EG21" s="155"/>
      <c r="EH21" s="155"/>
      <c r="EI21" s="155"/>
      <c r="EJ21" s="155"/>
      <c r="EK21" s="155"/>
      <c r="EL21" s="155"/>
      <c r="EM21" s="155"/>
      <c r="EN21" s="155"/>
      <c r="EO21" s="155"/>
      <c r="EP21" s="155"/>
      <c r="EQ21" s="155"/>
      <c r="ER21" s="155"/>
      <c r="ES21" s="155"/>
      <c r="ET21" s="155"/>
      <c r="EU21" s="155"/>
      <c r="EV21" s="155"/>
      <c r="EW21" s="155"/>
      <c r="EX21" s="155"/>
      <c r="EY21" s="155"/>
      <c r="EZ21" s="155"/>
      <c r="FA21" s="155"/>
      <c r="FB21" s="155"/>
      <c r="FC21" s="155"/>
      <c r="FD21" s="155"/>
      <c r="FE21" s="155"/>
      <c r="FF21" s="155"/>
      <c r="FG21" s="155"/>
      <c r="FH21" s="155"/>
      <c r="FI21" s="155"/>
      <c r="FJ21" s="155"/>
      <c r="FK21" s="155"/>
      <c r="FL21" s="155"/>
      <c r="FM21" s="155"/>
      <c r="FN21" s="155"/>
      <c r="FO21" s="155"/>
      <c r="FP21" s="155"/>
      <c r="FQ21" s="155"/>
      <c r="FR21" s="155"/>
      <c r="FS21" s="155"/>
      <c r="FT21" s="155"/>
      <c r="FU21" s="155"/>
      <c r="FV21" s="155"/>
      <c r="FW21" s="155"/>
      <c r="FX21" s="155"/>
      <c r="FY21" s="155"/>
      <c r="FZ21" s="155"/>
      <c r="GA21" s="155"/>
      <c r="GB21" s="155"/>
      <c r="GC21" s="155"/>
      <c r="GD21" s="155"/>
      <c r="GE21" s="155"/>
      <c r="GF21" s="155"/>
      <c r="GG21" s="155"/>
      <c r="GH21" s="155"/>
      <c r="GI21" s="155"/>
      <c r="GJ21" s="155"/>
      <c r="GK21" s="155"/>
      <c r="GL21" s="155"/>
      <c r="GM21" s="155"/>
      <c r="GN21" s="155"/>
      <c r="GO21" s="155"/>
      <c r="GP21" s="155"/>
      <c r="GQ21" s="155"/>
      <c r="GR21" s="155"/>
      <c r="GS21" s="155"/>
      <c r="GT21" s="155"/>
      <c r="GU21" s="155"/>
      <c r="GV21" s="155"/>
      <c r="GW21" s="155"/>
      <c r="GX21" s="155"/>
      <c r="GY21" s="155"/>
      <c r="GZ21" s="155"/>
      <c r="HA21" s="155"/>
      <c r="HB21" s="155"/>
      <c r="HC21" s="155"/>
      <c r="HD21" s="155"/>
      <c r="HE21" s="155"/>
      <c r="HF21" s="155"/>
      <c r="HG21" s="155"/>
      <c r="HH21" s="155"/>
      <c r="HI21" s="155"/>
      <c r="HJ21" s="155"/>
      <c r="HK21" s="155"/>
      <c r="HL21" s="155"/>
      <c r="HM21" s="155"/>
      <c r="HN21" s="155"/>
      <c r="HO21" s="155"/>
      <c r="HP21" s="155"/>
      <c r="HQ21" s="155"/>
      <c r="HR21" s="155"/>
      <c r="HS21" s="155"/>
      <c r="HT21" s="155"/>
      <c r="HU21" s="155"/>
      <c r="HV21" s="155"/>
      <c r="HW21" s="155"/>
      <c r="HX21" s="155"/>
      <c r="HY21" s="155"/>
      <c r="HZ21" s="155"/>
      <c r="IA21" s="155"/>
      <c r="IB21" s="155"/>
      <c r="IC21" s="155"/>
      <c r="ID21" s="155"/>
      <c r="IE21" s="155"/>
      <c r="IF21" s="155"/>
      <c r="IG21" s="155"/>
      <c r="IH21" s="155"/>
      <c r="II21" s="155"/>
      <c r="IJ21" s="155"/>
      <c r="IK21" s="155"/>
      <c r="IL21" s="155"/>
      <c r="IM21" s="155"/>
      <c r="IN21" s="155"/>
      <c r="IO21" s="155"/>
      <c r="IP21" s="155"/>
      <c r="IQ21" s="155"/>
      <c r="IR21" s="155"/>
      <c r="IS21" s="155"/>
      <c r="IT21" s="155"/>
      <c r="IU21" s="155"/>
      <c r="IV21" s="155"/>
      <c r="IW21" s="155"/>
      <c r="IX21" s="155"/>
      <c r="IY21" s="155"/>
      <c r="IZ21" s="155"/>
      <c r="JA21" s="155"/>
      <c r="JB21" s="155"/>
      <c r="JC21" s="155"/>
      <c r="JD21" s="155"/>
      <c r="JE21" s="155"/>
      <c r="JF21" s="155"/>
      <c r="JG21" s="155"/>
      <c r="JH21" s="155"/>
      <c r="JI21" s="155"/>
      <c r="JJ21" s="155"/>
      <c r="JK21" s="155"/>
      <c r="JL21" s="155"/>
      <c r="JM21" s="155"/>
      <c r="JN21" s="155"/>
      <c r="JO21" s="155"/>
      <c r="JP21" s="155"/>
      <c r="JQ21" s="155"/>
      <c r="JR21" s="155"/>
      <c r="JS21" s="155"/>
      <c r="JT21" s="155"/>
      <c r="JU21" s="155"/>
      <c r="JV21" s="155"/>
      <c r="JW21" s="155"/>
      <c r="JX21" s="155"/>
      <c r="JY21" s="155"/>
      <c r="JZ21" s="155"/>
      <c r="KA21" s="155"/>
      <c r="KB21" s="155"/>
      <c r="KC21" s="155"/>
      <c r="KD21" s="155"/>
      <c r="KE21" s="155"/>
      <c r="KF21" s="155"/>
      <c r="KG21" s="155"/>
      <c r="KH21" s="155"/>
      <c r="KI21" s="155"/>
      <c r="KJ21" s="155"/>
      <c r="KK21" s="155"/>
      <c r="KL21" s="155"/>
      <c r="KM21" s="155"/>
      <c r="KN21" s="155"/>
      <c r="KO21" s="155"/>
      <c r="KP21" s="155"/>
      <c r="KQ21" s="155"/>
      <c r="KR21" s="155"/>
      <c r="KS21" s="155"/>
      <c r="KT21" s="155"/>
      <c r="KU21" s="155"/>
      <c r="KV21" s="155"/>
      <c r="KW21" s="155"/>
      <c r="KX21" s="155"/>
      <c r="KY21" s="155"/>
      <c r="KZ21" s="155"/>
      <c r="LA21" s="155"/>
      <c r="LB21" s="155"/>
      <c r="LC21" s="155"/>
      <c r="LD21" s="155"/>
      <c r="LE21" s="155"/>
      <c r="LF21" s="155"/>
      <c r="LG21" s="155"/>
      <c r="LH21" s="155"/>
      <c r="LI21" s="155"/>
      <c r="LJ21" s="155"/>
      <c r="LK21" s="155"/>
      <c r="LL21" s="155"/>
      <c r="LM21" s="155"/>
      <c r="LN21" s="155"/>
      <c r="LO21" s="155"/>
      <c r="LP21" s="155"/>
      <c r="LQ21" s="155"/>
      <c r="LR21" s="155"/>
      <c r="LS21" s="155"/>
      <c r="LT21" s="155"/>
      <c r="LU21" s="155"/>
      <c r="LV21" s="155"/>
      <c r="LW21" s="155"/>
      <c r="LX21" s="155"/>
      <c r="LY21" s="155"/>
      <c r="LZ21" s="155"/>
      <c r="MA21" s="155"/>
      <c r="MB21" s="155"/>
      <c r="MC21" s="155"/>
      <c r="MD21" s="155"/>
      <c r="ME21" s="155"/>
      <c r="MF21" s="155"/>
      <c r="MG21" s="155"/>
      <c r="MH21" s="155"/>
      <c r="MI21" s="155"/>
      <c r="MJ21" s="155"/>
      <c r="MK21" s="155"/>
      <c r="ML21" s="155"/>
      <c r="MM21" s="155"/>
      <c r="MN21" s="155"/>
      <c r="MO21" s="155"/>
      <c r="MP21" s="155"/>
      <c r="MQ21" s="155"/>
      <c r="MR21" s="155"/>
      <c r="MS21" s="155"/>
      <c r="MT21" s="155"/>
      <c r="MU21" s="155"/>
      <c r="MV21" s="155"/>
      <c r="MW21" s="155"/>
      <c r="MX21" s="155"/>
      <c r="MY21" s="155"/>
      <c r="MZ21" s="155"/>
      <c r="NA21" s="155"/>
      <c r="NB21" s="155"/>
      <c r="NC21" s="155"/>
      <c r="ND21" s="155"/>
      <c r="NE21" s="155"/>
      <c r="NF21" s="155"/>
      <c r="NG21" s="155"/>
      <c r="NH21" s="155"/>
      <c r="NI21" s="155"/>
      <c r="NJ21" s="155"/>
      <c r="NK21" s="155"/>
      <c r="NL21" s="155"/>
      <c r="NM21" s="155"/>
      <c r="NN21" s="155"/>
      <c r="NO21" s="155"/>
      <c r="NP21" s="155"/>
      <c r="NQ21" s="155"/>
      <c r="NR21" s="155"/>
      <c r="NS21" s="155"/>
      <c r="NT21" s="155"/>
      <c r="NU21" s="155"/>
      <c r="NV21" s="155"/>
      <c r="NW21" s="155"/>
      <c r="NX21" s="155"/>
      <c r="NY21" s="155"/>
      <c r="NZ21" s="155"/>
      <c r="OA21" s="155"/>
      <c r="OB21" s="155"/>
      <c r="OC21" s="155"/>
      <c r="OD21" s="155"/>
      <c r="OE21" s="155"/>
      <c r="OF21" s="155"/>
      <c r="OG21" s="155"/>
      <c r="OH21" s="155"/>
      <c r="OI21" s="155"/>
      <c r="OJ21" s="155"/>
      <c r="OK21" s="155"/>
      <c r="OL21" s="155"/>
      <c r="OM21" s="155"/>
      <c r="ON21" s="155"/>
      <c r="OO21" s="155"/>
      <c r="OP21" s="155"/>
      <c r="OQ21" s="155"/>
      <c r="OR21" s="155"/>
      <c r="OS21" s="155"/>
      <c r="OT21" s="155"/>
      <c r="OU21" s="155"/>
      <c r="OV21" s="155"/>
      <c r="OW21" s="155"/>
      <c r="OX21" s="155"/>
      <c r="OY21" s="155"/>
      <c r="OZ21" s="155"/>
      <c r="PA21" s="155"/>
      <c r="PB21" s="155"/>
      <c r="PC21" s="155"/>
      <c r="PD21" s="155"/>
      <c r="PE21" s="155"/>
      <c r="PF21" s="155"/>
      <c r="PG21" s="155"/>
      <c r="PH21" s="155"/>
      <c r="PI21" s="155"/>
    </row>
    <row r="22" spans="1:425" s="156" customFormat="1">
      <c r="A22" s="134"/>
      <c r="B22" s="157" t="s">
        <v>398</v>
      </c>
      <c r="C22" s="157"/>
      <c r="D22" s="157"/>
      <c r="E22" s="158"/>
      <c r="F22" s="151"/>
      <c r="G22" s="152"/>
      <c r="H22" s="153">
        <f t="shared" ref="H22:T22" si="8">H21-H6</f>
        <v>36695880.440000013</v>
      </c>
      <c r="I22" s="153">
        <f t="shared" si="8"/>
        <v>4902886.49</v>
      </c>
      <c r="J22" s="153">
        <f t="shared" si="8"/>
        <v>15364935.490000006</v>
      </c>
      <c r="K22" s="153">
        <f t="shared" si="8"/>
        <v>14279179.74000008</v>
      </c>
      <c r="L22" s="153">
        <f t="shared" si="8"/>
        <v>29644115.230000086</v>
      </c>
      <c r="M22" s="153">
        <f t="shared" si="8"/>
        <v>0</v>
      </c>
      <c r="N22" s="153">
        <f t="shared" si="8"/>
        <v>22611604.75</v>
      </c>
      <c r="O22" s="153">
        <f t="shared" si="8"/>
        <v>34547001.720000088</v>
      </c>
      <c r="P22" s="153">
        <f t="shared" si="8"/>
        <v>712.70000000000073</v>
      </c>
      <c r="Q22" s="153">
        <f t="shared" si="8"/>
        <v>21138267.504907917</v>
      </c>
      <c r="R22" s="153">
        <f t="shared" si="8"/>
        <v>32295972.440871343</v>
      </c>
      <c r="S22" s="153">
        <f t="shared" si="8"/>
        <v>37384780.552704468</v>
      </c>
      <c r="T22" s="153">
        <f t="shared" si="8"/>
        <v>1864061.4551073336</v>
      </c>
      <c r="U22" s="154">
        <f>S22/Q22</f>
        <v>1.7685829997195563</v>
      </c>
      <c r="V22" s="154">
        <f>((S22*1.1)+(T22))/R22</f>
        <v>1.3310427528319519</v>
      </c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5"/>
      <c r="EF22" s="155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5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/>
      <c r="FD22" s="155"/>
      <c r="FE22" s="155"/>
      <c r="FF22" s="155"/>
      <c r="FG22" s="155"/>
      <c r="FH22" s="155"/>
      <c r="FI22" s="155"/>
      <c r="FJ22" s="155"/>
      <c r="FK22" s="155"/>
      <c r="FL22" s="155"/>
      <c r="FM22" s="155"/>
      <c r="FN22" s="155"/>
      <c r="FO22" s="155"/>
      <c r="FP22" s="155"/>
      <c r="FQ22" s="155"/>
      <c r="FR22" s="155"/>
      <c r="FS22" s="155"/>
      <c r="FT22" s="155"/>
      <c r="FU22" s="155"/>
      <c r="FV22" s="155"/>
      <c r="FW22" s="155"/>
      <c r="FX22" s="155"/>
      <c r="FY22" s="155"/>
      <c r="FZ22" s="155"/>
      <c r="GA22" s="155"/>
      <c r="GB22" s="155"/>
      <c r="GC22" s="155"/>
      <c r="GD22" s="155"/>
      <c r="GE22" s="155"/>
      <c r="GF22" s="155"/>
      <c r="GG22" s="155"/>
      <c r="GH22" s="155"/>
      <c r="GI22" s="155"/>
      <c r="GJ22" s="155"/>
      <c r="GK22" s="155"/>
      <c r="GL22" s="155"/>
      <c r="GM22" s="155"/>
      <c r="GN22" s="155"/>
      <c r="GO22" s="155"/>
      <c r="GP22" s="155"/>
      <c r="GQ22" s="155"/>
      <c r="GR22" s="155"/>
      <c r="GS22" s="155"/>
      <c r="GT22" s="155"/>
      <c r="GU22" s="155"/>
      <c r="GV22" s="155"/>
      <c r="GW22" s="155"/>
      <c r="GX22" s="155"/>
      <c r="GY22" s="155"/>
      <c r="GZ22" s="155"/>
      <c r="HA22" s="155"/>
      <c r="HB22" s="155"/>
      <c r="HC22" s="155"/>
      <c r="HD22" s="155"/>
      <c r="HE22" s="155"/>
      <c r="HF22" s="155"/>
      <c r="HG22" s="155"/>
      <c r="HH22" s="155"/>
      <c r="HI22" s="155"/>
      <c r="HJ22" s="155"/>
      <c r="HK22" s="155"/>
      <c r="HL22" s="155"/>
      <c r="HM22" s="155"/>
      <c r="HN22" s="155"/>
      <c r="HO22" s="155"/>
      <c r="HP22" s="155"/>
      <c r="HQ22" s="155"/>
      <c r="HR22" s="155"/>
      <c r="HS22" s="155"/>
      <c r="HT22" s="155"/>
      <c r="HU22" s="155"/>
      <c r="HV22" s="155"/>
      <c r="HW22" s="155"/>
      <c r="HX22" s="155"/>
      <c r="HY22" s="155"/>
      <c r="HZ22" s="155"/>
      <c r="IA22" s="155"/>
      <c r="IB22" s="155"/>
      <c r="IC22" s="155"/>
      <c r="ID22" s="155"/>
      <c r="IE22" s="155"/>
      <c r="IF22" s="155"/>
      <c r="IG22" s="155"/>
      <c r="IH22" s="155"/>
      <c r="II22" s="155"/>
      <c r="IJ22" s="155"/>
      <c r="IK22" s="155"/>
      <c r="IL22" s="155"/>
      <c r="IM22" s="155"/>
      <c r="IN22" s="155"/>
      <c r="IO22" s="155"/>
      <c r="IP22" s="155"/>
      <c r="IQ22" s="155"/>
      <c r="IR22" s="155"/>
      <c r="IS22" s="155"/>
      <c r="IT22" s="155"/>
      <c r="IU22" s="155"/>
      <c r="IV22" s="155"/>
      <c r="IW22" s="155"/>
      <c r="IX22" s="155"/>
      <c r="IY22" s="155"/>
      <c r="IZ22" s="155"/>
      <c r="JA22" s="155"/>
      <c r="JB22" s="155"/>
      <c r="JC22" s="155"/>
      <c r="JD22" s="155"/>
      <c r="JE22" s="155"/>
      <c r="JF22" s="155"/>
      <c r="JG22" s="155"/>
      <c r="JH22" s="155"/>
      <c r="JI22" s="155"/>
      <c r="JJ22" s="155"/>
      <c r="JK22" s="155"/>
      <c r="JL22" s="155"/>
      <c r="JM22" s="155"/>
      <c r="JN22" s="155"/>
      <c r="JO22" s="155"/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/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/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155"/>
      <c r="LN22" s="155"/>
      <c r="LO22" s="155"/>
      <c r="LP22" s="155"/>
      <c r="LQ22" s="155"/>
      <c r="LR22" s="155"/>
      <c r="LS22" s="155"/>
      <c r="LT22" s="155"/>
      <c r="LU22" s="155"/>
      <c r="LV22" s="155"/>
      <c r="LW22" s="155"/>
      <c r="LX22" s="155"/>
      <c r="LY22" s="155"/>
      <c r="LZ22" s="155"/>
      <c r="MA22" s="155"/>
      <c r="MB22" s="155"/>
      <c r="MC22" s="155"/>
      <c r="MD22" s="155"/>
      <c r="ME22" s="155"/>
      <c r="MF22" s="155"/>
      <c r="MG22" s="155"/>
      <c r="MH22" s="155"/>
      <c r="MI22" s="155"/>
      <c r="MJ22" s="155"/>
      <c r="MK22" s="155"/>
      <c r="ML22" s="155"/>
      <c r="MM22" s="155"/>
      <c r="MN22" s="155"/>
      <c r="MO22" s="155"/>
      <c r="MP22" s="155"/>
      <c r="MQ22" s="155"/>
      <c r="MR22" s="155"/>
      <c r="MS22" s="155"/>
      <c r="MT22" s="155"/>
      <c r="MU22" s="155"/>
      <c r="MV22" s="155"/>
      <c r="MW22" s="155"/>
      <c r="MX22" s="155"/>
      <c r="MY22" s="155"/>
      <c r="MZ22" s="155"/>
      <c r="NA22" s="155"/>
      <c r="NB22" s="155"/>
      <c r="NC22" s="155"/>
      <c r="ND22" s="155"/>
      <c r="NE22" s="155"/>
      <c r="NF22" s="155"/>
      <c r="NG22" s="155"/>
      <c r="NH22" s="155"/>
      <c r="NI22" s="155"/>
      <c r="NJ22" s="155"/>
      <c r="NK22" s="155"/>
      <c r="NL22" s="155"/>
      <c r="NM22" s="155"/>
      <c r="NN22" s="155"/>
      <c r="NO22" s="155"/>
      <c r="NP22" s="155"/>
      <c r="NQ22" s="155"/>
      <c r="NR22" s="155"/>
      <c r="NS22" s="155"/>
      <c r="NT22" s="155"/>
      <c r="NU22" s="155"/>
      <c r="NV22" s="155"/>
      <c r="NW22" s="155"/>
      <c r="NX22" s="155"/>
      <c r="NY22" s="155"/>
      <c r="NZ22" s="155"/>
      <c r="OA22" s="155"/>
      <c r="OB22" s="155"/>
      <c r="OC22" s="155"/>
      <c r="OD22" s="155"/>
      <c r="OE22" s="155"/>
      <c r="OF22" s="155"/>
      <c r="OG22" s="155"/>
      <c r="OH22" s="155"/>
      <c r="OI22" s="155"/>
      <c r="OJ22" s="155"/>
      <c r="OK22" s="155"/>
      <c r="OL22" s="155"/>
      <c r="OM22" s="155"/>
      <c r="ON22" s="155"/>
      <c r="OO22" s="155"/>
      <c r="OP22" s="155"/>
      <c r="OQ22" s="155"/>
      <c r="OR22" s="155"/>
      <c r="OS22" s="155"/>
      <c r="OT22" s="155"/>
      <c r="OU22" s="155"/>
      <c r="OV22" s="155"/>
      <c r="OW22" s="155"/>
      <c r="OX22" s="155"/>
      <c r="OY22" s="155"/>
      <c r="OZ22" s="155"/>
      <c r="PA22" s="155"/>
      <c r="PB22" s="155"/>
      <c r="PC22" s="155"/>
      <c r="PD22" s="155"/>
      <c r="PE22" s="155"/>
      <c r="PF22" s="155"/>
      <c r="PG22" s="155"/>
      <c r="PH22" s="155"/>
      <c r="PI22" s="155"/>
    </row>
    <row r="23" spans="1:425" s="21" customFormat="1" ht="14.25">
      <c r="A23" s="134"/>
      <c r="B23" s="130" t="s">
        <v>65</v>
      </c>
      <c r="C23" s="502" t="s">
        <v>1824</v>
      </c>
      <c r="D23" s="147"/>
      <c r="E23" s="159"/>
      <c r="F23" s="144"/>
      <c r="G23" s="160"/>
      <c r="H23" s="258">
        <f>SUM(H24:H27)</f>
        <v>57575865.5</v>
      </c>
      <c r="I23" s="258">
        <f>SUM(I24:I27)</f>
        <v>3762264.0400000005</v>
      </c>
      <c r="J23" s="258">
        <f>SUM(J24:J27)</f>
        <v>14830547.33</v>
      </c>
      <c r="K23" s="258">
        <f>SUM(K24:K27)</f>
        <v>19560241.309999999</v>
      </c>
      <c r="L23" s="258">
        <f>SUM(L24:L27)</f>
        <v>34390788.640000001</v>
      </c>
      <c r="M23" s="259"/>
      <c r="N23" s="260">
        <f t="shared" ref="N23:T23" si="9">SUM(N24:N27)</f>
        <v>18777486.349999998</v>
      </c>
      <c r="O23" s="258">
        <f t="shared" si="9"/>
        <v>38153052.68</v>
      </c>
      <c r="P23" s="258">
        <f t="shared" si="9"/>
        <v>0</v>
      </c>
      <c r="Q23" s="258">
        <f t="shared" si="9"/>
        <v>17553974.338599607</v>
      </c>
      <c r="R23" s="258">
        <f t="shared" si="9"/>
        <v>35667058.689352155</v>
      </c>
      <c r="S23" s="258">
        <f t="shared" si="9"/>
        <v>58025527.979469351</v>
      </c>
      <c r="T23" s="258">
        <f t="shared" si="9"/>
        <v>0</v>
      </c>
      <c r="U23" s="133">
        <f>IFERROR(S23/Q23,0)</f>
        <v>3.3055493223478427</v>
      </c>
      <c r="V23" s="133">
        <f>IFERROR(((S23*1.1)+(T23))/R23,0)</f>
        <v>1.7895526887523014</v>
      </c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1"/>
      <c r="BO23" s="161"/>
      <c r="BP23" s="161"/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1"/>
      <c r="CB23" s="161"/>
      <c r="CC23" s="161"/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1"/>
      <c r="CO23" s="161"/>
      <c r="CP23" s="161"/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1"/>
      <c r="DB23" s="161"/>
      <c r="DC23" s="161"/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1"/>
      <c r="DO23" s="161"/>
      <c r="DP23" s="161"/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1"/>
      <c r="EB23" s="161"/>
      <c r="EC23" s="161"/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1"/>
      <c r="GB23" s="161"/>
      <c r="GC23" s="161"/>
      <c r="GD23" s="161"/>
      <c r="GE23" s="161"/>
      <c r="GF23" s="161"/>
      <c r="GG23" s="161"/>
      <c r="GH23" s="161"/>
      <c r="GI23" s="161"/>
      <c r="GJ23" s="161"/>
      <c r="GK23" s="161"/>
      <c r="GL23" s="161"/>
      <c r="GM23" s="161"/>
      <c r="GN23" s="161"/>
      <c r="GO23" s="161"/>
      <c r="GP23" s="161"/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C23" s="161"/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1"/>
      <c r="HO23" s="161"/>
      <c r="HP23" s="161"/>
      <c r="HQ23" s="161"/>
      <c r="HR23" s="161"/>
      <c r="HS23" s="161"/>
      <c r="HT23" s="161"/>
      <c r="HU23" s="161"/>
      <c r="HV23" s="161"/>
      <c r="HW23" s="161"/>
      <c r="HX23" s="161"/>
      <c r="HY23" s="161"/>
      <c r="HZ23" s="161"/>
      <c r="IA23" s="161"/>
      <c r="IB23" s="161"/>
      <c r="IC23" s="161"/>
      <c r="ID23" s="161"/>
      <c r="IE23" s="161"/>
      <c r="IF23" s="161"/>
      <c r="IG23" s="161"/>
      <c r="IH23" s="161"/>
      <c r="II23" s="161"/>
      <c r="IJ23" s="161"/>
      <c r="IK23" s="161"/>
      <c r="IL23" s="161"/>
      <c r="IM23" s="161"/>
      <c r="IN23" s="161"/>
      <c r="IO23" s="161"/>
      <c r="IP23" s="161"/>
      <c r="IQ23" s="161"/>
      <c r="IR23" s="161"/>
      <c r="IS23" s="161"/>
      <c r="IT23" s="161"/>
      <c r="IU23" s="161"/>
      <c r="IV23" s="161"/>
      <c r="IW23" s="161"/>
      <c r="IX23" s="161"/>
      <c r="IY23" s="161"/>
      <c r="IZ23" s="161"/>
      <c r="JA23" s="161"/>
      <c r="JB23" s="161"/>
      <c r="JC23" s="161"/>
      <c r="JD23" s="161"/>
      <c r="JE23" s="161"/>
      <c r="JF23" s="161"/>
      <c r="JG23" s="161"/>
      <c r="JH23" s="161"/>
      <c r="JI23" s="161"/>
      <c r="JJ23" s="161"/>
      <c r="JK23" s="161"/>
      <c r="JL23" s="161"/>
      <c r="JM23" s="161"/>
      <c r="JN23" s="161"/>
      <c r="JO23" s="161"/>
      <c r="JP23" s="161"/>
      <c r="JQ23" s="161"/>
      <c r="JR23" s="161"/>
      <c r="JS23" s="161"/>
      <c r="JT23" s="161"/>
      <c r="JU23" s="161"/>
      <c r="JV23" s="161"/>
      <c r="JW23" s="161"/>
      <c r="JX23" s="161"/>
      <c r="JY23" s="161"/>
      <c r="JZ23" s="161"/>
      <c r="KA23" s="161"/>
      <c r="KB23" s="161"/>
      <c r="KC23" s="161"/>
      <c r="KD23" s="161"/>
      <c r="KE23" s="161"/>
      <c r="KF23" s="161"/>
      <c r="KG23" s="161"/>
      <c r="KH23" s="161"/>
      <c r="KI23" s="161"/>
      <c r="KJ23" s="161"/>
      <c r="KK23" s="161"/>
      <c r="KL23" s="161"/>
      <c r="KM23" s="161"/>
      <c r="KN23" s="161"/>
      <c r="KO23" s="161"/>
      <c r="KP23" s="161"/>
      <c r="KQ23" s="161"/>
      <c r="KR23" s="161"/>
      <c r="KS23" s="161"/>
      <c r="KT23" s="161"/>
      <c r="KU23" s="161"/>
      <c r="KV23" s="161"/>
      <c r="KW23" s="161"/>
      <c r="KX23" s="161"/>
      <c r="KY23" s="161"/>
      <c r="KZ23" s="161"/>
      <c r="LA23" s="161"/>
      <c r="LB23" s="161"/>
      <c r="LC23" s="161"/>
      <c r="LD23" s="161"/>
      <c r="LE23" s="161"/>
      <c r="LF23" s="161"/>
      <c r="LG23" s="161"/>
      <c r="LH23" s="161"/>
      <c r="LI23" s="161"/>
      <c r="LJ23" s="161"/>
      <c r="LK23" s="161"/>
      <c r="LL23" s="161"/>
      <c r="LM23" s="161"/>
      <c r="LN23" s="161"/>
      <c r="LO23" s="161"/>
      <c r="LP23" s="161"/>
      <c r="LQ23" s="161"/>
      <c r="LR23" s="161"/>
      <c r="LS23" s="161"/>
      <c r="LT23" s="161"/>
      <c r="LU23" s="161"/>
      <c r="LV23" s="161"/>
      <c r="LW23" s="161"/>
      <c r="LX23" s="161"/>
      <c r="LY23" s="161"/>
      <c r="LZ23" s="161"/>
      <c r="MA23" s="161"/>
      <c r="MB23" s="161"/>
      <c r="MC23" s="161"/>
      <c r="MD23" s="161"/>
      <c r="ME23" s="161"/>
      <c r="MF23" s="161"/>
      <c r="MG23" s="161"/>
      <c r="MH23" s="161"/>
      <c r="MI23" s="161"/>
      <c r="MJ23" s="161"/>
      <c r="MK23" s="161"/>
      <c r="ML23" s="161"/>
      <c r="MM23" s="161"/>
      <c r="MN23" s="161"/>
      <c r="MO23" s="161"/>
      <c r="MP23" s="161"/>
      <c r="MQ23" s="161"/>
      <c r="MR23" s="161"/>
      <c r="MS23" s="161"/>
      <c r="MT23" s="161"/>
      <c r="MU23" s="161"/>
      <c r="MV23" s="161"/>
      <c r="MW23" s="161"/>
      <c r="MX23" s="161"/>
      <c r="MY23" s="161"/>
      <c r="MZ23" s="161"/>
      <c r="NA23" s="161"/>
      <c r="NB23" s="161"/>
      <c r="NC23" s="161"/>
      <c r="ND23" s="161"/>
      <c r="NE23" s="161"/>
      <c r="NF23" s="161"/>
      <c r="NG23" s="161"/>
      <c r="NH23" s="161"/>
      <c r="NI23" s="161"/>
      <c r="NJ23" s="161"/>
      <c r="NK23" s="161"/>
      <c r="NL23" s="161"/>
      <c r="NM23" s="161"/>
      <c r="NN23" s="161"/>
      <c r="NO23" s="161"/>
      <c r="NP23" s="161"/>
      <c r="NQ23" s="161"/>
      <c r="NR23" s="161"/>
      <c r="NS23" s="161"/>
      <c r="NT23" s="161"/>
      <c r="NU23" s="161"/>
      <c r="NV23" s="161"/>
      <c r="NW23" s="161"/>
      <c r="NX23" s="161"/>
      <c r="NY23" s="161"/>
      <c r="NZ23" s="161"/>
      <c r="OA23" s="161"/>
      <c r="OB23" s="161"/>
      <c r="OC23" s="161"/>
      <c r="OD23" s="161"/>
      <c r="OE23" s="161"/>
      <c r="OF23" s="161"/>
      <c r="OG23" s="161"/>
      <c r="OH23" s="161"/>
      <c r="OI23" s="161"/>
      <c r="OJ23" s="161"/>
      <c r="OK23" s="161"/>
      <c r="OL23" s="161"/>
      <c r="OM23" s="161"/>
      <c r="ON23" s="161"/>
      <c r="OO23" s="161"/>
      <c r="OP23" s="161"/>
      <c r="OQ23" s="161"/>
      <c r="OR23" s="161"/>
      <c r="OS23" s="161"/>
      <c r="OT23" s="161"/>
      <c r="OU23" s="161"/>
      <c r="OV23" s="161"/>
      <c r="OW23" s="161"/>
      <c r="OX23" s="161"/>
      <c r="OY23" s="161"/>
      <c r="OZ23" s="161"/>
      <c r="PA23" s="161"/>
      <c r="PB23" s="161"/>
      <c r="PC23" s="161"/>
      <c r="PD23" s="161"/>
      <c r="PE23" s="161"/>
      <c r="PF23" s="161"/>
      <c r="PG23" s="161"/>
      <c r="PH23" s="161"/>
      <c r="PI23" s="161"/>
    </row>
    <row r="24" spans="1:425" s="21" customFormat="1" ht="14.25">
      <c r="A24" s="134"/>
      <c r="B24" s="130" t="s">
        <v>65</v>
      </c>
      <c r="C24" s="143" t="s">
        <v>399</v>
      </c>
      <c r="D24" s="147"/>
      <c r="E24" s="159">
        <f>F24*(H24/$H$68)</f>
        <v>0.48701498062702081</v>
      </c>
      <c r="F24" s="144">
        <f>'CI Retrofit {E}'!A$16</f>
        <v>12.931078792291016</v>
      </c>
      <c r="G24" s="160" t="s">
        <v>380</v>
      </c>
      <c r="H24" s="258">
        <f>'CI Retrofit {E}'!A$10</f>
        <v>6395448</v>
      </c>
      <c r="I24" s="259">
        <f>'CI Retrofit {E}'!A$8</f>
        <v>1080774.1499999999</v>
      </c>
      <c r="J24" s="259">
        <f>'CI Retrofit {E}'!A$12</f>
        <v>1862866</v>
      </c>
      <c r="K24" s="259">
        <f>'CI Retrofit {E}'!A$14</f>
        <v>1399751.4</v>
      </c>
      <c r="L24" s="259">
        <f>SUM('CI Retrofit {E}'!Q$5:Q$1000)</f>
        <v>3262617.4</v>
      </c>
      <c r="M24" s="259"/>
      <c r="N24" s="260">
        <f>'CI Retrofit {E}'!A$18</f>
        <v>2943640.15</v>
      </c>
      <c r="O24" s="259">
        <f>'CI Retrofit {E}'!A$20</f>
        <v>4343391.55</v>
      </c>
      <c r="P24" s="259">
        <f>SUM('CI Retrofit {E}'!R$5:R$1000)</f>
        <v>0</v>
      </c>
      <c r="Q24" s="261">
        <f t="shared" ref="Q24:Q41" si="10">N24/(1+ElecDiscountRate)^1</f>
        <v>2751837.1038608951</v>
      </c>
      <c r="R24" s="261">
        <f t="shared" ref="R24:R41" si="11">O24/(1+ElecDiscountRate)^1</f>
        <v>4060382.8643544912</v>
      </c>
      <c r="S24" s="259">
        <f>SUM('CI Retrofit {E}'!AM$5:AM$1000)</f>
        <v>5729853.792724981</v>
      </c>
      <c r="T24" s="259">
        <f>SUM('CI Retrofit {E}'!AD$5:AD$1000)</f>
        <v>0</v>
      </c>
      <c r="U24" s="133">
        <f t="shared" ref="U24:U32" si="12">IFERROR(S24/Q24,0)</f>
        <v>2.0821922143159766</v>
      </c>
      <c r="V24" s="133">
        <f t="shared" ref="V24:V32" si="13">IFERROR(((S24*1.1)+(T24))/R24,0)</f>
        <v>1.5522770592224651</v>
      </c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</row>
    <row r="25" spans="1:425" s="21" customFormat="1" ht="14.25">
      <c r="A25" s="134"/>
      <c r="B25" s="130" t="s">
        <v>65</v>
      </c>
      <c r="C25" s="143" t="s">
        <v>1822</v>
      </c>
      <c r="D25" s="147"/>
      <c r="E25" s="159">
        <f>F25*(H25/$H$68)</f>
        <v>4.2463843816259956</v>
      </c>
      <c r="F25" s="144">
        <f>'Bus Lighting Grants {E}'!A$16</f>
        <v>14.893028479096808</v>
      </c>
      <c r="G25" s="160" t="s">
        <v>380</v>
      </c>
      <c r="H25" s="258">
        <f>'Bus Lighting Grants {E}'!A$10</f>
        <v>48417202.600000001</v>
      </c>
      <c r="I25" s="259">
        <f>'Bus Lighting Grants {E}'!A$8</f>
        <v>2374281.8100000005</v>
      </c>
      <c r="J25" s="259">
        <f>'Bus Lighting Grants {E}'!A$12</f>
        <v>12412035.33</v>
      </c>
      <c r="K25" s="259">
        <f>'Bus Lighting Grants {E}'!A$14</f>
        <v>17516428.050000001</v>
      </c>
      <c r="L25" s="259">
        <f>SUM('Bus Lighting Grants {E}'!Q$5:Q$1000)</f>
        <v>29928463.380000003</v>
      </c>
      <c r="M25" s="259"/>
      <c r="N25" s="260">
        <f>'Bus Lighting Grants {E}'!A$18</f>
        <v>14775964.140000001</v>
      </c>
      <c r="O25" s="259">
        <f>'Bus Lighting Grants {E}'!A$20</f>
        <v>32302745.190000005</v>
      </c>
      <c r="P25" s="259">
        <f>SUM('Bus Lighting Grants {E}'!R$5:R$1000)</f>
        <v>0</v>
      </c>
      <c r="Q25" s="261">
        <f t="shared" ref="Q25:R27" si="14">N25/(1+ElecDiscountRate)^1</f>
        <v>13813185.136019444</v>
      </c>
      <c r="R25" s="261">
        <f t="shared" si="14"/>
        <v>30197948.200430028</v>
      </c>
      <c r="S25" s="259">
        <f>SUM('Bus Lighting Grants {E}'!AM$5:AM$1000)</f>
        <v>50265415.053253412</v>
      </c>
      <c r="T25" s="259">
        <f>SUM('Bus Lighting Grants {E}'!AD$5:AD$1000)</f>
        <v>0</v>
      </c>
      <c r="U25" s="133">
        <f>IFERROR(S25/Q25,0)</f>
        <v>3.6389445705886221</v>
      </c>
      <c r="V25" s="133">
        <f>IFERROR(((S25*1.1)+(T25))/R25,0)</f>
        <v>1.830983886441377</v>
      </c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</row>
    <row r="26" spans="1:425" s="21" customFormat="1" ht="14.25">
      <c r="A26" s="134"/>
      <c r="B26" s="130" t="s">
        <v>65</v>
      </c>
      <c r="C26" s="143" t="s">
        <v>1823</v>
      </c>
      <c r="D26" s="147"/>
      <c r="E26" s="159">
        <f>F26*(H26/$H$68)</f>
        <v>0.17476356752936262</v>
      </c>
      <c r="F26" s="144">
        <f>'Industrial EM {E}'!A$16</f>
        <v>10.935425571676138</v>
      </c>
      <c r="G26" s="160" t="s">
        <v>380</v>
      </c>
      <c r="H26" s="258">
        <f>'Industrial EM {E}'!A$10</f>
        <v>2713804.9</v>
      </c>
      <c r="I26" s="259">
        <f>'Industrial EM {E}'!A$8</f>
        <v>264563.08000000007</v>
      </c>
      <c r="J26" s="259">
        <f>'Industrial EM {E}'!A$12</f>
        <v>555646</v>
      </c>
      <c r="K26" s="259">
        <f>'Industrial EM {E}'!A$14</f>
        <v>644061.86</v>
      </c>
      <c r="L26" s="259">
        <f>SUM('Industrial EM {E}'!Q$5:Q$1000)</f>
        <v>1199707.8600000001</v>
      </c>
      <c r="M26" s="259"/>
      <c r="N26" s="260">
        <f>'Industrial EM {E}'!A$18</f>
        <v>1015237.06</v>
      </c>
      <c r="O26" s="259">
        <f>'Industrial EM {E}'!A$20</f>
        <v>1464270.9400000002</v>
      </c>
      <c r="P26" s="259">
        <f>SUM('Industrial EM {E}'!R$5:R$1000)</f>
        <v>0</v>
      </c>
      <c r="Q26" s="261">
        <f t="shared" si="14"/>
        <v>949085.78106011031</v>
      </c>
      <c r="R26" s="261">
        <f t="shared" si="14"/>
        <v>1368861.306908479</v>
      </c>
      <c r="S26" s="259">
        <f>SUM('Industrial EM {E}'!AM$5:AM$1000)</f>
        <v>2012566.7868409439</v>
      </c>
      <c r="T26" s="259">
        <f>SUM('Industrial EM {E}'!AD$5:AD$1000)</f>
        <v>0</v>
      </c>
      <c r="U26" s="133">
        <f>IFERROR(S26/Q26,0)</f>
        <v>2.1205320182891647</v>
      </c>
      <c r="V26" s="133">
        <f>IFERROR(((S26*1.1)+(T26))/R26,0)</f>
        <v>1.617273754727478</v>
      </c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</row>
    <row r="27" spans="1:425" s="21" customFormat="1" ht="14.25">
      <c r="A27" s="134"/>
      <c r="B27" s="130" t="s">
        <v>65</v>
      </c>
      <c r="C27" s="143" t="s">
        <v>334</v>
      </c>
      <c r="D27" s="147"/>
      <c r="E27" s="159">
        <f>F27*(H27/$H$68)</f>
        <v>1.4548608205532166E-3</v>
      </c>
      <c r="F27" s="144">
        <f>'CBA {E}'!A$16</f>
        <v>5</v>
      </c>
      <c r="G27" s="160" t="s">
        <v>380</v>
      </c>
      <c r="H27" s="258">
        <f>'CBA {E}'!A$10</f>
        <v>49410</v>
      </c>
      <c r="I27" s="259">
        <f>'CBA {E}'!A$8</f>
        <v>42645</v>
      </c>
      <c r="J27" s="259">
        <f>'CBA {E}'!A$12</f>
        <v>0</v>
      </c>
      <c r="K27" s="259">
        <f>'CBA {E}'!A$14</f>
        <v>0</v>
      </c>
      <c r="L27" s="259">
        <f>SUM('CBA {E}'!Q$5:Q$1000)</f>
        <v>0</v>
      </c>
      <c r="M27" s="259"/>
      <c r="N27" s="260">
        <f>'CBA {E}'!A$18</f>
        <v>42645</v>
      </c>
      <c r="O27" s="259">
        <f>'CBA {E}'!A$20</f>
        <v>42645</v>
      </c>
      <c r="P27" s="259">
        <f>SUM('CBA {E}'!R$5:R$1000)</f>
        <v>0</v>
      </c>
      <c r="Q27" s="261">
        <f t="shared" si="14"/>
        <v>39866.317659156768</v>
      </c>
      <c r="R27" s="261">
        <f t="shared" si="14"/>
        <v>39866.317659156768</v>
      </c>
      <c r="S27" s="259">
        <f>SUM('CBA {E}'!AM$5:AM$1000)</f>
        <v>17692.346650010979</v>
      </c>
      <c r="T27" s="259">
        <f>SUM('CBA {E}'!AD$5:AD$1000)</f>
        <v>0</v>
      </c>
      <c r="U27" s="133">
        <f>IFERROR(S27/Q27,0)</f>
        <v>0.44379184456599241</v>
      </c>
      <c r="V27" s="133">
        <f>IFERROR(((S27*1.1)+(T27))/R27,0)</f>
        <v>0.48817102902259168</v>
      </c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</row>
    <row r="28" spans="1:425" s="21" customFormat="1" ht="14.25">
      <c r="A28" s="134"/>
      <c r="B28" s="130" t="s">
        <v>129</v>
      </c>
      <c r="C28" s="147" t="s">
        <v>400</v>
      </c>
      <c r="D28" s="147"/>
      <c r="E28" s="159">
        <f>F28*(H28/$H$68)</f>
        <v>0.56278804830166984</v>
      </c>
      <c r="F28" s="144">
        <f>'CI New Construction {E}'!A$16</f>
        <v>10.546316489241368</v>
      </c>
      <c r="G28" s="160" t="s">
        <v>380</v>
      </c>
      <c r="H28" s="258">
        <f>'CI New Construction {E}'!A$10</f>
        <v>9061654</v>
      </c>
      <c r="I28" s="259">
        <f>'CI New Construction {E}'!A$8</f>
        <v>303338.80000000005</v>
      </c>
      <c r="J28" s="259">
        <f>'CI New Construction {E}'!A$12</f>
        <v>1882382.8</v>
      </c>
      <c r="K28" s="259">
        <f>'CI New Construction {E}'!A$14</f>
        <v>673138.02</v>
      </c>
      <c r="L28" s="259">
        <f>SUM('CI New Construction {E}'!Q$5:Q$1000)</f>
        <v>2555520.8200000003</v>
      </c>
      <c r="M28" s="259"/>
      <c r="N28" s="260">
        <f>'CI New Construction {E}'!A$18</f>
        <v>2185721.6</v>
      </c>
      <c r="O28" s="259">
        <f>'CI New Construction {E}'!A$20</f>
        <v>2858859.62</v>
      </c>
      <c r="P28" s="259">
        <f>SUM('CI New Construction {E}'!R$5:R$1000)</f>
        <v>0</v>
      </c>
      <c r="Q28" s="261">
        <f t="shared" si="10"/>
        <v>2043303.3560811442</v>
      </c>
      <c r="R28" s="261">
        <f t="shared" si="11"/>
        <v>2672580.742264186</v>
      </c>
      <c r="S28" s="259">
        <f>SUM('CI New Construction {E}'!AM$5:AM$1000)</f>
        <v>6789724.1728120344</v>
      </c>
      <c r="T28" s="259">
        <f>SUM('CI New Construction {E}'!AD$5:AD$1000)</f>
        <v>0</v>
      </c>
      <c r="U28" s="133">
        <f t="shared" si="12"/>
        <v>3.3229153921785066</v>
      </c>
      <c r="V28" s="133">
        <f t="shared" si="13"/>
        <v>2.7945634988620873</v>
      </c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</row>
    <row r="29" spans="1:425" s="21" customFormat="1" ht="14.25">
      <c r="A29" s="134"/>
      <c r="B29" s="130" t="s">
        <v>136</v>
      </c>
      <c r="C29" s="162" t="s">
        <v>401</v>
      </c>
      <c r="D29" s="162"/>
      <c r="E29" s="159"/>
      <c r="F29" s="144">
        <f>'Com SEM {E}'!A$16</f>
        <v>3</v>
      </c>
      <c r="G29" s="160" t="s">
        <v>380</v>
      </c>
      <c r="H29" s="258">
        <f>'Com SEM {E}'!A$10</f>
        <v>6595843</v>
      </c>
      <c r="I29" s="259">
        <f>'Com SEM {E}'!A$8</f>
        <v>850910.56</v>
      </c>
      <c r="J29" s="259">
        <f>'Com SEM {E}'!A$12</f>
        <v>388417</v>
      </c>
      <c r="K29" s="259">
        <f>'Com SEM {E}'!A$14</f>
        <v>126257</v>
      </c>
      <c r="L29" s="259">
        <f>SUM('Com SEM {E}'!Q$5:Q$995)</f>
        <v>514674</v>
      </c>
      <c r="M29" s="259"/>
      <c r="N29" s="260">
        <f>'Com SEM {E}'!A$18</f>
        <v>1239327.56</v>
      </c>
      <c r="O29" s="259">
        <f>'Com SEM {E}'!A$20</f>
        <v>1365584.56</v>
      </c>
      <c r="P29" s="259">
        <f>SUM('Com SEM {E}'!R$5:R$995)</f>
        <v>0</v>
      </c>
      <c r="Q29" s="261">
        <f>N29/(1+ElecDiscountRate)^1</f>
        <v>1158574.8901561184</v>
      </c>
      <c r="R29" s="261">
        <f>O29/(1+ElecDiscountRate)^1</f>
        <v>1276605.1790221557</v>
      </c>
      <c r="S29" s="259">
        <f>SUM('Com SEM {E}'!AM$5:AM$995)</f>
        <v>1455607.2669271596</v>
      </c>
      <c r="T29" s="259">
        <f>SUM('Com SEM {E}'!AD$5:AD$995)</f>
        <v>0</v>
      </c>
      <c r="U29" s="133">
        <f t="shared" si="12"/>
        <v>1.2563773643765195</v>
      </c>
      <c r="V29" s="133">
        <f t="shared" si="13"/>
        <v>1.2542389925492283</v>
      </c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</row>
    <row r="30" spans="1:425" s="21" customFormat="1" ht="14.25">
      <c r="A30" s="134"/>
      <c r="B30" s="130" t="s">
        <v>136</v>
      </c>
      <c r="C30" s="162" t="s">
        <v>402</v>
      </c>
      <c r="D30" s="162"/>
      <c r="E30" s="159"/>
      <c r="F30" s="144">
        <f>'P4P {E}'!A$16</f>
        <v>14</v>
      </c>
      <c r="G30" s="160" t="s">
        <v>380</v>
      </c>
      <c r="H30" s="258">
        <f>'P4P {E}'!A$10</f>
        <v>80136</v>
      </c>
      <c r="I30" s="259">
        <f>'P4P {E}'!A$8</f>
        <v>9575.2799999999988</v>
      </c>
      <c r="J30" s="259">
        <f>'P4P {E}'!A$12</f>
        <v>28048</v>
      </c>
      <c r="K30" s="259">
        <f>'P4P {E}'!A$14</f>
        <v>36462</v>
      </c>
      <c r="L30" s="259">
        <f>SUM('P4P {E}'!Q$5:Q$1000)</f>
        <v>64510</v>
      </c>
      <c r="M30" s="259"/>
      <c r="N30" s="260">
        <f>'P4P {E}'!A$18</f>
        <v>37623.279999999999</v>
      </c>
      <c r="O30" s="259">
        <f>'P4P {E}'!A$20</f>
        <v>74085.279999999999</v>
      </c>
      <c r="P30" s="259">
        <f>SUM('P4P {E}'!R$5:R$1000)</f>
        <v>0</v>
      </c>
      <c r="Q30" s="261">
        <f>N30/(1+ElecDiscountRate)^1</f>
        <v>35171.805179022151</v>
      </c>
      <c r="R30" s="261">
        <f>O30/(1+ElecDiscountRate)^1</f>
        <v>69257.997569411978</v>
      </c>
      <c r="S30" s="259">
        <f>SUM('P4P {E}'!AM$5:AM$1000)</f>
        <v>77737.371106511913</v>
      </c>
      <c r="T30" s="259">
        <f>SUM('P4P {E}'!AD$5:AD$1000)</f>
        <v>0</v>
      </c>
      <c r="U30" s="133">
        <f t="shared" si="12"/>
        <v>2.210218403941278</v>
      </c>
      <c r="V30" s="133">
        <f t="shared" si="13"/>
        <v>1.2346748565963359</v>
      </c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</row>
    <row r="31" spans="1:425" s="21" customFormat="1" ht="14.25">
      <c r="A31" s="134"/>
      <c r="B31" s="130" t="s">
        <v>133</v>
      </c>
      <c r="C31" s="163" t="s">
        <v>403</v>
      </c>
      <c r="D31" s="163"/>
      <c r="E31" s="159">
        <f>F31*(H31/$H$68)</f>
        <v>0.62578604818374717</v>
      </c>
      <c r="F31" s="144">
        <f>'LPU 449 {E}'!A$16</f>
        <v>14.215213850717516</v>
      </c>
      <c r="G31" s="160" t="s">
        <v>380</v>
      </c>
      <c r="H31" s="258">
        <f>'LPU 449 {E}'!A$10</f>
        <v>7475425</v>
      </c>
      <c r="I31" s="259">
        <f>'LPU 449 {E}'!A$8</f>
        <v>251049.39999999991</v>
      </c>
      <c r="J31" s="259">
        <f>'LPU 449 {E}'!A$12</f>
        <v>2973641.4499999997</v>
      </c>
      <c r="K31" s="259">
        <f>'LPU 449 {E}'!A$14</f>
        <v>3854331.24</v>
      </c>
      <c r="L31" s="259">
        <f>SUM('LPU 449 {E}'!Q$5:Q$1000)</f>
        <v>6827972.6900000004</v>
      </c>
      <c r="M31" s="259"/>
      <c r="N31" s="260">
        <f>'LPU 449 {E}'!A$18</f>
        <v>3559423.39</v>
      </c>
      <c r="O31" s="259">
        <f>'LPU 449 {E}'!A$20</f>
        <v>7079022.0899999999</v>
      </c>
      <c r="P31" s="259">
        <f>SUM('LPU 449 {E}'!R$5:R$1000)</f>
        <v>0</v>
      </c>
      <c r="Q31" s="261">
        <f t="shared" si="10"/>
        <v>3327496.8589324108</v>
      </c>
      <c r="R31" s="261">
        <f t="shared" si="11"/>
        <v>6617763.9431616338</v>
      </c>
      <c r="S31" s="259">
        <f>SUM('LPU 449 {E}'!AM$5:AM$1000)</f>
        <v>7104419.6514067622</v>
      </c>
      <c r="T31" s="259">
        <f>SUM('LPU 449 {E}'!AD$5:AD$1000)</f>
        <v>0</v>
      </c>
      <c r="U31" s="133">
        <f t="shared" si="12"/>
        <v>2.1350642698085474</v>
      </c>
      <c r="V31" s="133">
        <f t="shared" si="13"/>
        <v>1.1808915645325802</v>
      </c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</row>
    <row r="32" spans="1:425" s="21" customFormat="1" ht="14.25">
      <c r="A32" s="134"/>
      <c r="B32" s="130" t="s">
        <v>133</v>
      </c>
      <c r="C32" s="163" t="s">
        <v>404</v>
      </c>
      <c r="D32" s="163"/>
      <c r="E32" s="159"/>
      <c r="F32" s="144">
        <f>'LPU Non-449 {E}'!A$16</f>
        <v>13.528016044665428</v>
      </c>
      <c r="G32" s="160" t="s">
        <v>380</v>
      </c>
      <c r="H32" s="258">
        <f>'LPU Non-449 {E}'!A$10</f>
        <v>5521586</v>
      </c>
      <c r="I32" s="259">
        <f>'LPU Non-449 {E}'!A$8</f>
        <v>202818.05000000005</v>
      </c>
      <c r="J32" s="259">
        <f>'LPU Non-449 {E}'!A$12</f>
        <v>1524849.43</v>
      </c>
      <c r="K32" s="259">
        <f>'LPU Non-449 {E}'!A$14</f>
        <v>498022</v>
      </c>
      <c r="L32" s="259">
        <f>SUM('LPU Non-449 {E}'!Q$5:Q$1000)</f>
        <v>2022871.43</v>
      </c>
      <c r="M32" s="259"/>
      <c r="N32" s="260">
        <f>'LPU Non-449 {E}'!A$18</f>
        <v>1998091.55</v>
      </c>
      <c r="O32" s="259">
        <f>'LPU Non-449 {E}'!A$20</f>
        <v>2225689.48</v>
      </c>
      <c r="P32" s="259">
        <f>SUM('LPU Non-449 {E}'!R$5:R$1000)</f>
        <v>0</v>
      </c>
      <c r="Q32" s="261">
        <f t="shared" si="10"/>
        <v>1867898.990371132</v>
      </c>
      <c r="R32" s="261">
        <f t="shared" si="11"/>
        <v>2080666.9907450685</v>
      </c>
      <c r="S32" s="259">
        <f>SUM('LPU Non-449 {E}'!AM$5:AM$1000)</f>
        <v>5114749.3770999042</v>
      </c>
      <c r="T32" s="259">
        <f>SUM('LPU Non-449 {E}'!AD$5:AD$1000)</f>
        <v>0</v>
      </c>
      <c r="U32" s="133">
        <f t="shared" si="12"/>
        <v>2.7382365981597627</v>
      </c>
      <c r="V32" s="133">
        <f t="shared" si="13"/>
        <v>2.704048432466934</v>
      </c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</row>
    <row r="33" spans="1:425" s="21" customFormat="1">
      <c r="A33" s="134"/>
      <c r="B33" s="130" t="s">
        <v>70</v>
      </c>
      <c r="C33" s="509" t="s">
        <v>405</v>
      </c>
      <c r="D33" s="164"/>
      <c r="E33" s="165">
        <f>F33*(H33/$H$68)</f>
        <v>0</v>
      </c>
      <c r="F33" s="140"/>
      <c r="G33" s="141"/>
      <c r="H33" s="262">
        <f t="shared" ref="H33:O33" si="15">SUM(H34:H38)</f>
        <v>31979914.150000013</v>
      </c>
      <c r="I33" s="262">
        <f t="shared" si="15"/>
        <v>1969119.6099999994</v>
      </c>
      <c r="J33" s="262">
        <f t="shared" si="15"/>
        <v>7771542.3699999992</v>
      </c>
      <c r="K33" s="262">
        <f t="shared" si="15"/>
        <v>1331408.68</v>
      </c>
      <c r="L33" s="262">
        <f t="shared" si="15"/>
        <v>9102951.0499999989</v>
      </c>
      <c r="M33" s="262">
        <f t="shared" si="15"/>
        <v>0</v>
      </c>
      <c r="N33" s="262">
        <f t="shared" si="15"/>
        <v>10531755.85</v>
      </c>
      <c r="O33" s="262">
        <f t="shared" si="15"/>
        <v>11072070.659999998</v>
      </c>
      <c r="P33" s="262">
        <f>SUM(P34:P38)</f>
        <v>49773.120000000003</v>
      </c>
      <c r="Q33" s="263">
        <f t="shared" si="10"/>
        <v>9845522.9036178347</v>
      </c>
      <c r="R33" s="263">
        <f t="shared" si="11"/>
        <v>10350631.635037858</v>
      </c>
      <c r="S33" s="262">
        <f>SUM(S34:S38)</f>
        <v>29452458.561937496</v>
      </c>
      <c r="T33" s="262">
        <f>SUM(T34:T38)</f>
        <v>798079.46039596619</v>
      </c>
      <c r="U33" s="142">
        <f>S33/Q33</f>
        <v>2.9914570155654099</v>
      </c>
      <c r="V33" s="142">
        <f>((S33*1.1)+(T33))/R33</f>
        <v>3.2071263908336158</v>
      </c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</row>
    <row r="34" spans="1:425" s="21" customFormat="1" ht="14.25">
      <c r="A34" s="134"/>
      <c r="B34" s="130" t="s">
        <v>70</v>
      </c>
      <c r="C34" s="143" t="s">
        <v>406</v>
      </c>
      <c r="D34" s="143"/>
      <c r="E34" s="166"/>
      <c r="F34" s="144">
        <f>'Lighting to Go {E}'!A$16</f>
        <v>12.134488081824781</v>
      </c>
      <c r="G34" s="145"/>
      <c r="H34" s="258">
        <f>'Lighting to Go {E}'!A$10</f>
        <v>14889787.800000012</v>
      </c>
      <c r="I34" s="259">
        <f>'Lighting to Go {E}'!A$8</f>
        <v>392612.91999999993</v>
      </c>
      <c r="J34" s="259">
        <f>'Lighting to Go {E}'!A$12</f>
        <v>1315131.1400000001</v>
      </c>
      <c r="K34" s="259">
        <f>'Lighting to Go {E}'!A$14</f>
        <v>985543.97</v>
      </c>
      <c r="L34" s="259">
        <f>SUM('Lighting to Go {E}'!Q$5:Q$999)</f>
        <v>2300675.11</v>
      </c>
      <c r="M34" s="259"/>
      <c r="N34" s="260">
        <f>'Lighting to Go {E}'!A$18</f>
        <v>2209676.86</v>
      </c>
      <c r="O34" s="259">
        <f>'Lighting to Go {E}'!A$20</f>
        <v>2693288.03</v>
      </c>
      <c r="P34" s="259">
        <f>SUM('Lighting to Go {E}'!R$5:R$999)</f>
        <v>0</v>
      </c>
      <c r="Q34" s="261">
        <f t="shared" si="10"/>
        <v>2065697.7283350469</v>
      </c>
      <c r="R34" s="261">
        <f t="shared" si="11"/>
        <v>2517797.5413667378</v>
      </c>
      <c r="S34" s="259">
        <f>SUM('Lighting to Go {E}'!AM$5:AM$999)</f>
        <v>12988571.716811474</v>
      </c>
      <c r="T34" s="259">
        <f>SUM('Lighting to Go {E}'!AD$5:AD$999)</f>
        <v>0</v>
      </c>
      <c r="U34" s="133">
        <f t="shared" ref="U34:U39" si="16">IFERROR(S34/Q34,0)</f>
        <v>6.2877407176510127</v>
      </c>
      <c r="V34" s="133">
        <f t="shared" ref="V34:V39" si="17">IFERROR(((S34*1.1)+(T34))/R34,0)</f>
        <v>5.6745741679996113</v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</row>
    <row r="35" spans="1:425" s="21" customFormat="1" ht="14.25">
      <c r="A35" s="134"/>
      <c r="B35" s="130" t="s">
        <v>70</v>
      </c>
      <c r="C35" s="143" t="s">
        <v>407</v>
      </c>
      <c r="D35" s="143"/>
      <c r="E35" s="159"/>
      <c r="F35" s="144">
        <f>'Commercial Kitchen Laundry {E}'!A$16</f>
        <v>12.785051678330255</v>
      </c>
      <c r="G35" s="160" t="s">
        <v>380</v>
      </c>
      <c r="H35" s="258">
        <f>'Commercial Kitchen Laundry {E}'!A$10</f>
        <v>505663.58999999997</v>
      </c>
      <c r="I35" s="259">
        <f>'Commercial Kitchen Laundry {E}'!A$8</f>
        <v>66502.37</v>
      </c>
      <c r="J35" s="259">
        <f>'Commercial Kitchen Laundry {E}'!A$12</f>
        <v>87875</v>
      </c>
      <c r="K35" s="259">
        <f>'Commercial Kitchen Laundry {E}'!A$14</f>
        <v>13597.800000000001</v>
      </c>
      <c r="L35" s="259">
        <f>SUM('Commercial Kitchen Laundry {E}'!Q$5:Q$971)</f>
        <v>101472.8</v>
      </c>
      <c r="M35" s="259"/>
      <c r="N35" s="260">
        <f>'Commercial Kitchen Laundry {E}'!A$18</f>
        <v>215523.56</v>
      </c>
      <c r="O35" s="259">
        <f>'Commercial Kitchen Laundry {E}'!A$20</f>
        <v>167975.16999999998</v>
      </c>
      <c r="P35" s="259">
        <f>SUM('Commercial Kitchen Laundry {E}'!R$5:R$971)</f>
        <v>49271.82</v>
      </c>
      <c r="Q35" s="261">
        <f t="shared" si="10"/>
        <v>201480.37767598391</v>
      </c>
      <c r="R35" s="261">
        <f t="shared" si="11"/>
        <v>157030.1673366364</v>
      </c>
      <c r="S35" s="259">
        <f>SUM('Commercial Kitchen Laundry {E}'!AM$5:AM$971)</f>
        <v>440553.25024105608</v>
      </c>
      <c r="T35" s="259">
        <f>SUM('Commercial Kitchen Laundry {E}'!AD$5:AD$971)</f>
        <v>794480.04961261526</v>
      </c>
      <c r="U35" s="133">
        <f t="shared" si="16"/>
        <v>2.1865814196037672</v>
      </c>
      <c r="V35" s="133">
        <f t="shared" si="17"/>
        <v>8.1454961589368136</v>
      </c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</row>
    <row r="36" spans="1:425" s="21" customFormat="1" ht="14.25">
      <c r="A36" s="134"/>
      <c r="B36" s="130" t="s">
        <v>70</v>
      </c>
      <c r="C36" s="143" t="s">
        <v>408</v>
      </c>
      <c r="D36" s="143"/>
      <c r="E36" s="159"/>
      <c r="F36" s="144">
        <f>'Commercial HVAC {E}'!A$16</f>
        <v>14.859803834102109</v>
      </c>
      <c r="G36" s="160" t="s">
        <v>380</v>
      </c>
      <c r="H36" s="258">
        <f>'Commercial HVAC {E}'!A$10</f>
        <v>1099468.3700000001</v>
      </c>
      <c r="I36" s="259">
        <f>'Commercial HVAC {E}'!A$8</f>
        <v>57871.989999999991</v>
      </c>
      <c r="J36" s="259">
        <f>'Commercial HVAC {E}'!A$12</f>
        <v>191592.87</v>
      </c>
      <c r="K36" s="259">
        <f>'Commercial HVAC {E}'!A$14</f>
        <v>371240.10000000003</v>
      </c>
      <c r="L36" s="259">
        <f>SUM('Commercial HVAC {E}'!Q$5:Q$1000)</f>
        <v>562832.97</v>
      </c>
      <c r="M36" s="259"/>
      <c r="N36" s="260">
        <f>'Commercial HVAC {E}'!A$18</f>
        <v>249464.86</v>
      </c>
      <c r="O36" s="259">
        <f>'Commercial HVAC {E}'!A$20</f>
        <v>620704.96</v>
      </c>
      <c r="P36" s="259">
        <f>SUM('Commercial HVAC {E}'!R$5:R$1000)</f>
        <v>0</v>
      </c>
      <c r="Q36" s="261">
        <f t="shared" si="10"/>
        <v>233210.11498550992</v>
      </c>
      <c r="R36" s="261">
        <f t="shared" si="11"/>
        <v>580260.78339721414</v>
      </c>
      <c r="S36" s="259">
        <f>SUM('Commercial HVAC {E}'!AM$5:AM$1000)</f>
        <v>1159252.0194760449</v>
      </c>
      <c r="T36" s="259">
        <f>SUM('Commercial HVAC {E}'!AD$5:AD$1000)</f>
        <v>0</v>
      </c>
      <c r="U36" s="133">
        <f t="shared" si="16"/>
        <v>4.9708479391988334</v>
      </c>
      <c r="V36" s="133">
        <f t="shared" si="17"/>
        <v>2.1975933199516851</v>
      </c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</row>
    <row r="37" spans="1:425" s="21" customFormat="1" ht="14.25">
      <c r="A37" s="134"/>
      <c r="B37" s="130" t="s">
        <v>70</v>
      </c>
      <c r="C37" s="143" t="s">
        <v>409</v>
      </c>
      <c r="D37" s="143"/>
      <c r="E37" s="159"/>
      <c r="F37" s="144">
        <f>'Commercial Midstream {E}'!A$16</f>
        <v>14.890222387481112</v>
      </c>
      <c r="G37" s="160" t="s">
        <v>380</v>
      </c>
      <c r="H37" s="258">
        <f>'Commercial Midstream {E}'!A$10</f>
        <v>379203</v>
      </c>
      <c r="I37" s="259">
        <f>'Commercial Midstream {E}'!A$8</f>
        <v>87072.849999999977</v>
      </c>
      <c r="J37" s="259">
        <f>'Commercial Midstream {E}'!A$12</f>
        <v>224435.5</v>
      </c>
      <c r="K37" s="259">
        <f>'Commercial Midstream {E}'!A$14</f>
        <v>166801.45000000001</v>
      </c>
      <c r="L37" s="259">
        <f>SUM('Commercial Midstream {E}'!Q$5:Q$1000)</f>
        <v>391236.95000000013</v>
      </c>
      <c r="M37" s="259"/>
      <c r="N37" s="260">
        <f>'Commercial Midstream {E}'!A$18</f>
        <v>388874.47</v>
      </c>
      <c r="O37" s="259">
        <f>'Commercial Midstream {E}'!A$20</f>
        <v>478309.8000000001</v>
      </c>
      <c r="P37" s="259">
        <f>SUM('Commercial Midstream {E}'!R$5:R$1000)</f>
        <v>0</v>
      </c>
      <c r="Q37" s="261">
        <f t="shared" si="10"/>
        <v>363536.01009628864</v>
      </c>
      <c r="R37" s="261">
        <f t="shared" si="11"/>
        <v>447143.8721136768</v>
      </c>
      <c r="S37" s="259">
        <f>SUM('Commercial Midstream {E}'!AM$5:AM$1000)</f>
        <v>516505.96276233625</v>
      </c>
      <c r="T37" s="259">
        <f>SUM('Commercial Midstream {E}'!AD$5:AD$1000)</f>
        <v>0</v>
      </c>
      <c r="U37" s="133">
        <f t="shared" si="16"/>
        <v>1.4207834943931166</v>
      </c>
      <c r="V37" s="133">
        <f t="shared" si="17"/>
        <v>1.2706347877537909</v>
      </c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</row>
    <row r="38" spans="1:425" s="21" customFormat="1" ht="14.25">
      <c r="A38" s="134"/>
      <c r="B38" s="130" t="s">
        <v>70</v>
      </c>
      <c r="C38" s="143" t="s">
        <v>410</v>
      </c>
      <c r="D38" s="143"/>
      <c r="E38" s="159"/>
      <c r="F38" s="144">
        <f>'SBDI {E}'!A$16</f>
        <v>13.335489971968956</v>
      </c>
      <c r="G38" s="160" t="s">
        <v>380</v>
      </c>
      <c r="H38" s="258">
        <f>'SBDI {E}'!A$10</f>
        <v>15105791.390000002</v>
      </c>
      <c r="I38" s="259">
        <f>'SBDI {E}'!A$8</f>
        <v>1365059.4799999995</v>
      </c>
      <c r="J38" s="259">
        <f>'SBDI {E}'!A$12</f>
        <v>5952507.8599999994</v>
      </c>
      <c r="K38" s="259">
        <f>'SBDI {E}'!A$14</f>
        <v>-205774.6400000001</v>
      </c>
      <c r="L38" s="259">
        <f>SUM('SBDI {E}'!Q$5:Q$996)</f>
        <v>5746733.2199999988</v>
      </c>
      <c r="M38" s="259"/>
      <c r="N38" s="260">
        <f>'SBDI {E}'!A$18</f>
        <v>7468216.0999999996</v>
      </c>
      <c r="O38" s="259">
        <f>'SBDI {E}'!A$20</f>
        <v>7111792.6999999983</v>
      </c>
      <c r="P38" s="259">
        <f>SUM('SBDI {E}'!R$5:R$996)</f>
        <v>501.3</v>
      </c>
      <c r="Q38" s="261">
        <f t="shared" si="10"/>
        <v>6981598.6725250063</v>
      </c>
      <c r="R38" s="261">
        <f t="shared" si="11"/>
        <v>6648399.2708235933</v>
      </c>
      <c r="S38" s="259">
        <f>SUM('SBDI {E}'!AM$5:AM$996)</f>
        <v>14347575.612646583</v>
      </c>
      <c r="T38" s="259">
        <f>SUM('SBDI {E}'!AD$5:AD$996)</f>
        <v>3599.4107833509206</v>
      </c>
      <c r="U38" s="133">
        <f t="shared" si="16"/>
        <v>2.0550559099177717</v>
      </c>
      <c r="V38" s="133">
        <f t="shared" si="17"/>
        <v>2.3743959924264684</v>
      </c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</row>
    <row r="39" spans="1:425" s="21" customFormat="1" ht="14.25">
      <c r="A39" s="134"/>
      <c r="B39" s="130" t="s">
        <v>70</v>
      </c>
      <c r="C39" s="143" t="s">
        <v>411</v>
      </c>
      <c r="D39" s="143"/>
      <c r="E39" s="159"/>
      <c r="F39" s="144">
        <f>'Lodging Rebates {E}'!A$16</f>
        <v>12.484570271533492</v>
      </c>
      <c r="G39" s="160" t="s">
        <v>380</v>
      </c>
      <c r="H39" s="258">
        <f>'Lodging Rebates {E}'!A$10</f>
        <v>605487</v>
      </c>
      <c r="I39" s="259">
        <f>'Lodging Rebates {E}'!A$8</f>
        <v>473.45999999996275</v>
      </c>
      <c r="J39" s="259">
        <f>'Lodging Rebates {E}'!A$12</f>
        <v>600902.76</v>
      </c>
      <c r="K39" s="259">
        <f>'Lodging Rebates {E}'!A$14</f>
        <v>23622.559999999998</v>
      </c>
      <c r="L39" s="259">
        <f>SUM('Lodging Rebates {E}'!Q$5:Q$998)</f>
        <v>624525.32000000007</v>
      </c>
      <c r="M39" s="259"/>
      <c r="N39" s="260">
        <f>'Lodging Rebates {E}'!A$18</f>
        <v>601376.22</v>
      </c>
      <c r="O39" s="259">
        <f>'Lodging Rebates {E}'!A$20</f>
        <v>624998.78</v>
      </c>
      <c r="P39" s="259">
        <f>SUM('Lodging Rebates {E}'!R$5:R$998)</f>
        <v>0</v>
      </c>
      <c r="Q39" s="261">
        <f>N39/(1+ElecDiscountRate)^1</f>
        <v>562191.47424511542</v>
      </c>
      <c r="R39" s="261">
        <f>O39/(1+ElecDiscountRate)^1</f>
        <v>584274.82471721037</v>
      </c>
      <c r="S39" s="259">
        <f>SUM('Lodging Rebates {E}'!AM$5:AM$998)</f>
        <v>711335.02077273466</v>
      </c>
      <c r="T39" s="259">
        <f>SUM('Lodging Rebates {E}'!AD$5:AD$998)</f>
        <v>0</v>
      </c>
      <c r="U39" s="133">
        <f t="shared" si="16"/>
        <v>1.265289591465047</v>
      </c>
      <c r="V39" s="133">
        <f t="shared" si="17"/>
        <v>1.3392131403722962</v>
      </c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</row>
    <row r="40" spans="1:425" s="21" customFormat="1">
      <c r="A40" s="134"/>
      <c r="B40" s="149" t="s">
        <v>412</v>
      </c>
      <c r="C40" s="149"/>
      <c r="D40" s="149"/>
      <c r="E40" s="150"/>
      <c r="F40" s="151"/>
      <c r="G40" s="152"/>
      <c r="H40" s="153">
        <f t="shared" ref="H40:O40" si="18">SUM(H24:H32,H34:H39)</f>
        <v>118895910.65000002</v>
      </c>
      <c r="I40" s="153">
        <f t="shared" si="18"/>
        <v>7349549.1999999993</v>
      </c>
      <c r="J40" s="153">
        <f t="shared" si="18"/>
        <v>30000331.140000004</v>
      </c>
      <c r="K40" s="153">
        <f t="shared" si="18"/>
        <v>26103482.809999999</v>
      </c>
      <c r="L40" s="153">
        <f t="shared" si="18"/>
        <v>56103813.949999996</v>
      </c>
      <c r="M40" s="153">
        <f t="shared" si="18"/>
        <v>0</v>
      </c>
      <c r="N40" s="153">
        <f t="shared" si="18"/>
        <v>38930805.799999997</v>
      </c>
      <c r="O40" s="153">
        <f t="shared" si="18"/>
        <v>63453363.149999999</v>
      </c>
      <c r="P40" s="153">
        <f>SUM(P24:P32,P34:P39)</f>
        <v>49773.120000000003</v>
      </c>
      <c r="Q40" s="167">
        <f t="shared" si="10"/>
        <v>36394134.617182381</v>
      </c>
      <c r="R40" s="167">
        <f t="shared" si="11"/>
        <v>59318840.001869678</v>
      </c>
      <c r="S40" s="153">
        <f>SUM(S24:S32,S34:S39)</f>
        <v>108731559.40153196</v>
      </c>
      <c r="T40" s="153">
        <f>SUM(T24:T32,T34:T39)</f>
        <v>798079.46039596619</v>
      </c>
      <c r="U40" s="168">
        <f>S40/Q40</f>
        <v>2.9876121673242828</v>
      </c>
      <c r="V40" s="168">
        <f>((S40*1.1)+(T40))/R40</f>
        <v>2.0297563943982411</v>
      </c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</row>
    <row r="41" spans="1:425" s="156" customFormat="1">
      <c r="A41" s="148"/>
      <c r="B41" s="130" t="s">
        <v>413</v>
      </c>
      <c r="C41" s="147" t="s">
        <v>414</v>
      </c>
      <c r="D41" s="106"/>
      <c r="E41" s="169">
        <f>F41*(H41/$H$68)</f>
        <v>0</v>
      </c>
      <c r="F41" s="170">
        <v>0</v>
      </c>
      <c r="G41" s="160" t="s">
        <v>380</v>
      </c>
      <c r="H41" s="265">
        <f>'Residential Pilots {E}'!A10</f>
        <v>0</v>
      </c>
      <c r="I41" s="265">
        <f>'Residential Pilots {E}'!A$8</f>
        <v>338818.27</v>
      </c>
      <c r="J41" s="265">
        <f>'Residential Pilots {E}'!A$12</f>
        <v>0</v>
      </c>
      <c r="K41" s="265">
        <f>'Residential Pilots {E}'!A$14</f>
        <v>0</v>
      </c>
      <c r="L41" s="265">
        <f>SUM('Residential Pilots {E}'!Q$5:Q$997)</f>
        <v>0</v>
      </c>
      <c r="M41" s="171"/>
      <c r="N41" s="260">
        <f>'Residential Pilots {E}'!A$18</f>
        <v>338818.27</v>
      </c>
      <c r="O41" s="259">
        <f>'Residential Pilots {E}'!A$20</f>
        <v>338818.27</v>
      </c>
      <c r="P41" s="259">
        <f>SUM('Residential Pilots {E}'!R$5:R$999)</f>
        <v>0</v>
      </c>
      <c r="Q41" s="266">
        <f t="shared" si="10"/>
        <v>316741.39478358417</v>
      </c>
      <c r="R41" s="266">
        <f t="shared" si="11"/>
        <v>316741.39478358417</v>
      </c>
      <c r="S41" s="259">
        <f>SUM('Residential Pilots {E}'!AM$5:AM$999)</f>
        <v>0</v>
      </c>
      <c r="T41" s="259">
        <f>SUM('Residential Pilots {E}'!AD$5:AD$999)</f>
        <v>0</v>
      </c>
      <c r="U41" s="133">
        <f>IFERROR(S41/Q41,0)</f>
        <v>0</v>
      </c>
      <c r="V41" s="133">
        <f>IFERROR(((S41*1.1)+(T41))/R41,0)</f>
        <v>0</v>
      </c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BD41" s="155"/>
      <c r="BE41" s="155"/>
      <c r="BF41" s="155"/>
      <c r="BG41" s="155"/>
      <c r="BH41" s="155"/>
      <c r="BI41" s="155"/>
      <c r="BJ41" s="155"/>
      <c r="BK41" s="155"/>
      <c r="BL41" s="155"/>
      <c r="BM41" s="155"/>
      <c r="BN41" s="155"/>
      <c r="BO41" s="155"/>
      <c r="BP41" s="155"/>
      <c r="BQ41" s="155"/>
      <c r="BR41" s="155"/>
      <c r="BS41" s="155"/>
      <c r="BT41" s="155"/>
      <c r="BU41" s="155"/>
      <c r="BV41" s="155"/>
      <c r="BW41" s="155"/>
      <c r="BX41" s="155"/>
      <c r="BY41" s="155"/>
      <c r="BZ41" s="155"/>
      <c r="CA41" s="155"/>
      <c r="CB41" s="155"/>
      <c r="CC41" s="155"/>
      <c r="CD41" s="155"/>
      <c r="CE41" s="155"/>
      <c r="CF41" s="155"/>
      <c r="CG41" s="155"/>
      <c r="CH41" s="155"/>
      <c r="CI41" s="155"/>
      <c r="CJ41" s="155"/>
      <c r="CK41" s="155"/>
      <c r="CL41" s="155"/>
      <c r="CM41" s="155"/>
      <c r="CN41" s="155"/>
      <c r="CO41" s="155"/>
      <c r="CP41" s="155"/>
      <c r="CQ41" s="155"/>
      <c r="CR41" s="155"/>
      <c r="CS41" s="155"/>
      <c r="CT41" s="155"/>
      <c r="CU41" s="155"/>
      <c r="CV41" s="155"/>
      <c r="CW41" s="155"/>
      <c r="CX41" s="155"/>
      <c r="CY41" s="155"/>
      <c r="CZ41" s="155"/>
      <c r="DA41" s="155"/>
      <c r="DB41" s="155"/>
      <c r="DC41" s="155"/>
      <c r="DD41" s="155"/>
      <c r="DE41" s="155"/>
      <c r="DF41" s="155"/>
      <c r="DG41" s="155"/>
      <c r="DH41" s="155"/>
      <c r="DI41" s="155"/>
      <c r="DJ41" s="155"/>
      <c r="DK41" s="155"/>
      <c r="DL41" s="155"/>
      <c r="DM41" s="155"/>
      <c r="DN41" s="155"/>
      <c r="DO41" s="155"/>
      <c r="DP41" s="155"/>
      <c r="DQ41" s="155"/>
      <c r="DR41" s="155"/>
      <c r="DS41" s="155"/>
      <c r="DT41" s="155"/>
      <c r="DU41" s="155"/>
      <c r="DV41" s="155"/>
      <c r="DW41" s="155"/>
      <c r="DX41" s="155"/>
      <c r="DY41" s="155"/>
      <c r="DZ41" s="155"/>
      <c r="EA41" s="155"/>
      <c r="EB41" s="155"/>
      <c r="EC41" s="155"/>
      <c r="ED41" s="155"/>
      <c r="EE41" s="155"/>
      <c r="EF41" s="155"/>
      <c r="EG41" s="155"/>
      <c r="EH41" s="155"/>
      <c r="EI41" s="155"/>
      <c r="EJ41" s="155"/>
      <c r="EK41" s="155"/>
      <c r="EL41" s="155"/>
      <c r="EM41" s="155"/>
      <c r="EN41" s="155"/>
      <c r="EO41" s="155"/>
      <c r="EP41" s="155"/>
      <c r="EQ41" s="155"/>
      <c r="ER41" s="155"/>
      <c r="ES41" s="155"/>
      <c r="ET41" s="155"/>
      <c r="EU41" s="155"/>
      <c r="EV41" s="155"/>
      <c r="EW41" s="155"/>
      <c r="EX41" s="155"/>
      <c r="EY41" s="155"/>
      <c r="EZ41" s="155"/>
      <c r="FA41" s="155"/>
      <c r="FB41" s="155"/>
      <c r="FC41" s="155"/>
      <c r="FD41" s="155"/>
      <c r="FE41" s="155"/>
      <c r="FF41" s="155"/>
      <c r="FG41" s="155"/>
      <c r="FH41" s="155"/>
      <c r="FI41" s="155"/>
      <c r="FJ41" s="155"/>
      <c r="FK41" s="155"/>
      <c r="FL41" s="155"/>
      <c r="FM41" s="155"/>
      <c r="FN41" s="155"/>
      <c r="FO41" s="155"/>
      <c r="FP41" s="155"/>
      <c r="FQ41" s="155"/>
      <c r="FR41" s="155"/>
      <c r="FS41" s="155"/>
      <c r="FT41" s="155"/>
      <c r="FU41" s="155"/>
      <c r="FV41" s="155"/>
      <c r="FW41" s="155"/>
      <c r="FX41" s="155"/>
      <c r="FY41" s="155"/>
      <c r="FZ41" s="155"/>
      <c r="GA41" s="155"/>
      <c r="GB41" s="155"/>
      <c r="GC41" s="155"/>
      <c r="GD41" s="155"/>
      <c r="GE41" s="155"/>
      <c r="GF41" s="155"/>
      <c r="GG41" s="155"/>
      <c r="GH41" s="155"/>
      <c r="GI41" s="155"/>
      <c r="GJ41" s="155"/>
      <c r="GK41" s="155"/>
      <c r="GL41" s="155"/>
      <c r="GM41" s="155"/>
      <c r="GN41" s="155"/>
      <c r="GO41" s="155"/>
      <c r="GP41" s="155"/>
      <c r="GQ41" s="155"/>
      <c r="GR41" s="155"/>
      <c r="GS41" s="155"/>
      <c r="GT41" s="155"/>
      <c r="GU41" s="155"/>
      <c r="GV41" s="155"/>
      <c r="GW41" s="155"/>
      <c r="GX41" s="155"/>
      <c r="GY41" s="155"/>
      <c r="GZ41" s="155"/>
      <c r="HA41" s="155"/>
      <c r="HB41" s="155"/>
      <c r="HC41" s="155"/>
      <c r="HD41" s="155"/>
      <c r="HE41" s="155"/>
      <c r="HF41" s="155"/>
      <c r="HG41" s="155"/>
      <c r="HH41" s="155"/>
      <c r="HI41" s="155"/>
      <c r="HJ41" s="155"/>
      <c r="HK41" s="155"/>
      <c r="HL41" s="155"/>
      <c r="HM41" s="155"/>
      <c r="HN41" s="155"/>
      <c r="HO41" s="155"/>
      <c r="HP41" s="155"/>
      <c r="HQ41" s="155"/>
      <c r="HR41" s="155"/>
      <c r="HS41" s="155"/>
      <c r="HT41" s="155"/>
      <c r="HU41" s="155"/>
      <c r="HV41" s="155"/>
      <c r="HW41" s="155"/>
      <c r="HX41" s="155"/>
      <c r="HY41" s="155"/>
      <c r="HZ41" s="155"/>
      <c r="IA41" s="155"/>
      <c r="IB41" s="155"/>
      <c r="IC41" s="155"/>
      <c r="ID41" s="155"/>
      <c r="IE41" s="155"/>
      <c r="IF41" s="155"/>
      <c r="IG41" s="155"/>
      <c r="IH41" s="155"/>
      <c r="II41" s="155"/>
      <c r="IJ41" s="155"/>
      <c r="IK41" s="155"/>
      <c r="IL41" s="155"/>
      <c r="IM41" s="155"/>
      <c r="IN41" s="155"/>
      <c r="IO41" s="155"/>
      <c r="IP41" s="155"/>
      <c r="IQ41" s="155"/>
      <c r="IR41" s="155"/>
      <c r="IS41" s="155"/>
      <c r="IT41" s="155"/>
      <c r="IU41" s="155"/>
      <c r="IV41" s="155"/>
      <c r="IW41" s="155"/>
      <c r="IX41" s="155"/>
      <c r="IY41" s="155"/>
      <c r="IZ41" s="155"/>
      <c r="JA41" s="155"/>
      <c r="JB41" s="155"/>
      <c r="JC41" s="155"/>
      <c r="JD41" s="155"/>
      <c r="JE41" s="155"/>
      <c r="JF41" s="155"/>
      <c r="JG41" s="155"/>
      <c r="JH41" s="155"/>
      <c r="JI41" s="155"/>
      <c r="JJ41" s="155"/>
      <c r="JK41" s="155"/>
      <c r="JL41" s="155"/>
      <c r="JM41" s="155"/>
      <c r="JN41" s="155"/>
      <c r="JO41" s="155"/>
      <c r="JP41" s="155"/>
      <c r="JQ41" s="155"/>
      <c r="JR41" s="155"/>
      <c r="JS41" s="155"/>
      <c r="JT41" s="155"/>
      <c r="JU41" s="155"/>
      <c r="JV41" s="155"/>
      <c r="JW41" s="155"/>
      <c r="JX41" s="155"/>
      <c r="JY41" s="155"/>
      <c r="JZ41" s="155"/>
      <c r="KA41" s="155"/>
      <c r="KB41" s="155"/>
      <c r="KC41" s="155"/>
      <c r="KD41" s="155"/>
      <c r="KE41" s="155"/>
      <c r="KF41" s="155"/>
      <c r="KG41" s="155"/>
      <c r="KH41" s="155"/>
      <c r="KI41" s="155"/>
      <c r="KJ41" s="155"/>
      <c r="KK41" s="155"/>
      <c r="KL41" s="155"/>
      <c r="KM41" s="155"/>
      <c r="KN41" s="155"/>
      <c r="KO41" s="155"/>
      <c r="KP41" s="155"/>
      <c r="KQ41" s="155"/>
      <c r="KR41" s="155"/>
      <c r="KS41" s="155"/>
      <c r="KT41" s="155"/>
      <c r="KU41" s="155"/>
      <c r="KV41" s="155"/>
      <c r="KW41" s="155"/>
      <c r="KX41" s="155"/>
      <c r="KY41" s="155"/>
      <c r="KZ41" s="155"/>
      <c r="LA41" s="155"/>
      <c r="LB41" s="155"/>
      <c r="LC41" s="155"/>
      <c r="LD41" s="155"/>
      <c r="LE41" s="155"/>
      <c r="LF41" s="155"/>
      <c r="LG41" s="155"/>
      <c r="LH41" s="155"/>
      <c r="LI41" s="155"/>
      <c r="LJ41" s="155"/>
      <c r="LK41" s="155"/>
      <c r="LL41" s="155"/>
      <c r="LM41" s="155"/>
      <c r="LN41" s="155"/>
      <c r="LO41" s="155"/>
      <c r="LP41" s="155"/>
      <c r="LQ41" s="155"/>
      <c r="LR41" s="155"/>
      <c r="LS41" s="155"/>
      <c r="LT41" s="155"/>
      <c r="LU41" s="155"/>
      <c r="LV41" s="155"/>
      <c r="LW41" s="155"/>
      <c r="LX41" s="155"/>
      <c r="LY41" s="155"/>
      <c r="LZ41" s="155"/>
      <c r="MA41" s="155"/>
      <c r="MB41" s="155"/>
      <c r="MC41" s="155"/>
      <c r="MD41" s="155"/>
      <c r="ME41" s="155"/>
      <c r="MF41" s="155"/>
      <c r="MG41" s="155"/>
      <c r="MH41" s="155"/>
      <c r="MI41" s="155"/>
      <c r="MJ41" s="155"/>
      <c r="MK41" s="155"/>
      <c r="ML41" s="155"/>
      <c r="MM41" s="155"/>
      <c r="MN41" s="155"/>
      <c r="MO41" s="155"/>
      <c r="MP41" s="155"/>
      <c r="MQ41" s="155"/>
      <c r="MR41" s="155"/>
      <c r="MS41" s="155"/>
      <c r="MT41" s="155"/>
      <c r="MU41" s="155"/>
      <c r="MV41" s="155"/>
      <c r="MW41" s="155"/>
      <c r="MX41" s="155"/>
      <c r="MY41" s="155"/>
      <c r="MZ41" s="155"/>
      <c r="NA41" s="155"/>
      <c r="NB41" s="155"/>
      <c r="NC41" s="155"/>
      <c r="ND41" s="155"/>
      <c r="NE41" s="155"/>
      <c r="NF41" s="155"/>
      <c r="NG41" s="155"/>
      <c r="NH41" s="155"/>
      <c r="NI41" s="155"/>
      <c r="NJ41" s="155"/>
      <c r="NK41" s="155"/>
      <c r="NL41" s="155"/>
      <c r="NM41" s="155"/>
      <c r="NN41" s="155"/>
      <c r="NO41" s="155"/>
      <c r="NP41" s="155"/>
      <c r="NQ41" s="155"/>
      <c r="NR41" s="155"/>
      <c r="NS41" s="155"/>
      <c r="NT41" s="155"/>
      <c r="NU41" s="155"/>
      <c r="NV41" s="155"/>
      <c r="NW41" s="155"/>
      <c r="NX41" s="155"/>
      <c r="NY41" s="155"/>
      <c r="NZ41" s="155"/>
      <c r="OA41" s="155"/>
      <c r="OB41" s="155"/>
      <c r="OC41" s="155"/>
      <c r="OD41" s="155"/>
      <c r="OE41" s="155"/>
      <c r="OF41" s="155"/>
      <c r="OG41" s="155"/>
      <c r="OH41" s="155"/>
      <c r="OI41" s="155"/>
      <c r="OJ41" s="155"/>
      <c r="OK41" s="155"/>
      <c r="OL41" s="155"/>
      <c r="OM41" s="155"/>
      <c r="ON41" s="155"/>
      <c r="OO41" s="155"/>
      <c r="OP41" s="155"/>
      <c r="OQ41" s="155"/>
      <c r="OR41" s="155"/>
      <c r="OS41" s="155"/>
      <c r="OT41" s="155"/>
      <c r="OU41" s="155"/>
      <c r="OV41" s="155"/>
      <c r="OW41" s="155"/>
      <c r="OX41" s="155"/>
      <c r="OY41" s="155"/>
      <c r="OZ41" s="155"/>
      <c r="PA41" s="155"/>
      <c r="PB41" s="155"/>
      <c r="PC41" s="155"/>
      <c r="PD41" s="155"/>
      <c r="PE41" s="155"/>
      <c r="PF41" s="155"/>
      <c r="PG41" s="155"/>
      <c r="PH41" s="155"/>
      <c r="PI41" s="155"/>
    </row>
    <row r="42" spans="1:425" s="156" customFormat="1">
      <c r="A42" s="148"/>
      <c r="B42" s="172" t="s">
        <v>315</v>
      </c>
      <c r="C42" s="147" t="s">
        <v>415</v>
      </c>
      <c r="D42" s="106"/>
      <c r="E42" s="169"/>
      <c r="F42" s="170">
        <v>0</v>
      </c>
      <c r="G42" s="160" t="s">
        <v>380</v>
      </c>
      <c r="H42" s="265">
        <f>'Commercial Pilots {E}'!A10</f>
        <v>607491</v>
      </c>
      <c r="I42" s="265">
        <f>'Commercial Pilots {E}'!A$8</f>
        <v>19553.830000000002</v>
      </c>
      <c r="J42" s="265">
        <f>'Commercial Pilots {E}'!A$12</f>
        <v>194915</v>
      </c>
      <c r="K42" s="265">
        <f>'Commercial Pilots {E}'!A$14</f>
        <v>0</v>
      </c>
      <c r="L42" s="265">
        <f>SUM('Commercial Pilots {E}'!Q$5:Q$998)</f>
        <v>194915</v>
      </c>
      <c r="M42" s="173"/>
      <c r="N42" s="260">
        <f>'Commercial Pilots {E}'!A$18</f>
        <v>214468.83000000002</v>
      </c>
      <c r="O42" s="259">
        <f>'Commercial Pilots {E}'!A$20</f>
        <v>214468.83000000002</v>
      </c>
      <c r="P42" s="259">
        <f>SUM('Commercial Pilots {E}'!R$5:R$1000)</f>
        <v>0</v>
      </c>
      <c r="Q42" s="269">
        <f>N42/(1+ElecDiscountRate)^1</f>
        <v>200494.37225390295</v>
      </c>
      <c r="R42" s="269">
        <f>O42/(1+ElecDiscountRate)^1</f>
        <v>200494.37225390295</v>
      </c>
      <c r="S42" s="259">
        <f>SUM('Commercial Pilots {E}'!AM$5:AM$1000)</f>
        <v>561142.42378596438</v>
      </c>
      <c r="T42" s="259">
        <f>SUM('Commercial Pilots {E}'!AD$5:AD$1000)</f>
        <v>0</v>
      </c>
      <c r="U42" s="133">
        <f>IFERROR(S42/Q42,0)</f>
        <v>2.7987938887149526</v>
      </c>
      <c r="V42" s="133">
        <f>IFERROR(((S42*1.1)+(T42))/R42,0)</f>
        <v>3.0786732775864483</v>
      </c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BZ42" s="155"/>
      <c r="CA42" s="155"/>
      <c r="CB42" s="155"/>
      <c r="CC42" s="155"/>
      <c r="CD42" s="155"/>
      <c r="CE42" s="155"/>
      <c r="CF42" s="155"/>
      <c r="CG42" s="155"/>
      <c r="CH42" s="155"/>
      <c r="CI42" s="155"/>
      <c r="CJ42" s="155"/>
      <c r="CK42" s="155"/>
      <c r="CL42" s="155"/>
      <c r="CM42" s="155"/>
      <c r="CN42" s="155"/>
      <c r="CO42" s="155"/>
      <c r="CP42" s="155"/>
      <c r="CQ42" s="155"/>
      <c r="CR42" s="155"/>
      <c r="CS42" s="155"/>
      <c r="CT42" s="155"/>
      <c r="CU42" s="155"/>
      <c r="CV42" s="155"/>
      <c r="CW42" s="155"/>
      <c r="CX42" s="155"/>
      <c r="CY42" s="155"/>
      <c r="CZ42" s="155"/>
      <c r="DA42" s="155"/>
      <c r="DB42" s="155"/>
      <c r="DC42" s="155"/>
      <c r="DD42" s="155"/>
      <c r="DE42" s="155"/>
      <c r="DF42" s="155"/>
      <c r="DG42" s="155"/>
      <c r="DH42" s="155"/>
      <c r="DI42" s="155"/>
      <c r="DJ42" s="155"/>
      <c r="DK42" s="155"/>
      <c r="DL42" s="155"/>
      <c r="DM42" s="155"/>
      <c r="DN42" s="155"/>
      <c r="DO42" s="155"/>
      <c r="DP42" s="155"/>
      <c r="DQ42" s="155"/>
      <c r="DR42" s="155"/>
      <c r="DS42" s="155"/>
      <c r="DT42" s="155"/>
      <c r="DU42" s="155"/>
      <c r="DV42" s="155"/>
      <c r="DW42" s="155"/>
      <c r="DX42" s="155"/>
      <c r="DY42" s="155"/>
      <c r="DZ42" s="155"/>
      <c r="EA42" s="155"/>
      <c r="EB42" s="155"/>
      <c r="EC42" s="155"/>
      <c r="ED42" s="155"/>
      <c r="EE42" s="155"/>
      <c r="EF42" s="155"/>
      <c r="EG42" s="155"/>
      <c r="EH42" s="155"/>
      <c r="EI42" s="155"/>
      <c r="EJ42" s="155"/>
      <c r="EK42" s="155"/>
      <c r="EL42" s="155"/>
      <c r="EM42" s="155"/>
      <c r="EN42" s="155"/>
      <c r="EO42" s="155"/>
      <c r="EP42" s="155"/>
      <c r="EQ42" s="155"/>
      <c r="ER42" s="155"/>
      <c r="ES42" s="155"/>
      <c r="ET42" s="155"/>
      <c r="EU42" s="155"/>
      <c r="EV42" s="155"/>
      <c r="EW42" s="155"/>
      <c r="EX42" s="155"/>
      <c r="EY42" s="155"/>
      <c r="EZ42" s="155"/>
      <c r="FA42" s="155"/>
      <c r="FB42" s="155"/>
      <c r="FC42" s="155"/>
      <c r="FD42" s="155"/>
      <c r="FE42" s="155"/>
      <c r="FF42" s="155"/>
      <c r="FG42" s="155"/>
      <c r="FH42" s="155"/>
      <c r="FI42" s="155"/>
      <c r="FJ42" s="155"/>
      <c r="FK42" s="155"/>
      <c r="FL42" s="155"/>
      <c r="FM42" s="155"/>
      <c r="FN42" s="155"/>
      <c r="FO42" s="155"/>
      <c r="FP42" s="155"/>
      <c r="FQ42" s="155"/>
      <c r="FR42" s="155"/>
      <c r="FS42" s="155"/>
      <c r="FT42" s="155"/>
      <c r="FU42" s="155"/>
      <c r="FV42" s="155"/>
      <c r="FW42" s="155"/>
      <c r="FX42" s="155"/>
      <c r="FY42" s="155"/>
      <c r="FZ42" s="155"/>
      <c r="GA42" s="155"/>
      <c r="GB42" s="155"/>
      <c r="GC42" s="155"/>
      <c r="GD42" s="155"/>
      <c r="GE42" s="155"/>
      <c r="GF42" s="155"/>
      <c r="GG42" s="155"/>
      <c r="GH42" s="155"/>
      <c r="GI42" s="155"/>
      <c r="GJ42" s="155"/>
      <c r="GK42" s="155"/>
      <c r="GL42" s="155"/>
      <c r="GM42" s="155"/>
      <c r="GN42" s="155"/>
      <c r="GO42" s="155"/>
      <c r="GP42" s="155"/>
      <c r="GQ42" s="155"/>
      <c r="GR42" s="155"/>
      <c r="GS42" s="155"/>
      <c r="GT42" s="155"/>
      <c r="GU42" s="155"/>
      <c r="GV42" s="155"/>
      <c r="GW42" s="155"/>
      <c r="GX42" s="155"/>
      <c r="GY42" s="155"/>
      <c r="GZ42" s="155"/>
      <c r="HA42" s="155"/>
      <c r="HB42" s="155"/>
      <c r="HC42" s="155"/>
      <c r="HD42" s="155"/>
      <c r="HE42" s="155"/>
      <c r="HF42" s="155"/>
      <c r="HG42" s="155"/>
      <c r="HH42" s="155"/>
      <c r="HI42" s="155"/>
      <c r="HJ42" s="155"/>
      <c r="HK42" s="155"/>
      <c r="HL42" s="155"/>
      <c r="HM42" s="155"/>
      <c r="HN42" s="155"/>
      <c r="HO42" s="155"/>
      <c r="HP42" s="155"/>
      <c r="HQ42" s="155"/>
      <c r="HR42" s="155"/>
      <c r="HS42" s="155"/>
      <c r="HT42" s="155"/>
      <c r="HU42" s="155"/>
      <c r="HV42" s="155"/>
      <c r="HW42" s="155"/>
      <c r="HX42" s="155"/>
      <c r="HY42" s="155"/>
      <c r="HZ42" s="155"/>
      <c r="IA42" s="155"/>
      <c r="IB42" s="155"/>
      <c r="IC42" s="155"/>
      <c r="ID42" s="155"/>
      <c r="IE42" s="155"/>
      <c r="IF42" s="155"/>
      <c r="IG42" s="155"/>
      <c r="IH42" s="155"/>
      <c r="II42" s="155"/>
      <c r="IJ42" s="155"/>
      <c r="IK42" s="155"/>
      <c r="IL42" s="155"/>
      <c r="IM42" s="155"/>
      <c r="IN42" s="155"/>
      <c r="IO42" s="155"/>
      <c r="IP42" s="155"/>
      <c r="IQ42" s="155"/>
      <c r="IR42" s="155"/>
      <c r="IS42" s="155"/>
      <c r="IT42" s="155"/>
      <c r="IU42" s="155"/>
      <c r="IV42" s="155"/>
      <c r="IW42" s="155"/>
      <c r="IX42" s="155"/>
      <c r="IY42" s="155"/>
      <c r="IZ42" s="155"/>
      <c r="JA42" s="155"/>
      <c r="JB42" s="155"/>
      <c r="JC42" s="155"/>
      <c r="JD42" s="155"/>
      <c r="JE42" s="155"/>
      <c r="JF42" s="155"/>
      <c r="JG42" s="155"/>
      <c r="JH42" s="155"/>
      <c r="JI42" s="155"/>
      <c r="JJ42" s="155"/>
      <c r="JK42" s="155"/>
      <c r="JL42" s="155"/>
      <c r="JM42" s="155"/>
      <c r="JN42" s="155"/>
      <c r="JO42" s="155"/>
      <c r="JP42" s="155"/>
      <c r="JQ42" s="155"/>
      <c r="JR42" s="155"/>
      <c r="JS42" s="155"/>
      <c r="JT42" s="155"/>
      <c r="JU42" s="155"/>
      <c r="JV42" s="155"/>
      <c r="JW42" s="155"/>
      <c r="JX42" s="155"/>
      <c r="JY42" s="155"/>
      <c r="JZ42" s="155"/>
      <c r="KA42" s="155"/>
      <c r="KB42" s="155"/>
      <c r="KC42" s="155"/>
      <c r="KD42" s="155"/>
      <c r="KE42" s="155"/>
      <c r="KF42" s="155"/>
      <c r="KG42" s="155"/>
      <c r="KH42" s="155"/>
      <c r="KI42" s="155"/>
      <c r="KJ42" s="155"/>
      <c r="KK42" s="155"/>
      <c r="KL42" s="155"/>
      <c r="KM42" s="155"/>
      <c r="KN42" s="155"/>
      <c r="KO42" s="155"/>
      <c r="KP42" s="155"/>
      <c r="KQ42" s="155"/>
      <c r="KR42" s="155"/>
      <c r="KS42" s="155"/>
      <c r="KT42" s="155"/>
      <c r="KU42" s="155"/>
      <c r="KV42" s="155"/>
      <c r="KW42" s="155"/>
      <c r="KX42" s="155"/>
      <c r="KY42" s="155"/>
      <c r="KZ42" s="155"/>
      <c r="LA42" s="155"/>
      <c r="LB42" s="155"/>
      <c r="LC42" s="155"/>
      <c r="LD42" s="155"/>
      <c r="LE42" s="155"/>
      <c r="LF42" s="155"/>
      <c r="LG42" s="155"/>
      <c r="LH42" s="155"/>
      <c r="LI42" s="155"/>
      <c r="LJ42" s="155"/>
      <c r="LK42" s="155"/>
      <c r="LL42" s="155"/>
      <c r="LM42" s="155"/>
      <c r="LN42" s="155"/>
      <c r="LO42" s="155"/>
      <c r="LP42" s="155"/>
      <c r="LQ42" s="155"/>
      <c r="LR42" s="155"/>
      <c r="LS42" s="155"/>
      <c r="LT42" s="155"/>
      <c r="LU42" s="155"/>
      <c r="LV42" s="155"/>
      <c r="LW42" s="155"/>
      <c r="LX42" s="155"/>
      <c r="LY42" s="155"/>
      <c r="LZ42" s="155"/>
      <c r="MA42" s="155"/>
      <c r="MB42" s="155"/>
      <c r="MC42" s="155"/>
      <c r="MD42" s="155"/>
      <c r="ME42" s="155"/>
      <c r="MF42" s="155"/>
      <c r="MG42" s="155"/>
      <c r="MH42" s="155"/>
      <c r="MI42" s="155"/>
      <c r="MJ42" s="155"/>
      <c r="MK42" s="155"/>
      <c r="ML42" s="155"/>
      <c r="MM42" s="155"/>
      <c r="MN42" s="155"/>
      <c r="MO42" s="155"/>
      <c r="MP42" s="155"/>
      <c r="MQ42" s="155"/>
      <c r="MR42" s="155"/>
      <c r="MS42" s="155"/>
      <c r="MT42" s="155"/>
      <c r="MU42" s="155"/>
      <c r="MV42" s="155"/>
      <c r="MW42" s="155"/>
      <c r="MX42" s="155"/>
      <c r="MY42" s="155"/>
      <c r="MZ42" s="155"/>
      <c r="NA42" s="155"/>
      <c r="NB42" s="155"/>
      <c r="NC42" s="155"/>
      <c r="ND42" s="155"/>
      <c r="NE42" s="155"/>
      <c r="NF42" s="155"/>
      <c r="NG42" s="155"/>
      <c r="NH42" s="155"/>
      <c r="NI42" s="155"/>
      <c r="NJ42" s="155"/>
      <c r="NK42" s="155"/>
      <c r="NL42" s="155"/>
      <c r="NM42" s="155"/>
      <c r="NN42" s="155"/>
      <c r="NO42" s="155"/>
      <c r="NP42" s="155"/>
      <c r="NQ42" s="155"/>
      <c r="NR42" s="155"/>
      <c r="NS42" s="155"/>
      <c r="NT42" s="155"/>
      <c r="NU42" s="155"/>
      <c r="NV42" s="155"/>
      <c r="NW42" s="155"/>
      <c r="NX42" s="155"/>
      <c r="NY42" s="155"/>
      <c r="NZ42" s="155"/>
      <c r="OA42" s="155"/>
      <c r="OB42" s="155"/>
      <c r="OC42" s="155"/>
      <c r="OD42" s="155"/>
      <c r="OE42" s="155"/>
      <c r="OF42" s="155"/>
      <c r="OG42" s="155"/>
      <c r="OH42" s="155"/>
      <c r="OI42" s="155"/>
      <c r="OJ42" s="155"/>
      <c r="OK42" s="155"/>
      <c r="OL42" s="155"/>
      <c r="OM42" s="155"/>
      <c r="ON42" s="155"/>
      <c r="OO42" s="155"/>
      <c r="OP42" s="155"/>
      <c r="OQ42" s="155"/>
      <c r="OR42" s="155"/>
      <c r="OS42" s="155"/>
      <c r="OT42" s="155"/>
      <c r="OU42" s="155"/>
      <c r="OV42" s="155"/>
      <c r="OW42" s="155"/>
      <c r="OX42" s="155"/>
      <c r="OY42" s="155"/>
      <c r="OZ42" s="155"/>
      <c r="PA42" s="155"/>
      <c r="PB42" s="155"/>
      <c r="PC42" s="155"/>
      <c r="PD42" s="155"/>
      <c r="PE42" s="155"/>
      <c r="PF42" s="155"/>
      <c r="PG42" s="155"/>
      <c r="PH42" s="155"/>
      <c r="PI42" s="155"/>
    </row>
    <row r="43" spans="1:425" s="102" customFormat="1">
      <c r="A43" s="134"/>
      <c r="B43" s="149" t="s">
        <v>416</v>
      </c>
      <c r="C43" s="149"/>
      <c r="D43" s="149"/>
      <c r="E43" s="150"/>
      <c r="F43" s="151"/>
      <c r="G43" s="152"/>
      <c r="H43" s="153">
        <f t="shared" ref="H43:O43" si="19">SUM(H41:H42)</f>
        <v>607491</v>
      </c>
      <c r="I43" s="153">
        <f t="shared" si="19"/>
        <v>358372.10000000003</v>
      </c>
      <c r="J43" s="153">
        <f t="shared" si="19"/>
        <v>194915</v>
      </c>
      <c r="K43" s="153">
        <f t="shared" si="19"/>
        <v>0</v>
      </c>
      <c r="L43" s="153">
        <f t="shared" si="19"/>
        <v>194915</v>
      </c>
      <c r="M43" s="153">
        <f t="shared" si="19"/>
        <v>0</v>
      </c>
      <c r="N43" s="153">
        <f t="shared" si="19"/>
        <v>553287.10000000009</v>
      </c>
      <c r="O43" s="153">
        <f t="shared" si="19"/>
        <v>553287.10000000009</v>
      </c>
      <c r="P43" s="153">
        <f>SUM(P41:P42)</f>
        <v>0</v>
      </c>
      <c r="Q43" s="153">
        <f>SUM(Q41:Q42)</f>
        <v>517235.76703748712</v>
      </c>
      <c r="R43" s="153">
        <f>SUM(R41:R42)</f>
        <v>517235.76703748712</v>
      </c>
      <c r="S43" s="153">
        <f>SUM(S41:S42)</f>
        <v>561142.42378596438</v>
      </c>
      <c r="T43" s="153">
        <f>SUM(T41:T42)</f>
        <v>0</v>
      </c>
      <c r="U43" s="168">
        <f>S43/Q43</f>
        <v>1.0848871241058144</v>
      </c>
      <c r="V43" s="168">
        <f>((S43*1.1)+(T43))/R43</f>
        <v>1.1933758365163958</v>
      </c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/>
      <c r="IZ43" s="106"/>
      <c r="JA43" s="106"/>
      <c r="JB43" s="106"/>
      <c r="JC43" s="106"/>
      <c r="JD43" s="106"/>
      <c r="JE43" s="106"/>
      <c r="JF43" s="106"/>
      <c r="JG43" s="106"/>
      <c r="JH43" s="106"/>
      <c r="JI43" s="106"/>
      <c r="JJ43" s="106"/>
      <c r="JK43" s="106"/>
      <c r="JL43" s="106"/>
      <c r="JM43" s="106"/>
      <c r="JN43" s="106"/>
      <c r="JO43" s="106"/>
      <c r="JP43" s="106"/>
      <c r="JQ43" s="106"/>
      <c r="JR43" s="106"/>
      <c r="JS43" s="106"/>
      <c r="JT43" s="106"/>
      <c r="JU43" s="106"/>
      <c r="JV43" s="106"/>
      <c r="JW43" s="106"/>
      <c r="JX43" s="106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06"/>
      <c r="KU43" s="106"/>
      <c r="KV43" s="106"/>
      <c r="KW43" s="106"/>
      <c r="KX43" s="106"/>
      <c r="KY43" s="106"/>
      <c r="KZ43" s="106"/>
      <c r="LA43" s="106"/>
      <c r="LB43" s="106"/>
      <c r="LC43" s="106"/>
      <c r="LD43" s="106"/>
      <c r="LE43" s="106"/>
      <c r="LF43" s="106"/>
      <c r="LG43" s="106"/>
      <c r="LH43" s="106"/>
      <c r="LI43" s="106"/>
      <c r="LJ43" s="106"/>
      <c r="LK43" s="106"/>
      <c r="LL43" s="106"/>
      <c r="LM43" s="106"/>
      <c r="LN43" s="106"/>
      <c r="LO43" s="106"/>
      <c r="LP43" s="106"/>
      <c r="LQ43" s="106"/>
      <c r="LR43" s="106"/>
      <c r="LS43" s="106"/>
      <c r="LT43" s="106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</row>
    <row r="44" spans="1:425" s="102" customFormat="1">
      <c r="A44" s="134"/>
      <c r="B44" s="130" t="s">
        <v>417</v>
      </c>
      <c r="C44" s="174" t="s">
        <v>418</v>
      </c>
      <c r="D44" s="174"/>
      <c r="E44" s="169">
        <f>F44*(H44/$H$68)</f>
        <v>0.85993969661987124</v>
      </c>
      <c r="F44" s="144">
        <f>'Residential Lighting {E}'!A$16</f>
        <v>14.247590989573434</v>
      </c>
      <c r="G44" s="160" t="s">
        <v>419</v>
      </c>
      <c r="H44" s="258">
        <f>'NEEA {E}'!A10</f>
        <v>10249200</v>
      </c>
      <c r="I44" s="259">
        <f>'NEEA {E}'!A$8</f>
        <v>1483874.7100000004</v>
      </c>
      <c r="J44" s="259">
        <f>'NEEA {E}'!A$12</f>
        <v>0</v>
      </c>
      <c r="K44" s="259">
        <f>'NEEA {E}'!A$14</f>
        <v>0</v>
      </c>
      <c r="L44" s="259">
        <f>SUM('NEEA {E}'!Q$5:Q$1000)</f>
        <v>0</v>
      </c>
      <c r="M44" s="259"/>
      <c r="N44" s="260">
        <f>'NEEA {E}'!A$18</f>
        <v>4289485.32</v>
      </c>
      <c r="O44" s="259">
        <f>SUM(I44:K44)</f>
        <v>1483874.7100000004</v>
      </c>
      <c r="P44" s="259">
        <f>SUM('NEEA {E}'!R$5:R$1000)</f>
        <v>0</v>
      </c>
      <c r="Q44" s="261">
        <f>N44/(1+ElecDiscountRate)^1</f>
        <v>4009989.081050762</v>
      </c>
      <c r="R44" s="261">
        <f>O44/(1+ElecDiscountRate)^1</f>
        <v>1387187.7255305229</v>
      </c>
      <c r="S44" s="259">
        <f>SUM('NEEA {E}'!AM$5:AM$1000)</f>
        <v>3669953.4362536436</v>
      </c>
      <c r="T44" s="259">
        <f>SUM('NEEA {E}'!AD$5:AD$1000)</f>
        <v>0</v>
      </c>
      <c r="U44" s="133">
        <f>IFERROR(S44/Q44,0)</f>
        <v>0.91520285020127368</v>
      </c>
      <c r="V44" s="133">
        <f>IFERROR(((S44*1.1)+(T44))/R44,0)</f>
        <v>2.9101676042693487</v>
      </c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</row>
    <row r="45" spans="1:425" s="176" customFormat="1">
      <c r="A45" s="102"/>
      <c r="B45" s="130" t="s">
        <v>96</v>
      </c>
      <c r="C45" s="175" t="s">
        <v>420</v>
      </c>
      <c r="D45" s="175"/>
      <c r="E45" s="169">
        <f>F45*(H45/$H$68)</f>
        <v>0.20271564270119641</v>
      </c>
      <c r="F45" s="144">
        <f>'T&amp;D {E}'!A$16</f>
        <v>15</v>
      </c>
      <c r="G45" s="160" t="s">
        <v>419</v>
      </c>
      <c r="H45" s="258">
        <f>'T&amp;D {E}'!A$10</f>
        <v>2294877</v>
      </c>
      <c r="I45" s="259">
        <f>'T&amp;D {E}'!A$8</f>
        <v>0</v>
      </c>
      <c r="J45" s="259">
        <f>'T&amp;D {E}'!A$12</f>
        <v>0</v>
      </c>
      <c r="K45" s="259">
        <f>'T&amp;D {E}'!A$14</f>
        <v>169088</v>
      </c>
      <c r="L45" s="259">
        <f>SUM('T&amp;D {E}'!Q$5:Q$1000)</f>
        <v>169088</v>
      </c>
      <c r="M45" s="259"/>
      <c r="N45" s="260">
        <f>'T&amp;D {E}'!A$18</f>
        <v>0</v>
      </c>
      <c r="O45" s="259">
        <f>SUM(I45:K45)</f>
        <v>169088</v>
      </c>
      <c r="P45" s="259">
        <f>SUM('T&amp;D {E}'!R$5:R$1000)</f>
        <v>0</v>
      </c>
      <c r="Q45" s="261">
        <f>N45/(1+ElecDiscountRate)^1</f>
        <v>0</v>
      </c>
      <c r="R45" s="261">
        <f>O45/(1+ElecDiscountRate)^1</f>
        <v>158070.4870524446</v>
      </c>
      <c r="S45" s="259">
        <f>SUM('T&amp;D {E}'!AM$5:AM$1000)</f>
        <v>2363421.7853261298</v>
      </c>
      <c r="T45" s="259">
        <f>SUM('T&amp;D {E}'!AD$5:AD$1000)</f>
        <v>0</v>
      </c>
      <c r="U45" s="133">
        <f>IFERROR(S45/Q45,0)</f>
        <v>0</v>
      </c>
      <c r="V45" s="133">
        <f>IFERROR(((S45*1.1)+(T45))/R45,0)</f>
        <v>16.44686501785873</v>
      </c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425" s="176" customFormat="1">
      <c r="A46" s="102"/>
      <c r="B46" s="172" t="s">
        <v>173</v>
      </c>
      <c r="C46" s="175" t="s">
        <v>421</v>
      </c>
      <c r="D46" s="175"/>
      <c r="E46" s="169"/>
      <c r="F46" s="144" t="e">
        <f>'TDSM {E}'!A$16</f>
        <v>#DIV/0!</v>
      </c>
      <c r="G46" s="160" t="s">
        <v>419</v>
      </c>
      <c r="H46" s="258">
        <f>'TDSM {E}'!A$10</f>
        <v>0</v>
      </c>
      <c r="I46" s="259">
        <f>'TDSM {E}'!A$8</f>
        <v>25615.18</v>
      </c>
      <c r="J46" s="259">
        <f>'TDSM {E}'!A$12</f>
        <v>0</v>
      </c>
      <c r="K46" s="259">
        <v>0</v>
      </c>
      <c r="L46" s="259">
        <v>0</v>
      </c>
      <c r="M46" s="259"/>
      <c r="N46" s="260">
        <f>'TDSM {E}'!A$18</f>
        <v>25615.18</v>
      </c>
      <c r="O46" s="259">
        <f>SUM(I46:K46)</f>
        <v>25615.18</v>
      </c>
      <c r="P46" s="259">
        <v>0</v>
      </c>
      <c r="Q46" s="266">
        <v>0</v>
      </c>
      <c r="R46" s="261">
        <f>O46/(1+ElecDiscountRate)^1</f>
        <v>23946.134430214075</v>
      </c>
      <c r="S46" s="259">
        <f>SUM('TDSM {E}'!AM$5:AM$1000)</f>
        <v>0</v>
      </c>
      <c r="T46" s="259">
        <v>0</v>
      </c>
      <c r="U46" s="133">
        <f>IFERROR(S46/Q46,0)</f>
        <v>0</v>
      </c>
      <c r="V46" s="133">
        <f>IFERROR(((S46*1.1)+(T46))/R46,0)</f>
        <v>0</v>
      </c>
      <c r="W46" s="106"/>
      <c r="X46" s="106">
        <v>18230134</v>
      </c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</row>
    <row r="47" spans="1:425" s="102" customFormat="1">
      <c r="B47" s="177" t="s">
        <v>422</v>
      </c>
      <c r="C47" s="177"/>
      <c r="D47" s="177"/>
      <c r="E47" s="177"/>
      <c r="F47" s="178"/>
      <c r="G47" s="179"/>
      <c r="H47" s="180">
        <f>SUM(H44:H46)</f>
        <v>12544077</v>
      </c>
      <c r="I47" s="180">
        <f>SUM(I44:I46)</f>
        <v>1509489.8900000004</v>
      </c>
      <c r="J47" s="180">
        <f t="shared" ref="J47:T47" si="20">SUM(J44:J46)</f>
        <v>0</v>
      </c>
      <c r="K47" s="180">
        <f t="shared" si="20"/>
        <v>169088</v>
      </c>
      <c r="L47" s="180">
        <f t="shared" si="20"/>
        <v>169088</v>
      </c>
      <c r="M47" s="180">
        <f t="shared" si="20"/>
        <v>0</v>
      </c>
      <c r="N47" s="180">
        <f t="shared" si="20"/>
        <v>4315100.5</v>
      </c>
      <c r="O47" s="180">
        <f t="shared" si="20"/>
        <v>1678577.8900000004</v>
      </c>
      <c r="P47" s="180">
        <f>SUM(P44:P46)</f>
        <v>0</v>
      </c>
      <c r="Q47" s="180">
        <f t="shared" si="20"/>
        <v>4009989.081050762</v>
      </c>
      <c r="R47" s="180">
        <f t="shared" si="20"/>
        <v>1569204.3470131815</v>
      </c>
      <c r="S47" s="180">
        <f t="shared" si="20"/>
        <v>6033375.2215797734</v>
      </c>
      <c r="T47" s="180">
        <f t="shared" si="20"/>
        <v>0</v>
      </c>
      <c r="U47" s="181">
        <f>S47/Q47</f>
        <v>1.5045864464046896</v>
      </c>
      <c r="V47" s="181">
        <f>((S47*1.1)+(T47))/R47</f>
        <v>4.2293489413090457</v>
      </c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</row>
    <row r="48" spans="1:425" s="102" customFormat="1">
      <c r="B48" s="182"/>
      <c r="C48" s="183" t="s">
        <v>423</v>
      </c>
      <c r="D48" s="183"/>
      <c r="E48" s="184"/>
      <c r="F48" s="184"/>
      <c r="G48" s="185"/>
      <c r="H48" s="241"/>
      <c r="I48" s="242"/>
      <c r="J48" s="243"/>
      <c r="K48" s="186"/>
      <c r="L48" s="186"/>
      <c r="M48" s="186"/>
      <c r="N48" s="187"/>
      <c r="O48" s="187"/>
      <c r="P48" s="187"/>
      <c r="Q48" s="187"/>
      <c r="R48" s="187"/>
      <c r="S48" s="188"/>
      <c r="T48" s="189"/>
      <c r="U48" s="190"/>
      <c r="V48" s="190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425" s="102" customFormat="1">
      <c r="B49" s="191"/>
      <c r="C49" s="192" t="s">
        <v>424</v>
      </c>
      <c r="D49" s="191">
        <v>18230745</v>
      </c>
      <c r="E49" s="191"/>
      <c r="F49" s="191"/>
      <c r="G49" s="193"/>
      <c r="H49" s="191"/>
      <c r="I49" s="194">
        <f>SUMIF('Program Costs'!D:D,D49,'Program Costs'!N:N)</f>
        <v>928441.91</v>
      </c>
      <c r="J49" s="194"/>
      <c r="K49" s="191"/>
      <c r="L49" s="191"/>
      <c r="M49" s="191"/>
      <c r="N49" s="194">
        <f>I49</f>
        <v>928441.91</v>
      </c>
      <c r="O49" s="194">
        <f>I49</f>
        <v>928441.91</v>
      </c>
      <c r="P49" s="195"/>
      <c r="Q49" s="196">
        <f t="shared" ref="Q49:R51" si="21">N49/(1+ElecDiscountRate)^1</f>
        <v>867946.06899130589</v>
      </c>
      <c r="R49" s="196">
        <f t="shared" si="21"/>
        <v>867946.06899130589</v>
      </c>
      <c r="S49" s="191"/>
      <c r="T49" s="197"/>
      <c r="U49" s="191"/>
      <c r="V49" s="198"/>
      <c r="W49" s="106"/>
      <c r="X49" s="106">
        <v>18230745</v>
      </c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425" s="102" customFormat="1">
      <c r="B50" s="191"/>
      <c r="C50" s="199" t="s">
        <v>425</v>
      </c>
      <c r="D50" s="200">
        <v>18230507</v>
      </c>
      <c r="E50" s="201"/>
      <c r="F50" s="201"/>
      <c r="G50" s="202"/>
      <c r="H50" s="203"/>
      <c r="I50" s="194">
        <f>SUMIF('Program Costs'!D:D,D50,'Program Costs'!N:N)</f>
        <v>588277.77</v>
      </c>
      <c r="J50" s="194"/>
      <c r="K50" s="204"/>
      <c r="L50" s="204"/>
      <c r="M50" s="204"/>
      <c r="N50" s="194">
        <f t="shared" ref="N50:N60" si="22">I50</f>
        <v>588277.77</v>
      </c>
      <c r="O50" s="194">
        <f t="shared" ref="O50:O60" si="23">I50</f>
        <v>588277.77</v>
      </c>
      <c r="P50" s="205"/>
      <c r="Q50" s="196">
        <f t="shared" si="21"/>
        <v>549946.49901841639</v>
      </c>
      <c r="R50" s="196">
        <f t="shared" si="21"/>
        <v>549946.49901841639</v>
      </c>
      <c r="S50" s="206"/>
      <c r="T50" s="206"/>
      <c r="U50" s="207"/>
      <c r="V50" s="207"/>
      <c r="W50" s="106"/>
      <c r="X50" s="106">
        <v>18230507</v>
      </c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425" s="102" customFormat="1">
      <c r="B51" s="191"/>
      <c r="C51" s="208" t="s">
        <v>426</v>
      </c>
      <c r="D51" s="209">
        <v>18230418</v>
      </c>
      <c r="E51" s="201"/>
      <c r="F51" s="201"/>
      <c r="G51" s="202"/>
      <c r="H51" s="203"/>
      <c r="I51" s="194">
        <f>SUMIF('Program Costs'!D:D,D51,'Program Costs'!N:N)</f>
        <v>530409.13</v>
      </c>
      <c r="J51" s="194"/>
      <c r="K51" s="204"/>
      <c r="L51" s="204"/>
      <c r="M51" s="204"/>
      <c r="N51" s="194">
        <f t="shared" si="22"/>
        <v>530409.13</v>
      </c>
      <c r="O51" s="194">
        <f t="shared" si="23"/>
        <v>530409.13</v>
      </c>
      <c r="P51" s="196"/>
      <c r="Q51" s="196">
        <f t="shared" si="21"/>
        <v>495848.49023090582</v>
      </c>
      <c r="R51" s="196">
        <f t="shared" si="21"/>
        <v>495848.49023090582</v>
      </c>
      <c r="S51" s="206"/>
      <c r="T51" s="206"/>
      <c r="U51" s="207"/>
      <c r="V51" s="207"/>
      <c r="W51" s="106"/>
      <c r="X51" s="106">
        <v>18230418</v>
      </c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</row>
    <row r="52" spans="1:425" s="102" customFormat="1">
      <c r="B52" s="191"/>
      <c r="C52" s="192" t="s">
        <v>427</v>
      </c>
      <c r="D52" s="191">
        <v>18230810</v>
      </c>
      <c r="E52" s="191"/>
      <c r="F52" s="191"/>
      <c r="G52" s="191"/>
      <c r="H52" s="191"/>
      <c r="I52" s="194">
        <f>SUMIF('Program Costs'!D:D,D52,'Program Costs'!N:N)</f>
        <v>719678.75000000012</v>
      </c>
      <c r="J52" s="194"/>
      <c r="K52" s="191"/>
      <c r="L52" s="191"/>
      <c r="M52" s="191"/>
      <c r="N52" s="194">
        <f t="shared" si="22"/>
        <v>719678.75000000012</v>
      </c>
      <c r="O52" s="194">
        <f t="shared" si="23"/>
        <v>719678.75000000012</v>
      </c>
      <c r="P52" s="195"/>
      <c r="Q52" s="196">
        <f t="shared" ref="Q52:R54" si="24">N52/(1+ElecDiscountRate)^1</f>
        <v>672785.59409180144</v>
      </c>
      <c r="R52" s="196">
        <f t="shared" si="24"/>
        <v>672785.59409180144</v>
      </c>
      <c r="S52" s="191"/>
      <c r="T52" s="197"/>
      <c r="U52" s="191"/>
      <c r="V52" s="198"/>
      <c r="W52" s="106"/>
      <c r="X52" s="106">
        <v>18230810</v>
      </c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</row>
    <row r="53" spans="1:425" s="214" customFormat="1">
      <c r="A53" s="210"/>
      <c r="B53" s="191"/>
      <c r="C53" s="211" t="s">
        <v>428</v>
      </c>
      <c r="D53" s="212">
        <v>18230730</v>
      </c>
      <c r="E53" s="191"/>
      <c r="F53" s="191"/>
      <c r="G53" s="191"/>
      <c r="H53" s="191"/>
      <c r="I53" s="194">
        <f>SUMIF('Program Costs'!D:D,D53,'Program Costs'!N:N)</f>
        <v>194023.02000000002</v>
      </c>
      <c r="J53" s="194"/>
      <c r="K53" s="191"/>
      <c r="L53" s="191"/>
      <c r="M53" s="191"/>
      <c r="N53" s="194">
        <f t="shared" si="22"/>
        <v>194023.02000000002</v>
      </c>
      <c r="O53" s="194">
        <f t="shared" si="23"/>
        <v>194023.02000000002</v>
      </c>
      <c r="P53" s="195"/>
      <c r="Q53" s="196">
        <f t="shared" si="24"/>
        <v>181380.779657848</v>
      </c>
      <c r="R53" s="196">
        <f t="shared" si="24"/>
        <v>181380.779657848</v>
      </c>
      <c r="S53" s="191"/>
      <c r="T53" s="197"/>
      <c r="U53" s="191"/>
      <c r="V53" s="198"/>
      <c r="W53" s="106"/>
      <c r="X53" s="106">
        <v>18230730</v>
      </c>
      <c r="Y53" s="106"/>
      <c r="Z53" s="106"/>
      <c r="AA53" s="106"/>
      <c r="AB53" s="106"/>
      <c r="AC53" s="106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  <c r="BI53" s="213"/>
      <c r="BJ53" s="213"/>
      <c r="BK53" s="213"/>
      <c r="BL53" s="213"/>
      <c r="BM53" s="213"/>
      <c r="BN53" s="213"/>
      <c r="BO53" s="213"/>
      <c r="BP53" s="213"/>
      <c r="BQ53" s="213"/>
      <c r="BR53" s="213"/>
      <c r="BS53" s="213"/>
      <c r="BT53" s="213"/>
      <c r="BU53" s="213"/>
      <c r="BV53" s="213"/>
      <c r="BW53" s="213"/>
      <c r="BX53" s="213"/>
      <c r="BY53" s="213"/>
      <c r="BZ53" s="213"/>
      <c r="CA53" s="213"/>
      <c r="CB53" s="213"/>
      <c r="CC53" s="213"/>
      <c r="CD53" s="213"/>
      <c r="CE53" s="213"/>
      <c r="CF53" s="213"/>
      <c r="CG53" s="213"/>
      <c r="CH53" s="213"/>
      <c r="CI53" s="213"/>
      <c r="CJ53" s="213"/>
      <c r="CK53" s="213"/>
      <c r="CL53" s="213"/>
      <c r="CM53" s="213"/>
      <c r="CN53" s="213"/>
      <c r="CO53" s="213"/>
      <c r="CP53" s="213"/>
      <c r="CQ53" s="213"/>
      <c r="CR53" s="213"/>
      <c r="CS53" s="213"/>
      <c r="CT53" s="213"/>
      <c r="CU53" s="213"/>
      <c r="CV53" s="213"/>
      <c r="CW53" s="213"/>
      <c r="CX53" s="213"/>
      <c r="CY53" s="213"/>
      <c r="CZ53" s="213"/>
      <c r="DA53" s="213"/>
      <c r="DB53" s="213"/>
      <c r="DC53" s="213"/>
      <c r="DD53" s="213"/>
      <c r="DE53" s="213"/>
      <c r="DF53" s="213"/>
      <c r="DG53" s="213"/>
      <c r="DH53" s="213"/>
      <c r="DI53" s="213"/>
      <c r="DJ53" s="213"/>
      <c r="DK53" s="213"/>
      <c r="DL53" s="213"/>
      <c r="DM53" s="213"/>
      <c r="DN53" s="213"/>
      <c r="DO53" s="213"/>
      <c r="DP53" s="213"/>
      <c r="DQ53" s="213"/>
      <c r="DR53" s="213"/>
      <c r="DS53" s="213"/>
      <c r="DT53" s="213"/>
      <c r="DU53" s="213"/>
      <c r="DV53" s="213"/>
      <c r="DW53" s="213"/>
      <c r="DX53" s="213"/>
      <c r="DY53" s="213"/>
      <c r="DZ53" s="213"/>
      <c r="EA53" s="213"/>
      <c r="EB53" s="213"/>
      <c r="EC53" s="213"/>
      <c r="ED53" s="213"/>
      <c r="EE53" s="213"/>
      <c r="EF53" s="213"/>
      <c r="EG53" s="213"/>
      <c r="EH53" s="213"/>
      <c r="EI53" s="213"/>
      <c r="EJ53" s="213"/>
      <c r="EK53" s="213"/>
      <c r="EL53" s="213"/>
      <c r="EM53" s="213"/>
      <c r="EN53" s="213"/>
      <c r="EO53" s="213"/>
      <c r="EP53" s="213"/>
      <c r="EQ53" s="213"/>
      <c r="ER53" s="213"/>
      <c r="ES53" s="213"/>
      <c r="ET53" s="213"/>
      <c r="EU53" s="213"/>
      <c r="EV53" s="213"/>
      <c r="EW53" s="213"/>
      <c r="EX53" s="213"/>
      <c r="EY53" s="213"/>
      <c r="EZ53" s="213"/>
      <c r="FA53" s="213"/>
      <c r="FB53" s="213"/>
      <c r="FC53" s="213"/>
      <c r="FD53" s="213"/>
      <c r="FE53" s="213"/>
      <c r="FF53" s="213"/>
      <c r="FG53" s="213"/>
      <c r="FH53" s="213"/>
      <c r="FI53" s="213"/>
      <c r="FJ53" s="213"/>
      <c r="FK53" s="213"/>
      <c r="FL53" s="213"/>
      <c r="FM53" s="213"/>
      <c r="FN53" s="213"/>
      <c r="FO53" s="213"/>
      <c r="FP53" s="213"/>
      <c r="FQ53" s="213"/>
      <c r="FR53" s="213"/>
      <c r="FS53" s="213"/>
      <c r="FT53" s="213"/>
      <c r="FU53" s="213"/>
      <c r="FV53" s="213"/>
      <c r="FW53" s="213"/>
      <c r="FX53" s="213"/>
      <c r="FY53" s="213"/>
      <c r="FZ53" s="213"/>
      <c r="GA53" s="213"/>
      <c r="GB53" s="213"/>
      <c r="GC53" s="213"/>
      <c r="GD53" s="213"/>
      <c r="GE53" s="213"/>
      <c r="GF53" s="213"/>
      <c r="GG53" s="213"/>
      <c r="GH53" s="213"/>
      <c r="GI53" s="213"/>
      <c r="GJ53" s="213"/>
      <c r="GK53" s="213"/>
      <c r="GL53" s="213"/>
      <c r="GM53" s="213"/>
      <c r="GN53" s="213"/>
      <c r="GO53" s="213"/>
      <c r="GP53" s="213"/>
      <c r="GQ53" s="213"/>
      <c r="GR53" s="213"/>
      <c r="GS53" s="213"/>
      <c r="GT53" s="213"/>
      <c r="GU53" s="213"/>
      <c r="GV53" s="213"/>
      <c r="GW53" s="213"/>
      <c r="GX53" s="213"/>
      <c r="GY53" s="213"/>
      <c r="GZ53" s="213"/>
      <c r="HA53" s="213"/>
      <c r="HB53" s="213"/>
      <c r="HC53" s="213"/>
      <c r="HD53" s="213"/>
      <c r="HE53" s="213"/>
      <c r="HF53" s="213"/>
      <c r="HG53" s="213"/>
      <c r="HH53" s="213"/>
      <c r="HI53" s="213"/>
      <c r="HJ53" s="213"/>
      <c r="HK53" s="213"/>
      <c r="HL53" s="213"/>
      <c r="HM53" s="213"/>
      <c r="HN53" s="213"/>
      <c r="HO53" s="213"/>
      <c r="HP53" s="213"/>
      <c r="HQ53" s="213"/>
      <c r="HR53" s="213"/>
      <c r="HS53" s="213"/>
      <c r="HT53" s="213"/>
      <c r="HU53" s="213"/>
      <c r="HV53" s="213"/>
      <c r="HW53" s="213"/>
      <c r="HX53" s="213"/>
      <c r="HY53" s="213"/>
      <c r="HZ53" s="213"/>
      <c r="IA53" s="213"/>
      <c r="IB53" s="213"/>
      <c r="IC53" s="213"/>
      <c r="ID53" s="213"/>
      <c r="IE53" s="213"/>
      <c r="IF53" s="213"/>
      <c r="IG53" s="213"/>
      <c r="IH53" s="213"/>
      <c r="II53" s="213"/>
      <c r="IJ53" s="213"/>
      <c r="IK53" s="213"/>
      <c r="IL53" s="213"/>
      <c r="IM53" s="213"/>
      <c r="IN53" s="213"/>
      <c r="IO53" s="213"/>
      <c r="IP53" s="213"/>
      <c r="IQ53" s="213"/>
      <c r="IR53" s="213"/>
      <c r="IS53" s="213"/>
      <c r="IT53" s="213"/>
      <c r="IU53" s="213"/>
      <c r="IV53" s="213"/>
      <c r="IW53" s="213"/>
      <c r="IX53" s="213"/>
      <c r="IY53" s="213"/>
      <c r="IZ53" s="213"/>
      <c r="JA53" s="213"/>
      <c r="JB53" s="213"/>
      <c r="JC53" s="213"/>
      <c r="JD53" s="213"/>
      <c r="JE53" s="213"/>
      <c r="JF53" s="213"/>
      <c r="JG53" s="213"/>
      <c r="JH53" s="213"/>
      <c r="JI53" s="213"/>
      <c r="JJ53" s="213"/>
      <c r="JK53" s="213"/>
      <c r="JL53" s="213"/>
      <c r="JM53" s="213"/>
      <c r="JN53" s="213"/>
      <c r="JO53" s="213"/>
      <c r="JP53" s="213"/>
      <c r="JQ53" s="213"/>
      <c r="JR53" s="213"/>
      <c r="JS53" s="213"/>
      <c r="JT53" s="213"/>
      <c r="JU53" s="213"/>
      <c r="JV53" s="213"/>
      <c r="JW53" s="213"/>
      <c r="JX53" s="213"/>
      <c r="JY53" s="213"/>
      <c r="JZ53" s="213"/>
      <c r="KA53" s="213"/>
      <c r="KB53" s="213"/>
      <c r="KC53" s="213"/>
      <c r="KD53" s="213"/>
      <c r="KE53" s="213"/>
      <c r="KF53" s="213"/>
      <c r="KG53" s="213"/>
      <c r="KH53" s="213"/>
      <c r="KI53" s="213"/>
      <c r="KJ53" s="213"/>
      <c r="KK53" s="213"/>
      <c r="KL53" s="213"/>
      <c r="KM53" s="213"/>
      <c r="KN53" s="213"/>
      <c r="KO53" s="213"/>
      <c r="KP53" s="213"/>
      <c r="KQ53" s="213"/>
      <c r="KR53" s="213"/>
      <c r="KS53" s="213"/>
      <c r="KT53" s="213"/>
      <c r="KU53" s="213"/>
      <c r="KV53" s="213"/>
      <c r="KW53" s="213"/>
      <c r="KX53" s="213"/>
      <c r="KY53" s="213"/>
      <c r="KZ53" s="213"/>
      <c r="LA53" s="213"/>
      <c r="LB53" s="213"/>
      <c r="LC53" s="213"/>
      <c r="LD53" s="213"/>
      <c r="LE53" s="213"/>
      <c r="LF53" s="213"/>
      <c r="LG53" s="213"/>
      <c r="LH53" s="213"/>
      <c r="LI53" s="213"/>
      <c r="LJ53" s="213"/>
      <c r="LK53" s="213"/>
      <c r="LL53" s="213"/>
      <c r="LM53" s="213"/>
      <c r="LN53" s="213"/>
      <c r="LO53" s="213"/>
      <c r="LP53" s="213"/>
      <c r="LQ53" s="213"/>
      <c r="LR53" s="213"/>
      <c r="LS53" s="213"/>
      <c r="LT53" s="213"/>
      <c r="LU53" s="213"/>
      <c r="LV53" s="213"/>
      <c r="LW53" s="213"/>
      <c r="LX53" s="213"/>
      <c r="LY53" s="213"/>
      <c r="LZ53" s="213"/>
      <c r="MA53" s="213"/>
      <c r="MB53" s="213"/>
      <c r="MC53" s="213"/>
      <c r="MD53" s="213"/>
      <c r="ME53" s="213"/>
      <c r="MF53" s="213"/>
      <c r="MG53" s="213"/>
      <c r="MH53" s="213"/>
      <c r="MI53" s="213"/>
      <c r="MJ53" s="213"/>
      <c r="MK53" s="213"/>
      <c r="ML53" s="213"/>
      <c r="MM53" s="213"/>
      <c r="MN53" s="213"/>
      <c r="MO53" s="213"/>
      <c r="MP53" s="213"/>
      <c r="MQ53" s="213"/>
      <c r="MR53" s="213"/>
      <c r="MS53" s="213"/>
      <c r="MT53" s="213"/>
      <c r="MU53" s="213"/>
      <c r="MV53" s="213"/>
      <c r="MW53" s="213"/>
      <c r="MX53" s="213"/>
      <c r="MY53" s="213"/>
      <c r="MZ53" s="213"/>
      <c r="NA53" s="213"/>
      <c r="NB53" s="213"/>
      <c r="NC53" s="213"/>
      <c r="ND53" s="213"/>
      <c r="NE53" s="213"/>
      <c r="NF53" s="213"/>
      <c r="NG53" s="213"/>
      <c r="NH53" s="213"/>
      <c r="NI53" s="213"/>
      <c r="NJ53" s="213"/>
      <c r="NK53" s="213"/>
      <c r="NL53" s="213"/>
      <c r="NM53" s="213"/>
      <c r="NN53" s="213"/>
      <c r="NO53" s="213"/>
      <c r="NP53" s="213"/>
      <c r="NQ53" s="213"/>
      <c r="NR53" s="213"/>
      <c r="NS53" s="213"/>
      <c r="NT53" s="213"/>
      <c r="NU53" s="213"/>
      <c r="NV53" s="213"/>
      <c r="NW53" s="213"/>
      <c r="NX53" s="213"/>
      <c r="NY53" s="213"/>
      <c r="NZ53" s="213"/>
      <c r="OA53" s="213"/>
      <c r="OB53" s="213"/>
      <c r="OC53" s="213"/>
      <c r="OD53" s="213"/>
      <c r="OE53" s="213"/>
      <c r="OF53" s="213"/>
      <c r="OG53" s="213"/>
      <c r="OH53" s="213"/>
      <c r="OI53" s="213"/>
      <c r="OJ53" s="213"/>
      <c r="OK53" s="213"/>
      <c r="OL53" s="213"/>
      <c r="OM53" s="213"/>
      <c r="ON53" s="213"/>
      <c r="OO53" s="213"/>
      <c r="OP53" s="213"/>
      <c r="OQ53" s="213"/>
      <c r="OR53" s="213"/>
      <c r="OS53" s="213"/>
      <c r="OT53" s="213"/>
      <c r="OU53" s="213"/>
      <c r="OV53" s="213"/>
      <c r="OW53" s="213"/>
      <c r="OX53" s="213"/>
      <c r="OY53" s="213"/>
      <c r="OZ53" s="213"/>
      <c r="PA53" s="213"/>
      <c r="PB53" s="213"/>
      <c r="PC53" s="213"/>
      <c r="PD53" s="213"/>
      <c r="PE53" s="213"/>
      <c r="PF53" s="213"/>
      <c r="PG53" s="213"/>
      <c r="PH53" s="213"/>
      <c r="PI53" s="213"/>
    </row>
    <row r="54" spans="1:425" s="102" customFormat="1">
      <c r="B54" s="191"/>
      <c r="C54" s="211" t="s">
        <v>429</v>
      </c>
      <c r="D54" s="212">
        <v>18230746</v>
      </c>
      <c r="E54" s="191"/>
      <c r="F54" s="191"/>
      <c r="G54" s="191"/>
      <c r="H54" s="191"/>
      <c r="I54" s="194">
        <f>SUMIF('Program Costs'!D:D,D54,'Program Costs'!N:N)</f>
        <v>-84918.489999999991</v>
      </c>
      <c r="J54" s="194"/>
      <c r="K54" s="191"/>
      <c r="L54" s="191"/>
      <c r="M54" s="191"/>
      <c r="N54" s="194">
        <f t="shared" si="22"/>
        <v>-84918.489999999991</v>
      </c>
      <c r="O54" s="194">
        <f t="shared" si="23"/>
        <v>-84918.489999999991</v>
      </c>
      <c r="P54" s="195"/>
      <c r="Q54" s="196">
        <f t="shared" si="24"/>
        <v>-79385.332336168998</v>
      </c>
      <c r="R54" s="196">
        <f t="shared" si="24"/>
        <v>-79385.332336168998</v>
      </c>
      <c r="S54" s="191"/>
      <c r="T54" s="197"/>
      <c r="U54" s="191"/>
      <c r="V54" s="198"/>
      <c r="W54" s="106"/>
      <c r="X54" s="106">
        <v>18230746</v>
      </c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</row>
    <row r="55" spans="1:425" s="102" customFormat="1">
      <c r="B55" s="191"/>
      <c r="C55" s="211" t="s">
        <v>430</v>
      </c>
      <c r="D55" s="212">
        <v>18230411</v>
      </c>
      <c r="E55" s="191"/>
      <c r="F55" s="191"/>
      <c r="G55" s="191"/>
      <c r="H55" s="191"/>
      <c r="I55" s="194">
        <f>SUMIF('Program Costs'!D:D,D55,'Program Costs'!N:N)</f>
        <v>1148531.31</v>
      </c>
      <c r="J55" s="194"/>
      <c r="K55" s="191"/>
      <c r="L55" s="191"/>
      <c r="M55" s="191"/>
      <c r="N55" s="194">
        <f t="shared" si="22"/>
        <v>1148531.31</v>
      </c>
      <c r="O55" s="194">
        <f t="shared" si="23"/>
        <v>1148531.31</v>
      </c>
      <c r="P55" s="195"/>
      <c r="Q55" s="196">
        <f t="shared" ref="Q55:Q60" si="25">N55/(1+ElecDiscountRate)^1</f>
        <v>1073694.7835841824</v>
      </c>
      <c r="R55" s="196">
        <f t="shared" ref="R55:R60" si="26">O55/(1+ElecDiscountRate)^1</f>
        <v>1073694.7835841824</v>
      </c>
      <c r="S55" s="191"/>
      <c r="T55" s="197"/>
      <c r="U55" s="191"/>
      <c r="V55" s="198"/>
      <c r="W55" s="106"/>
      <c r="X55" s="106">
        <v>18230411</v>
      </c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425" s="102" customFormat="1">
      <c r="B56" s="191"/>
      <c r="C56" s="215" t="s">
        <v>431</v>
      </c>
      <c r="D56" s="216">
        <v>18230610</v>
      </c>
      <c r="E56" s="201"/>
      <c r="F56" s="201"/>
      <c r="G56" s="202"/>
      <c r="H56" s="203"/>
      <c r="I56" s="194">
        <f>SUMIF('Program Costs'!D:D,D56,'Program Costs'!N:N)</f>
        <v>1007071.3999999999</v>
      </c>
      <c r="J56" s="194"/>
      <c r="K56" s="204"/>
      <c r="L56" s="204"/>
      <c r="M56" s="204"/>
      <c r="N56" s="194">
        <f t="shared" si="22"/>
        <v>1007071.3999999999</v>
      </c>
      <c r="O56" s="194">
        <f t="shared" si="23"/>
        <v>1007071.3999999999</v>
      </c>
      <c r="P56" s="196"/>
      <c r="Q56" s="196">
        <f t="shared" si="25"/>
        <v>941452.18285500596</v>
      </c>
      <c r="R56" s="196">
        <f t="shared" si="26"/>
        <v>941452.18285500596</v>
      </c>
      <c r="S56" s="206"/>
      <c r="T56" s="206"/>
      <c r="U56" s="207"/>
      <c r="V56" s="207"/>
      <c r="W56" s="106"/>
      <c r="X56" s="106">
        <v>18230610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425" s="102" customFormat="1">
      <c r="A57" s="134"/>
      <c r="B57" s="191"/>
      <c r="C57" s="192" t="s">
        <v>432</v>
      </c>
      <c r="D57" s="191">
        <v>18230811</v>
      </c>
      <c r="E57" s="191"/>
      <c r="F57" s="191"/>
      <c r="G57" s="191"/>
      <c r="H57" s="191"/>
      <c r="I57" s="194">
        <f>SUMIF('Program Costs'!D:D,D57,'Program Costs'!N:N)</f>
        <v>790340.59000000008</v>
      </c>
      <c r="J57" s="194"/>
      <c r="K57" s="191"/>
      <c r="L57" s="191"/>
      <c r="M57" s="191"/>
      <c r="N57" s="194">
        <f t="shared" si="22"/>
        <v>790340.59000000008</v>
      </c>
      <c r="O57" s="194">
        <f t="shared" si="23"/>
        <v>790340.59000000008</v>
      </c>
      <c r="P57" s="195"/>
      <c r="Q57" s="196">
        <f t="shared" si="25"/>
        <v>738843.21772459568</v>
      </c>
      <c r="R57" s="196">
        <f t="shared" si="26"/>
        <v>738843.21772459568</v>
      </c>
      <c r="S57" s="191"/>
      <c r="T57" s="197"/>
      <c r="U57" s="191"/>
      <c r="V57" s="198"/>
      <c r="W57" s="106"/>
      <c r="X57" s="106">
        <v>18230811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425" s="102" customFormat="1">
      <c r="B58" s="191"/>
      <c r="C58" s="215" t="s">
        <v>433</v>
      </c>
      <c r="D58" s="217"/>
      <c r="E58" s="201"/>
      <c r="F58" s="201"/>
      <c r="G58" s="202"/>
      <c r="H58" s="203"/>
      <c r="I58" s="194">
        <f>SUMIF('Program Costs'!D:D,X58,'Program Costs'!N:N)+SUMIF('Program Costs'!D:D,Y58,'Program Costs'!N:N)+SUMIF('Program Costs'!D:D,Z58,'Program Costs'!N:N)+SUMIF('Program Costs'!D:D,AA58,'Program Costs'!N:N)</f>
        <v>1248079.71</v>
      </c>
      <c r="J58" s="194"/>
      <c r="K58" s="204"/>
      <c r="L58" s="204"/>
      <c r="M58" s="204"/>
      <c r="N58" s="194">
        <f t="shared" si="22"/>
        <v>1248079.71</v>
      </c>
      <c r="O58" s="194">
        <f t="shared" si="23"/>
        <v>1248079.71</v>
      </c>
      <c r="P58" s="196"/>
      <c r="Q58" s="196">
        <f t="shared" si="25"/>
        <v>1166756.7635785732</v>
      </c>
      <c r="R58" s="196">
        <f t="shared" si="26"/>
        <v>1166756.7635785732</v>
      </c>
      <c r="S58" s="206"/>
      <c r="T58" s="206"/>
      <c r="U58" s="207"/>
      <c r="V58" s="207"/>
      <c r="W58" s="106"/>
      <c r="X58" s="106">
        <v>18230508</v>
      </c>
      <c r="Y58" s="106">
        <v>18230408</v>
      </c>
      <c r="Z58" s="106">
        <v>18230400</v>
      </c>
      <c r="AA58" s="106">
        <v>18230509</v>
      </c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425" s="102" customFormat="1">
      <c r="B59" s="191"/>
      <c r="C59" s="192" t="s">
        <v>434</v>
      </c>
      <c r="D59" s="191">
        <v>18230466</v>
      </c>
      <c r="E59" s="201"/>
      <c r="F59" s="201"/>
      <c r="G59" s="202"/>
      <c r="H59" s="203"/>
      <c r="I59" s="194">
        <f>SUMIF('Program Costs'!D:D,D59,'Program Costs'!N:N)</f>
        <v>1334023.92</v>
      </c>
      <c r="J59" s="194"/>
      <c r="K59" s="218"/>
      <c r="L59" s="218"/>
      <c r="M59" s="218"/>
      <c r="N59" s="194">
        <f t="shared" si="22"/>
        <v>1334023.92</v>
      </c>
      <c r="O59" s="194">
        <f t="shared" si="23"/>
        <v>1334023.92</v>
      </c>
      <c r="P59" s="219"/>
      <c r="Q59" s="196">
        <f t="shared" si="25"/>
        <v>1247100.9815836214</v>
      </c>
      <c r="R59" s="196">
        <f t="shared" si="26"/>
        <v>1247100.9815836214</v>
      </c>
      <c r="S59" s="219"/>
      <c r="T59" s="194"/>
      <c r="U59" s="207"/>
      <c r="V59" s="207"/>
      <c r="W59" s="106"/>
      <c r="X59" s="106">
        <v>18230466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425" s="102" customFormat="1">
      <c r="B60" s="191"/>
      <c r="C60" s="215" t="s">
        <v>435</v>
      </c>
      <c r="D60" s="216">
        <v>18230487</v>
      </c>
      <c r="E60" s="201"/>
      <c r="F60" s="201"/>
      <c r="G60" s="202"/>
      <c r="H60" s="203"/>
      <c r="I60" s="194">
        <f>SUMIF('Program Costs'!D:D,D60,'Program Costs'!N:N)</f>
        <v>232625.07</v>
      </c>
      <c r="J60" s="194"/>
      <c r="K60" s="204"/>
      <c r="L60" s="204"/>
      <c r="M60" s="204"/>
      <c r="N60" s="194">
        <f t="shared" si="22"/>
        <v>232625.07</v>
      </c>
      <c r="O60" s="194">
        <f t="shared" si="23"/>
        <v>232625.07</v>
      </c>
      <c r="P60" s="196"/>
      <c r="Q60" s="196">
        <f t="shared" si="25"/>
        <v>217467.57969524164</v>
      </c>
      <c r="R60" s="196">
        <f t="shared" si="26"/>
        <v>217467.57969524164</v>
      </c>
      <c r="S60" s="206"/>
      <c r="T60" s="206"/>
      <c r="U60" s="207"/>
      <c r="V60" s="207"/>
      <c r="W60" s="106"/>
      <c r="X60" s="106">
        <v>18230487</v>
      </c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425" s="102" customFormat="1">
      <c r="B61" s="137"/>
      <c r="C61" s="137" t="s">
        <v>436</v>
      </c>
      <c r="D61" s="137"/>
      <c r="E61" s="137"/>
      <c r="F61" s="137"/>
      <c r="G61" s="137"/>
      <c r="H61" s="137">
        <f>SUM(H56:H60)</f>
        <v>0</v>
      </c>
      <c r="I61" s="220">
        <f>SUM(I49:I60)</f>
        <v>8636584.0899999999</v>
      </c>
      <c r="J61" s="137">
        <f>SUM(J49:J60)</f>
        <v>0</v>
      </c>
      <c r="K61" s="137">
        <f>SUM(K56:K60)</f>
        <v>0</v>
      </c>
      <c r="L61" s="137">
        <f>SUM(L56:L60)</f>
        <v>0</v>
      </c>
      <c r="M61" s="137">
        <f>SUM(M56:M60)</f>
        <v>0</v>
      </c>
      <c r="N61" s="221">
        <f>SUM(N49:N60)</f>
        <v>8636584.0899999999</v>
      </c>
      <c r="O61" s="221">
        <f>SUM(O49:O60)</f>
        <v>8636584.0899999999</v>
      </c>
      <c r="P61" s="221">
        <f>SUM(P49:P60)</f>
        <v>0</v>
      </c>
      <c r="Q61" s="221">
        <f>SUM(Q49:Q60)</f>
        <v>8073837.608675329</v>
      </c>
      <c r="R61" s="221">
        <f>SUM(R49:R60)</f>
        <v>8073837.608675329</v>
      </c>
      <c r="S61" s="137">
        <f>SUM(S56:S60)</f>
        <v>0</v>
      </c>
      <c r="T61" s="137">
        <f>SUM(T56:T60)</f>
        <v>0</v>
      </c>
      <c r="U61" s="137"/>
      <c r="V61" s="137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106"/>
      <c r="JT61" s="106"/>
      <c r="JU61" s="106"/>
      <c r="JV61" s="106"/>
      <c r="JW61" s="106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</row>
    <row r="62" spans="1:425" s="102" customFormat="1">
      <c r="B62" s="191"/>
      <c r="C62" s="208" t="s">
        <v>437</v>
      </c>
      <c r="D62" s="209">
        <v>18230809</v>
      </c>
      <c r="E62" s="201"/>
      <c r="F62" s="201"/>
      <c r="G62" s="202"/>
      <c r="H62" s="203"/>
      <c r="I62" s="194">
        <f>SUMIF('Program Costs'!D:D,D62,'Program Costs'!N:N)</f>
        <v>174950.35</v>
      </c>
      <c r="J62" s="194"/>
      <c r="K62" s="204"/>
      <c r="L62" s="204"/>
      <c r="M62" s="204"/>
      <c r="N62" s="222">
        <f>I62</f>
        <v>174950.35</v>
      </c>
      <c r="O62" s="222">
        <f>I62</f>
        <v>174950.35</v>
      </c>
      <c r="P62" s="196"/>
      <c r="Q62" s="196">
        <f t="shared" ref="Q62:R67" si="27">N62/(1+ElecDiscountRate)^1</f>
        <v>163550.85538001309</v>
      </c>
      <c r="R62" s="196">
        <f t="shared" si="27"/>
        <v>163550.85538001309</v>
      </c>
      <c r="S62" s="206"/>
      <c r="T62" s="206"/>
      <c r="U62" s="207"/>
      <c r="V62" s="207"/>
      <c r="W62" s="106"/>
      <c r="X62" s="106">
        <v>18230809</v>
      </c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  <c r="JX62" s="106"/>
      <c r="JY62" s="106"/>
      <c r="JZ62" s="106"/>
      <c r="KA62" s="106"/>
      <c r="KB62" s="106"/>
      <c r="KC62" s="106"/>
      <c r="KD62" s="106"/>
      <c r="KE62" s="106"/>
      <c r="KF62" s="106"/>
      <c r="KG62" s="106"/>
      <c r="KH62" s="106"/>
      <c r="KI62" s="106"/>
      <c r="KJ62" s="106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06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</row>
    <row r="63" spans="1:425" s="102" customFormat="1">
      <c r="A63" s="134"/>
      <c r="B63" s="191"/>
      <c r="C63" s="208" t="s">
        <v>438</v>
      </c>
      <c r="D63" s="209">
        <v>18230469</v>
      </c>
      <c r="E63" s="201"/>
      <c r="F63" s="201"/>
      <c r="G63" s="202"/>
      <c r="H63" s="203"/>
      <c r="I63" s="194">
        <f>SUMIF('Program Costs'!D:D,D63,'Program Costs'!N:N)</f>
        <v>283517.43</v>
      </c>
      <c r="J63" s="194"/>
      <c r="K63" s="204"/>
      <c r="L63" s="204"/>
      <c r="M63" s="204"/>
      <c r="N63" s="222">
        <f>I63</f>
        <v>283517.43</v>
      </c>
      <c r="O63" s="222">
        <f>I63</f>
        <v>283517.43</v>
      </c>
      <c r="P63" s="196"/>
      <c r="Q63" s="196">
        <f t="shared" si="27"/>
        <v>265043.87211367668</v>
      </c>
      <c r="R63" s="196">
        <f t="shared" si="27"/>
        <v>265043.87211367668</v>
      </c>
      <c r="S63" s="206"/>
      <c r="T63" s="206"/>
      <c r="U63" s="207"/>
      <c r="V63" s="207"/>
      <c r="W63" s="106"/>
      <c r="X63" s="106">
        <v>18230469</v>
      </c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425" s="176" customFormat="1">
      <c r="A64" s="102"/>
      <c r="B64" s="191"/>
      <c r="C64" s="208" t="s">
        <v>439</v>
      </c>
      <c r="D64" s="209">
        <v>18230413</v>
      </c>
      <c r="E64" s="201"/>
      <c r="F64" s="201"/>
      <c r="G64" s="202"/>
      <c r="H64" s="203"/>
      <c r="I64" s="194">
        <f>SUMIF('Program Costs'!D:D,D64,'Program Costs'!N:N)</f>
        <v>150481.52000000002</v>
      </c>
      <c r="J64" s="194"/>
      <c r="K64" s="204"/>
      <c r="L64" s="204"/>
      <c r="M64" s="204"/>
      <c r="N64" s="222">
        <f>I64</f>
        <v>150481.52000000002</v>
      </c>
      <c r="O64" s="222">
        <f>I64</f>
        <v>150481.52000000002</v>
      </c>
      <c r="P64" s="196"/>
      <c r="Q64" s="196">
        <f t="shared" si="27"/>
        <v>140676.37655417409</v>
      </c>
      <c r="R64" s="196">
        <f t="shared" si="27"/>
        <v>140676.37655417409</v>
      </c>
      <c r="S64" s="206"/>
      <c r="T64" s="206"/>
      <c r="U64" s="207"/>
      <c r="V64" s="207"/>
      <c r="W64" s="106"/>
      <c r="X64" s="106">
        <v>18230413</v>
      </c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425" s="224" customFormat="1" ht="14.1" customHeight="1">
      <c r="A65" s="102"/>
      <c r="B65" s="191"/>
      <c r="C65" s="208" t="s">
        <v>440</v>
      </c>
      <c r="D65" s="209">
        <v>18230802</v>
      </c>
      <c r="E65" s="201"/>
      <c r="F65" s="201"/>
      <c r="G65" s="202"/>
      <c r="H65" s="203"/>
      <c r="I65" s="194">
        <f>SUMIF('Program Costs'!D:D,D65,'Program Costs'!N:N)</f>
        <v>1906365.21</v>
      </c>
      <c r="J65" s="194"/>
      <c r="K65" s="204"/>
      <c r="L65" s="204"/>
      <c r="M65" s="204"/>
      <c r="N65" s="222">
        <f>I65</f>
        <v>1906365.21</v>
      </c>
      <c r="O65" s="222">
        <f>I65</f>
        <v>1906365.21</v>
      </c>
      <c r="P65" s="196"/>
      <c r="Q65" s="196">
        <f t="shared" si="27"/>
        <v>1782149.3970272036</v>
      </c>
      <c r="R65" s="196">
        <f t="shared" si="27"/>
        <v>1782149.3970272036</v>
      </c>
      <c r="S65" s="206"/>
      <c r="T65" s="206"/>
      <c r="U65" s="207"/>
      <c r="V65" s="207"/>
      <c r="W65" s="106"/>
      <c r="X65" s="106">
        <v>18230802</v>
      </c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</row>
    <row r="66" spans="1:425" s="224" customFormat="1" ht="14.1" customHeight="1">
      <c r="A66" s="102"/>
      <c r="B66" s="191"/>
      <c r="C66" s="208" t="s">
        <v>441</v>
      </c>
      <c r="D66" s="209">
        <v>18230624</v>
      </c>
      <c r="E66" s="201"/>
      <c r="F66" s="201"/>
      <c r="G66" s="202"/>
      <c r="H66" s="203"/>
      <c r="I66" s="194">
        <f>SUMIF('Program Costs'!D:D,D66,'Program Costs'!N:N)</f>
        <v>81122.25</v>
      </c>
      <c r="J66" s="194"/>
      <c r="K66" s="204"/>
      <c r="L66" s="204"/>
      <c r="M66" s="204"/>
      <c r="N66" s="222">
        <f>I66</f>
        <v>81122.25</v>
      </c>
      <c r="O66" s="222">
        <f>I66</f>
        <v>81122.25</v>
      </c>
      <c r="P66" s="196"/>
      <c r="Q66" s="196">
        <f t="shared" si="27"/>
        <v>75836.449471814514</v>
      </c>
      <c r="R66" s="196">
        <f t="shared" si="27"/>
        <v>75836.449471814514</v>
      </c>
      <c r="S66" s="206"/>
      <c r="T66" s="206"/>
      <c r="U66" s="207"/>
      <c r="V66" s="207"/>
      <c r="W66" s="106"/>
      <c r="X66" s="106">
        <v>18230624</v>
      </c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106"/>
      <c r="JI66" s="106"/>
      <c r="JJ66" s="106"/>
      <c r="JK66" s="106"/>
      <c r="JL66" s="106"/>
      <c r="JM66" s="106"/>
      <c r="JN66" s="106"/>
      <c r="JO66" s="106"/>
      <c r="JP66" s="106"/>
      <c r="JQ66" s="106"/>
      <c r="JR66" s="106"/>
      <c r="JS66" s="106"/>
      <c r="JT66" s="106"/>
      <c r="JU66" s="106"/>
      <c r="JV66" s="106"/>
      <c r="JW66" s="106"/>
      <c r="JX66" s="106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/>
    </row>
    <row r="67" spans="1:425" s="229" customFormat="1">
      <c r="A67" s="225"/>
      <c r="B67" s="226"/>
      <c r="C67" s="226" t="s">
        <v>442</v>
      </c>
      <c r="D67" s="226"/>
      <c r="E67" s="226"/>
      <c r="F67" s="226"/>
      <c r="G67" s="226"/>
      <c r="H67" s="226">
        <f t="shared" ref="H67:P67" si="28">SUM(H62:H66)</f>
        <v>0</v>
      </c>
      <c r="I67" s="227">
        <f t="shared" si="28"/>
        <v>2596436.7599999998</v>
      </c>
      <c r="J67" s="226">
        <f t="shared" si="28"/>
        <v>0</v>
      </c>
      <c r="K67" s="226">
        <f t="shared" si="28"/>
        <v>0</v>
      </c>
      <c r="L67" s="226">
        <f t="shared" si="28"/>
        <v>0</v>
      </c>
      <c r="M67" s="226">
        <f t="shared" si="28"/>
        <v>0</v>
      </c>
      <c r="N67" s="228">
        <f t="shared" si="28"/>
        <v>2596436.7599999998</v>
      </c>
      <c r="O67" s="228">
        <f t="shared" si="28"/>
        <v>2596436.7599999998</v>
      </c>
      <c r="P67" s="228">
        <f t="shared" si="28"/>
        <v>0</v>
      </c>
      <c r="Q67" s="228">
        <f t="shared" si="27"/>
        <v>2427256.9505468816</v>
      </c>
      <c r="R67" s="228">
        <f t="shared" si="27"/>
        <v>2427256.9505468816</v>
      </c>
      <c r="S67" s="226">
        <f>SUM(S62:S66)</f>
        <v>0</v>
      </c>
      <c r="T67" s="226">
        <f>SUM(T62:T66)</f>
        <v>0</v>
      </c>
      <c r="U67" s="226"/>
      <c r="V67" s="226">
        <f>((S67*1.1)+(T67))/R67</f>
        <v>0</v>
      </c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/>
      <c r="IX67" s="106"/>
      <c r="IY67" s="106"/>
      <c r="IZ67" s="106"/>
      <c r="JA67" s="106"/>
      <c r="JB67" s="106"/>
      <c r="JC67" s="106"/>
      <c r="JD67" s="106"/>
      <c r="JE67" s="106"/>
      <c r="JF67" s="106"/>
      <c r="JG67" s="106"/>
      <c r="JH67" s="106"/>
      <c r="JI67" s="106"/>
      <c r="JJ67" s="106"/>
      <c r="JK67" s="106"/>
      <c r="JL67" s="106"/>
      <c r="JM67" s="106"/>
      <c r="JN67" s="106"/>
      <c r="JO67" s="106"/>
      <c r="JP67" s="106"/>
      <c r="JQ67" s="106"/>
      <c r="JR67" s="106"/>
      <c r="JS67" s="106"/>
      <c r="JT67" s="106"/>
      <c r="JU67" s="106"/>
      <c r="JV67" s="106"/>
      <c r="JW67" s="106"/>
      <c r="JX67" s="106"/>
      <c r="JY67" s="106"/>
      <c r="JZ67" s="106"/>
      <c r="KA67" s="106"/>
      <c r="KB67" s="106"/>
      <c r="KC67" s="106"/>
      <c r="KD67" s="106"/>
      <c r="KE67" s="106"/>
      <c r="KF67" s="106"/>
      <c r="KG67" s="106"/>
      <c r="KH67" s="106"/>
      <c r="KI67" s="106"/>
      <c r="KJ67" s="106"/>
      <c r="KK67" s="106"/>
      <c r="KL67" s="106"/>
      <c r="KM67" s="106"/>
      <c r="KN67" s="106"/>
      <c r="KO67" s="106"/>
      <c r="KP67" s="106"/>
      <c r="KQ67" s="106"/>
      <c r="KR67" s="106"/>
      <c r="KS67" s="106"/>
      <c r="KT67" s="106"/>
      <c r="KU67" s="106"/>
      <c r="KV67" s="106"/>
      <c r="KW67" s="106"/>
      <c r="KX67" s="106"/>
      <c r="KY67" s="106"/>
      <c r="KZ67" s="106"/>
      <c r="LA67" s="106"/>
      <c r="LB67" s="106"/>
      <c r="LC67" s="106"/>
      <c r="LD67" s="106"/>
      <c r="LE67" s="106"/>
      <c r="LF67" s="106"/>
      <c r="LG67" s="106"/>
      <c r="LH67" s="106"/>
      <c r="LI67" s="106"/>
      <c r="LJ67" s="106"/>
      <c r="LK67" s="106"/>
      <c r="LL67" s="106"/>
      <c r="LM67" s="106"/>
      <c r="LN67" s="106"/>
      <c r="LO67" s="106"/>
      <c r="LP67" s="106"/>
      <c r="LQ67" s="106"/>
      <c r="LR67" s="106"/>
      <c r="LS67" s="106"/>
      <c r="LT67" s="106"/>
      <c r="LU67" s="106"/>
      <c r="LV67" s="106"/>
      <c r="LW67" s="106"/>
      <c r="LX67" s="106"/>
      <c r="LY67" s="106"/>
      <c r="LZ67" s="106"/>
      <c r="MA67" s="106"/>
      <c r="MB67" s="106"/>
      <c r="MC67" s="106"/>
      <c r="MD67" s="106"/>
      <c r="ME67" s="106"/>
      <c r="MF67" s="106"/>
      <c r="MG67" s="106"/>
      <c r="MH67" s="106"/>
      <c r="MI67" s="106"/>
      <c r="MJ67" s="106"/>
      <c r="MK67" s="106"/>
      <c r="ML67" s="106"/>
      <c r="MM67" s="106"/>
      <c r="MN67" s="106"/>
      <c r="MO67" s="106"/>
      <c r="MP67" s="106"/>
      <c r="MQ67" s="106"/>
      <c r="MR67" s="106"/>
      <c r="MS67" s="106"/>
      <c r="MT67" s="106"/>
      <c r="MU67" s="106"/>
      <c r="MV67" s="106"/>
      <c r="MW67" s="106"/>
      <c r="MX67" s="106"/>
      <c r="MY67" s="106"/>
      <c r="MZ67" s="106"/>
      <c r="NA67" s="106"/>
      <c r="NB67" s="106"/>
      <c r="NC67" s="106"/>
      <c r="ND67" s="106"/>
      <c r="NE67" s="106"/>
      <c r="NF67" s="106"/>
      <c r="NG67" s="106"/>
      <c r="NH67" s="106"/>
      <c r="NI67" s="106"/>
      <c r="NJ67" s="106"/>
      <c r="NK67" s="106"/>
      <c r="NL67" s="106"/>
      <c r="NM67" s="106"/>
      <c r="NN67" s="106"/>
      <c r="NO67" s="106"/>
      <c r="NP67" s="106"/>
      <c r="NQ67" s="106"/>
      <c r="NR67" s="106"/>
      <c r="NS67" s="106"/>
      <c r="NT67" s="106"/>
      <c r="NU67" s="106"/>
      <c r="NV67" s="106"/>
      <c r="NW67" s="106"/>
      <c r="NX67" s="106"/>
      <c r="NY67" s="106"/>
      <c r="NZ67" s="106"/>
      <c r="OA67" s="106"/>
      <c r="OB67" s="106"/>
      <c r="OC67" s="106"/>
      <c r="OD67" s="106"/>
      <c r="OE67" s="106"/>
      <c r="OF67" s="106"/>
      <c r="OG67" s="106"/>
      <c r="OH67" s="106"/>
      <c r="OI67" s="106"/>
      <c r="OJ67" s="106"/>
      <c r="OK67" s="106"/>
      <c r="OL67" s="106"/>
      <c r="OM67" s="106"/>
      <c r="ON67" s="106"/>
      <c r="OO67" s="106"/>
      <c r="OP67" s="106"/>
      <c r="OQ67" s="106"/>
      <c r="OR67" s="106"/>
      <c r="OS67" s="106"/>
      <c r="OT67" s="106"/>
      <c r="OU67" s="106"/>
      <c r="OV67" s="106"/>
      <c r="OW67" s="106"/>
      <c r="OX67" s="106"/>
      <c r="OY67" s="106"/>
      <c r="OZ67" s="106"/>
      <c r="PA67" s="106"/>
      <c r="PB67" s="106"/>
      <c r="PC67" s="106"/>
      <c r="PD67" s="106"/>
      <c r="PE67" s="106"/>
      <c r="PF67" s="106"/>
      <c r="PG67" s="106"/>
      <c r="PH67" s="106"/>
      <c r="PI67" s="106"/>
    </row>
    <row r="68" spans="1:425" s="240" customFormat="1">
      <c r="A68" s="230"/>
      <c r="B68" s="231" t="s">
        <v>443</v>
      </c>
      <c r="C68" s="232"/>
      <c r="D68" s="232"/>
      <c r="E68" s="232"/>
      <c r="F68" s="233"/>
      <c r="G68" s="234"/>
      <c r="H68" s="235">
        <f>SUM(H21,H40,H43,H47,H61,H67)</f>
        <v>169810057.78000003</v>
      </c>
      <c r="I68" s="235">
        <f t="shared" ref="I68:O68" si="29">I67+I61+I47+I40+I22+I43</f>
        <v>25353318.530000001</v>
      </c>
      <c r="J68" s="236">
        <f>J67+J61+J47+J40+J22+J43</f>
        <v>45560181.63000001</v>
      </c>
      <c r="K68" s="236">
        <f t="shared" si="29"/>
        <v>40551750.550000079</v>
      </c>
      <c r="L68" s="236">
        <f t="shared" si="29"/>
        <v>86111932.180000082</v>
      </c>
      <c r="M68" s="236">
        <f t="shared" si="29"/>
        <v>0</v>
      </c>
      <c r="N68" s="236">
        <f>N67+N61+N47+N40+N22+N43</f>
        <v>77643819</v>
      </c>
      <c r="O68" s="236">
        <f t="shared" si="29"/>
        <v>111465250.71000008</v>
      </c>
      <c r="P68" s="236"/>
      <c r="Q68" s="236">
        <f>Q67+Q61+Q47+Q40+Q22+Q43</f>
        <v>72560721.529400751</v>
      </c>
      <c r="R68" s="236">
        <f>R67+R61+R47+R40+R22+R43</f>
        <v>104202347.1160139</v>
      </c>
      <c r="S68" s="235">
        <f>S67+S61+S47+S40+S22+S43</f>
        <v>152710857.59960216</v>
      </c>
      <c r="T68" s="237">
        <f>T67+T61+T47+T40+T22+T43</f>
        <v>2662140.9155032998</v>
      </c>
      <c r="U68" s="238">
        <f>S68/Q68</f>
        <v>2.1045939784064238</v>
      </c>
      <c r="V68" s="238">
        <f>((S68*1.1)+(T68))/R68</f>
        <v>1.6376222704952965</v>
      </c>
      <c r="W68" s="106"/>
      <c r="X68" s="106"/>
      <c r="Y68" s="106"/>
      <c r="Z68" s="106"/>
      <c r="AA68" s="106"/>
      <c r="AB68" s="106"/>
      <c r="AC68" s="106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  <c r="BP68" s="239"/>
      <c r="BQ68" s="239"/>
      <c r="BR68" s="239"/>
      <c r="BS68" s="239"/>
      <c r="BT68" s="239"/>
      <c r="BU68" s="239"/>
      <c r="BV68" s="239"/>
      <c r="BW68" s="239"/>
      <c r="BX68" s="239"/>
      <c r="BY68" s="239"/>
      <c r="BZ68" s="239"/>
      <c r="CA68" s="239"/>
      <c r="CB68" s="239"/>
      <c r="CC68" s="239"/>
      <c r="CD68" s="239"/>
      <c r="CE68" s="239"/>
      <c r="CF68" s="239"/>
      <c r="CG68" s="239"/>
      <c r="CH68" s="239"/>
      <c r="CI68" s="239"/>
      <c r="CJ68" s="239"/>
      <c r="CK68" s="239"/>
      <c r="CL68" s="239"/>
      <c r="CM68" s="239"/>
      <c r="CN68" s="239"/>
      <c r="CO68" s="239"/>
      <c r="CP68" s="239"/>
      <c r="CQ68" s="239"/>
      <c r="CR68" s="239"/>
      <c r="CS68" s="239"/>
      <c r="CT68" s="239"/>
      <c r="CU68" s="239"/>
      <c r="CV68" s="239"/>
      <c r="CW68" s="239"/>
      <c r="CX68" s="239"/>
      <c r="CY68" s="239"/>
      <c r="CZ68" s="239"/>
      <c r="DA68" s="239"/>
      <c r="DB68" s="239"/>
      <c r="DC68" s="239"/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239"/>
      <c r="DO68" s="239"/>
      <c r="DP68" s="239"/>
      <c r="DQ68" s="239"/>
      <c r="DR68" s="239"/>
      <c r="DS68" s="239"/>
      <c r="DT68" s="239"/>
      <c r="DU68" s="239"/>
      <c r="DV68" s="239"/>
      <c r="DW68" s="239"/>
      <c r="DX68" s="239"/>
      <c r="DY68" s="239"/>
      <c r="DZ68" s="239"/>
      <c r="EA68" s="239"/>
      <c r="EB68" s="239"/>
      <c r="EC68" s="239"/>
      <c r="ED68" s="239"/>
      <c r="EE68" s="239"/>
      <c r="EF68" s="239"/>
      <c r="EG68" s="239"/>
      <c r="EH68" s="239"/>
      <c r="EI68" s="239"/>
      <c r="EJ68" s="239"/>
      <c r="EK68" s="239"/>
      <c r="EL68" s="239"/>
      <c r="EM68" s="239"/>
      <c r="EN68" s="239"/>
      <c r="EO68" s="239"/>
      <c r="EP68" s="239"/>
      <c r="EQ68" s="239"/>
      <c r="ER68" s="239"/>
      <c r="ES68" s="239"/>
      <c r="ET68" s="239"/>
      <c r="EU68" s="239"/>
      <c r="EV68" s="239"/>
      <c r="EW68" s="239"/>
      <c r="EX68" s="239"/>
      <c r="EY68" s="239"/>
      <c r="EZ68" s="239"/>
      <c r="FA68" s="239"/>
      <c r="FB68" s="239"/>
      <c r="FC68" s="239"/>
      <c r="FD68" s="239"/>
      <c r="FE68" s="239"/>
      <c r="FF68" s="239"/>
      <c r="FG68" s="239"/>
      <c r="FH68" s="239"/>
      <c r="FI68" s="239"/>
      <c r="FJ68" s="239"/>
      <c r="FK68" s="239"/>
      <c r="FL68" s="239"/>
      <c r="FM68" s="239"/>
      <c r="FN68" s="239"/>
      <c r="FO68" s="239"/>
      <c r="FP68" s="239"/>
      <c r="FQ68" s="239"/>
      <c r="FR68" s="239"/>
      <c r="FS68" s="239"/>
      <c r="FT68" s="239"/>
      <c r="FU68" s="239"/>
      <c r="FV68" s="239"/>
      <c r="FW68" s="239"/>
      <c r="FX68" s="239"/>
      <c r="FY68" s="239"/>
      <c r="FZ68" s="239"/>
      <c r="GA68" s="239"/>
      <c r="GB68" s="239"/>
      <c r="GC68" s="239"/>
      <c r="GD68" s="239"/>
      <c r="GE68" s="239"/>
      <c r="GF68" s="239"/>
      <c r="GG68" s="239"/>
      <c r="GH68" s="239"/>
      <c r="GI68" s="239"/>
      <c r="GJ68" s="239"/>
      <c r="GK68" s="239"/>
      <c r="GL68" s="239"/>
      <c r="GM68" s="239"/>
      <c r="GN68" s="239"/>
      <c r="GO68" s="239"/>
      <c r="GP68" s="239"/>
      <c r="GQ68" s="239"/>
      <c r="GR68" s="239"/>
      <c r="GS68" s="239"/>
      <c r="GT68" s="239"/>
      <c r="GU68" s="239"/>
      <c r="GV68" s="239"/>
      <c r="GW68" s="239"/>
      <c r="GX68" s="239"/>
      <c r="GY68" s="239"/>
      <c r="GZ68" s="239"/>
      <c r="HA68" s="239"/>
      <c r="HB68" s="239"/>
      <c r="HC68" s="239"/>
      <c r="HD68" s="239"/>
      <c r="HE68" s="239"/>
      <c r="HF68" s="239"/>
      <c r="HG68" s="239"/>
      <c r="HH68" s="239"/>
      <c r="HI68" s="239"/>
      <c r="HJ68" s="239"/>
      <c r="HK68" s="239"/>
      <c r="HL68" s="239"/>
      <c r="HM68" s="239"/>
      <c r="HN68" s="239"/>
      <c r="HO68" s="239"/>
      <c r="HP68" s="239"/>
      <c r="HQ68" s="239"/>
      <c r="HR68" s="239"/>
      <c r="HS68" s="239"/>
      <c r="HT68" s="239"/>
      <c r="HU68" s="239"/>
      <c r="HV68" s="239"/>
      <c r="HW68" s="239"/>
      <c r="HX68" s="239"/>
      <c r="HY68" s="239"/>
      <c r="HZ68" s="239"/>
      <c r="IA68" s="239"/>
      <c r="IB68" s="239"/>
      <c r="IC68" s="239"/>
      <c r="ID68" s="239"/>
      <c r="IE68" s="239"/>
      <c r="IF68" s="239"/>
      <c r="IG68" s="239"/>
      <c r="IH68" s="239"/>
      <c r="II68" s="239"/>
      <c r="IJ68" s="239"/>
      <c r="IK68" s="239"/>
      <c r="IL68" s="239"/>
      <c r="IM68" s="239"/>
      <c r="IN68" s="239"/>
      <c r="IO68" s="239"/>
      <c r="IP68" s="239"/>
      <c r="IQ68" s="239"/>
      <c r="IR68" s="239"/>
      <c r="IS68" s="239"/>
      <c r="IT68" s="239"/>
      <c r="IU68" s="239"/>
      <c r="IV68" s="239"/>
      <c r="IW68" s="239"/>
      <c r="IX68" s="239"/>
      <c r="IY68" s="239"/>
      <c r="IZ68" s="239"/>
      <c r="JA68" s="239"/>
      <c r="JB68" s="239"/>
      <c r="JC68" s="239"/>
      <c r="JD68" s="239"/>
      <c r="JE68" s="239"/>
      <c r="JF68" s="239"/>
      <c r="JG68" s="239"/>
      <c r="JH68" s="239"/>
      <c r="JI68" s="239"/>
      <c r="JJ68" s="239"/>
      <c r="JK68" s="239"/>
      <c r="JL68" s="239"/>
      <c r="JM68" s="239"/>
      <c r="JN68" s="239"/>
      <c r="JO68" s="239"/>
      <c r="JP68" s="239"/>
      <c r="JQ68" s="239"/>
      <c r="JR68" s="239"/>
      <c r="JS68" s="239"/>
      <c r="JT68" s="239"/>
      <c r="JU68" s="239"/>
      <c r="JV68" s="239"/>
      <c r="JW68" s="239"/>
      <c r="JX68" s="239"/>
      <c r="JY68" s="239"/>
      <c r="JZ68" s="239"/>
      <c r="KA68" s="239"/>
      <c r="KB68" s="239"/>
      <c r="KC68" s="239"/>
      <c r="KD68" s="239"/>
      <c r="KE68" s="239"/>
      <c r="KF68" s="239"/>
      <c r="KG68" s="239"/>
      <c r="KH68" s="239"/>
      <c r="KI68" s="239"/>
      <c r="KJ68" s="239"/>
      <c r="KK68" s="239"/>
      <c r="KL68" s="239"/>
      <c r="KM68" s="239"/>
      <c r="KN68" s="239"/>
      <c r="KO68" s="239"/>
      <c r="KP68" s="239"/>
      <c r="KQ68" s="239"/>
      <c r="KR68" s="239"/>
      <c r="KS68" s="239"/>
      <c r="KT68" s="239"/>
      <c r="KU68" s="239"/>
      <c r="KV68" s="239"/>
      <c r="KW68" s="239"/>
      <c r="KX68" s="239"/>
      <c r="KY68" s="239"/>
      <c r="KZ68" s="239"/>
      <c r="LA68" s="239"/>
      <c r="LB68" s="239"/>
      <c r="LC68" s="239"/>
      <c r="LD68" s="239"/>
      <c r="LE68" s="239"/>
      <c r="LF68" s="239"/>
      <c r="LG68" s="239"/>
      <c r="LH68" s="239"/>
      <c r="LI68" s="239"/>
      <c r="LJ68" s="239"/>
      <c r="LK68" s="239"/>
      <c r="LL68" s="239"/>
      <c r="LM68" s="239"/>
      <c r="LN68" s="239"/>
      <c r="LO68" s="239"/>
      <c r="LP68" s="239"/>
      <c r="LQ68" s="239"/>
      <c r="LR68" s="239"/>
      <c r="LS68" s="239"/>
      <c r="LT68" s="239"/>
      <c r="LU68" s="239"/>
      <c r="LV68" s="239"/>
      <c r="LW68" s="239"/>
      <c r="LX68" s="239"/>
      <c r="LY68" s="239"/>
      <c r="LZ68" s="239"/>
      <c r="MA68" s="239"/>
      <c r="MB68" s="239"/>
      <c r="MC68" s="239"/>
      <c r="MD68" s="239"/>
      <c r="ME68" s="239"/>
      <c r="MF68" s="239"/>
      <c r="MG68" s="239"/>
      <c r="MH68" s="239"/>
      <c r="MI68" s="239"/>
      <c r="MJ68" s="239"/>
      <c r="MK68" s="239"/>
      <c r="ML68" s="239"/>
      <c r="MM68" s="239"/>
      <c r="MN68" s="239"/>
      <c r="MO68" s="239"/>
      <c r="MP68" s="239"/>
      <c r="MQ68" s="239"/>
      <c r="MR68" s="239"/>
      <c r="MS68" s="239"/>
      <c r="MT68" s="239"/>
      <c r="MU68" s="239"/>
      <c r="MV68" s="239"/>
      <c r="MW68" s="239"/>
      <c r="MX68" s="239"/>
      <c r="MY68" s="239"/>
      <c r="MZ68" s="239"/>
      <c r="NA68" s="239"/>
      <c r="NB68" s="239"/>
      <c r="NC68" s="239"/>
      <c r="ND68" s="239"/>
      <c r="NE68" s="239"/>
      <c r="NF68" s="239"/>
      <c r="NG68" s="239"/>
      <c r="NH68" s="239"/>
      <c r="NI68" s="239"/>
      <c r="NJ68" s="239"/>
      <c r="NK68" s="239"/>
      <c r="NL68" s="239"/>
      <c r="NM68" s="239"/>
      <c r="NN68" s="239"/>
      <c r="NO68" s="239"/>
      <c r="NP68" s="239"/>
      <c r="NQ68" s="239"/>
      <c r="NR68" s="239"/>
      <c r="NS68" s="239"/>
      <c r="NT68" s="239"/>
      <c r="NU68" s="239"/>
      <c r="NV68" s="239"/>
      <c r="NW68" s="239"/>
      <c r="NX68" s="239"/>
      <c r="NY68" s="239"/>
      <c r="NZ68" s="239"/>
      <c r="OA68" s="239"/>
      <c r="OB68" s="239"/>
      <c r="OC68" s="239"/>
      <c r="OD68" s="239"/>
      <c r="OE68" s="239"/>
      <c r="OF68" s="239"/>
      <c r="OG68" s="239"/>
      <c r="OH68" s="239"/>
      <c r="OI68" s="239"/>
      <c r="OJ68" s="239"/>
      <c r="OK68" s="239"/>
      <c r="OL68" s="239"/>
      <c r="OM68" s="239"/>
      <c r="ON68" s="239"/>
      <c r="OO68" s="239"/>
      <c r="OP68" s="239"/>
      <c r="OQ68" s="239"/>
      <c r="OR68" s="239"/>
      <c r="OS68" s="239"/>
      <c r="OT68" s="239"/>
      <c r="OU68" s="239"/>
      <c r="OV68" s="239"/>
      <c r="OW68" s="239"/>
      <c r="OX68" s="239"/>
      <c r="OY68" s="239"/>
      <c r="OZ68" s="239"/>
      <c r="PA68" s="239"/>
      <c r="PB68" s="239"/>
      <c r="PC68" s="239"/>
      <c r="PD68" s="239"/>
      <c r="PE68" s="239"/>
      <c r="PF68" s="239"/>
      <c r="PG68" s="239"/>
      <c r="PH68" s="239"/>
      <c r="PI68" s="239"/>
    </row>
    <row r="69" spans="1:425" s="102" customFormat="1">
      <c r="B69" s="182"/>
      <c r="C69" s="183" t="s">
        <v>444</v>
      </c>
      <c r="D69" s="183"/>
      <c r="E69" s="184"/>
      <c r="F69" s="184"/>
      <c r="G69" s="185"/>
      <c r="H69" s="241"/>
      <c r="I69" s="242"/>
      <c r="J69" s="243"/>
      <c r="K69" s="186"/>
      <c r="L69" s="186"/>
      <c r="M69" s="186"/>
      <c r="N69" s="244"/>
      <c r="O69" s="187"/>
      <c r="P69" s="187"/>
      <c r="Q69" s="187"/>
      <c r="R69" s="187"/>
      <c r="S69" s="188"/>
      <c r="T69" s="189"/>
      <c r="U69" s="190"/>
      <c r="V69" s="190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  <c r="IX69" s="106"/>
      <c r="IY69" s="106"/>
      <c r="IZ69" s="106"/>
      <c r="JA69" s="106"/>
      <c r="JB69" s="106"/>
      <c r="JC69" s="106"/>
      <c r="JD69" s="106"/>
      <c r="JE69" s="106"/>
      <c r="JF69" s="106"/>
      <c r="JG69" s="106"/>
      <c r="JH69" s="106"/>
      <c r="JI69" s="106"/>
      <c r="JJ69" s="106"/>
      <c r="JK69" s="106"/>
      <c r="JL69" s="106"/>
      <c r="JM69" s="106"/>
      <c r="JN69" s="106"/>
      <c r="JO69" s="106"/>
      <c r="JP69" s="106"/>
      <c r="JQ69" s="106"/>
      <c r="JR69" s="106"/>
      <c r="JS69" s="106"/>
      <c r="JT69" s="106"/>
      <c r="JU69" s="106"/>
      <c r="JV69" s="106"/>
      <c r="JW69" s="106"/>
      <c r="JX69" s="106"/>
      <c r="JY69" s="106"/>
      <c r="JZ69" s="106"/>
      <c r="KA69" s="106"/>
      <c r="KB69" s="106"/>
      <c r="KC69" s="106"/>
      <c r="KD69" s="106"/>
      <c r="KE69" s="106"/>
      <c r="KF69" s="106"/>
      <c r="KG69" s="106"/>
      <c r="KH69" s="106"/>
      <c r="KI69" s="106"/>
      <c r="KJ69" s="106"/>
      <c r="KK69" s="106"/>
      <c r="KL69" s="106"/>
      <c r="KM69" s="106"/>
      <c r="KN69" s="106"/>
      <c r="KO69" s="106"/>
      <c r="KP69" s="106"/>
      <c r="KQ69" s="106"/>
      <c r="KR69" s="106"/>
      <c r="KS69" s="106"/>
      <c r="KT69" s="106"/>
      <c r="KU69" s="106"/>
      <c r="KV69" s="106"/>
      <c r="KW69" s="106"/>
      <c r="KX69" s="106"/>
      <c r="KY69" s="106"/>
      <c r="KZ69" s="106"/>
      <c r="LA69" s="106"/>
      <c r="LB69" s="106"/>
      <c r="LC69" s="106"/>
      <c r="LD69" s="106"/>
      <c r="LE69" s="106"/>
      <c r="LF69" s="106"/>
      <c r="LG69" s="106"/>
      <c r="LH69" s="106"/>
      <c r="LI69" s="106"/>
      <c r="LJ69" s="106"/>
      <c r="LK69" s="106"/>
      <c r="LL69" s="106"/>
      <c r="LM69" s="106"/>
      <c r="LN69" s="106"/>
      <c r="LO69" s="106"/>
      <c r="LP69" s="106"/>
      <c r="LQ69" s="106"/>
      <c r="LR69" s="106"/>
      <c r="LS69" s="106"/>
      <c r="LT69" s="106"/>
      <c r="LU69" s="106"/>
      <c r="LV69" s="106"/>
      <c r="LW69" s="106"/>
      <c r="LX69" s="106"/>
      <c r="LY69" s="106"/>
      <c r="LZ69" s="106"/>
      <c r="MA69" s="106"/>
      <c r="MB69" s="106"/>
      <c r="MC69" s="106"/>
      <c r="MD69" s="106"/>
      <c r="ME69" s="106"/>
      <c r="MF69" s="106"/>
      <c r="MG69" s="106"/>
      <c r="MH69" s="106"/>
      <c r="MI69" s="106"/>
      <c r="MJ69" s="106"/>
      <c r="MK69" s="106"/>
      <c r="ML69" s="106"/>
      <c r="MM69" s="106"/>
      <c r="MN69" s="106"/>
      <c r="MO69" s="106"/>
      <c r="MP69" s="106"/>
      <c r="MQ69" s="106"/>
      <c r="MR69" s="106"/>
      <c r="MS69" s="106"/>
      <c r="MT69" s="106"/>
      <c r="MU69" s="106"/>
      <c r="MV69" s="106"/>
      <c r="MW69" s="106"/>
      <c r="MX69" s="106"/>
      <c r="MY69" s="106"/>
      <c r="MZ69" s="106"/>
      <c r="NA69" s="106"/>
      <c r="NB69" s="106"/>
      <c r="NC69" s="106"/>
      <c r="ND69" s="106"/>
      <c r="NE69" s="106"/>
      <c r="NF69" s="106"/>
      <c r="NG69" s="106"/>
      <c r="NH69" s="106"/>
      <c r="NI69" s="106"/>
      <c r="NJ69" s="106"/>
      <c r="NK69" s="106"/>
      <c r="NL69" s="106"/>
      <c r="NM69" s="106"/>
      <c r="NN69" s="106"/>
      <c r="NO69" s="106"/>
      <c r="NP69" s="106"/>
      <c r="NQ69" s="106"/>
      <c r="NR69" s="106"/>
      <c r="NS69" s="106"/>
      <c r="NT69" s="106"/>
      <c r="NU69" s="106"/>
      <c r="NV69" s="106"/>
      <c r="NW69" s="106"/>
      <c r="NX69" s="106"/>
      <c r="NY69" s="106"/>
      <c r="NZ69" s="106"/>
      <c r="OA69" s="106"/>
      <c r="OB69" s="106"/>
      <c r="OC69" s="106"/>
      <c r="OD69" s="106"/>
      <c r="OE69" s="106"/>
      <c r="OF69" s="106"/>
      <c r="OG69" s="106"/>
      <c r="OH69" s="106"/>
      <c r="OI69" s="106"/>
      <c r="OJ69" s="106"/>
      <c r="OK69" s="106"/>
      <c r="OL69" s="106"/>
      <c r="OM69" s="106"/>
      <c r="ON69" s="106"/>
      <c r="OO69" s="106"/>
      <c r="OP69" s="106"/>
      <c r="OQ69" s="106"/>
      <c r="OR69" s="106"/>
      <c r="OS69" s="106"/>
      <c r="OT69" s="106"/>
      <c r="OU69" s="106"/>
      <c r="OV69" s="106"/>
      <c r="OW69" s="106"/>
      <c r="OX69" s="106"/>
      <c r="OY69" s="106"/>
      <c r="OZ69" s="106"/>
      <c r="PA69" s="106"/>
      <c r="PB69" s="106"/>
      <c r="PC69" s="106"/>
      <c r="PD69" s="106"/>
      <c r="PE69" s="106"/>
      <c r="PF69" s="106"/>
      <c r="PG69" s="106"/>
      <c r="PH69" s="106"/>
      <c r="PI69" s="106"/>
    </row>
    <row r="70" spans="1:425" s="247" customFormat="1">
      <c r="A70" s="102"/>
      <c r="B70" s="191"/>
      <c r="C70" s="245" t="s">
        <v>445</v>
      </c>
      <c r="D70" s="106">
        <v>18230128</v>
      </c>
      <c r="E70" s="245"/>
      <c r="F70" s="201"/>
      <c r="G70" s="202"/>
      <c r="H70" s="203"/>
      <c r="I70" s="194">
        <f>SUMIF('Program Costs'!D:D,D70,'Program Costs'!N:N)</f>
        <v>3518013.21</v>
      </c>
      <c r="J70" s="204"/>
      <c r="K70" s="204"/>
      <c r="L70" s="204" t="s">
        <v>312</v>
      </c>
      <c r="M70" s="204"/>
      <c r="N70" s="223">
        <f>I70</f>
        <v>3518013.21</v>
      </c>
      <c r="O70" s="223">
        <f>I70</f>
        <v>3518013.21</v>
      </c>
      <c r="P70" s="196">
        <v>0</v>
      </c>
      <c r="Q70" s="196">
        <f>N70/(1+ElecDiscountRate)^1</f>
        <v>3288784.9023090582</v>
      </c>
      <c r="R70" s="196">
        <f>O70/(1+ElecDiscountRate)^1</f>
        <v>3288784.9023090582</v>
      </c>
      <c r="S70" s="246"/>
      <c r="T70" s="206"/>
      <c r="U70" s="207"/>
      <c r="V70" s="207"/>
      <c r="W70" s="106"/>
      <c r="X70" s="106">
        <v>18230128</v>
      </c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  <c r="GB70" s="106"/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  <c r="HT70" s="106"/>
      <c r="HU70" s="106"/>
      <c r="HV70" s="106"/>
      <c r="HW70" s="106"/>
      <c r="HX70" s="106"/>
      <c r="HY70" s="106"/>
      <c r="HZ70" s="106"/>
      <c r="IA70" s="106"/>
      <c r="IB70" s="106"/>
      <c r="IC70" s="106"/>
      <c r="ID70" s="106"/>
      <c r="IE70" s="106"/>
      <c r="IF70" s="106"/>
      <c r="IG70" s="106"/>
      <c r="IH70" s="106"/>
      <c r="II70" s="106"/>
      <c r="IJ70" s="106"/>
      <c r="IK70" s="106"/>
      <c r="IL70" s="106"/>
      <c r="IM70" s="106"/>
      <c r="IN70" s="106"/>
      <c r="IO70" s="106"/>
      <c r="IP70" s="106"/>
      <c r="IQ70" s="106"/>
      <c r="IR70" s="106"/>
      <c r="IS70" s="106"/>
      <c r="IT70" s="106"/>
      <c r="IU70" s="106"/>
      <c r="IV70" s="106"/>
      <c r="IW70" s="106"/>
      <c r="IX70" s="106"/>
      <c r="IY70" s="106"/>
      <c r="IZ70" s="106"/>
      <c r="JA70" s="106"/>
      <c r="JB70" s="106"/>
      <c r="JC70" s="106"/>
      <c r="JD70" s="106"/>
      <c r="JE70" s="106"/>
      <c r="JF70" s="106"/>
      <c r="JG70" s="106"/>
      <c r="JH70" s="106"/>
      <c r="JI70" s="106"/>
      <c r="JJ70" s="106"/>
      <c r="JK70" s="106"/>
      <c r="JL70" s="106"/>
      <c r="JM70" s="106"/>
      <c r="JN70" s="106"/>
      <c r="JO70" s="106"/>
      <c r="JP70" s="106"/>
      <c r="JQ70" s="106"/>
      <c r="JR70" s="106"/>
      <c r="JS70" s="106"/>
      <c r="JT70" s="106"/>
      <c r="JU70" s="106"/>
      <c r="JV70" s="106"/>
      <c r="JW70" s="106"/>
      <c r="JX70" s="106"/>
      <c r="JY70" s="106"/>
      <c r="JZ70" s="106"/>
      <c r="KA70" s="106"/>
      <c r="KB70" s="106"/>
      <c r="KC70" s="106"/>
      <c r="KD70" s="106"/>
      <c r="KE70" s="106"/>
      <c r="KF70" s="106"/>
      <c r="KG70" s="106"/>
      <c r="KH70" s="106"/>
      <c r="KI70" s="106"/>
      <c r="KJ70" s="106"/>
      <c r="KK70" s="106"/>
      <c r="KL70" s="106"/>
      <c r="KM70" s="106"/>
      <c r="KN70" s="106"/>
      <c r="KO70" s="106"/>
      <c r="KP70" s="106"/>
      <c r="KQ70" s="106"/>
      <c r="KR70" s="106"/>
      <c r="KS70" s="106"/>
      <c r="KT70" s="106"/>
      <c r="KU70" s="106"/>
      <c r="KV70" s="106"/>
      <c r="KW70" s="106"/>
      <c r="KX70" s="106"/>
      <c r="KY70" s="106"/>
      <c r="KZ70" s="106"/>
      <c r="LA70" s="106"/>
      <c r="LB70" s="106"/>
      <c r="LC70" s="106"/>
      <c r="LD70" s="106"/>
      <c r="LE70" s="106"/>
      <c r="LF70" s="106"/>
      <c r="LG70" s="106"/>
      <c r="LH70" s="106"/>
      <c r="LI70" s="106"/>
      <c r="LJ70" s="106"/>
      <c r="LK70" s="106"/>
      <c r="LL70" s="106"/>
      <c r="LM70" s="106"/>
      <c r="LN70" s="106"/>
      <c r="LO70" s="106"/>
      <c r="LP70" s="106"/>
      <c r="LQ70" s="106"/>
      <c r="LR70" s="106"/>
      <c r="LS70" s="106"/>
      <c r="LT70" s="106"/>
      <c r="LU70" s="106"/>
      <c r="LV70" s="106"/>
      <c r="LW70" s="106"/>
      <c r="LX70" s="106"/>
      <c r="LY70" s="106"/>
      <c r="LZ70" s="106"/>
      <c r="MA70" s="106"/>
      <c r="MB70" s="106"/>
      <c r="MC70" s="106"/>
      <c r="MD70" s="106"/>
      <c r="ME70" s="106"/>
      <c r="MF70" s="106"/>
      <c r="MG70" s="106"/>
      <c r="MH70" s="106"/>
      <c r="MI70" s="106"/>
      <c r="MJ70" s="106"/>
      <c r="MK70" s="106"/>
      <c r="ML70" s="106"/>
      <c r="MM70" s="106"/>
      <c r="MN70" s="106"/>
      <c r="MO70" s="106"/>
      <c r="MP70" s="106"/>
      <c r="MQ70" s="106"/>
      <c r="MR70" s="106"/>
      <c r="MS70" s="106"/>
      <c r="MT70" s="106"/>
      <c r="MU70" s="106"/>
      <c r="MV70" s="106"/>
      <c r="MW70" s="106"/>
      <c r="MX70" s="106"/>
      <c r="MY70" s="106"/>
      <c r="MZ70" s="106"/>
      <c r="NA70" s="106"/>
      <c r="NB70" s="106"/>
      <c r="NC70" s="106"/>
      <c r="ND70" s="106"/>
      <c r="NE70" s="106"/>
      <c r="NF70" s="106"/>
      <c r="NG70" s="106"/>
      <c r="NH70" s="106"/>
      <c r="NI70" s="106"/>
      <c r="NJ70" s="106"/>
      <c r="NK70" s="106"/>
      <c r="NL70" s="106"/>
      <c r="NM70" s="106"/>
      <c r="NN70" s="106"/>
      <c r="NO70" s="106"/>
      <c r="NP70" s="106"/>
      <c r="NQ70" s="106"/>
      <c r="NR70" s="106"/>
      <c r="NS70" s="106"/>
      <c r="NT70" s="106"/>
      <c r="NU70" s="106"/>
      <c r="NV70" s="106"/>
      <c r="NW70" s="106"/>
      <c r="NX70" s="106"/>
      <c r="NY70" s="106"/>
      <c r="NZ70" s="106"/>
      <c r="OA70" s="106"/>
      <c r="OB70" s="106"/>
      <c r="OC70" s="106"/>
      <c r="OD70" s="106"/>
      <c r="OE70" s="106"/>
      <c r="OF70" s="106"/>
      <c r="OG70" s="106"/>
      <c r="OH70" s="106"/>
      <c r="OI70" s="106"/>
      <c r="OJ70" s="106"/>
      <c r="OK70" s="106"/>
      <c r="OL70" s="106"/>
      <c r="OM70" s="106"/>
      <c r="ON70" s="106"/>
      <c r="OO70" s="106"/>
      <c r="OP70" s="106"/>
      <c r="OQ70" s="106"/>
      <c r="OR70" s="106"/>
      <c r="OS70" s="106"/>
      <c r="OT70" s="106"/>
      <c r="OU70" s="106"/>
      <c r="OV70" s="106"/>
      <c r="OW70" s="106"/>
      <c r="OX70" s="106"/>
      <c r="OY70" s="106"/>
      <c r="OZ70" s="106"/>
      <c r="PA70" s="106"/>
      <c r="PB70" s="106"/>
      <c r="PC70" s="106"/>
      <c r="PD70" s="106"/>
      <c r="PE70" s="106"/>
      <c r="PF70" s="106"/>
      <c r="PG70" s="106"/>
      <c r="PH70" s="106"/>
      <c r="PI70" s="106"/>
    </row>
    <row r="71" spans="1:425">
      <c r="B71" s="191"/>
      <c r="C71" s="245" t="s">
        <v>446</v>
      </c>
      <c r="D71" s="106">
        <v>18230133</v>
      </c>
      <c r="E71" s="245"/>
      <c r="F71" s="201"/>
      <c r="G71" s="202"/>
      <c r="H71" s="203"/>
      <c r="I71" s="194">
        <f>SUMIF('Program Costs'!D:D,D71,'Program Costs'!N:N)</f>
        <v>0</v>
      </c>
      <c r="J71" s="204"/>
      <c r="K71" s="204"/>
      <c r="L71" s="204"/>
      <c r="M71" s="204"/>
      <c r="N71" s="223">
        <f>I71</f>
        <v>0</v>
      </c>
      <c r="O71" s="223">
        <f>I71</f>
        <v>0</v>
      </c>
      <c r="P71" s="196"/>
      <c r="Q71" s="196">
        <f>N71/(1+ElecDiscountRate)^1</f>
        <v>0</v>
      </c>
      <c r="R71" s="196">
        <f>O71/(1+ElecDiscountRate)^1</f>
        <v>0</v>
      </c>
      <c r="S71" s="246"/>
      <c r="T71" s="206"/>
      <c r="U71" s="207"/>
      <c r="V71" s="207"/>
      <c r="W71" s="106"/>
      <c r="X71" s="106">
        <v>18230133</v>
      </c>
      <c r="Y71" s="106"/>
      <c r="Z71" s="106"/>
      <c r="AA71" s="106"/>
      <c r="AB71" s="106"/>
      <c r="AC71" s="106"/>
    </row>
    <row r="72" spans="1:425" ht="15.75">
      <c r="A72" s="249"/>
      <c r="B72" s="226"/>
      <c r="C72" s="226" t="s">
        <v>447</v>
      </c>
      <c r="D72" s="226"/>
      <c r="E72" s="226"/>
      <c r="F72" s="226"/>
      <c r="G72" s="226"/>
      <c r="H72" s="226"/>
      <c r="I72" s="227">
        <f>SUM(I70:I71)</f>
        <v>3518013.21</v>
      </c>
      <c r="J72" s="226">
        <f>SUM(J70:J71)</f>
        <v>0</v>
      </c>
      <c r="K72" s="226">
        <f>SUM(K70)</f>
        <v>0</v>
      </c>
      <c r="L72" s="226">
        <f>SUM(L70)</f>
        <v>0</v>
      </c>
      <c r="M72" s="226">
        <f>SUM(M70)</f>
        <v>0</v>
      </c>
      <c r="N72" s="228">
        <f>SUM(N70:N71)</f>
        <v>3518013.21</v>
      </c>
      <c r="O72" s="228">
        <f>SUM(O70:O71)</f>
        <v>3518013.21</v>
      </c>
      <c r="P72" s="228">
        <f>SUM(P70:P70)</f>
        <v>0</v>
      </c>
      <c r="Q72" s="228">
        <f>SUM(Q70:Q71)</f>
        <v>3288784.9023090582</v>
      </c>
      <c r="R72" s="228">
        <f>SUM(R70:R71)</f>
        <v>3288784.9023090582</v>
      </c>
      <c r="S72" s="226">
        <f>SUM(S70)</f>
        <v>0</v>
      </c>
      <c r="T72" s="226">
        <f>SUM(T70)</f>
        <v>0</v>
      </c>
      <c r="U72" s="226"/>
      <c r="V72" s="226"/>
      <c r="W72" s="106"/>
      <c r="X72" s="106"/>
      <c r="Y72" s="106"/>
      <c r="Z72" s="106"/>
      <c r="AA72" s="106"/>
      <c r="AB72" s="106"/>
      <c r="AC72" s="106"/>
    </row>
    <row r="73" spans="1:425">
      <c r="H73" s="250"/>
      <c r="N73" s="252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</row>
    <row r="74" spans="1:425">
      <c r="J74" s="254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</row>
    <row r="75" spans="1:425">
      <c r="T75" s="106"/>
      <c r="U75" s="106"/>
      <c r="V75" s="106"/>
    </row>
    <row r="76" spans="1:425">
      <c r="T76" s="106"/>
      <c r="U76" s="106"/>
      <c r="V76" s="106"/>
    </row>
    <row r="77" spans="1:425" ht="24" customHeight="1">
      <c r="T77" s="106"/>
      <c r="U77" s="106"/>
      <c r="V77" s="106"/>
    </row>
    <row r="78" spans="1:425">
      <c r="T78" s="106"/>
      <c r="U78" s="106"/>
      <c r="V78" s="106"/>
    </row>
    <row r="79" spans="1:425">
      <c r="T79" s="106"/>
      <c r="U79" s="106"/>
      <c r="V79" s="106"/>
    </row>
    <row r="80" spans="1:425">
      <c r="T80" s="106"/>
      <c r="U80" s="106"/>
      <c r="V80" s="106"/>
      <c r="DQ80" s="248"/>
      <c r="DR80" s="248"/>
      <c r="DS80" s="248"/>
      <c r="DT80" s="248"/>
      <c r="DU80" s="248"/>
      <c r="DV80" s="248"/>
      <c r="DW80" s="248"/>
      <c r="DX80" s="248"/>
      <c r="DY80" s="248"/>
      <c r="DZ80" s="248"/>
      <c r="EA80" s="248"/>
      <c r="EB80" s="248"/>
      <c r="EC80" s="248"/>
      <c r="ED80" s="248"/>
      <c r="EE80" s="248"/>
      <c r="EF80" s="248"/>
      <c r="EG80" s="248"/>
      <c r="EH80" s="248"/>
      <c r="EI80" s="248"/>
      <c r="EJ80" s="248"/>
      <c r="EK80" s="248"/>
      <c r="EL80" s="248"/>
      <c r="EM80" s="248"/>
      <c r="EN80" s="248"/>
      <c r="EO80" s="248"/>
      <c r="EP80" s="248"/>
      <c r="EQ80" s="248"/>
      <c r="ER80" s="248"/>
    </row>
    <row r="81" spans="6:148">
      <c r="F81" s="102"/>
      <c r="G81" s="102"/>
      <c r="H81" s="102"/>
      <c r="I81" s="102"/>
      <c r="K81" s="102"/>
      <c r="L81" s="102"/>
      <c r="M81" s="102"/>
      <c r="N81" s="102"/>
      <c r="O81" s="102"/>
      <c r="P81" s="102"/>
      <c r="V81" s="102"/>
      <c r="DQ81" s="248"/>
      <c r="DR81" s="248"/>
      <c r="DS81" s="248"/>
      <c r="DT81" s="248"/>
      <c r="DU81" s="248"/>
      <c r="DV81" s="248"/>
      <c r="DW81" s="248"/>
      <c r="DX81" s="248"/>
      <c r="DY81" s="248"/>
      <c r="DZ81" s="248"/>
      <c r="EA81" s="248"/>
      <c r="EB81" s="248"/>
      <c r="EC81" s="248"/>
      <c r="ED81" s="248"/>
      <c r="EE81" s="248"/>
      <c r="EF81" s="248"/>
      <c r="EG81" s="248"/>
      <c r="EH81" s="248"/>
      <c r="EI81" s="248"/>
      <c r="EJ81" s="248"/>
      <c r="EK81" s="248"/>
      <c r="EL81" s="248"/>
      <c r="EM81" s="248"/>
      <c r="EN81" s="248"/>
      <c r="EO81" s="248"/>
      <c r="EP81" s="248"/>
      <c r="EQ81" s="248"/>
      <c r="ER81" s="248"/>
    </row>
    <row r="82" spans="6:148">
      <c r="F82" s="102"/>
      <c r="G82" s="102"/>
      <c r="H82" s="102"/>
      <c r="I82" s="102"/>
      <c r="K82" s="102"/>
      <c r="L82" s="102"/>
      <c r="M82" s="102"/>
      <c r="N82" s="102"/>
      <c r="O82" s="102"/>
      <c r="P82" s="102"/>
      <c r="V82" s="102"/>
      <c r="DQ82" s="248"/>
      <c r="DR82" s="248"/>
      <c r="DS82" s="248"/>
      <c r="DT82" s="248"/>
      <c r="DU82" s="248"/>
      <c r="DV82" s="248"/>
      <c r="DW82" s="248"/>
      <c r="DX82" s="248"/>
      <c r="DY82" s="248"/>
      <c r="DZ82" s="248"/>
      <c r="EA82" s="248"/>
      <c r="EB82" s="248"/>
      <c r="EC82" s="248"/>
      <c r="ED82" s="248"/>
      <c r="EE82" s="248"/>
      <c r="EF82" s="248"/>
      <c r="EG82" s="248"/>
      <c r="EH82" s="248"/>
      <c r="EI82" s="248"/>
      <c r="EJ82" s="248"/>
      <c r="EK82" s="248"/>
      <c r="EL82" s="248"/>
      <c r="EM82" s="248"/>
      <c r="EN82" s="248"/>
      <c r="EO82" s="248"/>
      <c r="EP82" s="248"/>
      <c r="EQ82" s="248"/>
      <c r="ER82" s="248"/>
    </row>
    <row r="83" spans="6:148">
      <c r="F83" s="102"/>
      <c r="G83" s="102"/>
      <c r="H83" s="102"/>
      <c r="I83" s="102"/>
      <c r="K83" s="102"/>
      <c r="L83" s="102"/>
      <c r="M83" s="102"/>
      <c r="N83" s="102"/>
      <c r="O83" s="102"/>
      <c r="P83" s="102"/>
      <c r="V83" s="102"/>
      <c r="DQ83" s="248"/>
      <c r="DR83" s="248"/>
      <c r="DS83" s="248"/>
      <c r="DT83" s="248"/>
      <c r="DU83" s="248"/>
      <c r="DV83" s="248"/>
      <c r="DW83" s="248"/>
      <c r="DX83" s="248"/>
      <c r="DY83" s="248"/>
      <c r="DZ83" s="248"/>
      <c r="EA83" s="248"/>
      <c r="EB83" s="248"/>
      <c r="EC83" s="248"/>
      <c r="ED83" s="248"/>
      <c r="EE83" s="248"/>
      <c r="EF83" s="248"/>
      <c r="EG83" s="248"/>
      <c r="EH83" s="248"/>
      <c r="EI83" s="248"/>
      <c r="EJ83" s="248"/>
      <c r="EK83" s="248"/>
      <c r="EL83" s="248"/>
      <c r="EM83" s="248"/>
      <c r="EN83" s="248"/>
      <c r="EO83" s="248"/>
      <c r="EP83" s="248"/>
      <c r="EQ83" s="248"/>
      <c r="ER83" s="248"/>
    </row>
    <row r="84" spans="6:148">
      <c r="F84" s="102"/>
      <c r="G84" s="102"/>
      <c r="H84" s="102"/>
      <c r="I84" s="102"/>
      <c r="K84" s="102"/>
      <c r="L84" s="102"/>
      <c r="M84" s="102"/>
      <c r="N84" s="102"/>
      <c r="O84" s="102"/>
      <c r="P84" s="102"/>
      <c r="V84" s="102"/>
      <c r="DQ84" s="248"/>
      <c r="DR84" s="248"/>
      <c r="DS84" s="248"/>
      <c r="DT84" s="248"/>
      <c r="DU84" s="248"/>
      <c r="DV84" s="248"/>
      <c r="DW84" s="248"/>
      <c r="DX84" s="248"/>
      <c r="DY84" s="248"/>
      <c r="DZ84" s="248"/>
      <c r="EA84" s="248"/>
      <c r="EB84" s="248"/>
      <c r="EC84" s="248"/>
      <c r="ED84" s="248"/>
      <c r="EE84" s="248"/>
      <c r="EF84" s="248"/>
      <c r="EG84" s="248"/>
      <c r="EH84" s="248"/>
      <c r="EI84" s="248"/>
      <c r="EJ84" s="248"/>
      <c r="EK84" s="248"/>
      <c r="EL84" s="248"/>
      <c r="EM84" s="248"/>
      <c r="EN84" s="248"/>
      <c r="EO84" s="248"/>
      <c r="EP84" s="248"/>
      <c r="EQ84" s="248"/>
      <c r="ER84" s="248"/>
    </row>
    <row r="85" spans="6:148">
      <c r="F85" s="102"/>
      <c r="G85" s="102"/>
      <c r="H85" s="102"/>
      <c r="I85" s="102"/>
      <c r="K85" s="102"/>
      <c r="L85" s="102"/>
      <c r="M85" s="102"/>
      <c r="N85" s="102"/>
      <c r="O85" s="102"/>
      <c r="P85" s="102"/>
      <c r="V85" s="102"/>
      <c r="DQ85" s="248"/>
      <c r="DR85" s="248"/>
      <c r="DS85" s="248"/>
      <c r="DT85" s="248"/>
      <c r="DU85" s="248"/>
      <c r="DV85" s="248"/>
      <c r="DW85" s="248"/>
      <c r="DX85" s="248"/>
      <c r="DY85" s="248"/>
      <c r="DZ85" s="248"/>
      <c r="EA85" s="248"/>
      <c r="EB85" s="248"/>
      <c r="EC85" s="248"/>
      <c r="ED85" s="248"/>
      <c r="EE85" s="248"/>
      <c r="EF85" s="248"/>
      <c r="EG85" s="248"/>
      <c r="EH85" s="248"/>
      <c r="EI85" s="248"/>
      <c r="EJ85" s="248"/>
      <c r="EK85" s="248"/>
      <c r="EL85" s="248"/>
      <c r="EM85" s="248"/>
      <c r="EN85" s="248"/>
      <c r="EO85" s="248"/>
      <c r="EP85" s="248"/>
      <c r="EQ85" s="248"/>
      <c r="ER85" s="248"/>
    </row>
    <row r="86" spans="6:148">
      <c r="F86" s="102"/>
      <c r="G86" s="102"/>
      <c r="H86" s="102"/>
      <c r="I86" s="102"/>
      <c r="K86" s="102"/>
      <c r="L86" s="102"/>
      <c r="M86" s="102"/>
      <c r="N86" s="102"/>
      <c r="O86" s="102"/>
      <c r="P86" s="102"/>
      <c r="V86" s="102"/>
      <c r="DQ86" s="248"/>
      <c r="DR86" s="248"/>
      <c r="DS86" s="248"/>
      <c r="DT86" s="248"/>
      <c r="DU86" s="248"/>
      <c r="DV86" s="248"/>
      <c r="DW86" s="248"/>
      <c r="DX86" s="248"/>
      <c r="DY86" s="248"/>
      <c r="DZ86" s="248"/>
      <c r="EA86" s="248"/>
      <c r="EB86" s="248"/>
      <c r="EC86" s="248"/>
      <c r="ED86" s="248"/>
      <c r="EE86" s="248"/>
      <c r="EF86" s="248"/>
      <c r="EG86" s="248"/>
      <c r="EH86" s="248"/>
      <c r="EI86" s="248"/>
      <c r="EJ86" s="248"/>
      <c r="EK86" s="248"/>
      <c r="EL86" s="248"/>
      <c r="EM86" s="248"/>
      <c r="EN86" s="248"/>
      <c r="EO86" s="248"/>
      <c r="EP86" s="248"/>
      <c r="EQ86" s="248"/>
      <c r="ER86" s="248"/>
    </row>
    <row r="87" spans="6:148">
      <c r="F87" s="102"/>
      <c r="G87" s="102"/>
      <c r="H87" s="102"/>
      <c r="I87" s="102"/>
      <c r="K87" s="102"/>
      <c r="L87" s="102"/>
      <c r="M87" s="102"/>
      <c r="N87" s="102"/>
      <c r="O87" s="102"/>
      <c r="P87" s="102"/>
      <c r="V87" s="102"/>
      <c r="DQ87" s="248"/>
      <c r="DR87" s="248"/>
      <c r="DS87" s="248"/>
      <c r="DT87" s="248"/>
      <c r="DU87" s="248"/>
      <c r="DV87" s="248"/>
      <c r="DW87" s="248"/>
      <c r="DX87" s="248"/>
      <c r="DY87" s="248"/>
      <c r="DZ87" s="248"/>
      <c r="EA87" s="248"/>
      <c r="EB87" s="248"/>
      <c r="EC87" s="248"/>
      <c r="ED87" s="248"/>
      <c r="EE87" s="248"/>
      <c r="EF87" s="248"/>
      <c r="EG87" s="248"/>
      <c r="EH87" s="248"/>
      <c r="EI87" s="248"/>
      <c r="EJ87" s="248"/>
      <c r="EK87" s="248"/>
      <c r="EL87" s="248"/>
      <c r="EM87" s="248"/>
      <c r="EN87" s="248"/>
      <c r="EO87" s="248"/>
      <c r="EP87" s="248"/>
      <c r="EQ87" s="248"/>
      <c r="ER87" s="248"/>
    </row>
    <row r="88" spans="6:148" ht="24" customHeight="1">
      <c r="F88" s="102"/>
      <c r="G88" s="102"/>
      <c r="H88" s="102"/>
      <c r="I88" s="102"/>
      <c r="K88" s="102"/>
      <c r="L88" s="102"/>
      <c r="M88" s="102"/>
      <c r="N88" s="102"/>
      <c r="O88" s="102"/>
      <c r="P88" s="102"/>
      <c r="V88" s="102"/>
      <c r="DQ88" s="248"/>
      <c r="DR88" s="248"/>
      <c r="DS88" s="248"/>
      <c r="DT88" s="248"/>
      <c r="DU88" s="248"/>
      <c r="DV88" s="248"/>
      <c r="DW88" s="248"/>
      <c r="DX88" s="248"/>
      <c r="DY88" s="248"/>
      <c r="DZ88" s="248"/>
      <c r="EA88" s="248"/>
      <c r="EB88" s="248"/>
      <c r="EC88" s="248"/>
      <c r="ED88" s="248"/>
      <c r="EE88" s="248"/>
      <c r="EF88" s="248"/>
      <c r="EG88" s="248"/>
      <c r="EH88" s="248"/>
      <c r="EI88" s="248"/>
      <c r="EJ88" s="248"/>
      <c r="EK88" s="248"/>
      <c r="EL88" s="248"/>
      <c r="EM88" s="248"/>
      <c r="EN88" s="248"/>
      <c r="EO88" s="248"/>
      <c r="EP88" s="248"/>
      <c r="EQ88" s="248"/>
      <c r="ER88" s="248"/>
    </row>
    <row r="89" spans="6:148">
      <c r="F89" s="102"/>
      <c r="G89" s="102"/>
      <c r="H89" s="102"/>
      <c r="I89" s="102"/>
      <c r="K89" s="102"/>
      <c r="L89" s="102"/>
      <c r="M89" s="102"/>
      <c r="N89" s="102"/>
      <c r="O89" s="102"/>
      <c r="P89" s="102"/>
      <c r="V89" s="102"/>
      <c r="DQ89" s="248"/>
      <c r="DR89" s="248"/>
      <c r="DS89" s="248"/>
      <c r="DT89" s="248"/>
      <c r="DU89" s="248"/>
      <c r="DV89" s="248"/>
      <c r="DW89" s="248"/>
      <c r="DX89" s="248"/>
      <c r="DY89" s="248"/>
      <c r="DZ89" s="248"/>
      <c r="EA89" s="248"/>
      <c r="EB89" s="248"/>
      <c r="EC89" s="248"/>
      <c r="ED89" s="248"/>
      <c r="EE89" s="248"/>
      <c r="EF89" s="248"/>
      <c r="EG89" s="248"/>
      <c r="EH89" s="248"/>
      <c r="EI89" s="248"/>
      <c r="EJ89" s="248"/>
      <c r="EK89" s="248"/>
      <c r="EL89" s="248"/>
      <c r="EM89" s="248"/>
      <c r="EN89" s="248"/>
      <c r="EO89" s="248"/>
      <c r="EP89" s="248"/>
      <c r="EQ89" s="248"/>
      <c r="ER89" s="248"/>
    </row>
    <row r="90" spans="6:148">
      <c r="F90" s="102"/>
      <c r="G90" s="102"/>
      <c r="H90" s="102"/>
      <c r="I90" s="102"/>
      <c r="K90" s="102"/>
      <c r="L90" s="102"/>
      <c r="M90" s="102"/>
      <c r="N90" s="102"/>
      <c r="O90" s="102"/>
      <c r="P90" s="102"/>
      <c r="V90" s="102"/>
      <c r="DQ90" s="248"/>
      <c r="DR90" s="248"/>
      <c r="DS90" s="248"/>
      <c r="DT90" s="248"/>
      <c r="DU90" s="248"/>
      <c r="DV90" s="248"/>
      <c r="DW90" s="248"/>
      <c r="DX90" s="248"/>
      <c r="DY90" s="248"/>
      <c r="DZ90" s="248"/>
      <c r="EA90" s="248"/>
      <c r="EB90" s="248"/>
      <c r="EC90" s="248"/>
      <c r="ED90" s="248"/>
      <c r="EE90" s="248"/>
      <c r="EF90" s="248"/>
      <c r="EG90" s="248"/>
      <c r="EH90" s="248"/>
      <c r="EI90" s="248"/>
      <c r="EJ90" s="248"/>
      <c r="EK90" s="248"/>
      <c r="EL90" s="248"/>
      <c r="EM90" s="248"/>
      <c r="EN90" s="248"/>
      <c r="EO90" s="248"/>
      <c r="EP90" s="248"/>
      <c r="EQ90" s="248"/>
      <c r="ER90" s="248"/>
    </row>
    <row r="91" spans="6:148">
      <c r="F91" s="102"/>
      <c r="G91" s="102"/>
      <c r="H91" s="102"/>
      <c r="I91" s="102"/>
      <c r="K91" s="102"/>
      <c r="L91" s="102"/>
      <c r="M91" s="102"/>
      <c r="N91" s="102"/>
      <c r="O91" s="102"/>
      <c r="P91" s="102"/>
      <c r="V91" s="102"/>
    </row>
    <row r="92" spans="6:148">
      <c r="T92" s="106"/>
      <c r="U92" s="106"/>
      <c r="V92" s="106"/>
    </row>
    <row r="93" spans="6:148">
      <c r="T93" s="106"/>
      <c r="U93" s="106"/>
      <c r="V93" s="106"/>
    </row>
    <row r="94" spans="6:148">
      <c r="T94" s="106"/>
      <c r="U94" s="106"/>
      <c r="V94" s="106"/>
    </row>
    <row r="95" spans="6:148">
      <c r="T95" s="106"/>
      <c r="U95" s="106"/>
      <c r="V95" s="106"/>
    </row>
    <row r="96" spans="6:148">
      <c r="T96" s="106"/>
      <c r="U96" s="106"/>
      <c r="V96" s="106"/>
    </row>
    <row r="97" spans="20:22">
      <c r="T97" s="106"/>
      <c r="U97" s="106"/>
      <c r="V97" s="106"/>
    </row>
    <row r="98" spans="20:22">
      <c r="T98" s="106"/>
      <c r="U98" s="106"/>
      <c r="V98" s="106"/>
    </row>
    <row r="99" spans="20:22" ht="24" customHeight="1">
      <c r="T99" s="106"/>
      <c r="U99" s="106"/>
      <c r="V99" s="106"/>
    </row>
    <row r="100" spans="20:22">
      <c r="T100" s="106"/>
      <c r="U100" s="106"/>
      <c r="V100" s="106"/>
    </row>
    <row r="101" spans="20:22">
      <c r="T101" s="106"/>
      <c r="U101" s="106"/>
      <c r="V101" s="106"/>
    </row>
    <row r="102" spans="20:22">
      <c r="T102" s="106"/>
      <c r="U102" s="106"/>
      <c r="V102" s="106"/>
    </row>
    <row r="103" spans="20:22">
      <c r="T103" s="106"/>
      <c r="U103" s="106"/>
      <c r="V103" s="106"/>
    </row>
    <row r="104" spans="20:22">
      <c r="T104" s="106"/>
      <c r="U104" s="106"/>
      <c r="V104" s="106"/>
    </row>
    <row r="105" spans="20:22">
      <c r="T105" s="106"/>
      <c r="U105" s="106"/>
      <c r="V105" s="106"/>
    </row>
    <row r="106" spans="20:22">
      <c r="T106" s="106"/>
      <c r="U106" s="106"/>
      <c r="V106" s="106"/>
    </row>
    <row r="107" spans="20:22">
      <c r="T107" s="106"/>
      <c r="U107" s="106"/>
      <c r="V107" s="106"/>
    </row>
    <row r="108" spans="20:22">
      <c r="T108" s="106"/>
      <c r="U108" s="106"/>
      <c r="V108" s="106"/>
    </row>
    <row r="109" spans="20:22">
      <c r="T109" s="106"/>
      <c r="U109" s="106"/>
      <c r="V109" s="106"/>
    </row>
    <row r="110" spans="20:22" ht="24" customHeight="1">
      <c r="T110" s="106"/>
      <c r="U110" s="106"/>
      <c r="V110" s="106"/>
    </row>
    <row r="111" spans="20:22">
      <c r="T111" s="106"/>
      <c r="U111" s="106"/>
      <c r="V111" s="106"/>
    </row>
    <row r="112" spans="20:22">
      <c r="T112" s="106"/>
      <c r="U112" s="106"/>
      <c r="V112" s="106"/>
    </row>
    <row r="113" spans="20:22">
      <c r="T113" s="106"/>
      <c r="U113" s="106"/>
      <c r="V113" s="106"/>
    </row>
    <row r="114" spans="20:22">
      <c r="T114" s="106"/>
      <c r="U114" s="106"/>
      <c r="V114" s="106"/>
    </row>
    <row r="115" spans="20:22">
      <c r="T115" s="106"/>
      <c r="U115" s="106"/>
      <c r="V115" s="106"/>
    </row>
    <row r="116" spans="20:22">
      <c r="T116" s="106"/>
      <c r="U116" s="106"/>
      <c r="V116" s="106"/>
    </row>
    <row r="117" spans="20:22">
      <c r="T117" s="106"/>
      <c r="U117" s="106"/>
      <c r="V117" s="106"/>
    </row>
    <row r="118" spans="20:22">
      <c r="T118" s="106"/>
      <c r="U118" s="106"/>
      <c r="V118" s="106"/>
    </row>
    <row r="119" spans="20:22">
      <c r="T119" s="106"/>
      <c r="U119" s="106"/>
      <c r="V119" s="106"/>
    </row>
    <row r="120" spans="20:22">
      <c r="T120" s="106"/>
      <c r="U120" s="106"/>
      <c r="V120" s="106"/>
    </row>
    <row r="121" spans="20:22" ht="24" customHeight="1">
      <c r="T121" s="106"/>
      <c r="U121" s="106"/>
      <c r="V121" s="106"/>
    </row>
    <row r="122" spans="20:22">
      <c r="T122" s="106"/>
      <c r="U122" s="106"/>
      <c r="V122" s="106"/>
    </row>
    <row r="123" spans="20:22">
      <c r="T123" s="106"/>
      <c r="U123" s="106"/>
      <c r="V123" s="106"/>
    </row>
    <row r="124" spans="20:22">
      <c r="T124" s="106"/>
      <c r="U124" s="106"/>
      <c r="V124" s="106"/>
    </row>
    <row r="125" spans="20:22">
      <c r="T125" s="106"/>
      <c r="U125" s="106"/>
      <c r="V125" s="106"/>
    </row>
    <row r="126" spans="20:22">
      <c r="T126" s="106"/>
      <c r="U126" s="106"/>
      <c r="V126" s="106"/>
    </row>
    <row r="127" spans="20:22">
      <c r="T127" s="106"/>
      <c r="U127" s="106"/>
      <c r="V127" s="106"/>
    </row>
    <row r="128" spans="20:22">
      <c r="T128" s="106"/>
      <c r="U128" s="106"/>
      <c r="V128" s="106"/>
    </row>
    <row r="129" spans="20:22">
      <c r="T129" s="106"/>
      <c r="U129" s="106"/>
      <c r="V129" s="106"/>
    </row>
    <row r="130" spans="20:22">
      <c r="T130" s="106"/>
      <c r="U130" s="106"/>
      <c r="V130" s="106"/>
    </row>
    <row r="131" spans="20:22">
      <c r="T131" s="106"/>
      <c r="U131" s="106"/>
      <c r="V131" s="106"/>
    </row>
    <row r="132" spans="20:22" ht="24" customHeight="1">
      <c r="T132" s="106"/>
      <c r="U132" s="106"/>
      <c r="V132" s="106"/>
    </row>
    <row r="133" spans="20:22">
      <c r="T133" s="106"/>
      <c r="U133" s="106"/>
      <c r="V133" s="106"/>
    </row>
    <row r="134" spans="20:22">
      <c r="T134" s="106"/>
      <c r="U134" s="106"/>
      <c r="V134" s="106"/>
    </row>
    <row r="135" spans="20:22">
      <c r="T135" s="106"/>
      <c r="U135" s="106"/>
      <c r="V135" s="106"/>
    </row>
    <row r="136" spans="20:22">
      <c r="T136" s="106"/>
      <c r="U136" s="106"/>
      <c r="V136" s="106"/>
    </row>
    <row r="137" spans="20:22">
      <c r="T137" s="106"/>
      <c r="U137" s="106"/>
      <c r="V137" s="106"/>
    </row>
    <row r="138" spans="20:22">
      <c r="T138" s="106"/>
      <c r="U138" s="106"/>
      <c r="V138" s="106"/>
    </row>
    <row r="139" spans="20:22">
      <c r="T139" s="106"/>
      <c r="U139" s="106"/>
      <c r="V139" s="106"/>
    </row>
    <row r="140" spans="20:22">
      <c r="T140" s="106"/>
      <c r="U140" s="106"/>
      <c r="V140" s="106"/>
    </row>
    <row r="141" spans="20:22">
      <c r="T141" s="106"/>
      <c r="U141" s="106"/>
      <c r="V141" s="106"/>
    </row>
    <row r="142" spans="20:22">
      <c r="T142" s="106"/>
      <c r="U142" s="106"/>
      <c r="V142" s="106"/>
    </row>
    <row r="143" spans="20:22" ht="24" customHeight="1">
      <c r="T143" s="106"/>
      <c r="U143" s="106"/>
      <c r="V143" s="106"/>
    </row>
    <row r="144" spans="20:22">
      <c r="T144" s="106"/>
      <c r="U144" s="106"/>
      <c r="V144" s="106"/>
    </row>
    <row r="145" spans="20:22">
      <c r="T145" s="106"/>
      <c r="U145" s="106"/>
      <c r="V145" s="106"/>
    </row>
    <row r="146" spans="20:22">
      <c r="T146" s="106"/>
      <c r="U146" s="106"/>
      <c r="V146" s="106"/>
    </row>
    <row r="147" spans="20:22">
      <c r="T147" s="106"/>
      <c r="U147" s="106"/>
      <c r="V147" s="106"/>
    </row>
    <row r="148" spans="20:22">
      <c r="T148" s="106"/>
      <c r="U148" s="106"/>
      <c r="V148" s="106"/>
    </row>
    <row r="149" spans="20:22">
      <c r="T149" s="106"/>
      <c r="U149" s="106"/>
      <c r="V149" s="106"/>
    </row>
    <row r="150" spans="20:22">
      <c r="T150" s="106"/>
      <c r="U150" s="106"/>
      <c r="V150" s="106"/>
    </row>
    <row r="151" spans="20:22">
      <c r="T151" s="106"/>
      <c r="U151" s="106"/>
      <c r="V151" s="106"/>
    </row>
    <row r="152" spans="20:22">
      <c r="T152" s="106"/>
      <c r="U152" s="106"/>
      <c r="V152" s="106"/>
    </row>
    <row r="153" spans="20:22">
      <c r="T153" s="106"/>
      <c r="U153" s="106"/>
      <c r="V153" s="106"/>
    </row>
    <row r="154" spans="20:22" ht="24" customHeight="1">
      <c r="T154" s="106"/>
      <c r="U154" s="106"/>
      <c r="V154" s="106"/>
    </row>
    <row r="155" spans="20:22">
      <c r="T155" s="106"/>
      <c r="U155" s="106"/>
      <c r="V155" s="106"/>
    </row>
    <row r="156" spans="20:22">
      <c r="T156" s="106"/>
      <c r="U156" s="106"/>
      <c r="V156" s="106"/>
    </row>
    <row r="157" spans="20:22">
      <c r="T157" s="106"/>
      <c r="U157" s="106"/>
      <c r="V157" s="106"/>
    </row>
    <row r="158" spans="20:22">
      <c r="T158" s="106"/>
      <c r="U158" s="106"/>
      <c r="V158" s="106"/>
    </row>
    <row r="159" spans="20:22">
      <c r="T159" s="106"/>
      <c r="U159" s="106"/>
      <c r="V159" s="106"/>
    </row>
    <row r="160" spans="20:22">
      <c r="T160" s="106"/>
      <c r="U160" s="106"/>
      <c r="V160" s="106"/>
    </row>
    <row r="161" spans="20:22">
      <c r="T161" s="106"/>
      <c r="U161" s="106"/>
      <c r="V161" s="106"/>
    </row>
    <row r="162" spans="20:22">
      <c r="T162" s="106"/>
      <c r="U162" s="106"/>
      <c r="V162" s="106"/>
    </row>
    <row r="163" spans="20:22">
      <c r="T163" s="106"/>
      <c r="U163" s="106"/>
      <c r="V163" s="106"/>
    </row>
    <row r="164" spans="20:22">
      <c r="T164" s="106"/>
      <c r="U164" s="106"/>
      <c r="V164" s="106"/>
    </row>
    <row r="165" spans="20:22" ht="24" customHeight="1">
      <c r="T165" s="106"/>
      <c r="U165" s="106"/>
      <c r="V165" s="106"/>
    </row>
    <row r="166" spans="20:22">
      <c r="T166" s="106"/>
      <c r="U166" s="106"/>
      <c r="V166" s="106"/>
    </row>
    <row r="167" spans="20:22">
      <c r="T167" s="106"/>
      <c r="U167" s="106"/>
      <c r="V167" s="106"/>
    </row>
    <row r="168" spans="20:22">
      <c r="T168" s="106"/>
      <c r="U168" s="106"/>
      <c r="V168" s="106"/>
    </row>
    <row r="169" spans="20:22">
      <c r="T169" s="106"/>
      <c r="U169" s="106"/>
      <c r="V169" s="106"/>
    </row>
    <row r="170" spans="20:22">
      <c r="T170" s="106"/>
      <c r="U170" s="106"/>
      <c r="V170" s="106"/>
    </row>
    <row r="171" spans="20:22">
      <c r="T171" s="106"/>
      <c r="U171" s="106"/>
      <c r="V171" s="106"/>
    </row>
    <row r="172" spans="20:22">
      <c r="T172" s="106"/>
      <c r="U172" s="106"/>
      <c r="V172" s="106"/>
    </row>
    <row r="173" spans="20:22">
      <c r="T173" s="106"/>
      <c r="U173" s="106"/>
      <c r="V173" s="106"/>
    </row>
    <row r="174" spans="20:22">
      <c r="T174" s="106"/>
      <c r="U174" s="106"/>
      <c r="V174" s="106"/>
    </row>
    <row r="175" spans="20:22">
      <c r="T175" s="106"/>
      <c r="U175" s="106"/>
      <c r="V175" s="106"/>
    </row>
    <row r="176" spans="20:22" ht="24" customHeight="1">
      <c r="T176" s="106"/>
      <c r="U176" s="106"/>
      <c r="V176" s="106"/>
    </row>
    <row r="177" spans="20:22">
      <c r="T177" s="106"/>
      <c r="U177" s="106"/>
      <c r="V177" s="106"/>
    </row>
    <row r="178" spans="20:22">
      <c r="T178" s="106"/>
      <c r="U178" s="106"/>
      <c r="V178" s="106"/>
    </row>
    <row r="179" spans="20:22">
      <c r="T179" s="106"/>
      <c r="U179" s="106"/>
      <c r="V179" s="106"/>
    </row>
    <row r="180" spans="20:22">
      <c r="T180" s="106"/>
      <c r="U180" s="106"/>
      <c r="V180" s="106"/>
    </row>
    <row r="181" spans="20:22">
      <c r="T181" s="106"/>
      <c r="U181" s="106"/>
      <c r="V181" s="106"/>
    </row>
    <row r="182" spans="20:22">
      <c r="T182" s="106"/>
      <c r="U182" s="106"/>
      <c r="V182" s="106"/>
    </row>
    <row r="183" spans="20:22">
      <c r="T183" s="106"/>
      <c r="U183" s="106"/>
      <c r="V183" s="106"/>
    </row>
    <row r="184" spans="20:22">
      <c r="T184" s="106"/>
      <c r="U184" s="106"/>
      <c r="V184" s="106"/>
    </row>
    <row r="185" spans="20:22">
      <c r="T185" s="106"/>
      <c r="U185" s="106"/>
      <c r="V185" s="106"/>
    </row>
    <row r="186" spans="20:22">
      <c r="T186" s="106"/>
      <c r="U186" s="106"/>
      <c r="V186" s="106"/>
    </row>
    <row r="187" spans="20:22" ht="24" customHeight="1">
      <c r="T187" s="106"/>
      <c r="U187" s="106"/>
      <c r="V187" s="106"/>
    </row>
    <row r="188" spans="20:22">
      <c r="T188" s="106"/>
      <c r="U188" s="106"/>
      <c r="V188" s="106"/>
    </row>
    <row r="189" spans="20:22">
      <c r="T189" s="106"/>
      <c r="U189" s="106"/>
      <c r="V189" s="106"/>
    </row>
    <row r="190" spans="20:22">
      <c r="T190" s="106"/>
      <c r="U190" s="106"/>
      <c r="V190" s="106"/>
    </row>
    <row r="191" spans="20:22">
      <c r="T191" s="106"/>
      <c r="U191" s="106"/>
      <c r="V191" s="106"/>
    </row>
    <row r="192" spans="20:22">
      <c r="T192" s="106"/>
      <c r="U192" s="106"/>
      <c r="V192" s="106"/>
    </row>
    <row r="193" spans="20:22">
      <c r="T193" s="106"/>
      <c r="U193" s="106"/>
      <c r="V193" s="106"/>
    </row>
    <row r="194" spans="20:22">
      <c r="T194" s="106"/>
      <c r="U194" s="106"/>
      <c r="V194" s="106"/>
    </row>
    <row r="195" spans="20:22">
      <c r="T195" s="106"/>
      <c r="U195" s="106"/>
      <c r="V195" s="106"/>
    </row>
    <row r="196" spans="20:22">
      <c r="T196" s="106"/>
      <c r="U196" s="106"/>
      <c r="V196" s="106"/>
    </row>
    <row r="197" spans="20:22">
      <c r="T197" s="106"/>
      <c r="U197" s="106"/>
      <c r="V197" s="106"/>
    </row>
    <row r="198" spans="20:22" ht="24" customHeight="1">
      <c r="T198" s="106"/>
      <c r="U198" s="106"/>
      <c r="V198" s="106"/>
    </row>
    <row r="199" spans="20:22">
      <c r="T199" s="106"/>
      <c r="U199" s="106"/>
      <c r="V199" s="106"/>
    </row>
    <row r="200" spans="20:22">
      <c r="T200" s="106"/>
      <c r="U200" s="106"/>
      <c r="V200" s="106"/>
    </row>
    <row r="201" spans="20:22">
      <c r="T201" s="106"/>
      <c r="U201" s="106"/>
      <c r="V201" s="106"/>
    </row>
    <row r="202" spans="20:22">
      <c r="T202" s="106"/>
      <c r="U202" s="106"/>
      <c r="V202" s="106"/>
    </row>
    <row r="203" spans="20:22">
      <c r="T203" s="106"/>
      <c r="U203" s="106"/>
      <c r="V203" s="106"/>
    </row>
    <row r="204" spans="20:22">
      <c r="T204" s="106"/>
      <c r="U204" s="106"/>
      <c r="V204" s="106"/>
    </row>
    <row r="205" spans="20:22">
      <c r="T205" s="106"/>
      <c r="U205" s="106"/>
      <c r="V205" s="106"/>
    </row>
    <row r="206" spans="20:22">
      <c r="T206" s="106"/>
      <c r="U206" s="106"/>
      <c r="V206" s="106"/>
    </row>
    <row r="207" spans="20:22">
      <c r="T207" s="106"/>
      <c r="U207" s="106"/>
      <c r="V207" s="106"/>
    </row>
    <row r="208" spans="20:22">
      <c r="T208" s="106"/>
      <c r="U208" s="106"/>
      <c r="V208" s="106"/>
    </row>
    <row r="209" spans="20:22" ht="24" customHeight="1">
      <c r="T209" s="106"/>
      <c r="U209" s="106"/>
      <c r="V209" s="106"/>
    </row>
    <row r="210" spans="20:22">
      <c r="T210" s="106"/>
      <c r="U210" s="106"/>
      <c r="V210" s="106"/>
    </row>
    <row r="211" spans="20:22">
      <c r="T211" s="106"/>
      <c r="U211" s="106"/>
      <c r="V211" s="106"/>
    </row>
    <row r="212" spans="20:22">
      <c r="T212" s="106"/>
      <c r="U212" s="106"/>
      <c r="V212" s="106"/>
    </row>
    <row r="213" spans="20:22">
      <c r="T213" s="106"/>
      <c r="U213" s="106"/>
      <c r="V213" s="106"/>
    </row>
    <row r="214" spans="20:22">
      <c r="T214" s="106"/>
      <c r="U214" s="106"/>
      <c r="V214" s="106"/>
    </row>
    <row r="215" spans="20:22">
      <c r="T215" s="106"/>
      <c r="U215" s="106"/>
      <c r="V215" s="106"/>
    </row>
    <row r="216" spans="20:22">
      <c r="T216" s="106"/>
      <c r="U216" s="106"/>
      <c r="V216" s="106"/>
    </row>
    <row r="217" spans="20:22">
      <c r="T217" s="106"/>
      <c r="U217" s="106"/>
      <c r="V217" s="106"/>
    </row>
    <row r="218" spans="20:22">
      <c r="T218" s="106"/>
      <c r="U218" s="106"/>
      <c r="V218" s="106"/>
    </row>
    <row r="219" spans="20:22">
      <c r="T219" s="106"/>
      <c r="U219" s="106"/>
      <c r="V219" s="106"/>
    </row>
    <row r="220" spans="20:22" ht="24" customHeight="1">
      <c r="T220" s="106"/>
      <c r="U220" s="106"/>
      <c r="V220" s="106"/>
    </row>
    <row r="221" spans="20:22">
      <c r="T221" s="106"/>
      <c r="U221" s="106"/>
      <c r="V221" s="106"/>
    </row>
    <row r="222" spans="20:22">
      <c r="T222" s="106"/>
      <c r="U222" s="106"/>
      <c r="V222" s="106"/>
    </row>
    <row r="223" spans="20:22">
      <c r="T223" s="106"/>
      <c r="U223" s="106"/>
      <c r="V223" s="106"/>
    </row>
    <row r="224" spans="20:22">
      <c r="T224" s="106"/>
      <c r="U224" s="106"/>
      <c r="V224" s="106"/>
    </row>
    <row r="225" spans="20:22">
      <c r="T225" s="106"/>
      <c r="U225" s="106"/>
      <c r="V225" s="106"/>
    </row>
    <row r="226" spans="20:22">
      <c r="T226" s="106"/>
      <c r="U226" s="106"/>
      <c r="V226" s="106"/>
    </row>
    <row r="227" spans="20:22">
      <c r="T227" s="106"/>
      <c r="U227" s="106"/>
      <c r="V227" s="106"/>
    </row>
    <row r="228" spans="20:22">
      <c r="T228" s="106"/>
      <c r="U228" s="106"/>
      <c r="V228" s="106"/>
    </row>
    <row r="229" spans="20:22">
      <c r="T229" s="106"/>
      <c r="U229" s="106"/>
      <c r="V229" s="106"/>
    </row>
    <row r="230" spans="20:22">
      <c r="T230" s="106"/>
      <c r="U230" s="106"/>
      <c r="V230" s="106"/>
    </row>
    <row r="231" spans="20:22" ht="24" customHeight="1">
      <c r="T231" s="106"/>
      <c r="U231" s="106"/>
      <c r="V231" s="106"/>
    </row>
    <row r="232" spans="20:22">
      <c r="T232" s="106"/>
      <c r="U232" s="106"/>
      <c r="V232" s="106"/>
    </row>
    <row r="233" spans="20:22">
      <c r="T233" s="106"/>
      <c r="U233" s="106"/>
      <c r="V233" s="106"/>
    </row>
    <row r="234" spans="20:22">
      <c r="T234" s="106"/>
      <c r="U234" s="106"/>
      <c r="V234" s="106"/>
    </row>
    <row r="235" spans="20:22">
      <c r="T235" s="106"/>
      <c r="U235" s="106"/>
      <c r="V235" s="106"/>
    </row>
    <row r="236" spans="20:22">
      <c r="T236" s="106"/>
      <c r="U236" s="106"/>
      <c r="V236" s="106"/>
    </row>
    <row r="237" spans="20:22">
      <c r="T237" s="106"/>
      <c r="U237" s="106"/>
      <c r="V237" s="106"/>
    </row>
    <row r="238" spans="20:22">
      <c r="T238" s="106"/>
      <c r="U238" s="106"/>
      <c r="V238" s="106"/>
    </row>
    <row r="239" spans="20:22">
      <c r="T239" s="106"/>
      <c r="U239" s="106"/>
      <c r="V239" s="106"/>
    </row>
    <row r="240" spans="20:22">
      <c r="T240" s="106"/>
      <c r="U240" s="106"/>
      <c r="V240" s="106"/>
    </row>
    <row r="241" spans="20:22">
      <c r="T241" s="106"/>
      <c r="U241" s="106"/>
      <c r="V241" s="106"/>
    </row>
    <row r="242" spans="20:22" ht="24" customHeight="1">
      <c r="T242" s="106"/>
      <c r="U242" s="106"/>
      <c r="V242" s="106"/>
    </row>
    <row r="243" spans="20:22">
      <c r="T243" s="106"/>
      <c r="U243" s="106"/>
      <c r="V243" s="106"/>
    </row>
    <row r="244" spans="20:22">
      <c r="T244" s="106"/>
      <c r="U244" s="106"/>
      <c r="V244" s="106"/>
    </row>
    <row r="245" spans="20:22">
      <c r="T245" s="106"/>
      <c r="U245" s="106"/>
      <c r="V245" s="106"/>
    </row>
    <row r="246" spans="20:22">
      <c r="T246" s="106"/>
      <c r="U246" s="106"/>
      <c r="V246" s="106"/>
    </row>
    <row r="247" spans="20:22">
      <c r="T247" s="106"/>
      <c r="U247" s="106"/>
      <c r="V247" s="106"/>
    </row>
    <row r="248" spans="20:22">
      <c r="T248" s="106"/>
      <c r="U248" s="106"/>
      <c r="V248" s="106"/>
    </row>
    <row r="249" spans="20:22">
      <c r="T249" s="106"/>
      <c r="U249" s="106"/>
      <c r="V249" s="106"/>
    </row>
    <row r="250" spans="20:22">
      <c r="T250" s="106"/>
      <c r="U250" s="106"/>
      <c r="V250" s="106"/>
    </row>
    <row r="251" spans="20:22">
      <c r="T251" s="106"/>
      <c r="U251" s="106"/>
      <c r="V251" s="106"/>
    </row>
    <row r="252" spans="20:22">
      <c r="T252" s="106"/>
      <c r="U252" s="106"/>
      <c r="V252" s="106"/>
    </row>
    <row r="253" spans="20:22" ht="24" customHeight="1">
      <c r="T253" s="106"/>
      <c r="U253" s="106"/>
      <c r="V253" s="106"/>
    </row>
    <row r="254" spans="20:22">
      <c r="T254" s="106"/>
      <c r="U254" s="106"/>
      <c r="V254" s="106"/>
    </row>
    <row r="255" spans="20:22">
      <c r="T255" s="106"/>
      <c r="U255" s="106"/>
      <c r="V255" s="106"/>
    </row>
    <row r="256" spans="20:22">
      <c r="T256" s="106"/>
      <c r="U256" s="106"/>
      <c r="V256" s="106"/>
    </row>
    <row r="257" spans="20:22">
      <c r="T257" s="106"/>
      <c r="U257" s="106"/>
      <c r="V257" s="106"/>
    </row>
    <row r="258" spans="20:22">
      <c r="T258" s="106"/>
      <c r="U258" s="106"/>
      <c r="V258" s="106"/>
    </row>
    <row r="259" spans="20:22">
      <c r="T259" s="106"/>
      <c r="U259" s="106"/>
      <c r="V259" s="106"/>
    </row>
    <row r="260" spans="20:22">
      <c r="T260" s="106"/>
      <c r="U260" s="106"/>
      <c r="V260" s="106"/>
    </row>
    <row r="261" spans="20:22">
      <c r="T261" s="106"/>
      <c r="U261" s="106"/>
      <c r="V261" s="106"/>
    </row>
    <row r="262" spans="20:22">
      <c r="T262" s="106"/>
      <c r="U262" s="106"/>
      <c r="V262" s="106"/>
    </row>
    <row r="263" spans="20:22">
      <c r="T263" s="106"/>
      <c r="U263" s="106"/>
      <c r="V263" s="106"/>
    </row>
    <row r="264" spans="20:22">
      <c r="T264" s="106"/>
      <c r="U264" s="106"/>
      <c r="V264" s="106"/>
    </row>
    <row r="265" spans="20:22">
      <c r="T265" s="106"/>
      <c r="U265" s="106"/>
      <c r="V265" s="106"/>
    </row>
    <row r="266" spans="20:22">
      <c r="T266" s="106"/>
      <c r="U266" s="106"/>
      <c r="V266" s="106"/>
    </row>
    <row r="267" spans="20:22">
      <c r="T267" s="106"/>
      <c r="U267" s="106"/>
      <c r="V267" s="106"/>
    </row>
    <row r="268" spans="20:22">
      <c r="T268" s="106"/>
      <c r="U268" s="106"/>
      <c r="V268" s="106"/>
    </row>
    <row r="269" spans="20:22">
      <c r="T269" s="106"/>
      <c r="U269" s="106"/>
      <c r="V269" s="106"/>
    </row>
  </sheetData>
  <mergeCells count="2">
    <mergeCell ref="G1:J1"/>
    <mergeCell ref="K1:M1"/>
  </mergeCells>
  <conditionalFormatting sqref="X71">
    <cfRule type="duplicateValues" dxfId="320" priority="3"/>
  </conditionalFormatting>
  <conditionalFormatting sqref="X58:AA58">
    <cfRule type="duplicateValues" dxfId="319" priority="2"/>
  </conditionalFormatting>
  <conditionalFormatting sqref="D71">
    <cfRule type="duplicateValues" dxfId="318" priority="1"/>
  </conditionalFormatting>
  <hyperlinks>
    <hyperlink ref="C6" location="'E201 LIW {E}'!A1" display="Low Income Weatherization"/>
    <hyperlink ref="C8" location="'Residential Lighting {E}'!A1" display="Residential Lighting"/>
    <hyperlink ref="C9" location="'SF Existing Space Heat {E}'!A1" display="SF Existing Space Heat"/>
    <hyperlink ref="C10" location="'SF Existing Water Heat {E}'!A1" display="SF Existing Water Heat"/>
    <hyperlink ref="C11" location="'Home Appliances {E}'!A1" display="Home Appliances"/>
    <hyperlink ref="C12" location="'Web-Enabled Thermostats {E}'!A1" display="Web-Enabled Thermostat"/>
    <hyperlink ref="C13" location="'Residential Showerheads {E}'!A1" display="Residential Water Use Reducers"/>
    <hyperlink ref="C14" location="'SF Existing Weatherization {E}'!A1" display="SF Existing Weatherization"/>
    <hyperlink ref="C15" location="'Home Energy Reports {E}'!A1" display="Home Energy Reports"/>
    <hyperlink ref="C16" location="'Efficiency Boost {E}'!A1" display="Efficiency Boost"/>
    <hyperlink ref="C17" location="'SF New Construction {E}'!A1" display="Single Family New Construction"/>
    <hyperlink ref="C18" location="'MH New Construction {E}'!A1" display="Energy Star Manufactured Home"/>
    <hyperlink ref="C19" location="'Multi Family Retrofit {E}'!A1" display="Multifamily Retrofit"/>
    <hyperlink ref="C20" location="'MF New Construction {E}'!A1" display="Multi-Family New Construction"/>
    <hyperlink ref="C24" location="'CI Retrofit {E}'!A1" display="Commercial/Industrial Retrofit"/>
    <hyperlink ref="C25" location="'Bus Lighting Grants {E}'!A1" display="Business Lighting Grants"/>
    <hyperlink ref="C26" location="'Industrial EM {E}'!A1" display="Industrial Energy Management"/>
    <hyperlink ref="C27" location="'CBA {E}'!A1" display="Clean Buildings Accelerator"/>
    <hyperlink ref="C28" location="'CI New Construction {E}'!A1" display="Commercial/Industrial New Construction"/>
    <hyperlink ref="C29" location="'Com SEM {E}'!A1" display="Commercial Strategic Energy Management"/>
    <hyperlink ref="C30" location="'P4P {E}'!A1" display="Pay for Performance"/>
    <hyperlink ref="C31" location="'LPU 449 {E}'!A1" display="Large Power User, Self-Directed 449"/>
    <hyperlink ref="C32" location="'LPU Non-449 {E}'!A1" display="Large Power User, Self Directed non-449"/>
    <hyperlink ref="C34" location="'Lighting to Go {E}'!A1" display="Lighting to Go--AKA Business Lighting Markdowns"/>
    <hyperlink ref="C35" location="'Commercial Kitchen Laundry {E}'!A1" display="Commercial Kitchen and Laundry"/>
    <hyperlink ref="C36" location="'Commercial HVAC {E}'!A1" display="Commercial HVAC Rebates"/>
    <hyperlink ref="C37" location="'Commercial Midstream {E}'!A1" display="Commercial Midstream"/>
    <hyperlink ref="C38" location="'SBDI {E}'!A1" display="Small Business Direct Install"/>
    <hyperlink ref="C39" location="'Lodging Rebates {E}'!A1" display="Lodging Rebates"/>
    <hyperlink ref="C41" location="'Residential Pilots {E}'!A1" display="Residential Pilots"/>
    <hyperlink ref="C42" location="'Commercial Pilots {E}'!A1" display="Commercial Pilots"/>
    <hyperlink ref="C44" location="'NEEA {E}'!A1" display="Northwest Energy Efficiency Alliance"/>
    <hyperlink ref="C45" location="'T&amp;D {E}'!A1" display="Transmission &amp; Distribution"/>
    <hyperlink ref="C46" location="'TDSM {E}'!A1" display="Targeted DSM Pilot"/>
    <hyperlink ref="A4" location="Summary!A1" display="Return to Summary Page"/>
  </hyperlinks>
  <pageMargins left="0.7" right="0.7" top="0.75" bottom="0.75" header="0.3" footer="0.3"/>
  <pageSetup orientation="portrait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67"/>
  <sheetViews>
    <sheetView zoomScale="85" zoomScaleNormal="85" workbookViewId="0">
      <selection activeCell="E12" sqref="E1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85546875" customWidth="1"/>
    <col min="13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18230724</v>
      </c>
      <c r="D2" s="20" t="s">
        <v>138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65</v>
      </c>
      <c r="C5" s="98">
        <v>18230724</v>
      </c>
      <c r="D5" s="61" t="s">
        <v>138</v>
      </c>
      <c r="E5" s="38" t="s">
        <v>1011</v>
      </c>
      <c r="F5" s="39" t="s">
        <v>1012</v>
      </c>
      <c r="G5" s="39">
        <v>20</v>
      </c>
      <c r="H5" s="39"/>
      <c r="I5" s="40" t="s">
        <v>271</v>
      </c>
      <c r="J5" s="41">
        <v>1</v>
      </c>
      <c r="K5" s="41">
        <v>50863</v>
      </c>
      <c r="L5" s="41"/>
      <c r="M5" s="42">
        <v>3826</v>
      </c>
      <c r="N5" s="42">
        <v>27403</v>
      </c>
      <c r="O5" s="43">
        <v>50863</v>
      </c>
      <c r="P5" s="44">
        <v>3826</v>
      </c>
      <c r="Q5" s="44">
        <v>27403</v>
      </c>
      <c r="R5" s="45"/>
      <c r="S5" s="46"/>
      <c r="T5" s="39">
        <f t="shared" ref="T5:T24" si="0">G5+H5</f>
        <v>20</v>
      </c>
      <c r="U5" s="47">
        <f t="shared" ref="U5:U24" si="1">(O5/$A$10)*T5</f>
        <v>2.101030099578698E-2</v>
      </c>
      <c r="V5" s="48">
        <f t="shared" ref="V5:V24" si="2">N5-M5</f>
        <v>23577</v>
      </c>
      <c r="W5" s="49">
        <f t="shared" ref="W5:W24" si="3">(O5/A$10)</f>
        <v>1.050515049789349E-3</v>
      </c>
      <c r="X5" s="44">
        <f t="shared" ref="X5:X24" si="4">W5*A$8</f>
        <v>2494.2187738460962</v>
      </c>
      <c r="Y5" s="44">
        <f t="shared" ref="Y5:Y24" si="5">Q5-P5</f>
        <v>23577</v>
      </c>
      <c r="Z5" s="44">
        <f t="shared" ref="Z5:Z24" si="6">X5+(A$6*W5)</f>
        <v>15522.372704217736</v>
      </c>
      <c r="AA5" s="50">
        <f t="shared" ref="AA5:AA24" si="7">Q5+X5</f>
        <v>29897.218773846096</v>
      </c>
      <c r="AB5" s="51">
        <f t="shared" ref="AB5:AC20" si="8">Z5/(1+ElecDiscountRate)^1</f>
        <v>14510.958870914961</v>
      </c>
      <c r="AC5" s="44">
        <f t="shared" si="8"/>
        <v>27949.162170558189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1.3192527795896587</v>
      </c>
      <c r="AG5" s="44">
        <f t="shared" ref="AG5:AG24" si="10">AF5*J5*K5</f>
        <v>67101.154128268812</v>
      </c>
      <c r="AH5" s="52">
        <f>HLOOKUP(I5,ElecAvoidedCostsWOCC!$A$5:$Q$50,T5+1,FALSE)</f>
        <v>1.3192527795896587</v>
      </c>
      <c r="AI5" s="44">
        <f t="shared" ref="AI5:AI24" si="11">AH5*J5*L5</f>
        <v>0</v>
      </c>
      <c r="AJ5" s="44">
        <f>AG5+AI5</f>
        <v>67101.154128268812</v>
      </c>
      <c r="AK5" s="44">
        <f>HLOOKUP(I5,ElecAvoidedCostsWOCC!$A$5:$Q$50,G5+1,FALSE)*J5*L5</f>
        <v>0</v>
      </c>
      <c r="AL5" s="44">
        <f>AG5+AI5-AK5</f>
        <v>67101.154128268812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67101.154128268812</v>
      </c>
      <c r="AN5" s="48">
        <f>AM5*1.1+AD5+AE5</f>
        <v>73811.269541095695</v>
      </c>
      <c r="AO5" s="47">
        <f>IFERROR(AM5/AB5,0)</f>
        <v>4.624170926620363</v>
      </c>
      <c r="AP5" s="47">
        <f>AN5/AC5</f>
        <v>2.6409117057129148</v>
      </c>
    </row>
    <row r="6" spans="1:42" ht="13.5" customHeight="1">
      <c r="A6" s="53">
        <f>SUMIF('Program Costs'!D:D,C2,'Program Costs'!L:L)</f>
        <v>12401682.33</v>
      </c>
      <c r="B6" s="97" t="s">
        <v>65</v>
      </c>
      <c r="C6" s="98">
        <v>18230724</v>
      </c>
      <c r="D6" s="61" t="s">
        <v>138</v>
      </c>
      <c r="E6" s="38" t="s">
        <v>1011</v>
      </c>
      <c r="F6" s="39" t="s">
        <v>1012</v>
      </c>
      <c r="G6" s="39">
        <v>20</v>
      </c>
      <c r="H6" s="39"/>
      <c r="I6" s="40" t="s">
        <v>271</v>
      </c>
      <c r="J6" s="41">
        <v>1</v>
      </c>
      <c r="K6" s="41">
        <v>304505</v>
      </c>
      <c r="L6" s="41"/>
      <c r="M6" s="42">
        <v>60500</v>
      </c>
      <c r="N6" s="42">
        <v>134562</v>
      </c>
      <c r="O6" s="43">
        <v>304505</v>
      </c>
      <c r="P6" s="44">
        <v>60500</v>
      </c>
      <c r="Q6" s="44">
        <v>134562</v>
      </c>
      <c r="R6" s="45"/>
      <c r="S6" s="46"/>
      <c r="T6" s="39">
        <f t="shared" si="0"/>
        <v>20</v>
      </c>
      <c r="U6" s="47">
        <f t="shared" si="1"/>
        <v>0.12578380560962024</v>
      </c>
      <c r="V6" s="48">
        <f t="shared" si="2"/>
        <v>74062</v>
      </c>
      <c r="W6" s="49">
        <f t="shared" si="3"/>
        <v>6.2891902804810117E-3</v>
      </c>
      <c r="X6" s="44">
        <f t="shared" si="4"/>
        <v>14932.310082574868</v>
      </c>
      <c r="Y6" s="44">
        <f t="shared" si="5"/>
        <v>74062</v>
      </c>
      <c r="Z6" s="44">
        <f t="shared" si="6"/>
        <v>92928.850054023977</v>
      </c>
      <c r="AA6" s="50">
        <f t="shared" si="7"/>
        <v>149494.31008257487</v>
      </c>
      <c r="AB6" s="51">
        <f t="shared" si="8"/>
        <v>86873.749699938271</v>
      </c>
      <c r="AC6" s="44">
        <f t="shared" si="8"/>
        <v>139753.49171036258</v>
      </c>
      <c r="AD6" s="44">
        <f t="shared" si="9"/>
        <v>0</v>
      </c>
      <c r="AE6" s="44">
        <v>0</v>
      </c>
      <c r="AF6" s="52">
        <f>HLOOKUP(I6,ElecAvoidedCostsWOCC!$A$5:$Q$50,G6+1,FALSE)</f>
        <v>1.3192527795896587</v>
      </c>
      <c r="AG6" s="44">
        <f t="shared" si="10"/>
        <v>401719.06764894904</v>
      </c>
      <c r="AH6" s="52">
        <f>HLOOKUP(I6,ElecAvoidedCostsWOCC!$A$5:$Q$50,T6+1,FALSE)</f>
        <v>1.3192527795896587</v>
      </c>
      <c r="AI6" s="44">
        <f t="shared" si="11"/>
        <v>0</v>
      </c>
      <c r="AJ6" s="44">
        <f t="shared" ref="AJ6:AJ24" si="12">AG6+AI6</f>
        <v>401719.06764894904</v>
      </c>
      <c r="AK6" s="44">
        <f>HLOOKUP(I6,ElecAvoidedCostsWOCC!$A$5:$Q$50,G6+1,FALSE)*J6*L6</f>
        <v>0</v>
      </c>
      <c r="AL6" s="44">
        <f t="shared" ref="AL6:AL24" si="13">AG6+AI6-AK6</f>
        <v>401719.06764894904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401719.06764894904</v>
      </c>
      <c r="AN6" s="48">
        <f t="shared" ref="AN6:AN24" si="14">AM6*1.1+AD6+AE6</f>
        <v>441890.974413844</v>
      </c>
      <c r="AO6" s="47">
        <f t="shared" ref="AO6:AO24" si="15">IFERROR(AM6/AB6,0)</f>
        <v>4.624170926620363</v>
      </c>
      <c r="AP6" s="47">
        <f t="shared" ref="AP6:AP24" si="16">AN6/AC6</f>
        <v>3.1619315482267711</v>
      </c>
    </row>
    <row r="7" spans="1:42" ht="13.5" customHeight="1">
      <c r="A7" s="36" t="s">
        <v>249</v>
      </c>
      <c r="B7" s="97" t="s">
        <v>65</v>
      </c>
      <c r="C7" s="98">
        <v>18230724</v>
      </c>
      <c r="D7" s="61" t="s">
        <v>138</v>
      </c>
      <c r="E7" s="38" t="s">
        <v>1011</v>
      </c>
      <c r="F7" s="39" t="s">
        <v>1012</v>
      </c>
      <c r="G7" s="39">
        <v>20</v>
      </c>
      <c r="H7" s="39"/>
      <c r="I7" s="40" t="s">
        <v>271</v>
      </c>
      <c r="J7" s="41">
        <v>1</v>
      </c>
      <c r="K7" s="41">
        <v>267</v>
      </c>
      <c r="L7" s="41"/>
      <c r="M7" s="42">
        <v>600</v>
      </c>
      <c r="N7" s="42">
        <v>600</v>
      </c>
      <c r="O7" s="43">
        <v>267</v>
      </c>
      <c r="P7" s="44">
        <v>600</v>
      </c>
      <c r="Q7" s="44">
        <v>600</v>
      </c>
      <c r="R7" s="45"/>
      <c r="S7" s="46"/>
      <c r="T7" s="39">
        <f t="shared" si="0"/>
        <v>20</v>
      </c>
      <c r="U7" s="47">
        <f t="shared" si="1"/>
        <v>1.1029137813096207E-4</v>
      </c>
      <c r="V7" s="48">
        <f t="shared" si="2"/>
        <v>0</v>
      </c>
      <c r="W7" s="49">
        <f t="shared" si="3"/>
        <v>5.5145689065481033E-6</v>
      </c>
      <c r="X7" s="44">
        <f t="shared" si="4"/>
        <v>13.093140644808754</v>
      </c>
      <c r="Y7" s="44">
        <f t="shared" si="5"/>
        <v>0</v>
      </c>
      <c r="Z7" s="44">
        <f t="shared" si="6"/>
        <v>81.483072410713788</v>
      </c>
      <c r="AA7" s="50">
        <f t="shared" si="7"/>
        <v>613.09314064480873</v>
      </c>
      <c r="AB7" s="51">
        <f t="shared" si="8"/>
        <v>76.17376125148526</v>
      </c>
      <c r="AC7" s="44">
        <f t="shared" si="8"/>
        <v>573.14493843583125</v>
      </c>
      <c r="AD7" s="44">
        <f t="shared" si="9"/>
        <v>0</v>
      </c>
      <c r="AE7" s="44">
        <v>0</v>
      </c>
      <c r="AF7" s="52">
        <f>HLOOKUP(I7,ElecAvoidedCostsWOCC!$A$5:$Q$50,G7+1,FALSE)</f>
        <v>1.3192527795896587</v>
      </c>
      <c r="AG7" s="44">
        <f t="shared" si="10"/>
        <v>352.24049215043885</v>
      </c>
      <c r="AH7" s="52">
        <f>HLOOKUP(I7,ElecAvoidedCostsWOCC!$A$5:$Q$50,T7+1,FALSE)</f>
        <v>1.3192527795896587</v>
      </c>
      <c r="AI7" s="44">
        <f t="shared" si="11"/>
        <v>0</v>
      </c>
      <c r="AJ7" s="44">
        <f t="shared" si="12"/>
        <v>352.24049215043885</v>
      </c>
      <c r="AK7" s="44">
        <f>HLOOKUP(I7,ElecAvoidedCostsWOCC!$A$5:$Q$50,G7+1,FALSE)*J7*L7</f>
        <v>0</v>
      </c>
      <c r="AL7" s="44">
        <f t="shared" si="13"/>
        <v>352.24049215043885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352.24049215043885</v>
      </c>
      <c r="AN7" s="48">
        <f t="shared" si="14"/>
        <v>387.46454136548277</v>
      </c>
      <c r="AO7" s="47">
        <f t="shared" si="15"/>
        <v>4.6241709266203621</v>
      </c>
      <c r="AP7" s="47">
        <f t="shared" si="16"/>
        <v>0.6760323879382264</v>
      </c>
    </row>
    <row r="8" spans="1:42" ht="13.5" customHeight="1">
      <c r="A8" s="53">
        <f>SUMIF('Program Costs'!D:D,C2,'Program Costs'!O:O)</f>
        <v>2374281.8100000005</v>
      </c>
      <c r="B8" s="97" t="s">
        <v>65</v>
      </c>
      <c r="C8" s="98">
        <v>18230724</v>
      </c>
      <c r="D8" s="61" t="s">
        <v>138</v>
      </c>
      <c r="E8" s="38" t="s">
        <v>1011</v>
      </c>
      <c r="F8" s="39" t="s">
        <v>1012</v>
      </c>
      <c r="G8" s="39">
        <v>20</v>
      </c>
      <c r="H8" s="39"/>
      <c r="I8" s="40" t="s">
        <v>271</v>
      </c>
      <c r="J8" s="41">
        <v>1</v>
      </c>
      <c r="K8" s="41">
        <v>536869</v>
      </c>
      <c r="L8" s="41"/>
      <c r="M8" s="42">
        <v>100792.69</v>
      </c>
      <c r="N8" s="42">
        <v>274736</v>
      </c>
      <c r="O8" s="43">
        <v>536869</v>
      </c>
      <c r="P8" s="44">
        <v>100792.69</v>
      </c>
      <c r="Q8" s="44">
        <v>274736</v>
      </c>
      <c r="R8" s="45"/>
      <c r="S8" s="46"/>
      <c r="T8" s="39">
        <f t="shared" si="0"/>
        <v>20</v>
      </c>
      <c r="U8" s="47">
        <f t="shared" si="1"/>
        <v>0.22176787223142874</v>
      </c>
      <c r="V8" s="48">
        <f t="shared" si="2"/>
        <v>173943.31</v>
      </c>
      <c r="W8" s="49">
        <f t="shared" si="3"/>
        <v>1.1088393611571438E-2</v>
      </c>
      <c r="X8" s="44">
        <f t="shared" si="4"/>
        <v>26326.971254074277</v>
      </c>
      <c r="Y8" s="44">
        <f t="shared" si="5"/>
        <v>173943.31</v>
      </c>
      <c r="Z8" s="44">
        <f t="shared" si="6"/>
        <v>163841.70637478467</v>
      </c>
      <c r="AA8" s="50">
        <f t="shared" si="7"/>
        <v>301062.97125407425</v>
      </c>
      <c r="AB8" s="51">
        <f t="shared" si="8"/>
        <v>153166.03381769155</v>
      </c>
      <c r="AC8" s="44">
        <f t="shared" si="8"/>
        <v>281446.17299623654</v>
      </c>
      <c r="AD8" s="44">
        <f t="shared" si="9"/>
        <v>0</v>
      </c>
      <c r="AE8" s="44">
        <v>0</v>
      </c>
      <c r="AF8" s="52">
        <f>HLOOKUP(I8,ElecAvoidedCostsWOCC!$A$5:$Q$50,G8+1,FALSE)</f>
        <v>1.3192527795896587</v>
      </c>
      <c r="AG8" s="44">
        <f t="shared" si="10"/>
        <v>708265.92052552046</v>
      </c>
      <c r="AH8" s="52">
        <f>HLOOKUP(I8,ElecAvoidedCostsWOCC!$A$5:$Q$50,T8+1,FALSE)</f>
        <v>1.3192527795896587</v>
      </c>
      <c r="AI8" s="44">
        <f t="shared" si="11"/>
        <v>0</v>
      </c>
      <c r="AJ8" s="44">
        <f t="shared" si="12"/>
        <v>708265.92052552046</v>
      </c>
      <c r="AK8" s="44">
        <f>HLOOKUP(I8,ElecAvoidedCostsWOCC!$A$5:$Q$50,G8+1,FALSE)*J8*L8</f>
        <v>0</v>
      </c>
      <c r="AL8" s="44">
        <f t="shared" si="13"/>
        <v>708265.92052552046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708265.92052552046</v>
      </c>
      <c r="AN8" s="48">
        <f t="shared" si="14"/>
        <v>779092.51257807261</v>
      </c>
      <c r="AO8" s="47">
        <f t="shared" si="15"/>
        <v>4.6241709266203621</v>
      </c>
      <c r="AP8" s="47">
        <f t="shared" si="16"/>
        <v>2.7681758976644195</v>
      </c>
    </row>
    <row r="9" spans="1:42" ht="13.5" customHeight="1">
      <c r="A9" s="36" t="s">
        <v>251</v>
      </c>
      <c r="B9" s="97" t="s">
        <v>65</v>
      </c>
      <c r="C9" s="98">
        <v>18230724</v>
      </c>
      <c r="D9" s="61" t="s">
        <v>138</v>
      </c>
      <c r="E9" s="38" t="s">
        <v>1011</v>
      </c>
      <c r="F9" s="39" t="s">
        <v>1012</v>
      </c>
      <c r="G9" s="39">
        <v>20</v>
      </c>
      <c r="H9" s="39"/>
      <c r="I9" s="40" t="s">
        <v>271</v>
      </c>
      <c r="J9" s="41">
        <v>1</v>
      </c>
      <c r="K9" s="41">
        <v>16388</v>
      </c>
      <c r="L9" s="41"/>
      <c r="M9" s="42">
        <v>3278</v>
      </c>
      <c r="N9" s="42">
        <v>10691.46</v>
      </c>
      <c r="O9" s="43">
        <v>16388</v>
      </c>
      <c r="P9" s="44">
        <v>3278</v>
      </c>
      <c r="Q9" s="44">
        <v>10691.46</v>
      </c>
      <c r="R9" s="45"/>
      <c r="S9" s="46"/>
      <c r="T9" s="39">
        <f t="shared" si="0"/>
        <v>20</v>
      </c>
      <c r="U9" s="47">
        <f t="shared" si="1"/>
        <v>6.7694947745700618E-3</v>
      </c>
      <c r="V9" s="48">
        <f t="shared" si="2"/>
        <v>7413.4599999999991</v>
      </c>
      <c r="W9" s="49">
        <f t="shared" si="3"/>
        <v>3.3847473872850308E-4</v>
      </c>
      <c r="X9" s="44">
        <f t="shared" si="4"/>
        <v>803.63441530758757</v>
      </c>
      <c r="Y9" s="44">
        <f t="shared" si="5"/>
        <v>7413.4599999999991</v>
      </c>
      <c r="Z9" s="44">
        <f t="shared" si="6"/>
        <v>5001.290601748231</v>
      </c>
      <c r="AA9" s="50">
        <f t="shared" si="7"/>
        <v>11495.094415307587</v>
      </c>
      <c r="AB9" s="51">
        <f t="shared" si="8"/>
        <v>4675.4142299226232</v>
      </c>
      <c r="AC9" s="44">
        <f t="shared" si="8"/>
        <v>10746.091815749824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1.3192527795896587</v>
      </c>
      <c r="AG9" s="44">
        <f t="shared" si="10"/>
        <v>21619.914551915328</v>
      </c>
      <c r="AH9" s="52">
        <f>HLOOKUP(I9,ElecAvoidedCostsWOCC!$A$5:$Q$50,T9+1,FALSE)</f>
        <v>1.3192527795896587</v>
      </c>
      <c r="AI9" s="44">
        <f t="shared" si="11"/>
        <v>0</v>
      </c>
      <c r="AJ9" s="44">
        <f t="shared" si="12"/>
        <v>21619.914551915328</v>
      </c>
      <c r="AK9" s="44">
        <f>HLOOKUP(I9,ElecAvoidedCostsWOCC!$A$5:$Q$50,G9+1,FALSE)*J9*L9</f>
        <v>0</v>
      </c>
      <c r="AL9" s="44">
        <f t="shared" si="13"/>
        <v>21619.914551915328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21619.914551915328</v>
      </c>
      <c r="AN9" s="48">
        <f t="shared" si="14"/>
        <v>23781.906007106863</v>
      </c>
      <c r="AO9" s="47">
        <f t="shared" si="15"/>
        <v>4.624170926620363</v>
      </c>
      <c r="AP9" s="47">
        <f t="shared" si="16"/>
        <v>2.2130748940979013</v>
      </c>
    </row>
    <row r="10" spans="1:42" ht="13.5" customHeight="1">
      <c r="A10" s="54">
        <f>SUM(O5:O999)</f>
        <v>48417202.600000001</v>
      </c>
      <c r="B10" s="97" t="s">
        <v>65</v>
      </c>
      <c r="C10" s="98">
        <v>18230724</v>
      </c>
      <c r="D10" s="61" t="s">
        <v>138</v>
      </c>
      <c r="E10" s="38" t="s">
        <v>1011</v>
      </c>
      <c r="F10" s="39" t="s">
        <v>1012</v>
      </c>
      <c r="G10" s="39">
        <v>20</v>
      </c>
      <c r="H10" s="39"/>
      <c r="I10" s="40" t="s">
        <v>271</v>
      </c>
      <c r="J10" s="41">
        <v>1</v>
      </c>
      <c r="K10" s="41">
        <v>41000</v>
      </c>
      <c r="L10" s="41"/>
      <c r="M10" s="42">
        <v>6497.57</v>
      </c>
      <c r="N10" s="42">
        <v>25850</v>
      </c>
      <c r="O10" s="43">
        <v>41000</v>
      </c>
      <c r="P10" s="44">
        <v>6497.57</v>
      </c>
      <c r="Q10" s="44">
        <v>25850</v>
      </c>
      <c r="R10" s="45"/>
      <c r="S10" s="46"/>
      <c r="T10" s="39">
        <f t="shared" si="0"/>
        <v>20</v>
      </c>
      <c r="U10" s="47">
        <f t="shared" si="1"/>
        <v>1.693612922610279E-2</v>
      </c>
      <c r="V10" s="48">
        <f t="shared" si="2"/>
        <v>19352.43</v>
      </c>
      <c r="W10" s="49">
        <f t="shared" si="3"/>
        <v>8.4680646130513946E-4</v>
      </c>
      <c r="X10" s="44">
        <f t="shared" si="4"/>
        <v>2010.5571776672618</v>
      </c>
      <c r="Y10" s="44">
        <f t="shared" si="5"/>
        <v>19352.43</v>
      </c>
      <c r="Z10" s="44">
        <f t="shared" si="6"/>
        <v>12512.38190576504</v>
      </c>
      <c r="AA10" s="50">
        <f t="shared" si="7"/>
        <v>27860.557177667262</v>
      </c>
      <c r="AB10" s="51">
        <f t="shared" si="8"/>
        <v>11697.094424385377</v>
      </c>
      <c r="AC10" s="44">
        <f t="shared" si="8"/>
        <v>26045.206298651268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1.3192527795896587</v>
      </c>
      <c r="AG10" s="44">
        <f t="shared" si="10"/>
        <v>54089.363963176009</v>
      </c>
      <c r="AH10" s="52">
        <f>HLOOKUP(I10,ElecAvoidedCostsWOCC!$A$5:$Q$50,T10+1,FALSE)</f>
        <v>1.3192527795896587</v>
      </c>
      <c r="AI10" s="44">
        <f t="shared" si="11"/>
        <v>0</v>
      </c>
      <c r="AJ10" s="44">
        <f t="shared" si="12"/>
        <v>54089.363963176009</v>
      </c>
      <c r="AK10" s="44">
        <f>HLOOKUP(I10,ElecAvoidedCostsWOCC!$A$5:$Q$50,G10+1,FALSE)*J10*L10</f>
        <v>0</v>
      </c>
      <c r="AL10" s="44">
        <f t="shared" si="13"/>
        <v>54089.363963176009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54089.363963176009</v>
      </c>
      <c r="AN10" s="48">
        <f t="shared" si="14"/>
        <v>59498.300359493616</v>
      </c>
      <c r="AO10" s="47">
        <f t="shared" si="15"/>
        <v>4.624170926620363</v>
      </c>
      <c r="AP10" s="47">
        <f t="shared" si="16"/>
        <v>2.2844242305953513</v>
      </c>
    </row>
    <row r="11" spans="1:42" ht="13.5" customHeight="1">
      <c r="A11" s="36" t="s">
        <v>252</v>
      </c>
      <c r="B11" s="97" t="s">
        <v>65</v>
      </c>
      <c r="C11" s="98">
        <v>18230724</v>
      </c>
      <c r="D11" s="61" t="s">
        <v>138</v>
      </c>
      <c r="E11" s="38" t="s">
        <v>1011</v>
      </c>
      <c r="F11" s="39" t="s">
        <v>1012</v>
      </c>
      <c r="G11" s="39">
        <v>20</v>
      </c>
      <c r="H11" s="39"/>
      <c r="I11" s="40" t="s">
        <v>271</v>
      </c>
      <c r="J11" s="41">
        <v>1</v>
      </c>
      <c r="K11" s="41">
        <v>378516</v>
      </c>
      <c r="L11" s="41"/>
      <c r="M11" s="42">
        <v>102199</v>
      </c>
      <c r="N11" s="42">
        <v>264610</v>
      </c>
      <c r="O11" s="43">
        <v>378516</v>
      </c>
      <c r="P11" s="44">
        <v>102199</v>
      </c>
      <c r="Q11" s="44">
        <v>264610</v>
      </c>
      <c r="R11" s="45"/>
      <c r="S11" s="46"/>
      <c r="T11" s="39">
        <f t="shared" si="0"/>
        <v>20</v>
      </c>
      <c r="U11" s="47">
        <f t="shared" si="1"/>
        <v>0.15635599732067129</v>
      </c>
      <c r="V11" s="48">
        <f t="shared" si="2"/>
        <v>162411</v>
      </c>
      <c r="W11" s="49">
        <f t="shared" si="3"/>
        <v>7.8177998660335646E-3</v>
      </c>
      <c r="X11" s="44">
        <f t="shared" si="4"/>
        <v>18561.660016143935</v>
      </c>
      <c r="Y11" s="44">
        <f t="shared" si="5"/>
        <v>162411</v>
      </c>
      <c r="Z11" s="44">
        <f t="shared" si="6"/>
        <v>115515.53047420876</v>
      </c>
      <c r="AA11" s="50">
        <f t="shared" si="7"/>
        <v>283171.66001614393</v>
      </c>
      <c r="AB11" s="51">
        <f t="shared" si="8"/>
        <v>107988.71690586963</v>
      </c>
      <c r="AC11" s="44">
        <f t="shared" si="8"/>
        <v>264720.63196797599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1.3192527795896587</v>
      </c>
      <c r="AG11" s="44">
        <f t="shared" si="10"/>
        <v>499358.28511915926</v>
      </c>
      <c r="AH11" s="52">
        <f>HLOOKUP(I11,ElecAvoidedCostsWOCC!$A$5:$Q$50,T11+1,FALSE)</f>
        <v>1.3192527795896587</v>
      </c>
      <c r="AI11" s="44">
        <f t="shared" si="11"/>
        <v>0</v>
      </c>
      <c r="AJ11" s="44">
        <f t="shared" si="12"/>
        <v>499358.28511915926</v>
      </c>
      <c r="AK11" s="44">
        <f>HLOOKUP(I11,ElecAvoidedCostsWOCC!$A$5:$Q$50,G11+1,FALSE)*J11*L11</f>
        <v>0</v>
      </c>
      <c r="AL11" s="44">
        <f t="shared" si="13"/>
        <v>499358.28511915926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499358.28511915926</v>
      </c>
      <c r="AN11" s="48">
        <f t="shared" si="14"/>
        <v>549294.11363107525</v>
      </c>
      <c r="AO11" s="47">
        <f t="shared" si="15"/>
        <v>4.624170926620363</v>
      </c>
      <c r="AP11" s="47">
        <f t="shared" si="16"/>
        <v>2.0749954755983091</v>
      </c>
    </row>
    <row r="12" spans="1:42" ht="13.5" customHeight="1">
      <c r="A12" s="55">
        <f>SUM(P5:P1000)</f>
        <v>12412035.33</v>
      </c>
      <c r="B12" s="97" t="s">
        <v>65</v>
      </c>
      <c r="C12" s="98">
        <v>18230724</v>
      </c>
      <c r="D12" s="61" t="s">
        <v>138</v>
      </c>
      <c r="E12" s="38" t="s">
        <v>1011</v>
      </c>
      <c r="F12" s="39" t="s">
        <v>1012</v>
      </c>
      <c r="G12" s="39">
        <v>20</v>
      </c>
      <c r="H12" s="39"/>
      <c r="I12" s="40" t="s">
        <v>271</v>
      </c>
      <c r="J12" s="41">
        <v>1</v>
      </c>
      <c r="K12" s="41">
        <v>14342</v>
      </c>
      <c r="L12" s="41"/>
      <c r="M12" s="42">
        <v>1666</v>
      </c>
      <c r="N12" s="42">
        <v>32728</v>
      </c>
      <c r="O12" s="43">
        <v>14342</v>
      </c>
      <c r="P12" s="44">
        <v>1666</v>
      </c>
      <c r="Q12" s="44">
        <v>32728</v>
      </c>
      <c r="R12" s="45"/>
      <c r="S12" s="46"/>
      <c r="T12" s="39">
        <f t="shared" si="0"/>
        <v>20</v>
      </c>
      <c r="U12" s="47">
        <f t="shared" si="1"/>
        <v>5.9243406185552731E-3</v>
      </c>
      <c r="V12" s="48">
        <f t="shared" si="2"/>
        <v>31062</v>
      </c>
      <c r="W12" s="49">
        <f t="shared" si="3"/>
        <v>2.9621703092776365E-4</v>
      </c>
      <c r="X12" s="44">
        <f t="shared" si="4"/>
        <v>703.30270834399676</v>
      </c>
      <c r="Y12" s="44">
        <f t="shared" si="5"/>
        <v>31062</v>
      </c>
      <c r="Z12" s="44">
        <f t="shared" si="6"/>
        <v>4376.8922266459067</v>
      </c>
      <c r="AA12" s="50">
        <f t="shared" si="7"/>
        <v>33431.302708343996</v>
      </c>
      <c r="AB12" s="51">
        <f t="shared" si="8"/>
        <v>4091.7006886471968</v>
      </c>
      <c r="AC12" s="44">
        <f t="shared" si="8"/>
        <v>31252.970653775817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1.3192527795896587</v>
      </c>
      <c r="AG12" s="44">
        <f t="shared" si="10"/>
        <v>18920.723364874884</v>
      </c>
      <c r="AH12" s="52">
        <f>HLOOKUP(I12,ElecAvoidedCostsWOCC!$A$5:$Q$50,T12+1,FALSE)</f>
        <v>1.3192527795896587</v>
      </c>
      <c r="AI12" s="44">
        <f t="shared" si="11"/>
        <v>0</v>
      </c>
      <c r="AJ12" s="44">
        <f t="shared" si="12"/>
        <v>18920.723364874884</v>
      </c>
      <c r="AK12" s="44">
        <f>HLOOKUP(I12,ElecAvoidedCostsWOCC!$A$5:$Q$50,G12+1,FALSE)*J12*L12</f>
        <v>0</v>
      </c>
      <c r="AL12" s="44">
        <f t="shared" si="13"/>
        <v>18920.723364874884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18920.723364874884</v>
      </c>
      <c r="AN12" s="48">
        <f t="shared" si="14"/>
        <v>20812.795701362375</v>
      </c>
      <c r="AO12" s="47">
        <f t="shared" si="15"/>
        <v>4.624170926620363</v>
      </c>
      <c r="AP12" s="47">
        <f t="shared" si="16"/>
        <v>0.66594615698869197</v>
      </c>
    </row>
    <row r="13" spans="1:42" ht="13.5" customHeight="1">
      <c r="A13" s="56" t="s">
        <v>255</v>
      </c>
      <c r="B13" s="97" t="s">
        <v>65</v>
      </c>
      <c r="C13" s="98">
        <v>18230724</v>
      </c>
      <c r="D13" s="61" t="s">
        <v>138</v>
      </c>
      <c r="E13" s="38" t="s">
        <v>1011</v>
      </c>
      <c r="F13" s="39" t="s">
        <v>1012</v>
      </c>
      <c r="G13" s="39">
        <v>7</v>
      </c>
      <c r="H13" s="39"/>
      <c r="I13" s="40" t="s">
        <v>271</v>
      </c>
      <c r="J13" s="41">
        <v>1</v>
      </c>
      <c r="K13" s="41">
        <v>1482281</v>
      </c>
      <c r="L13" s="41"/>
      <c r="M13" s="42">
        <v>287200</v>
      </c>
      <c r="N13" s="42">
        <v>778928</v>
      </c>
      <c r="O13" s="43">
        <v>1482281</v>
      </c>
      <c r="P13" s="44">
        <v>287200</v>
      </c>
      <c r="Q13" s="44">
        <v>778928</v>
      </c>
      <c r="R13" s="45"/>
      <c r="S13" s="46"/>
      <c r="T13" s="39">
        <f t="shared" si="0"/>
        <v>7</v>
      </c>
      <c r="U13" s="47">
        <f t="shared" si="1"/>
        <v>0.2143033145826562</v>
      </c>
      <c r="V13" s="48">
        <f t="shared" si="2"/>
        <v>491728</v>
      </c>
      <c r="W13" s="49">
        <f t="shared" si="3"/>
        <v>3.0614759226093743E-2</v>
      </c>
      <c r="X13" s="44">
        <f t="shared" si="4"/>
        <v>72688.065948044066</v>
      </c>
      <c r="Y13" s="44">
        <f t="shared" si="5"/>
        <v>491728</v>
      </c>
      <c r="Z13" s="44">
        <f t="shared" si="6"/>
        <v>452362.5844794953</v>
      </c>
      <c r="AA13" s="50">
        <f t="shared" si="7"/>
        <v>851616.06594804407</v>
      </c>
      <c r="AB13" s="51">
        <f t="shared" si="8"/>
        <v>422887.3370846922</v>
      </c>
      <c r="AC13" s="44">
        <f t="shared" si="8"/>
        <v>796126.07829115074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0.51471879727314174</v>
      </c>
      <c r="AG13" s="44">
        <f t="shared" si="10"/>
        <v>762957.89354082977</v>
      </c>
      <c r="AH13" s="52">
        <f>HLOOKUP(I13,ElecAvoidedCostsWOCC!$A$5:$Q$50,T13+1,FALSE)</f>
        <v>0.51471879727314174</v>
      </c>
      <c r="AI13" s="44">
        <f t="shared" si="11"/>
        <v>0</v>
      </c>
      <c r="AJ13" s="44">
        <f t="shared" si="12"/>
        <v>762957.89354082977</v>
      </c>
      <c r="AK13" s="44">
        <f>HLOOKUP(I13,ElecAvoidedCostsWOCC!$A$5:$Q$50,G13+1,FALSE)*J13*L13</f>
        <v>0</v>
      </c>
      <c r="AL13" s="44">
        <f t="shared" si="13"/>
        <v>762957.89354082977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762957.89354082977</v>
      </c>
      <c r="AN13" s="48">
        <f t="shared" si="14"/>
        <v>839253.68289491278</v>
      </c>
      <c r="AO13" s="47">
        <f t="shared" si="15"/>
        <v>1.8041634890288314</v>
      </c>
      <c r="AP13" s="47">
        <f t="shared" si="16"/>
        <v>1.0541718275280387</v>
      </c>
    </row>
    <row r="14" spans="1:42" ht="13.5" customHeight="1">
      <c r="A14" s="55">
        <f>SUM(Y5:Y1000)</f>
        <v>17516428.050000001</v>
      </c>
      <c r="B14" s="97" t="s">
        <v>65</v>
      </c>
      <c r="C14" s="98">
        <v>18230724</v>
      </c>
      <c r="D14" s="61" t="s">
        <v>138</v>
      </c>
      <c r="E14" s="38" t="s">
        <v>1011</v>
      </c>
      <c r="F14" s="39" t="s">
        <v>1012</v>
      </c>
      <c r="G14" s="39">
        <v>10</v>
      </c>
      <c r="H14" s="39"/>
      <c r="I14" s="40" t="s">
        <v>271</v>
      </c>
      <c r="J14" s="41">
        <v>1</v>
      </c>
      <c r="K14" s="41">
        <v>2353308</v>
      </c>
      <c r="L14" s="41"/>
      <c r="M14" s="42">
        <v>171077</v>
      </c>
      <c r="N14" s="42">
        <v>903818.87</v>
      </c>
      <c r="O14" s="43">
        <v>2353308</v>
      </c>
      <c r="P14" s="44">
        <v>171077</v>
      </c>
      <c r="Q14" s="44">
        <v>903818.87</v>
      </c>
      <c r="R14" s="45"/>
      <c r="S14" s="46"/>
      <c r="T14" s="39">
        <f t="shared" si="0"/>
        <v>10</v>
      </c>
      <c r="U14" s="47">
        <f t="shared" si="1"/>
        <v>0.48604790727831104</v>
      </c>
      <c r="V14" s="48">
        <f t="shared" si="2"/>
        <v>732741.87</v>
      </c>
      <c r="W14" s="49">
        <f t="shared" si="3"/>
        <v>4.8604790727831103E-2</v>
      </c>
      <c r="X14" s="44">
        <f t="shared" si="4"/>
        <v>115401.47050394607</v>
      </c>
      <c r="Y14" s="44">
        <f t="shared" si="5"/>
        <v>732741.87</v>
      </c>
      <c r="Z14" s="44">
        <f t="shared" si="6"/>
        <v>718182.64482663688</v>
      </c>
      <c r="AA14" s="50">
        <f t="shared" si="7"/>
        <v>1019220.3405039461</v>
      </c>
      <c r="AB14" s="51">
        <f t="shared" si="8"/>
        <v>671386.97282101226</v>
      </c>
      <c r="AC14" s="44">
        <f t="shared" si="8"/>
        <v>952809.51715803123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0.7278724357900942</v>
      </c>
      <c r="AG14" s="44">
        <f t="shared" si="10"/>
        <v>1712908.0261243151</v>
      </c>
      <c r="AH14" s="52">
        <f>HLOOKUP(I14,ElecAvoidedCostsWOCC!$A$5:$Q$50,T14+1,FALSE)</f>
        <v>0.7278724357900942</v>
      </c>
      <c r="AI14" s="44">
        <f t="shared" si="11"/>
        <v>0</v>
      </c>
      <c r="AJ14" s="44">
        <f t="shared" si="12"/>
        <v>1712908.0261243151</v>
      </c>
      <c r="AK14" s="44">
        <f>HLOOKUP(I14,ElecAvoidedCostsWOCC!$A$5:$Q$50,G14+1,FALSE)*J14*L14</f>
        <v>0</v>
      </c>
      <c r="AL14" s="44">
        <f t="shared" si="13"/>
        <v>1712908.0261243151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1712908.0261243151</v>
      </c>
      <c r="AN14" s="48">
        <f t="shared" si="14"/>
        <v>1884198.8287367467</v>
      </c>
      <c r="AO14" s="47">
        <f t="shared" si="15"/>
        <v>2.5512976799759355</v>
      </c>
      <c r="AP14" s="47">
        <f t="shared" si="16"/>
        <v>1.9775189004794931</v>
      </c>
    </row>
    <row r="15" spans="1:42" ht="13.5" customHeight="1">
      <c r="A15" s="57" t="s">
        <v>258</v>
      </c>
      <c r="B15" s="97" t="s">
        <v>65</v>
      </c>
      <c r="C15" s="98">
        <v>18230724</v>
      </c>
      <c r="D15" s="61" t="s">
        <v>138</v>
      </c>
      <c r="E15" s="38" t="s">
        <v>1011</v>
      </c>
      <c r="F15" s="39" t="s">
        <v>1012</v>
      </c>
      <c r="G15" s="39">
        <v>11</v>
      </c>
      <c r="H15" s="39"/>
      <c r="I15" s="40" t="s">
        <v>271</v>
      </c>
      <c r="J15" s="41">
        <v>1</v>
      </c>
      <c r="K15" s="41">
        <v>570793</v>
      </c>
      <c r="L15" s="41"/>
      <c r="M15" s="42">
        <v>99811</v>
      </c>
      <c r="N15" s="42">
        <v>364454</v>
      </c>
      <c r="O15" s="43">
        <v>570793</v>
      </c>
      <c r="P15" s="44">
        <v>99811</v>
      </c>
      <c r="Q15" s="44">
        <v>364454</v>
      </c>
      <c r="R15" s="45"/>
      <c r="S15" s="46"/>
      <c r="T15" s="39">
        <f t="shared" si="0"/>
        <v>11</v>
      </c>
      <c r="U15" s="47">
        <f t="shared" si="1"/>
        <v>0.12967959036939486</v>
      </c>
      <c r="V15" s="48">
        <f t="shared" si="2"/>
        <v>264643</v>
      </c>
      <c r="W15" s="49">
        <f t="shared" si="3"/>
        <v>1.1789053669944987E-2</v>
      </c>
      <c r="X15" s="44">
        <f t="shared" si="4"/>
        <v>27990.535685664134</v>
      </c>
      <c r="Y15" s="44">
        <f t="shared" si="5"/>
        <v>264643</v>
      </c>
      <c r="Z15" s="44">
        <f t="shared" si="6"/>
        <v>174194.63427164254</v>
      </c>
      <c r="AA15" s="50">
        <f t="shared" si="7"/>
        <v>392444.53568566416</v>
      </c>
      <c r="AB15" s="51">
        <f t="shared" si="8"/>
        <v>162844.38092141959</v>
      </c>
      <c r="AC15" s="44">
        <f t="shared" si="8"/>
        <v>366873.45581533527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0.79881822463794228</v>
      </c>
      <c r="AG15" s="44">
        <f t="shared" si="10"/>
        <v>455959.850895765</v>
      </c>
      <c r="AH15" s="52">
        <f>HLOOKUP(I15,ElecAvoidedCostsWOCC!$A$5:$Q$50,T15+1,FALSE)</f>
        <v>0.79881822463794228</v>
      </c>
      <c r="AI15" s="44">
        <f t="shared" si="11"/>
        <v>0</v>
      </c>
      <c r="AJ15" s="44">
        <f t="shared" si="12"/>
        <v>455959.850895765</v>
      </c>
      <c r="AK15" s="44">
        <f>HLOOKUP(I15,ElecAvoidedCostsWOCC!$A$5:$Q$50,G15+1,FALSE)*J15*L15</f>
        <v>0</v>
      </c>
      <c r="AL15" s="44">
        <f t="shared" si="13"/>
        <v>455959.850895765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455959.850895765</v>
      </c>
      <c r="AN15" s="48">
        <f t="shared" si="14"/>
        <v>501555.83598534152</v>
      </c>
      <c r="AO15" s="47">
        <f t="shared" si="15"/>
        <v>2.7999728840247058</v>
      </c>
      <c r="AP15" s="47">
        <f t="shared" si="16"/>
        <v>1.3671085439274686</v>
      </c>
    </row>
    <row r="16" spans="1:42" ht="13.5" customHeight="1">
      <c r="A16" s="54">
        <f>SUM(U5:U999)</f>
        <v>14.893028479096808</v>
      </c>
      <c r="B16" s="97" t="s">
        <v>65</v>
      </c>
      <c r="C16" s="98">
        <v>18230724</v>
      </c>
      <c r="D16" s="61" t="s">
        <v>138</v>
      </c>
      <c r="E16" s="38" t="s">
        <v>1011</v>
      </c>
      <c r="F16" s="39" t="s">
        <v>1012</v>
      </c>
      <c r="G16" s="39">
        <v>12</v>
      </c>
      <c r="H16" s="39"/>
      <c r="I16" s="40" t="s">
        <v>271</v>
      </c>
      <c r="J16" s="41">
        <v>1</v>
      </c>
      <c r="K16" s="41">
        <v>255644</v>
      </c>
      <c r="L16" s="41"/>
      <c r="M16" s="42">
        <v>37423.54</v>
      </c>
      <c r="N16" s="42">
        <v>209009.61</v>
      </c>
      <c r="O16" s="43">
        <v>255644</v>
      </c>
      <c r="P16" s="44">
        <v>37423.54</v>
      </c>
      <c r="Q16" s="44">
        <v>209009.61</v>
      </c>
      <c r="R16" s="45"/>
      <c r="S16" s="46"/>
      <c r="T16" s="39">
        <f t="shared" si="0"/>
        <v>12</v>
      </c>
      <c r="U16" s="47">
        <f t="shared" si="1"/>
        <v>6.3360290046992507E-2</v>
      </c>
      <c r="V16" s="48">
        <f t="shared" si="2"/>
        <v>171586.06999999998</v>
      </c>
      <c r="W16" s="49">
        <f t="shared" si="3"/>
        <v>5.2800241705827089E-3</v>
      </c>
      <c r="X16" s="44">
        <f t="shared" si="4"/>
        <v>12536.265344574866</v>
      </c>
      <c r="Y16" s="44">
        <f t="shared" si="5"/>
        <v>171586.06999999998</v>
      </c>
      <c r="Z16" s="44">
        <f t="shared" si="6"/>
        <v>78017.447802863346</v>
      </c>
      <c r="AA16" s="50">
        <f t="shared" si="7"/>
        <v>221545.87534457486</v>
      </c>
      <c r="AB16" s="51">
        <f t="shared" si="8"/>
        <v>72933.951390916467</v>
      </c>
      <c r="AC16" s="44">
        <f t="shared" si="8"/>
        <v>207110.28825331855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0.86650348716649883</v>
      </c>
      <c r="AG16" s="44">
        <f t="shared" si="10"/>
        <v>221516.41747319241</v>
      </c>
      <c r="AH16" s="52">
        <f>HLOOKUP(I16,ElecAvoidedCostsWOCC!$A$5:$Q$50,T16+1,FALSE)</f>
        <v>0.86650348716649883</v>
      </c>
      <c r="AI16" s="44">
        <f t="shared" si="11"/>
        <v>0</v>
      </c>
      <c r="AJ16" s="44">
        <f t="shared" si="12"/>
        <v>221516.41747319241</v>
      </c>
      <c r="AK16" s="44">
        <f>HLOOKUP(I16,ElecAvoidedCostsWOCC!$A$5:$Q$50,G16+1,FALSE)*J16*L16</f>
        <v>0</v>
      </c>
      <c r="AL16" s="44">
        <f t="shared" si="13"/>
        <v>221516.41747319241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221516.41747319241</v>
      </c>
      <c r="AN16" s="48">
        <f t="shared" si="14"/>
        <v>243668.05922051167</v>
      </c>
      <c r="AO16" s="47">
        <f t="shared" si="15"/>
        <v>3.0372194739030842</v>
      </c>
      <c r="AP16" s="47">
        <f t="shared" si="16"/>
        <v>1.1765135439456247</v>
      </c>
    </row>
    <row r="17" spans="1:42" ht="13.5" customHeight="1">
      <c r="A17" s="58" t="s">
        <v>261</v>
      </c>
      <c r="B17" s="97" t="s">
        <v>65</v>
      </c>
      <c r="C17" s="98">
        <v>18230724</v>
      </c>
      <c r="D17" s="61" t="s">
        <v>138</v>
      </c>
      <c r="E17" s="38" t="s">
        <v>1011</v>
      </c>
      <c r="F17" s="39" t="s">
        <v>1012</v>
      </c>
      <c r="G17" s="39">
        <v>13</v>
      </c>
      <c r="H17" s="39"/>
      <c r="I17" s="40" t="s">
        <v>271</v>
      </c>
      <c r="J17" s="41">
        <v>1</v>
      </c>
      <c r="K17" s="41">
        <v>578993</v>
      </c>
      <c r="L17" s="41"/>
      <c r="M17" s="42">
        <v>125973</v>
      </c>
      <c r="N17" s="42">
        <v>327778.71000000002</v>
      </c>
      <c r="O17" s="43">
        <v>578993</v>
      </c>
      <c r="P17" s="44">
        <v>125973</v>
      </c>
      <c r="Q17" s="44">
        <v>327778.71000000002</v>
      </c>
      <c r="R17" s="45"/>
      <c r="S17" s="46"/>
      <c r="T17" s="39">
        <f t="shared" si="0"/>
        <v>13</v>
      </c>
      <c r="U17" s="47">
        <f t="shared" si="1"/>
        <v>0.15545939450867818</v>
      </c>
      <c r="V17" s="48">
        <f t="shared" si="2"/>
        <v>201805.71000000002</v>
      </c>
      <c r="W17" s="49">
        <f t="shared" si="3"/>
        <v>1.1958414962206015E-2</v>
      </c>
      <c r="X17" s="44">
        <f t="shared" si="4"/>
        <v>28392.647121197584</v>
      </c>
      <c r="Y17" s="44">
        <f t="shared" si="5"/>
        <v>201805.71000000002</v>
      </c>
      <c r="Z17" s="44">
        <f t="shared" si="6"/>
        <v>176697.11065279553</v>
      </c>
      <c r="AA17" s="50">
        <f t="shared" si="7"/>
        <v>356171.35712119762</v>
      </c>
      <c r="AB17" s="51">
        <f t="shared" si="8"/>
        <v>165183.79980629662</v>
      </c>
      <c r="AC17" s="44">
        <f t="shared" si="8"/>
        <v>332963.78154734749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0.93164439687846989</v>
      </c>
      <c r="AG17" s="44">
        <f t="shared" si="10"/>
        <v>539415.58428185596</v>
      </c>
      <c r="AH17" s="52">
        <f>HLOOKUP(I17,ElecAvoidedCostsWOCC!$A$5:$Q$50,T17+1,FALSE)</f>
        <v>0.93164439687846989</v>
      </c>
      <c r="AI17" s="44">
        <f t="shared" si="11"/>
        <v>0</v>
      </c>
      <c r="AJ17" s="44">
        <f t="shared" si="12"/>
        <v>539415.58428185596</v>
      </c>
      <c r="AK17" s="44">
        <f>HLOOKUP(I17,ElecAvoidedCostsWOCC!$A$5:$Q$50,G17+1,FALSE)*J17*L17</f>
        <v>0</v>
      </c>
      <c r="AL17" s="44">
        <f t="shared" si="13"/>
        <v>539415.58428185596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539415.58428185596</v>
      </c>
      <c r="AN17" s="48">
        <f t="shared" si="14"/>
        <v>593357.1427100416</v>
      </c>
      <c r="AO17" s="47">
        <f t="shared" si="15"/>
        <v>3.2655477408462792</v>
      </c>
      <c r="AP17" s="47">
        <f t="shared" si="16"/>
        <v>1.7820471042003292</v>
      </c>
    </row>
    <row r="18" spans="1:42" ht="13.5" customHeight="1">
      <c r="A18" s="59">
        <f>A6+A8</f>
        <v>14775964.140000001</v>
      </c>
      <c r="B18" s="97" t="s">
        <v>65</v>
      </c>
      <c r="C18" s="98">
        <v>18230724</v>
      </c>
      <c r="D18" s="61" t="s">
        <v>138</v>
      </c>
      <c r="E18" s="38" t="s">
        <v>1011</v>
      </c>
      <c r="F18" s="39" t="s">
        <v>1012</v>
      </c>
      <c r="G18" s="39">
        <v>14</v>
      </c>
      <c r="H18" s="39"/>
      <c r="I18" s="40" t="s">
        <v>271</v>
      </c>
      <c r="J18" s="41">
        <v>1</v>
      </c>
      <c r="K18" s="41">
        <v>3670649</v>
      </c>
      <c r="L18" s="41"/>
      <c r="M18" s="42">
        <v>853029.42</v>
      </c>
      <c r="N18" s="42">
        <v>1786896.69</v>
      </c>
      <c r="O18" s="43">
        <v>3670649</v>
      </c>
      <c r="P18" s="44">
        <v>853029.42</v>
      </c>
      <c r="Q18" s="44">
        <v>1786896.69</v>
      </c>
      <c r="R18" s="45"/>
      <c r="S18" s="46"/>
      <c r="T18" s="39">
        <f t="shared" si="0"/>
        <v>14</v>
      </c>
      <c r="U18" s="47">
        <f t="shared" si="1"/>
        <v>1.0613807333015972</v>
      </c>
      <c r="V18" s="48">
        <f t="shared" si="2"/>
        <v>933867.2699999999</v>
      </c>
      <c r="W18" s="49">
        <f t="shared" si="3"/>
        <v>7.5812909521542654E-2</v>
      </c>
      <c r="X18" s="44">
        <f t="shared" si="4"/>
        <v>180001.21204017458</v>
      </c>
      <c r="Y18" s="44">
        <f t="shared" si="5"/>
        <v>933867.2699999999</v>
      </c>
      <c r="Z18" s="44">
        <f t="shared" si="6"/>
        <v>1120208.8324393788</v>
      </c>
      <c r="AA18" s="50">
        <f t="shared" si="7"/>
        <v>1966897.9020401745</v>
      </c>
      <c r="AB18" s="51">
        <f t="shared" si="8"/>
        <v>1047217.7549213599</v>
      </c>
      <c r="AC18" s="44">
        <f t="shared" si="8"/>
        <v>1838737.8723382016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0.99426126995605024</v>
      </c>
      <c r="AG18" s="44">
        <f t="shared" si="10"/>
        <v>3649584.1363029061</v>
      </c>
      <c r="AH18" s="52">
        <f>HLOOKUP(I18,ElecAvoidedCostsWOCC!$A$5:$Q$50,T18+1,FALSE)</f>
        <v>0.99426126995605024</v>
      </c>
      <c r="AI18" s="44">
        <f t="shared" si="11"/>
        <v>0</v>
      </c>
      <c r="AJ18" s="44">
        <f t="shared" si="12"/>
        <v>3649584.1363029061</v>
      </c>
      <c r="AK18" s="44">
        <f>HLOOKUP(I18,ElecAvoidedCostsWOCC!$A$5:$Q$50,G18+1,FALSE)*J18*L18</f>
        <v>0</v>
      </c>
      <c r="AL18" s="44">
        <f t="shared" si="13"/>
        <v>3649584.1363029061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3649584.1363029061</v>
      </c>
      <c r="AN18" s="48">
        <f t="shared" si="14"/>
        <v>4014542.549933197</v>
      </c>
      <c r="AO18" s="47">
        <f t="shared" si="15"/>
        <v>3.4850288959978233</v>
      </c>
      <c r="AP18" s="47">
        <f t="shared" si="16"/>
        <v>2.183314223483181</v>
      </c>
    </row>
    <row r="19" spans="1:42" ht="13.5" customHeight="1">
      <c r="A19" s="58" t="s">
        <v>231</v>
      </c>
      <c r="B19" s="97" t="s">
        <v>65</v>
      </c>
      <c r="C19" s="98">
        <v>18230724</v>
      </c>
      <c r="D19" s="61" t="s">
        <v>138</v>
      </c>
      <c r="E19" s="38" t="s">
        <v>1011</v>
      </c>
      <c r="F19" s="39" t="s">
        <v>1012</v>
      </c>
      <c r="G19" s="39">
        <v>15</v>
      </c>
      <c r="H19" s="39"/>
      <c r="I19" s="40" t="s">
        <v>271</v>
      </c>
      <c r="J19" s="41">
        <v>1</v>
      </c>
      <c r="K19" s="41">
        <v>21296758</v>
      </c>
      <c r="L19" s="41"/>
      <c r="M19" s="42">
        <v>5797234.7999999998</v>
      </c>
      <c r="N19" s="42">
        <v>13235491.32</v>
      </c>
      <c r="O19" s="43">
        <v>21296758</v>
      </c>
      <c r="P19" s="44">
        <v>5797234.7999999998</v>
      </c>
      <c r="Q19" s="44">
        <v>13235491.32</v>
      </c>
      <c r="R19" s="45"/>
      <c r="S19" s="46"/>
      <c r="T19" s="39">
        <f t="shared" si="0"/>
        <v>15</v>
      </c>
      <c r="U19" s="47">
        <f t="shared" si="1"/>
        <v>6.5978898582628975</v>
      </c>
      <c r="V19" s="48">
        <f t="shared" si="2"/>
        <v>7438256.5200000005</v>
      </c>
      <c r="W19" s="49">
        <f t="shared" si="3"/>
        <v>0.43985932388419319</v>
      </c>
      <c r="X19" s="44">
        <f t="shared" si="4"/>
        <v>1044349.9916571387</v>
      </c>
      <c r="Y19" s="44">
        <f t="shared" si="5"/>
        <v>7438256.5200000005</v>
      </c>
      <c r="Z19" s="44">
        <f t="shared" si="6"/>
        <v>6499345.5963574843</v>
      </c>
      <c r="AA19" s="50">
        <f t="shared" si="7"/>
        <v>14279841.311657138</v>
      </c>
      <c r="AB19" s="51">
        <f t="shared" si="8"/>
        <v>6075858.2746166997</v>
      </c>
      <c r="AC19" s="44">
        <f t="shared" si="8"/>
        <v>13349388.904980028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1.0545904948077327</v>
      </c>
      <c r="AG19" s="44">
        <f t="shared" si="10"/>
        <v>22459358.557020541</v>
      </c>
      <c r="AH19" s="52">
        <f>HLOOKUP(I19,ElecAvoidedCostsWOCC!$A$5:$Q$50,T19+1,FALSE)</f>
        <v>1.0545904948077327</v>
      </c>
      <c r="AI19" s="44">
        <f t="shared" si="11"/>
        <v>0</v>
      </c>
      <c r="AJ19" s="44">
        <f t="shared" si="12"/>
        <v>22459358.557020541</v>
      </c>
      <c r="AK19" s="44">
        <f>HLOOKUP(I19,ElecAvoidedCostsWOCC!$A$5:$Q$50,G19+1,FALSE)*J19*L19</f>
        <v>0</v>
      </c>
      <c r="AL19" s="44">
        <f t="shared" si="13"/>
        <v>22459358.557020541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22459358.557020541</v>
      </c>
      <c r="AN19" s="48">
        <f t="shared" si="14"/>
        <v>24705294.412722599</v>
      </c>
      <c r="AO19" s="47">
        <f t="shared" si="15"/>
        <v>3.6964915147625637</v>
      </c>
      <c r="AP19" s="47">
        <f t="shared" si="16"/>
        <v>1.8506685653233323</v>
      </c>
    </row>
    <row r="20" spans="1:42" ht="13.5" customHeight="1">
      <c r="A20" s="59">
        <f>A8+SUM(Q5:Q906)</f>
        <v>32302745.190000005</v>
      </c>
      <c r="B20" s="97" t="s">
        <v>65</v>
      </c>
      <c r="C20" s="98">
        <v>18230724</v>
      </c>
      <c r="D20" s="61" t="s">
        <v>138</v>
      </c>
      <c r="E20" s="38" t="s">
        <v>1011</v>
      </c>
      <c r="F20" s="39" t="s">
        <v>1012</v>
      </c>
      <c r="G20" s="39">
        <v>16</v>
      </c>
      <c r="H20" s="39"/>
      <c r="I20" s="40" t="s">
        <v>271</v>
      </c>
      <c r="J20" s="41">
        <v>1</v>
      </c>
      <c r="K20" s="41">
        <v>1406677</v>
      </c>
      <c r="L20" s="41"/>
      <c r="M20" s="42">
        <v>344230</v>
      </c>
      <c r="N20" s="42">
        <v>861799.85</v>
      </c>
      <c r="O20" s="43">
        <v>1406677</v>
      </c>
      <c r="P20" s="44">
        <v>344230</v>
      </c>
      <c r="Q20" s="44">
        <v>861799.85</v>
      </c>
      <c r="R20" s="45"/>
      <c r="S20" s="46"/>
      <c r="T20" s="39">
        <f t="shared" si="0"/>
        <v>16</v>
      </c>
      <c r="U20" s="47">
        <f t="shared" si="1"/>
        <v>0.46485196978315307</v>
      </c>
      <c r="V20" s="48">
        <f t="shared" si="2"/>
        <v>517569.85</v>
      </c>
      <c r="W20" s="49">
        <f t="shared" si="3"/>
        <v>2.9053248111447067E-2</v>
      </c>
      <c r="X20" s="44">
        <f t="shared" si="4"/>
        <v>68980.59851242564</v>
      </c>
      <c r="Y20" s="44">
        <f t="shared" si="5"/>
        <v>517569.85</v>
      </c>
      <c r="Z20" s="44">
        <f t="shared" si="6"/>
        <v>429289.75224526459</v>
      </c>
      <c r="AA20" s="50">
        <f t="shared" si="7"/>
        <v>930780.44851242565</v>
      </c>
      <c r="AB20" s="51">
        <f t="shared" si="8"/>
        <v>401317.8949661256</v>
      </c>
      <c r="AC20" s="44">
        <f t="shared" si="8"/>
        <v>870132.23194580304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1.1126010938169359</v>
      </c>
      <c r="AG20" s="44">
        <f t="shared" si="10"/>
        <v>1565070.3688471259</v>
      </c>
      <c r="AH20" s="52">
        <f>HLOOKUP(I20,ElecAvoidedCostsWOCC!$A$5:$Q$50,T20+1,FALSE)</f>
        <v>1.1126010938169359</v>
      </c>
      <c r="AI20" s="44">
        <f t="shared" si="11"/>
        <v>0</v>
      </c>
      <c r="AJ20" s="44">
        <f t="shared" si="12"/>
        <v>1565070.3688471259</v>
      </c>
      <c r="AK20" s="44">
        <f>HLOOKUP(I20,ElecAvoidedCostsWOCC!$A$5:$Q$50,G20+1,FALSE)*J20*L20</f>
        <v>0</v>
      </c>
      <c r="AL20" s="44">
        <f t="shared" si="13"/>
        <v>1565070.3688471259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1565070.3688471259</v>
      </c>
      <c r="AN20" s="48">
        <f t="shared" si="14"/>
        <v>1721577.4057318387</v>
      </c>
      <c r="AO20" s="47">
        <f t="shared" si="15"/>
        <v>3.8998270161345041</v>
      </c>
      <c r="AP20" s="47">
        <f t="shared" si="16"/>
        <v>1.9785238869752255</v>
      </c>
    </row>
    <row r="21" spans="1:42" ht="13.5" customHeight="1">
      <c r="A21" s="58" t="s">
        <v>245</v>
      </c>
      <c r="B21" s="97" t="s">
        <v>65</v>
      </c>
      <c r="C21" s="98">
        <v>18230724</v>
      </c>
      <c r="D21" s="61" t="s">
        <v>138</v>
      </c>
      <c r="E21" s="38" t="s">
        <v>1011</v>
      </c>
      <c r="F21" s="39" t="s">
        <v>1012</v>
      </c>
      <c r="G21" s="39">
        <v>17</v>
      </c>
      <c r="H21" s="39"/>
      <c r="I21" s="40" t="s">
        <v>271</v>
      </c>
      <c r="J21" s="41">
        <v>1</v>
      </c>
      <c r="K21" s="41">
        <v>432045</v>
      </c>
      <c r="L21" s="41"/>
      <c r="M21" s="42">
        <v>113142</v>
      </c>
      <c r="N21" s="42">
        <v>218329.28</v>
      </c>
      <c r="O21" s="43">
        <v>432045</v>
      </c>
      <c r="P21" s="44">
        <v>113142</v>
      </c>
      <c r="Q21" s="44">
        <v>218329.28</v>
      </c>
      <c r="R21" s="45"/>
      <c r="S21" s="46"/>
      <c r="T21" s="39">
        <f t="shared" si="0"/>
        <v>17</v>
      </c>
      <c r="U21" s="47">
        <f t="shared" si="1"/>
        <v>0.1516974258236059</v>
      </c>
      <c r="V21" s="48">
        <f t="shared" si="2"/>
        <v>105187.28</v>
      </c>
      <c r="W21" s="49">
        <f t="shared" si="3"/>
        <v>8.9233779896238773E-3</v>
      </c>
      <c r="X21" s="44">
        <f t="shared" si="4"/>
        <v>21186.614044518345</v>
      </c>
      <c r="Y21" s="44">
        <f t="shared" si="5"/>
        <v>105187.28</v>
      </c>
      <c r="Z21" s="44">
        <f t="shared" si="6"/>
        <v>131851.5131823477</v>
      </c>
      <c r="AA21" s="50">
        <f t="shared" si="7"/>
        <v>239515.89404451835</v>
      </c>
      <c r="AB21" s="51">
        <f t="shared" ref="AB21:AC24" si="18">Z21/(1+ElecDiscountRate)^1</f>
        <v>123260.27220935561</v>
      </c>
      <c r="AC21" s="44">
        <f t="shared" si="18"/>
        <v>223909.40828692002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1.1675084352039682</v>
      </c>
      <c r="AG21" s="44">
        <f t="shared" si="10"/>
        <v>504416.18188769842</v>
      </c>
      <c r="AH21" s="52">
        <f>HLOOKUP(I21,ElecAvoidedCostsWOCC!$A$5:$Q$50,T21+1,FALSE)</f>
        <v>1.1675084352039682</v>
      </c>
      <c r="AI21" s="44">
        <f t="shared" si="11"/>
        <v>0</v>
      </c>
      <c r="AJ21" s="44">
        <f t="shared" si="12"/>
        <v>504416.18188769842</v>
      </c>
      <c r="AK21" s="44">
        <f>HLOOKUP(I21,ElecAvoidedCostsWOCC!$A$5:$Q$50,G21+1,FALSE)*J21*L21</f>
        <v>0</v>
      </c>
      <c r="AL21" s="44">
        <f t="shared" si="13"/>
        <v>504416.18188769842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504416.18188769842</v>
      </c>
      <c r="AN21" s="48">
        <f t="shared" si="14"/>
        <v>554857.80007646827</v>
      </c>
      <c r="AO21" s="47">
        <f t="shared" si="15"/>
        <v>4.092285152761594</v>
      </c>
      <c r="AP21" s="47">
        <f t="shared" si="16"/>
        <v>2.4780459397466106</v>
      </c>
    </row>
    <row r="22" spans="1:42" ht="13.5" customHeight="1">
      <c r="A22" s="60">
        <f>(SUM(AM5:AM1000)/(SUM(AB5:AB1000)))</f>
        <v>3.6389445705886221</v>
      </c>
      <c r="B22" s="97" t="s">
        <v>65</v>
      </c>
      <c r="C22" s="98">
        <v>18230724</v>
      </c>
      <c r="D22" s="61" t="s">
        <v>138</v>
      </c>
      <c r="E22" s="38" t="s">
        <v>1011</v>
      </c>
      <c r="F22" s="39" t="s">
        <v>1012</v>
      </c>
      <c r="G22" s="39">
        <v>18</v>
      </c>
      <c r="H22" s="39"/>
      <c r="I22" s="40" t="s">
        <v>271</v>
      </c>
      <c r="J22" s="41">
        <v>1</v>
      </c>
      <c r="K22" s="41">
        <v>1471561</v>
      </c>
      <c r="L22" s="41"/>
      <c r="M22" s="42">
        <v>439594</v>
      </c>
      <c r="N22" s="42">
        <v>911247.49</v>
      </c>
      <c r="O22" s="43">
        <v>1471561</v>
      </c>
      <c r="P22" s="44">
        <v>439594</v>
      </c>
      <c r="Q22" s="44">
        <v>911247.49</v>
      </c>
      <c r="R22" s="45"/>
      <c r="S22" s="46"/>
      <c r="T22" s="39">
        <f t="shared" si="0"/>
        <v>18</v>
      </c>
      <c r="U22" s="47">
        <f t="shared" si="1"/>
        <v>0.54708030570935962</v>
      </c>
      <c r="V22" s="48">
        <f t="shared" si="2"/>
        <v>471653.49</v>
      </c>
      <c r="W22" s="49">
        <f t="shared" si="3"/>
        <v>3.0393350317186645E-2</v>
      </c>
      <c r="X22" s="44">
        <f t="shared" si="4"/>
        <v>72162.378803054002</v>
      </c>
      <c r="Y22" s="44">
        <f t="shared" si="5"/>
        <v>471653.49</v>
      </c>
      <c r="Z22" s="44">
        <f t="shared" si="6"/>
        <v>449091.0543812075</v>
      </c>
      <c r="AA22" s="50">
        <f t="shared" si="7"/>
        <v>983409.86880305398</v>
      </c>
      <c r="AB22" s="51">
        <f t="shared" si="18"/>
        <v>419828.97483519441</v>
      </c>
      <c r="AC22" s="44">
        <f t="shared" si="18"/>
        <v>919332.40048897255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1.2205357682002123</v>
      </c>
      <c r="AG22" s="44">
        <f t="shared" si="10"/>
        <v>1796092.8355884727</v>
      </c>
      <c r="AH22" s="52">
        <f>HLOOKUP(I22,ElecAvoidedCostsWOCC!$A$5:$Q$50,T22+1,FALSE)</f>
        <v>1.2205357682002123</v>
      </c>
      <c r="AI22" s="44">
        <f t="shared" si="11"/>
        <v>0</v>
      </c>
      <c r="AJ22" s="44">
        <f t="shared" si="12"/>
        <v>1796092.8355884727</v>
      </c>
      <c r="AK22" s="44">
        <f>HLOOKUP(I22,ElecAvoidedCostsWOCC!$A$5:$Q$50,G22+1,FALSE)*J22*L22</f>
        <v>0</v>
      </c>
      <c r="AL22" s="44">
        <f t="shared" si="13"/>
        <v>1796092.8355884727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1796092.8355884727</v>
      </c>
      <c r="AN22" s="48">
        <f t="shared" si="14"/>
        <v>1975702.11914732</v>
      </c>
      <c r="AO22" s="47">
        <f t="shared" si="15"/>
        <v>4.2781535893122582</v>
      </c>
      <c r="AP22" s="47">
        <f t="shared" si="16"/>
        <v>2.1490617736266966</v>
      </c>
    </row>
    <row r="23" spans="1:42" ht="13.5" customHeight="1">
      <c r="A23" s="58" t="s">
        <v>246</v>
      </c>
      <c r="B23" s="97" t="s">
        <v>65</v>
      </c>
      <c r="C23" s="98">
        <v>18230724</v>
      </c>
      <c r="D23" s="61" t="s">
        <v>138</v>
      </c>
      <c r="E23" s="38" t="s">
        <v>1011</v>
      </c>
      <c r="F23" s="39" t="s">
        <v>1012</v>
      </c>
      <c r="G23" s="39">
        <v>19</v>
      </c>
      <c r="H23" s="39"/>
      <c r="I23" s="40" t="s">
        <v>271</v>
      </c>
      <c r="J23" s="41">
        <v>1</v>
      </c>
      <c r="K23" s="41">
        <v>1106087</v>
      </c>
      <c r="L23" s="41"/>
      <c r="M23" s="42">
        <v>292362</v>
      </c>
      <c r="N23" s="42">
        <v>570156.63</v>
      </c>
      <c r="O23" s="43">
        <v>1106087</v>
      </c>
      <c r="P23" s="44">
        <v>292362</v>
      </c>
      <c r="Q23" s="44">
        <v>570156.63</v>
      </c>
      <c r="R23" s="45"/>
      <c r="S23" s="46"/>
      <c r="T23" s="39">
        <f t="shared" si="0"/>
        <v>19</v>
      </c>
      <c r="U23" s="47">
        <f t="shared" si="1"/>
        <v>0.43405343290113996</v>
      </c>
      <c r="V23" s="48">
        <f t="shared" si="2"/>
        <v>277794.63</v>
      </c>
      <c r="W23" s="49">
        <f t="shared" si="3"/>
        <v>2.2844917521112628E-2</v>
      </c>
      <c r="X23" s="44">
        <f t="shared" si="4"/>
        <v>54240.272121328017</v>
      </c>
      <c r="Y23" s="44">
        <f t="shared" si="5"/>
        <v>277794.63</v>
      </c>
      <c r="Z23" s="44">
        <f t="shared" si="6"/>
        <v>337555.68207321793</v>
      </c>
      <c r="AA23" s="50">
        <f t="shared" si="7"/>
        <v>624396.90212132805</v>
      </c>
      <c r="AB23" s="51">
        <f t="shared" si="18"/>
        <v>315561.07513622317</v>
      </c>
      <c r="AC23" s="44">
        <f t="shared" si="18"/>
        <v>583712.16427159763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1.2712443780420335</v>
      </c>
      <c r="AG23" s="44">
        <f t="shared" si="10"/>
        <v>1406106.8803753788</v>
      </c>
      <c r="AH23" s="52">
        <f>HLOOKUP(I23,ElecAvoidedCostsWOCC!$A$5:$Q$50,T23+1,FALSE)</f>
        <v>1.2712443780420335</v>
      </c>
      <c r="AI23" s="44">
        <f t="shared" si="11"/>
        <v>0</v>
      </c>
      <c r="AJ23" s="44">
        <f t="shared" si="12"/>
        <v>1406106.8803753788</v>
      </c>
      <c r="AK23" s="44">
        <f>HLOOKUP(I23,ElecAvoidedCostsWOCC!$A$5:$Q$50,G23+1,FALSE)*J23*L23</f>
        <v>0</v>
      </c>
      <c r="AL23" s="44">
        <f t="shared" si="13"/>
        <v>1406106.8803753788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1406106.8803753788</v>
      </c>
      <c r="AN23" s="48">
        <f t="shared" si="14"/>
        <v>1546717.5684129167</v>
      </c>
      <c r="AO23" s="47">
        <f t="shared" si="15"/>
        <v>4.4558945673777499</v>
      </c>
      <c r="AP23" s="47">
        <f t="shared" si="16"/>
        <v>2.6497949898697652</v>
      </c>
    </row>
    <row r="24" spans="1:42" ht="13.5" customHeight="1">
      <c r="A24" s="60">
        <f>(SUM(AN5:AN1000)/SUM(AC5:AC1000))</f>
        <v>1.8309838864413779</v>
      </c>
      <c r="B24" s="97" t="s">
        <v>65</v>
      </c>
      <c r="C24" s="98">
        <v>18230724</v>
      </c>
      <c r="D24" s="61" t="s">
        <v>138</v>
      </c>
      <c r="E24" s="38" t="s">
        <v>1011</v>
      </c>
      <c r="F24" s="39" t="s">
        <v>1012</v>
      </c>
      <c r="G24" s="39">
        <v>20</v>
      </c>
      <c r="H24" s="39"/>
      <c r="I24" s="40" t="s">
        <v>271</v>
      </c>
      <c r="J24" s="41">
        <v>1</v>
      </c>
      <c r="K24" s="41">
        <v>3725033</v>
      </c>
      <c r="L24" s="41"/>
      <c r="M24" s="42">
        <v>883570</v>
      </c>
      <c r="N24" s="42">
        <v>2823041.12</v>
      </c>
      <c r="O24" s="43">
        <v>3725033</v>
      </c>
      <c r="P24" s="44">
        <v>883570</v>
      </c>
      <c r="Q24" s="44">
        <v>2823041.12</v>
      </c>
      <c r="R24" s="45"/>
      <c r="S24" s="46"/>
      <c r="T24" s="39">
        <f t="shared" si="0"/>
        <v>20</v>
      </c>
      <c r="U24" s="47">
        <f t="shared" si="1"/>
        <v>1.538722933158472</v>
      </c>
      <c r="V24" s="48">
        <f t="shared" si="2"/>
        <v>1939471.12</v>
      </c>
      <c r="W24" s="49">
        <f t="shared" si="3"/>
        <v>7.6936146657923601E-2</v>
      </c>
      <c r="X24" s="44">
        <f t="shared" si="4"/>
        <v>182668.09354140033</v>
      </c>
      <c r="Y24" s="44">
        <f t="shared" si="5"/>
        <v>1939471.12</v>
      </c>
      <c r="Z24" s="44">
        <f t="shared" si="6"/>
        <v>1136805.74408726</v>
      </c>
      <c r="AA24" s="50">
        <f t="shared" si="7"/>
        <v>3005709.2135414006</v>
      </c>
      <c r="AB24" s="51">
        <f t="shared" si="18"/>
        <v>1062733.2374378422</v>
      </c>
      <c r="AC24" s="44">
        <f t="shared" si="18"/>
        <v>2809861.8430788075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1.3192527795896587</v>
      </c>
      <c r="AG24" s="44">
        <f t="shared" si="10"/>
        <v>4914260.1393132051</v>
      </c>
      <c r="AH24" s="52">
        <f>HLOOKUP(I24,ElecAvoidedCostsWOCC!$A$5:$Q$50,T24+1,FALSE)</f>
        <v>1.3192527795896587</v>
      </c>
      <c r="AI24" s="44">
        <f t="shared" si="11"/>
        <v>0</v>
      </c>
      <c r="AJ24" s="44">
        <f t="shared" si="12"/>
        <v>4914260.1393132051</v>
      </c>
      <c r="AK24" s="44">
        <f>HLOOKUP(I24,ElecAvoidedCostsWOCC!$A$5:$Q$50,G24+1,FALSE)*J24*L24</f>
        <v>0</v>
      </c>
      <c r="AL24" s="44">
        <f t="shared" si="13"/>
        <v>4914260.1393132051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4914260.1393132051</v>
      </c>
      <c r="AN24" s="48">
        <f t="shared" si="14"/>
        <v>5405686.1532445261</v>
      </c>
      <c r="AO24" s="47">
        <f t="shared" si="15"/>
        <v>4.624170926620363</v>
      </c>
      <c r="AP24" s="47">
        <f t="shared" si="16"/>
        <v>1.9238263142936007</v>
      </c>
    </row>
    <row r="25" spans="1:42" ht="13.5" customHeight="1">
      <c r="B25" s="97" t="s">
        <v>65</v>
      </c>
      <c r="C25" s="98">
        <v>18230724</v>
      </c>
      <c r="D25" s="61" t="s">
        <v>138</v>
      </c>
      <c r="E25" s="38" t="s">
        <v>1043</v>
      </c>
      <c r="F25" s="39" t="s">
        <v>1044</v>
      </c>
      <c r="G25" s="39">
        <v>12</v>
      </c>
      <c r="H25" s="39"/>
      <c r="I25" s="40" t="s">
        <v>271</v>
      </c>
      <c r="J25" s="41">
        <v>1</v>
      </c>
      <c r="K25" s="41">
        <v>1837395</v>
      </c>
      <c r="L25" s="41"/>
      <c r="M25" s="42">
        <v>178825.31</v>
      </c>
      <c r="N25" s="42">
        <v>1781873.6</v>
      </c>
      <c r="O25" s="43">
        <v>1837395</v>
      </c>
      <c r="P25" s="44">
        <v>178825.31</v>
      </c>
      <c r="Q25" s="44">
        <v>1781873.6</v>
      </c>
      <c r="R25" s="45"/>
      <c r="S25" s="46"/>
      <c r="T25" s="39">
        <f t="shared" ref="T25:T67" si="19">G25+H25</f>
        <v>12</v>
      </c>
      <c r="U25" s="47">
        <f t="shared" ref="U25:U67" si="20">(O25/$A$10)*T25</f>
        <v>0.45539062184480689</v>
      </c>
      <c r="V25" s="48">
        <f t="shared" ref="V25:V67" si="21">N25-M25</f>
        <v>1603048.29</v>
      </c>
      <c r="W25" s="49">
        <f t="shared" ref="W25:W67" si="22">(O25/A$10)</f>
        <v>3.7949218487067241E-2</v>
      </c>
      <c r="X25" s="44">
        <f t="shared" ref="X25:X67" si="23">W25*A$8</f>
        <v>90102.13915755949</v>
      </c>
      <c r="Y25" s="44">
        <f t="shared" ref="Y25:Y67" si="24">Q25-P25</f>
        <v>1603048.29</v>
      </c>
      <c r="Z25" s="44">
        <f t="shared" ref="Z25:Z67" si="25">X25+(A$6*W25)</f>
        <v>560736.2915059306</v>
      </c>
      <c r="AA25" s="50">
        <f t="shared" ref="AA25:AA67" si="26">Q25+X25</f>
        <v>1871975.7391575596</v>
      </c>
      <c r="AB25" s="51">
        <f t="shared" ref="AB25:AB67" si="27">Z25/(1+ElecDiscountRate)^1</f>
        <v>524199.58072911151</v>
      </c>
      <c r="AC25" s="44">
        <f t="shared" ref="AC25:AC67" si="28">AA25/(1+ElecDiscountRate)^1</f>
        <v>1750000.6909951945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>
        <f>HLOOKUP(I25,ElecAvoidedCostsWOCC!$A$5:$Q$50,G25+1,FALSE)</f>
        <v>0.86650348716649883</v>
      </c>
      <c r="AG25" s="44">
        <f t="shared" ref="AG25:AG67" si="31">AF25*J25*K25</f>
        <v>1592109.1748022891</v>
      </c>
      <c r="AH25" s="52">
        <f>HLOOKUP(I25,ElecAvoidedCostsWOCC!$A$5:$Q$50,T25+1,FALSE)</f>
        <v>0.86650348716649883</v>
      </c>
      <c r="AI25" s="44">
        <f t="shared" ref="AI25:AI67" si="32">AH25*J25*L25</f>
        <v>0</v>
      </c>
      <c r="AJ25" s="44">
        <f t="shared" ref="AJ25:AJ67" si="33">AG25+AI25</f>
        <v>1592109.1748022891</v>
      </c>
      <c r="AK25" s="44">
        <f>HLOOKUP(I25,ElecAvoidedCostsWOCC!$A$5:$Q$50,G25+1,FALSE)*J25*L25</f>
        <v>0</v>
      </c>
      <c r="AL25" s="44">
        <f t="shared" ref="AL25:AL67" si="34">AG25+AI25-AK25</f>
        <v>1592109.1748022891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1592109.1748022891</v>
      </c>
      <c r="AN25" s="48">
        <f t="shared" ref="AN25:AN67" si="35">AM25*1.1+AD25+AE25</f>
        <v>1751320.0922825183</v>
      </c>
      <c r="AO25" s="47">
        <f t="shared" ref="AO25:AO67" si="36">IFERROR(AM25/AB25,0)</f>
        <v>3.0372194739030838</v>
      </c>
      <c r="AP25" s="47">
        <f t="shared" ref="AP25:AP67" si="37">AN25/AC25</f>
        <v>1.0007539432950587</v>
      </c>
    </row>
    <row r="26" spans="1:42" ht="13.5" customHeight="1">
      <c r="B26" s="97" t="s">
        <v>65</v>
      </c>
      <c r="C26" s="98">
        <v>18230724</v>
      </c>
      <c r="D26" s="61" t="s">
        <v>138</v>
      </c>
      <c r="E26" s="38" t="s">
        <v>1043</v>
      </c>
      <c r="F26" s="39" t="s">
        <v>1044</v>
      </c>
      <c r="G26" s="39">
        <v>20</v>
      </c>
      <c r="H26" s="39"/>
      <c r="I26" s="40" t="s">
        <v>271</v>
      </c>
      <c r="J26" s="41">
        <v>1</v>
      </c>
      <c r="K26" s="41">
        <v>520721</v>
      </c>
      <c r="L26" s="41"/>
      <c r="M26" s="42">
        <v>92071</v>
      </c>
      <c r="N26" s="42">
        <v>151884.98000000001</v>
      </c>
      <c r="O26" s="43">
        <v>520721</v>
      </c>
      <c r="P26" s="44">
        <v>92071</v>
      </c>
      <c r="Q26" s="44">
        <v>151884.98000000001</v>
      </c>
      <c r="R26" s="45"/>
      <c r="S26" s="46"/>
      <c r="T26" s="39">
        <f t="shared" si="19"/>
        <v>20</v>
      </c>
      <c r="U26" s="47">
        <f t="shared" si="20"/>
        <v>0.21509751577427977</v>
      </c>
      <c r="V26" s="48">
        <f t="shared" si="21"/>
        <v>59813.98000000001</v>
      </c>
      <c r="W26" s="49">
        <f t="shared" si="22"/>
        <v>1.0754875788713989E-2</v>
      </c>
      <c r="X26" s="44">
        <f t="shared" si="23"/>
        <v>25535.105953953032</v>
      </c>
      <c r="Y26" s="44">
        <f t="shared" si="24"/>
        <v>59813.98000000001</v>
      </c>
      <c r="Z26" s="44">
        <f t="shared" si="25"/>
        <v>158913.65898419212</v>
      </c>
      <c r="AA26" s="50">
        <f t="shared" si="26"/>
        <v>177420.08595395304</v>
      </c>
      <c r="AB26" s="51">
        <f t="shared" si="27"/>
        <v>148559.09038439946</v>
      </c>
      <c r="AC26" s="44">
        <f t="shared" si="28"/>
        <v>165859.66715336358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1.3192527795896587</v>
      </c>
      <c r="AG26" s="44">
        <f t="shared" si="31"/>
        <v>686962.62664070667</v>
      </c>
      <c r="AH26" s="52">
        <f>HLOOKUP(I26,ElecAvoidedCostsWOCC!$A$5:$Q$50,T26+1,FALSE)</f>
        <v>1.3192527795896587</v>
      </c>
      <c r="AI26" s="44">
        <f t="shared" si="32"/>
        <v>0</v>
      </c>
      <c r="AJ26" s="44">
        <f t="shared" si="33"/>
        <v>686962.62664070667</v>
      </c>
      <c r="AK26" s="44">
        <f>HLOOKUP(I26,ElecAvoidedCostsWOCC!$A$5:$Q$50,G26+1,FALSE)*J26*L26</f>
        <v>0</v>
      </c>
      <c r="AL26" s="44">
        <f t="shared" si="34"/>
        <v>686962.62664070667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686962.62664070667</v>
      </c>
      <c r="AN26" s="48">
        <f t="shared" si="35"/>
        <v>755658.88930477737</v>
      </c>
      <c r="AO26" s="47">
        <f t="shared" si="36"/>
        <v>4.624170926620363</v>
      </c>
      <c r="AP26" s="47">
        <f t="shared" si="37"/>
        <v>4.5560135400853712</v>
      </c>
    </row>
    <row r="27" spans="1:42" ht="13.5" customHeight="1">
      <c r="B27" s="97" t="s">
        <v>65</v>
      </c>
      <c r="C27" s="98">
        <v>18230724</v>
      </c>
      <c r="D27" s="61" t="s">
        <v>138</v>
      </c>
      <c r="E27" s="38" t="s">
        <v>1045</v>
      </c>
      <c r="F27" s="39" t="s">
        <v>1046</v>
      </c>
      <c r="G27" s="39">
        <v>12</v>
      </c>
      <c r="H27" s="39"/>
      <c r="I27" s="40" t="s">
        <v>271</v>
      </c>
      <c r="J27" s="41">
        <v>3008</v>
      </c>
      <c r="K27" s="41">
        <v>79.2</v>
      </c>
      <c r="L27" s="41"/>
      <c r="M27" s="42">
        <v>4</v>
      </c>
      <c r="N27" s="42">
        <v>4</v>
      </c>
      <c r="O27" s="43">
        <v>238233.60000000001</v>
      </c>
      <c r="P27" s="44">
        <v>12032</v>
      </c>
      <c r="Q27" s="44">
        <v>12032</v>
      </c>
      <c r="R27" s="45">
        <v>0</v>
      </c>
      <c r="S27" s="46">
        <v>0</v>
      </c>
      <c r="T27" s="39">
        <f t="shared" si="19"/>
        <v>12</v>
      </c>
      <c r="U27" s="47">
        <f t="shared" si="20"/>
        <v>5.9045195642922176E-2</v>
      </c>
      <c r="V27" s="48">
        <f t="shared" si="21"/>
        <v>0</v>
      </c>
      <c r="W27" s="49">
        <f t="shared" si="22"/>
        <v>4.9204329702435146E-3</v>
      </c>
      <c r="X27" s="44">
        <f t="shared" si="23"/>
        <v>11682.494498573451</v>
      </c>
      <c r="Y27" s="44">
        <f t="shared" si="24"/>
        <v>0</v>
      </c>
      <c r="Z27" s="44">
        <f t="shared" si="25"/>
        <v>72704.141121591863</v>
      </c>
      <c r="AA27" s="50">
        <f t="shared" si="26"/>
        <v>23714.494498573451</v>
      </c>
      <c r="AB27" s="51">
        <f t="shared" si="27"/>
        <v>67966.851567347723</v>
      </c>
      <c r="AC27" s="44">
        <f t="shared" si="28"/>
        <v>22169.294660721182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0.86650348716649883</v>
      </c>
      <c r="AG27" s="44">
        <f t="shared" si="31"/>
        <v>206430.24516022883</v>
      </c>
      <c r="AH27" s="52">
        <f>HLOOKUP(I27,ElecAvoidedCostsWOCC!$A$5:$Q$50,T27+1,FALSE)</f>
        <v>0.86650348716649883</v>
      </c>
      <c r="AI27" s="44">
        <f t="shared" si="32"/>
        <v>0</v>
      </c>
      <c r="AJ27" s="44">
        <f t="shared" si="33"/>
        <v>206430.24516022883</v>
      </c>
      <c r="AK27" s="44">
        <f>HLOOKUP(I27,ElecAvoidedCostsWOCC!$A$5:$Q$50,G27+1,FALSE)*J27*L27</f>
        <v>0</v>
      </c>
      <c r="AL27" s="44">
        <f t="shared" si="34"/>
        <v>206430.24516022883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206430.24516022883</v>
      </c>
      <c r="AN27" s="48">
        <f t="shared" si="35"/>
        <v>227073.26967625174</v>
      </c>
      <c r="AO27" s="47">
        <f t="shared" si="36"/>
        <v>3.0372194739030838</v>
      </c>
      <c r="AP27" s="47">
        <f t="shared" si="37"/>
        <v>10.242692568770472</v>
      </c>
    </row>
    <row r="28" spans="1:42" ht="13.5" customHeight="1">
      <c r="B28" s="97" t="s">
        <v>65</v>
      </c>
      <c r="C28" s="98">
        <v>18230724</v>
      </c>
      <c r="D28" s="61" t="s">
        <v>138</v>
      </c>
      <c r="E28" s="38" t="s">
        <v>1047</v>
      </c>
      <c r="F28" s="39" t="s">
        <v>1048</v>
      </c>
      <c r="G28" s="39">
        <v>13</v>
      </c>
      <c r="H28" s="39"/>
      <c r="I28" s="40" t="s">
        <v>271</v>
      </c>
      <c r="J28" s="41">
        <v>1</v>
      </c>
      <c r="K28" s="41">
        <v>218275</v>
      </c>
      <c r="L28" s="41"/>
      <c r="M28" s="42">
        <v>63850</v>
      </c>
      <c r="N28" s="42">
        <v>155586</v>
      </c>
      <c r="O28" s="43">
        <v>218275</v>
      </c>
      <c r="P28" s="44">
        <v>63850</v>
      </c>
      <c r="Q28" s="44">
        <v>155586</v>
      </c>
      <c r="R28" s="45"/>
      <c r="S28" s="46"/>
      <c r="T28" s="39">
        <f t="shared" si="19"/>
        <v>13</v>
      </c>
      <c r="U28" s="47">
        <f t="shared" si="20"/>
        <v>5.8606752303364172E-2</v>
      </c>
      <c r="V28" s="48">
        <f t="shared" si="21"/>
        <v>91736</v>
      </c>
      <c r="W28" s="49">
        <f t="shared" si="22"/>
        <v>4.5082117156433977E-3</v>
      </c>
      <c r="X28" s="44">
        <f t="shared" si="23"/>
        <v>10703.765072081014</v>
      </c>
      <c r="Y28" s="44">
        <f t="shared" si="24"/>
        <v>91736</v>
      </c>
      <c r="Z28" s="44">
        <f t="shared" si="25"/>
        <v>66613.174645874722</v>
      </c>
      <c r="AA28" s="50">
        <f t="shared" si="26"/>
        <v>166289.76507208101</v>
      </c>
      <c r="AB28" s="51">
        <f t="shared" si="27"/>
        <v>62272.763060554098</v>
      </c>
      <c r="AC28" s="44">
        <f t="shared" si="28"/>
        <v>155454.58079095167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0.93164439687846989</v>
      </c>
      <c r="AG28" s="44">
        <f t="shared" si="31"/>
        <v>203354.680728648</v>
      </c>
      <c r="AH28" s="52">
        <f>HLOOKUP(I28,ElecAvoidedCostsWOCC!$A$5:$Q$50,T28+1,FALSE)</f>
        <v>0.93164439687846989</v>
      </c>
      <c r="AI28" s="44">
        <f t="shared" si="32"/>
        <v>0</v>
      </c>
      <c r="AJ28" s="44">
        <f t="shared" si="33"/>
        <v>203354.680728648</v>
      </c>
      <c r="AK28" s="44">
        <f>HLOOKUP(I28,ElecAvoidedCostsWOCC!$A$5:$Q$50,G28+1,FALSE)*J28*L28</f>
        <v>0</v>
      </c>
      <c r="AL28" s="44">
        <f t="shared" si="34"/>
        <v>203354.680728648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203354.680728648</v>
      </c>
      <c r="AN28" s="48">
        <f t="shared" si="35"/>
        <v>223690.14880151281</v>
      </c>
      <c r="AO28" s="47">
        <f t="shared" si="36"/>
        <v>3.2655477408462783</v>
      </c>
      <c r="AP28" s="47">
        <f t="shared" si="37"/>
        <v>1.4389421505843001</v>
      </c>
    </row>
    <row r="29" spans="1:42">
      <c r="B29" s="97" t="s">
        <v>65</v>
      </c>
      <c r="C29" s="98">
        <v>18230724</v>
      </c>
      <c r="D29" s="61" t="s">
        <v>138</v>
      </c>
      <c r="E29" s="38" t="s">
        <v>1047</v>
      </c>
      <c r="F29" s="39" t="s">
        <v>1048</v>
      </c>
      <c r="G29" s="39">
        <v>14</v>
      </c>
      <c r="H29" s="39"/>
      <c r="I29" s="40" t="s">
        <v>271</v>
      </c>
      <c r="J29" s="41">
        <v>1</v>
      </c>
      <c r="K29" s="41">
        <v>100649</v>
      </c>
      <c r="L29" s="41"/>
      <c r="M29" s="42">
        <v>46674</v>
      </c>
      <c r="N29" s="42">
        <v>248324</v>
      </c>
      <c r="O29" s="43">
        <v>100649</v>
      </c>
      <c r="P29" s="44">
        <v>46674</v>
      </c>
      <c r="Q29" s="44">
        <v>248324</v>
      </c>
      <c r="R29" s="45"/>
      <c r="S29" s="46"/>
      <c r="T29" s="39">
        <f t="shared" si="19"/>
        <v>14</v>
      </c>
      <c r="U29" s="47">
        <f t="shared" si="20"/>
        <v>2.9103003154502777E-2</v>
      </c>
      <c r="V29" s="48">
        <f t="shared" si="21"/>
        <v>201650</v>
      </c>
      <c r="W29" s="49">
        <f t="shared" si="22"/>
        <v>2.0787859396073412E-3</v>
      </c>
      <c r="X29" s="44">
        <f t="shared" si="23"/>
        <v>4935.6236432934702</v>
      </c>
      <c r="Y29" s="44">
        <f t="shared" si="24"/>
        <v>201650</v>
      </c>
      <c r="Z29" s="44">
        <f t="shared" si="25"/>
        <v>30716.066498374283</v>
      </c>
      <c r="AA29" s="50">
        <f t="shared" si="26"/>
        <v>253259.62364329348</v>
      </c>
      <c r="AB29" s="51">
        <f t="shared" si="27"/>
        <v>28714.65504195034</v>
      </c>
      <c r="AC29" s="44">
        <f t="shared" si="28"/>
        <v>236757.61769028089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0.99426126995605024</v>
      </c>
      <c r="AG29" s="44">
        <f t="shared" si="31"/>
        <v>100071.40255980651</v>
      </c>
      <c r="AH29" s="52">
        <f>HLOOKUP(I29,ElecAvoidedCostsWOCC!$A$5:$Q$50,T29+1,FALSE)</f>
        <v>0.99426126995605024</v>
      </c>
      <c r="AI29" s="44">
        <f t="shared" si="32"/>
        <v>0</v>
      </c>
      <c r="AJ29" s="44">
        <f t="shared" si="33"/>
        <v>100071.40255980651</v>
      </c>
      <c r="AK29" s="44">
        <f>HLOOKUP(I29,ElecAvoidedCostsWOCC!$A$5:$Q$50,G29+1,FALSE)*J29*L29</f>
        <v>0</v>
      </c>
      <c r="AL29" s="44">
        <f t="shared" si="34"/>
        <v>100071.40255980651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100071.40255980651</v>
      </c>
      <c r="AN29" s="48">
        <f t="shared" si="35"/>
        <v>110078.54281578716</v>
      </c>
      <c r="AO29" s="47">
        <f t="shared" si="36"/>
        <v>3.4850288959978228</v>
      </c>
      <c r="AP29" s="47">
        <f t="shared" si="37"/>
        <v>0.46494192621835112</v>
      </c>
    </row>
    <row r="30" spans="1:42">
      <c r="B30" s="97" t="s">
        <v>65</v>
      </c>
      <c r="C30" s="98">
        <v>18230724</v>
      </c>
      <c r="D30" s="61" t="s">
        <v>138</v>
      </c>
      <c r="E30" s="38" t="s">
        <v>1047</v>
      </c>
      <c r="F30" s="39" t="s">
        <v>1048</v>
      </c>
      <c r="G30" s="39">
        <v>15</v>
      </c>
      <c r="H30" s="39"/>
      <c r="I30" s="40" t="s">
        <v>271</v>
      </c>
      <c r="J30" s="41">
        <v>1</v>
      </c>
      <c r="K30" s="41">
        <v>3281462</v>
      </c>
      <c r="L30" s="41"/>
      <c r="M30" s="42">
        <v>1427250</v>
      </c>
      <c r="N30" s="42">
        <v>2654125.77</v>
      </c>
      <c r="O30" s="43">
        <v>3281462</v>
      </c>
      <c r="P30" s="44">
        <v>1427250</v>
      </c>
      <c r="Q30" s="44">
        <v>2654125.77</v>
      </c>
      <c r="R30" s="45"/>
      <c r="S30" s="46"/>
      <c r="T30" s="39">
        <f t="shared" si="19"/>
        <v>15</v>
      </c>
      <c r="U30" s="47">
        <f t="shared" si="20"/>
        <v>1.0166206917538849</v>
      </c>
      <c r="V30" s="48">
        <f t="shared" si="21"/>
        <v>1226875.77</v>
      </c>
      <c r="W30" s="49">
        <f t="shared" si="22"/>
        <v>6.7774712783592331E-2</v>
      </c>
      <c r="X30" s="44">
        <f t="shared" si="23"/>
        <v>160916.26774005778</v>
      </c>
      <c r="Y30" s="44">
        <f t="shared" si="24"/>
        <v>1226875.77</v>
      </c>
      <c r="Z30" s="44">
        <f t="shared" si="25"/>
        <v>1001436.7256891599</v>
      </c>
      <c r="AA30" s="50">
        <f t="shared" si="26"/>
        <v>2815042.0377400578</v>
      </c>
      <c r="AB30" s="51">
        <f t="shared" si="27"/>
        <v>936184.65522030462</v>
      </c>
      <c r="AC30" s="44">
        <f t="shared" si="28"/>
        <v>2631618.2459942577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1.0545904948077327</v>
      </c>
      <c r="AG30" s="44">
        <f t="shared" si="31"/>
        <v>3460598.6342727724</v>
      </c>
      <c r="AH30" s="52">
        <f>HLOOKUP(I30,ElecAvoidedCostsWOCC!$A$5:$Q$50,T30+1,FALSE)</f>
        <v>1.0545904948077327</v>
      </c>
      <c r="AI30" s="44">
        <f t="shared" si="32"/>
        <v>0</v>
      </c>
      <c r="AJ30" s="44">
        <f t="shared" si="33"/>
        <v>3460598.6342727724</v>
      </c>
      <c r="AK30" s="44">
        <f>HLOOKUP(I30,ElecAvoidedCostsWOCC!$A$5:$Q$50,G30+1,FALSE)*J30*L30</f>
        <v>0</v>
      </c>
      <c r="AL30" s="44">
        <f t="shared" si="34"/>
        <v>3460598.6342727724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3460598.6342727724</v>
      </c>
      <c r="AN30" s="48">
        <f t="shared" si="35"/>
        <v>3806658.49770005</v>
      </c>
      <c r="AO30" s="47">
        <f t="shared" si="36"/>
        <v>3.6964915147625637</v>
      </c>
      <c r="AP30" s="47">
        <f t="shared" si="37"/>
        <v>1.4465086277215136</v>
      </c>
    </row>
    <row r="31" spans="1:42">
      <c r="B31" s="97" t="s">
        <v>65</v>
      </c>
      <c r="C31" s="98">
        <v>18230724</v>
      </c>
      <c r="D31" s="61" t="s">
        <v>138</v>
      </c>
      <c r="E31" s="38" t="s">
        <v>1047</v>
      </c>
      <c r="F31" s="39" t="s">
        <v>1048</v>
      </c>
      <c r="G31" s="39">
        <v>16</v>
      </c>
      <c r="H31" s="39"/>
      <c r="I31" s="40" t="s">
        <v>271</v>
      </c>
      <c r="J31" s="41">
        <v>1</v>
      </c>
      <c r="K31" s="41">
        <v>340735</v>
      </c>
      <c r="L31" s="41"/>
      <c r="M31" s="42">
        <v>128645</v>
      </c>
      <c r="N31" s="42">
        <v>270316</v>
      </c>
      <c r="O31" s="43">
        <v>340735</v>
      </c>
      <c r="P31" s="44">
        <v>128645</v>
      </c>
      <c r="Q31" s="44">
        <v>270316</v>
      </c>
      <c r="R31" s="45"/>
      <c r="S31" s="46"/>
      <c r="T31" s="39">
        <f t="shared" si="19"/>
        <v>16</v>
      </c>
      <c r="U31" s="47">
        <f t="shared" si="20"/>
        <v>0.1125996486215831</v>
      </c>
      <c r="V31" s="48">
        <f t="shared" si="21"/>
        <v>141671</v>
      </c>
      <c r="W31" s="49">
        <f t="shared" si="22"/>
        <v>7.0374780388489438E-3</v>
      </c>
      <c r="X31" s="44">
        <f t="shared" si="23"/>
        <v>16708.956095913523</v>
      </c>
      <c r="Y31" s="44">
        <f t="shared" si="24"/>
        <v>141671</v>
      </c>
      <c r="Z31" s="44">
        <f t="shared" si="25"/>
        <v>103985.52313806953</v>
      </c>
      <c r="AA31" s="50">
        <f t="shared" si="26"/>
        <v>287024.95609591354</v>
      </c>
      <c r="AB31" s="51">
        <f t="shared" si="27"/>
        <v>97209.987041291504</v>
      </c>
      <c r="AC31" s="44">
        <f t="shared" si="28"/>
        <v>268322.85322605731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1.1126010938169359</v>
      </c>
      <c r="AG31" s="44">
        <f t="shared" si="31"/>
        <v>379102.1337017137</v>
      </c>
      <c r="AH31" s="52">
        <f>HLOOKUP(I31,ElecAvoidedCostsWOCC!$A$5:$Q$50,T31+1,FALSE)</f>
        <v>1.1126010938169359</v>
      </c>
      <c r="AI31" s="44">
        <f t="shared" si="32"/>
        <v>0</v>
      </c>
      <c r="AJ31" s="44">
        <f t="shared" si="33"/>
        <v>379102.1337017137</v>
      </c>
      <c r="AK31" s="44">
        <f>HLOOKUP(I31,ElecAvoidedCostsWOCC!$A$5:$Q$50,G31+1,FALSE)*J31*L31</f>
        <v>0</v>
      </c>
      <c r="AL31" s="44">
        <f t="shared" si="34"/>
        <v>379102.1337017137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379102.1337017137</v>
      </c>
      <c r="AN31" s="48">
        <f t="shared" si="35"/>
        <v>417012.34707188507</v>
      </c>
      <c r="AO31" s="47">
        <f t="shared" si="36"/>
        <v>3.8998270161345046</v>
      </c>
      <c r="AP31" s="47">
        <f t="shared" si="37"/>
        <v>1.5541439801274006</v>
      </c>
    </row>
    <row r="32" spans="1:42">
      <c r="B32" s="97" t="s">
        <v>65</v>
      </c>
      <c r="C32" s="98">
        <v>18230724</v>
      </c>
      <c r="D32" s="61" t="s">
        <v>138</v>
      </c>
      <c r="E32" s="38" t="s">
        <v>1047</v>
      </c>
      <c r="F32" s="39" t="s">
        <v>1048</v>
      </c>
      <c r="G32" s="39">
        <v>18</v>
      </c>
      <c r="H32" s="39"/>
      <c r="I32" s="40" t="s">
        <v>271</v>
      </c>
      <c r="J32" s="41">
        <v>1</v>
      </c>
      <c r="K32" s="41">
        <v>569993</v>
      </c>
      <c r="L32" s="41"/>
      <c r="M32" s="42">
        <v>179582</v>
      </c>
      <c r="N32" s="42">
        <v>323442</v>
      </c>
      <c r="O32" s="43">
        <v>569993</v>
      </c>
      <c r="P32" s="44">
        <v>179582</v>
      </c>
      <c r="Q32" s="44">
        <v>323442</v>
      </c>
      <c r="R32" s="45"/>
      <c r="S32" s="46"/>
      <c r="T32" s="39">
        <f t="shared" si="19"/>
        <v>18</v>
      </c>
      <c r="U32" s="47">
        <f t="shared" si="20"/>
        <v>0.21190555110674653</v>
      </c>
      <c r="V32" s="48">
        <f t="shared" si="21"/>
        <v>143860</v>
      </c>
      <c r="W32" s="49">
        <f t="shared" si="22"/>
        <v>1.1772530617041473E-2</v>
      </c>
      <c r="X32" s="44">
        <f t="shared" si="23"/>
        <v>27951.305301709654</v>
      </c>
      <c r="Y32" s="44">
        <f t="shared" si="24"/>
        <v>143860</v>
      </c>
      <c r="Z32" s="44">
        <f t="shared" si="25"/>
        <v>173950.4902344569</v>
      </c>
      <c r="AA32" s="50">
        <f t="shared" si="26"/>
        <v>351393.30530170968</v>
      </c>
      <c r="AB32" s="51">
        <f t="shared" si="27"/>
        <v>162616.14493265111</v>
      </c>
      <c r="AC32" s="44">
        <f t="shared" si="28"/>
        <v>328497.0602053937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1.2205357682002123</v>
      </c>
      <c r="AG32" s="44">
        <f t="shared" si="31"/>
        <v>695696.84412374359</v>
      </c>
      <c r="AH32" s="52">
        <f>HLOOKUP(I32,ElecAvoidedCostsWOCC!$A$5:$Q$50,T32+1,FALSE)</f>
        <v>1.2205357682002123</v>
      </c>
      <c r="AI32" s="44">
        <f t="shared" si="32"/>
        <v>0</v>
      </c>
      <c r="AJ32" s="44">
        <f t="shared" si="33"/>
        <v>695696.84412374359</v>
      </c>
      <c r="AK32" s="44">
        <f>HLOOKUP(I32,ElecAvoidedCostsWOCC!$A$5:$Q$50,G32+1,FALSE)*J32*L32</f>
        <v>0</v>
      </c>
      <c r="AL32" s="44">
        <f t="shared" si="34"/>
        <v>695696.84412374359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695696.84412374359</v>
      </c>
      <c r="AN32" s="48">
        <f t="shared" si="35"/>
        <v>765266.52853611798</v>
      </c>
      <c r="AO32" s="47">
        <f t="shared" si="36"/>
        <v>4.2781535893122573</v>
      </c>
      <c r="AP32" s="47">
        <f t="shared" si="37"/>
        <v>2.3295993213992019</v>
      </c>
    </row>
    <row r="33" spans="2:42">
      <c r="B33" s="97" t="s">
        <v>65</v>
      </c>
      <c r="C33" s="98">
        <v>18230724</v>
      </c>
      <c r="D33" s="61" t="s">
        <v>138</v>
      </c>
      <c r="E33" s="38" t="s">
        <v>1049</v>
      </c>
      <c r="F33" s="39" t="s">
        <v>1050</v>
      </c>
      <c r="G33" s="39">
        <v>10</v>
      </c>
      <c r="H33" s="39"/>
      <c r="I33" s="40" t="s">
        <v>271</v>
      </c>
      <c r="J33" s="41">
        <v>1</v>
      </c>
      <c r="K33" s="41">
        <v>1581601</v>
      </c>
      <c r="L33" s="41"/>
      <c r="M33" s="42">
        <v>554550</v>
      </c>
      <c r="N33" s="42">
        <v>555675</v>
      </c>
      <c r="O33" s="43">
        <v>1581601</v>
      </c>
      <c r="P33" s="44">
        <v>554550</v>
      </c>
      <c r="Q33" s="44">
        <v>555675</v>
      </c>
      <c r="R33" s="45"/>
      <c r="S33" s="46"/>
      <c r="T33" s="39">
        <f t="shared" si="19"/>
        <v>10</v>
      </c>
      <c r="U33" s="47">
        <f t="shared" si="20"/>
        <v>0.32666096244065124</v>
      </c>
      <c r="V33" s="48">
        <f t="shared" si="21"/>
        <v>1125</v>
      </c>
      <c r="W33" s="49">
        <f t="shared" si="22"/>
        <v>3.2666096244065121E-2</v>
      </c>
      <c r="X33" s="44">
        <f t="shared" si="23"/>
        <v>77558.518115993153</v>
      </c>
      <c r="Y33" s="44">
        <f t="shared" si="24"/>
        <v>1125</v>
      </c>
      <c r="Z33" s="44">
        <f t="shared" si="25"/>
        <v>482673.06669609493</v>
      </c>
      <c r="AA33" s="50">
        <f t="shared" si="26"/>
        <v>633233.51811599312</v>
      </c>
      <c r="AB33" s="51">
        <f t="shared" si="27"/>
        <v>451222.83509030094</v>
      </c>
      <c r="AC33" s="44">
        <f t="shared" si="28"/>
        <v>591973.00001495099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0.7278724357900942</v>
      </c>
      <c r="AG33" s="44">
        <f t="shared" si="31"/>
        <v>1151203.7723180489</v>
      </c>
      <c r="AH33" s="52">
        <f>HLOOKUP(I33,ElecAvoidedCostsWOCC!$A$5:$Q$50,T33+1,FALSE)</f>
        <v>0.7278724357900942</v>
      </c>
      <c r="AI33" s="44">
        <f t="shared" si="32"/>
        <v>0</v>
      </c>
      <c r="AJ33" s="44">
        <f t="shared" si="33"/>
        <v>1151203.7723180489</v>
      </c>
      <c r="AK33" s="44">
        <f>HLOOKUP(I33,ElecAvoidedCostsWOCC!$A$5:$Q$50,G33+1,FALSE)*J33*L33</f>
        <v>0</v>
      </c>
      <c r="AL33" s="44">
        <f t="shared" si="34"/>
        <v>1151203.7723180489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1151203.7723180489</v>
      </c>
      <c r="AN33" s="48">
        <f t="shared" si="35"/>
        <v>1266324.1495498538</v>
      </c>
      <c r="AO33" s="47">
        <f t="shared" si="36"/>
        <v>2.5512976799759355</v>
      </c>
      <c r="AP33" s="47">
        <f t="shared" si="37"/>
        <v>2.1391586263526734</v>
      </c>
    </row>
    <row r="34" spans="2:42">
      <c r="B34" s="97" t="s">
        <v>65</v>
      </c>
      <c r="C34" s="98">
        <v>18230724</v>
      </c>
      <c r="D34" s="61" t="s">
        <v>138</v>
      </c>
      <c r="E34" s="38" t="s">
        <v>1051</v>
      </c>
      <c r="F34" s="39" t="s">
        <v>1052</v>
      </c>
      <c r="G34" s="39">
        <v>12</v>
      </c>
      <c r="H34" s="39"/>
      <c r="I34" s="40" t="s">
        <v>271</v>
      </c>
      <c r="J34" s="41">
        <v>12</v>
      </c>
      <c r="K34" s="41">
        <v>252</v>
      </c>
      <c r="L34" s="41"/>
      <c r="M34" s="42">
        <v>35</v>
      </c>
      <c r="N34" s="42">
        <v>108</v>
      </c>
      <c r="O34" s="43">
        <v>3024</v>
      </c>
      <c r="P34" s="44">
        <v>420</v>
      </c>
      <c r="Q34" s="44">
        <v>1296</v>
      </c>
      <c r="R34" s="45">
        <v>0</v>
      </c>
      <c r="S34" s="46">
        <v>0</v>
      </c>
      <c r="T34" s="39">
        <f t="shared" si="19"/>
        <v>12</v>
      </c>
      <c r="U34" s="47">
        <f t="shared" si="20"/>
        <v>7.4948567970343659E-4</v>
      </c>
      <c r="V34" s="48">
        <f t="shared" si="21"/>
        <v>73</v>
      </c>
      <c r="W34" s="49">
        <f t="shared" si="22"/>
        <v>6.2457139975286382E-5</v>
      </c>
      <c r="X34" s="44">
        <f t="shared" si="23"/>
        <v>148.29085134794633</v>
      </c>
      <c r="Y34" s="44">
        <f t="shared" si="24"/>
        <v>876</v>
      </c>
      <c r="Z34" s="44">
        <f t="shared" si="25"/>
        <v>922.86446056179216</v>
      </c>
      <c r="AA34" s="50">
        <f t="shared" si="26"/>
        <v>1444.2908513479463</v>
      </c>
      <c r="AB34" s="51">
        <f t="shared" si="27"/>
        <v>862.73203754491169</v>
      </c>
      <c r="AC34" s="44">
        <f t="shared" si="28"/>
        <v>1350.1830899765787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0.86650348716649883</v>
      </c>
      <c r="AG34" s="44">
        <f t="shared" si="31"/>
        <v>2620.3065451914922</v>
      </c>
      <c r="AH34" s="52">
        <f>HLOOKUP(I34,ElecAvoidedCostsWOCC!$A$5:$Q$50,T34+1,FALSE)</f>
        <v>0.86650348716649883</v>
      </c>
      <c r="AI34" s="44">
        <f t="shared" si="32"/>
        <v>0</v>
      </c>
      <c r="AJ34" s="44">
        <f t="shared" si="33"/>
        <v>2620.3065451914922</v>
      </c>
      <c r="AK34" s="44">
        <f>HLOOKUP(I34,ElecAvoidedCostsWOCC!$A$5:$Q$50,G34+1,FALSE)*J34*L34</f>
        <v>0</v>
      </c>
      <c r="AL34" s="44">
        <f t="shared" si="34"/>
        <v>2620.3065451914922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2620.3065451914927</v>
      </c>
      <c r="AN34" s="48">
        <f t="shared" si="35"/>
        <v>2882.3371997106424</v>
      </c>
      <c r="AO34" s="47">
        <f t="shared" si="36"/>
        <v>3.0372194739030842</v>
      </c>
      <c r="AP34" s="47">
        <f t="shared" si="37"/>
        <v>2.1347750694764231</v>
      </c>
    </row>
    <row r="35" spans="2:42">
      <c r="B35" s="97" t="s">
        <v>65</v>
      </c>
      <c r="C35" s="98">
        <v>18230724</v>
      </c>
      <c r="D35" s="61" t="s">
        <v>138</v>
      </c>
      <c r="E35" s="38" t="s">
        <v>1053</v>
      </c>
      <c r="F35" s="39" t="s">
        <v>1054</v>
      </c>
      <c r="G35" s="39">
        <v>12</v>
      </c>
      <c r="H35" s="39"/>
      <c r="I35" s="40" t="s">
        <v>271</v>
      </c>
      <c r="J35" s="41">
        <v>15</v>
      </c>
      <c r="K35" s="41">
        <v>857</v>
      </c>
      <c r="L35" s="41"/>
      <c r="M35" s="42">
        <v>110</v>
      </c>
      <c r="N35" s="42">
        <v>320</v>
      </c>
      <c r="O35" s="43">
        <v>12855</v>
      </c>
      <c r="P35" s="44">
        <v>1650</v>
      </c>
      <c r="Q35" s="44">
        <v>4800</v>
      </c>
      <c r="R35" s="45">
        <v>0</v>
      </c>
      <c r="S35" s="46">
        <v>0</v>
      </c>
      <c r="T35" s="39">
        <f t="shared" si="19"/>
        <v>12</v>
      </c>
      <c r="U35" s="47">
        <f t="shared" si="20"/>
        <v>3.1860576761202639E-3</v>
      </c>
      <c r="V35" s="48">
        <f t="shared" si="21"/>
        <v>210</v>
      </c>
      <c r="W35" s="49">
        <f t="shared" si="22"/>
        <v>2.6550480634335532E-4</v>
      </c>
      <c r="X35" s="44">
        <f t="shared" si="23"/>
        <v>630.38323216860135</v>
      </c>
      <c r="Y35" s="44">
        <f t="shared" si="24"/>
        <v>3150</v>
      </c>
      <c r="Z35" s="44">
        <f t="shared" si="25"/>
        <v>3923.089497527063</v>
      </c>
      <c r="AA35" s="50">
        <f t="shared" si="26"/>
        <v>5430.3832321686014</v>
      </c>
      <c r="AB35" s="51">
        <f t="shared" si="27"/>
        <v>3667.4670445237566</v>
      </c>
      <c r="AC35" s="44">
        <f t="shared" si="28"/>
        <v>5076.5478472175382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0.86650348716649883</v>
      </c>
      <c r="AG35" s="44">
        <f t="shared" si="31"/>
        <v>11138.902327525342</v>
      </c>
      <c r="AH35" s="52">
        <f>HLOOKUP(I35,ElecAvoidedCostsWOCC!$A$5:$Q$50,T35+1,FALSE)</f>
        <v>0.86650348716649883</v>
      </c>
      <c r="AI35" s="44">
        <f t="shared" si="32"/>
        <v>0</v>
      </c>
      <c r="AJ35" s="44">
        <f t="shared" si="33"/>
        <v>11138.902327525342</v>
      </c>
      <c r="AK35" s="44">
        <f>HLOOKUP(I35,ElecAvoidedCostsWOCC!$A$5:$Q$50,G35+1,FALSE)*J35*L35</f>
        <v>0</v>
      </c>
      <c r="AL35" s="44">
        <f t="shared" si="34"/>
        <v>11138.902327525342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11138.902327525342</v>
      </c>
      <c r="AN35" s="48">
        <f t="shared" si="35"/>
        <v>12252.792560277878</v>
      </c>
      <c r="AO35" s="47">
        <f t="shared" si="36"/>
        <v>3.0372194739030838</v>
      </c>
      <c r="AP35" s="47">
        <f t="shared" si="37"/>
        <v>2.4136072246405886</v>
      </c>
    </row>
    <row r="36" spans="2:42">
      <c r="B36" s="97" t="s">
        <v>65</v>
      </c>
      <c r="C36" s="98">
        <v>18230724</v>
      </c>
      <c r="D36" s="61" t="s">
        <v>138</v>
      </c>
      <c r="E36" s="38" t="s">
        <v>1055</v>
      </c>
      <c r="F36" s="39" t="s">
        <v>1056</v>
      </c>
      <c r="G36" s="39">
        <v>12</v>
      </c>
      <c r="H36" s="39"/>
      <c r="I36" s="40" t="s">
        <v>271</v>
      </c>
      <c r="J36" s="41">
        <v>16</v>
      </c>
      <c r="K36" s="41">
        <v>1230</v>
      </c>
      <c r="L36" s="41"/>
      <c r="M36" s="42">
        <v>155</v>
      </c>
      <c r="N36" s="42">
        <v>436</v>
      </c>
      <c r="O36" s="43">
        <v>19680</v>
      </c>
      <c r="P36" s="44">
        <v>2480</v>
      </c>
      <c r="Q36" s="44">
        <v>6976</v>
      </c>
      <c r="R36" s="45">
        <v>0</v>
      </c>
      <c r="S36" s="46">
        <v>0</v>
      </c>
      <c r="T36" s="39">
        <f t="shared" si="19"/>
        <v>12</v>
      </c>
      <c r="U36" s="47">
        <f t="shared" si="20"/>
        <v>4.8776052171176035E-3</v>
      </c>
      <c r="V36" s="48">
        <f t="shared" si="21"/>
        <v>281</v>
      </c>
      <c r="W36" s="49">
        <f t="shared" si="22"/>
        <v>4.0646710142646693E-4</v>
      </c>
      <c r="X36" s="44">
        <f t="shared" si="23"/>
        <v>965.06744528028571</v>
      </c>
      <c r="Y36" s="44">
        <f t="shared" si="24"/>
        <v>4496</v>
      </c>
      <c r="Z36" s="44">
        <f t="shared" si="25"/>
        <v>6005.9433147672189</v>
      </c>
      <c r="AA36" s="50">
        <f t="shared" si="26"/>
        <v>7941.0674452802859</v>
      </c>
      <c r="AB36" s="51">
        <f t="shared" si="27"/>
        <v>5614.6053237049809</v>
      </c>
      <c r="AC36" s="44">
        <f t="shared" si="28"/>
        <v>7423.6397543986959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0.86650348716649883</v>
      </c>
      <c r="AG36" s="44">
        <f t="shared" si="31"/>
        <v>17052.788627436697</v>
      </c>
      <c r="AH36" s="52">
        <f>HLOOKUP(I36,ElecAvoidedCostsWOCC!$A$5:$Q$50,T36+1,FALSE)</f>
        <v>0.86650348716649883</v>
      </c>
      <c r="AI36" s="44">
        <f t="shared" si="32"/>
        <v>0</v>
      </c>
      <c r="AJ36" s="44">
        <f t="shared" si="33"/>
        <v>17052.788627436697</v>
      </c>
      <c r="AK36" s="44">
        <f>HLOOKUP(I36,ElecAvoidedCostsWOCC!$A$5:$Q$50,G36+1,FALSE)*J36*L36</f>
        <v>0</v>
      </c>
      <c r="AL36" s="44">
        <f t="shared" si="34"/>
        <v>17052.788627436697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17052.788627436697</v>
      </c>
      <c r="AN36" s="48">
        <f t="shared" si="35"/>
        <v>18758.067490180369</v>
      </c>
      <c r="AO36" s="47">
        <f t="shared" si="36"/>
        <v>3.0372194739030842</v>
      </c>
      <c r="AP36" s="47">
        <f t="shared" si="37"/>
        <v>2.5268019611358072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67">
    <cfRule type="expression" dxfId="239" priority="4">
      <formula>ISTEXT(J5)</formula>
    </cfRule>
    <cfRule type="notContainsBlanks" dxfId="238" priority="5">
      <formula>LEN(TRIM(J5))&gt;0</formula>
    </cfRule>
  </conditionalFormatting>
  <conditionalFormatting sqref="M5:N67 R5:S67">
    <cfRule type="expression" dxfId="237" priority="2">
      <formula>ISTEXT(M5)</formula>
    </cfRule>
  </conditionalFormatting>
  <conditionalFormatting sqref="M5:N67 R5:S67">
    <cfRule type="notContainsBlanks" dxfId="236" priority="3">
      <formula>LEN(TRIM(M5))&gt;0</formula>
    </cfRule>
  </conditionalFormatting>
  <conditionalFormatting sqref="R5:S67">
    <cfRule type="expression" dxfId="23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F19" sqref="F1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18231137</v>
      </c>
      <c r="D2" s="20" t="s">
        <v>99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65</v>
      </c>
      <c r="C5" s="100">
        <v>18231137</v>
      </c>
      <c r="D5" s="100" t="s">
        <v>99</v>
      </c>
      <c r="E5" s="38" t="s">
        <v>1015</v>
      </c>
      <c r="F5" s="39" t="s">
        <v>1016</v>
      </c>
      <c r="G5" s="39">
        <v>15</v>
      </c>
      <c r="H5" s="39"/>
      <c r="I5" s="40" t="s">
        <v>270</v>
      </c>
      <c r="J5" s="41">
        <v>1</v>
      </c>
      <c r="K5" s="41">
        <v>26163</v>
      </c>
      <c r="L5" s="41"/>
      <c r="M5" s="42">
        <v>5623</v>
      </c>
      <c r="N5" s="42">
        <v>49733</v>
      </c>
      <c r="O5" s="43">
        <v>26163</v>
      </c>
      <c r="P5" s="44">
        <v>5623</v>
      </c>
      <c r="Q5" s="44">
        <v>49733</v>
      </c>
      <c r="R5" s="45"/>
      <c r="S5" s="46"/>
      <c r="T5" s="39">
        <f t="shared" ref="T5:T24" si="0">G5+H5</f>
        <v>15</v>
      </c>
      <c r="U5" s="47">
        <f t="shared" ref="U5:U24" si="1">(O5/$A$10)*T5</f>
        <v>0.14461061662907307</v>
      </c>
      <c r="V5" s="48">
        <f t="shared" ref="V5:V24" si="2">N5-M5</f>
        <v>44110</v>
      </c>
      <c r="W5" s="49">
        <f t="shared" ref="W5:W24" si="3">(O5/A$10)</f>
        <v>9.640707775271538E-3</v>
      </c>
      <c r="X5" s="44">
        <f t="shared" ref="X5:X24" si="4">W5*A$8</f>
        <v>2550.5753424057866</v>
      </c>
      <c r="Y5" s="44">
        <f t="shared" ref="Y5:Y24" si="5">Q5-P5</f>
        <v>44110</v>
      </c>
      <c r="Z5" s="44">
        <f t="shared" ref="Z5:Z24" si="6">X5+(A$6*W5)</f>
        <v>9787.6038180858177</v>
      </c>
      <c r="AA5" s="50">
        <f t="shared" ref="AA5:AA24" si="7">Q5+X5</f>
        <v>52283.575342405784</v>
      </c>
      <c r="AB5" s="51">
        <f t="shared" ref="AB5:AC20" si="8">Z5/(1+ElecDiscountRate)^1</f>
        <v>9149.8586688658652</v>
      </c>
      <c r="AC5" s="44">
        <f t="shared" si="8"/>
        <v>48876.858317664562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26932.097598299169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26932.097598299169</v>
      </c>
      <c r="AK5" s="44">
        <f>HLOOKUP(I5,ElecAvoidedCostsWOCC!$A$5:$Q$50,G5+1,FALSE)*J5*L5</f>
        <v>0</v>
      </c>
      <c r="AL5" s="44">
        <f>AG5+AI5-AK5</f>
        <v>26932.097598299169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26932.097598299169</v>
      </c>
      <c r="AN5" s="48">
        <f>AM5*1.1+AD5+AE5</f>
        <v>29625.307358129088</v>
      </c>
      <c r="AO5" s="47">
        <f>IFERROR(AM5/AB5,0)</f>
        <v>2.9434441091358883</v>
      </c>
      <c r="AP5" s="47">
        <f>AN5/AC5</f>
        <v>0.60612135022234481</v>
      </c>
    </row>
    <row r="6" spans="1:42" ht="13.5" customHeight="1">
      <c r="A6" s="53">
        <f>SUMIF('Program Costs'!D:D,C2,'Program Costs'!L:L)</f>
        <v>750673.98</v>
      </c>
      <c r="B6" s="97" t="s">
        <v>65</v>
      </c>
      <c r="C6" s="100">
        <v>18231137</v>
      </c>
      <c r="D6" s="100" t="s">
        <v>99</v>
      </c>
      <c r="E6" s="38" t="s">
        <v>1017</v>
      </c>
      <c r="F6" s="39" t="s">
        <v>1018</v>
      </c>
      <c r="G6" s="39">
        <v>15</v>
      </c>
      <c r="H6" s="39"/>
      <c r="I6" s="40" t="s">
        <v>270</v>
      </c>
      <c r="J6" s="41">
        <v>1</v>
      </c>
      <c r="K6" s="41">
        <v>62209.9</v>
      </c>
      <c r="L6" s="41"/>
      <c r="M6" s="42">
        <v>12380</v>
      </c>
      <c r="N6" s="42">
        <v>20055</v>
      </c>
      <c r="O6" s="43">
        <v>62209.9</v>
      </c>
      <c r="P6" s="44">
        <v>12380</v>
      </c>
      <c r="Q6" s="44">
        <v>20055</v>
      </c>
      <c r="R6" s="45"/>
      <c r="S6" s="46"/>
      <c r="T6" s="39">
        <f t="shared" si="0"/>
        <v>15</v>
      </c>
      <c r="U6" s="47">
        <f t="shared" si="1"/>
        <v>0.34385246338084219</v>
      </c>
      <c r="V6" s="48">
        <f t="shared" si="2"/>
        <v>7675</v>
      </c>
      <c r="W6" s="49">
        <f t="shared" si="3"/>
        <v>2.2923497558722812E-2</v>
      </c>
      <c r="X6" s="44">
        <f t="shared" si="4"/>
        <v>6064.7111185081894</v>
      </c>
      <c r="Y6" s="44">
        <f t="shared" si="5"/>
        <v>7675</v>
      </c>
      <c r="Z6" s="44">
        <f t="shared" si="6"/>
        <v>23272.784266434926</v>
      </c>
      <c r="AA6" s="50">
        <f t="shared" si="7"/>
        <v>26119.711118508189</v>
      </c>
      <c r="AB6" s="51">
        <f t="shared" si="8"/>
        <v>21756.365585149972</v>
      </c>
      <c r="AC6" s="44">
        <f t="shared" si="8"/>
        <v>24417.791080217059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64038.646117816439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4" si="12">AG6+AI6</f>
        <v>64038.646117816439</v>
      </c>
      <c r="AK6" s="44">
        <f>HLOOKUP(I6,ElecAvoidedCostsWOCC!$A$5:$Q$50,G6+1,FALSE)*J6*L6</f>
        <v>0</v>
      </c>
      <c r="AL6" s="44">
        <f t="shared" ref="AL6:AL24" si="13">AG6+AI6-AK6</f>
        <v>64038.646117816439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64038.646117816439</v>
      </c>
      <c r="AN6" s="48">
        <f t="shared" ref="AN6:AN24" si="14">AM6*1.1+AD6+AE6</f>
        <v>70442.510729598085</v>
      </c>
      <c r="AO6" s="47">
        <f t="shared" ref="AO6:AO24" si="15">IFERROR(AM6/AB6,0)</f>
        <v>2.9434441091358874</v>
      </c>
      <c r="AP6" s="47">
        <f t="shared" ref="AP6:AP24" si="16">AN6/AC6</f>
        <v>2.8848846522677305</v>
      </c>
    </row>
    <row r="7" spans="1:42" ht="13.5" customHeight="1">
      <c r="A7" s="36" t="s">
        <v>249</v>
      </c>
      <c r="B7" s="97" t="s">
        <v>65</v>
      </c>
      <c r="C7" s="100">
        <v>18231137</v>
      </c>
      <c r="D7" s="100" t="s">
        <v>99</v>
      </c>
      <c r="E7" s="38" t="s">
        <v>1027</v>
      </c>
      <c r="F7" s="39" t="s">
        <v>1028</v>
      </c>
      <c r="G7" s="39">
        <v>20</v>
      </c>
      <c r="H7" s="39"/>
      <c r="I7" s="40" t="s">
        <v>274</v>
      </c>
      <c r="J7" s="41">
        <v>1</v>
      </c>
      <c r="K7" s="41">
        <v>134195</v>
      </c>
      <c r="L7" s="41"/>
      <c r="M7" s="42">
        <v>32978</v>
      </c>
      <c r="N7" s="42">
        <v>47112</v>
      </c>
      <c r="O7" s="43">
        <v>134195</v>
      </c>
      <c r="P7" s="44">
        <v>32978</v>
      </c>
      <c r="Q7" s="44">
        <v>47112</v>
      </c>
      <c r="R7" s="45"/>
      <c r="S7" s="46"/>
      <c r="T7" s="39">
        <f t="shared" si="0"/>
        <v>20</v>
      </c>
      <c r="U7" s="47">
        <f t="shared" si="1"/>
        <v>0.98898045323744532</v>
      </c>
      <c r="V7" s="48">
        <f t="shared" si="2"/>
        <v>14134</v>
      </c>
      <c r="W7" s="49">
        <f t="shared" si="3"/>
        <v>4.9449022661872268E-2</v>
      </c>
      <c r="X7" s="44">
        <f t="shared" si="4"/>
        <v>13082.385738414729</v>
      </c>
      <c r="Y7" s="44">
        <f t="shared" si="5"/>
        <v>14134</v>
      </c>
      <c r="Z7" s="44">
        <f t="shared" si="6"/>
        <v>50202.480387112577</v>
      </c>
      <c r="AA7" s="50">
        <f t="shared" si="7"/>
        <v>60194.385738414727</v>
      </c>
      <c r="AB7" s="51">
        <f t="shared" si="8"/>
        <v>46931.364295702137</v>
      </c>
      <c r="AC7" s="44">
        <f t="shared" si="8"/>
        <v>56272.212525394709</v>
      </c>
      <c r="AD7" s="44">
        <f t="shared" si="9"/>
        <v>0</v>
      </c>
      <c r="AE7" s="44">
        <v>0</v>
      </c>
      <c r="AF7" s="52">
        <f>HLOOKUP(I7,ElecAvoidedCostsWOCC!$A$5:$Q$50,G7+1,FALSE)</f>
        <v>1.2592865625776986</v>
      </c>
      <c r="AG7" s="44">
        <f t="shared" si="10"/>
        <v>168989.96026511426</v>
      </c>
      <c r="AH7" s="52">
        <f>HLOOKUP(I7,ElecAvoidedCostsWOCC!$A$5:$Q$50,T7+1,FALSE)</f>
        <v>1.2592865625776986</v>
      </c>
      <c r="AI7" s="44">
        <f t="shared" si="11"/>
        <v>0</v>
      </c>
      <c r="AJ7" s="44">
        <f t="shared" si="12"/>
        <v>168989.96026511426</v>
      </c>
      <c r="AK7" s="44">
        <f>HLOOKUP(I7,ElecAvoidedCostsWOCC!$A$5:$Q$50,G7+1,FALSE)*J7*L7</f>
        <v>0</v>
      </c>
      <c r="AL7" s="44">
        <f t="shared" si="13"/>
        <v>168989.96026511426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168989.96026511426</v>
      </c>
      <c r="AN7" s="48">
        <f t="shared" si="14"/>
        <v>185888.95629162571</v>
      </c>
      <c r="AO7" s="47">
        <f t="shared" si="15"/>
        <v>3.6007894251774388</v>
      </c>
      <c r="AP7" s="47">
        <f t="shared" si="16"/>
        <v>3.3033880835543323</v>
      </c>
    </row>
    <row r="8" spans="1:42" ht="13.5" customHeight="1">
      <c r="A8" s="53">
        <f>SUMIF('Program Costs'!D:D,C2,'Program Costs'!O:O)</f>
        <v>264563.08000000007</v>
      </c>
      <c r="B8" s="97" t="s">
        <v>65</v>
      </c>
      <c r="C8" s="100">
        <v>18231137</v>
      </c>
      <c r="D8" s="100" t="s">
        <v>99</v>
      </c>
      <c r="E8" s="38" t="s">
        <v>1027</v>
      </c>
      <c r="F8" s="39" t="s">
        <v>1028</v>
      </c>
      <c r="G8" s="39">
        <v>20</v>
      </c>
      <c r="H8" s="39"/>
      <c r="I8" s="40" t="s">
        <v>274</v>
      </c>
      <c r="J8" s="41">
        <v>1</v>
      </c>
      <c r="K8" s="41">
        <v>125175</v>
      </c>
      <c r="L8" s="41"/>
      <c r="M8" s="42">
        <v>46043</v>
      </c>
      <c r="N8" s="42">
        <v>127557.75</v>
      </c>
      <c r="O8" s="43">
        <v>125175</v>
      </c>
      <c r="P8" s="44">
        <v>46043</v>
      </c>
      <c r="Q8" s="44">
        <v>127557.75</v>
      </c>
      <c r="R8" s="45"/>
      <c r="S8" s="46"/>
      <c r="T8" s="39">
        <f t="shared" si="0"/>
        <v>20</v>
      </c>
      <c r="U8" s="47">
        <f t="shared" si="1"/>
        <v>0.92250551983305795</v>
      </c>
      <c r="V8" s="48">
        <f t="shared" si="2"/>
        <v>81514.75</v>
      </c>
      <c r="W8" s="49">
        <f t="shared" si="3"/>
        <v>4.6125275991652899E-2</v>
      </c>
      <c r="X8" s="44">
        <f t="shared" si="4"/>
        <v>12203.045082201748</v>
      </c>
      <c r="Y8" s="44">
        <f t="shared" si="5"/>
        <v>81514.75</v>
      </c>
      <c r="Z8" s="44">
        <f t="shared" si="6"/>
        <v>46828.089589454277</v>
      </c>
      <c r="AA8" s="50">
        <f t="shared" si="7"/>
        <v>139760.79508220174</v>
      </c>
      <c r="AB8" s="51">
        <f t="shared" si="8"/>
        <v>43776.843591151046</v>
      </c>
      <c r="AC8" s="44">
        <f t="shared" si="8"/>
        <v>130654.19751537977</v>
      </c>
      <c r="AD8" s="44">
        <f t="shared" si="9"/>
        <v>0</v>
      </c>
      <c r="AE8" s="44">
        <v>0</v>
      </c>
      <c r="AF8" s="52">
        <f>HLOOKUP(I8,ElecAvoidedCostsWOCC!$A$5:$Q$50,G8+1,FALSE)</f>
        <v>1.2592865625776986</v>
      </c>
      <c r="AG8" s="44">
        <f t="shared" si="10"/>
        <v>157631.19547066343</v>
      </c>
      <c r="AH8" s="52">
        <f>HLOOKUP(I8,ElecAvoidedCostsWOCC!$A$5:$Q$50,T8+1,FALSE)</f>
        <v>1.2592865625776986</v>
      </c>
      <c r="AI8" s="44">
        <f t="shared" si="11"/>
        <v>0</v>
      </c>
      <c r="AJ8" s="44">
        <f t="shared" si="12"/>
        <v>157631.19547066343</v>
      </c>
      <c r="AK8" s="44">
        <f>HLOOKUP(I8,ElecAvoidedCostsWOCC!$A$5:$Q$50,G8+1,FALSE)*J8*L8</f>
        <v>0</v>
      </c>
      <c r="AL8" s="44">
        <f t="shared" si="13"/>
        <v>157631.19547066343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157631.19547066343</v>
      </c>
      <c r="AN8" s="48">
        <f t="shared" si="14"/>
        <v>173394.31501772979</v>
      </c>
      <c r="AO8" s="47">
        <f t="shared" si="15"/>
        <v>3.6007894251774388</v>
      </c>
      <c r="AP8" s="47">
        <f t="shared" si="16"/>
        <v>1.3271239525030869</v>
      </c>
    </row>
    <row r="9" spans="1:42" ht="13.5" customHeight="1">
      <c r="A9" s="36" t="s">
        <v>251</v>
      </c>
      <c r="B9" s="97" t="s">
        <v>65</v>
      </c>
      <c r="C9" s="100">
        <v>18231137</v>
      </c>
      <c r="D9" s="100" t="s">
        <v>99</v>
      </c>
      <c r="E9" s="38" t="s">
        <v>1057</v>
      </c>
      <c r="F9" s="39" t="s">
        <v>1058</v>
      </c>
      <c r="G9" s="39">
        <v>15</v>
      </c>
      <c r="H9" s="39"/>
      <c r="I9" s="40" t="s">
        <v>270</v>
      </c>
      <c r="J9" s="41">
        <v>1</v>
      </c>
      <c r="K9" s="41">
        <v>1170592</v>
      </c>
      <c r="L9" s="41"/>
      <c r="M9" s="42">
        <v>409707</v>
      </c>
      <c r="N9" s="42">
        <v>890686</v>
      </c>
      <c r="O9" s="43">
        <v>1170592</v>
      </c>
      <c r="P9" s="44">
        <v>409707</v>
      </c>
      <c r="Q9" s="44">
        <v>890686</v>
      </c>
      <c r="R9" s="45"/>
      <c r="S9" s="46"/>
      <c r="T9" s="39">
        <f t="shared" si="0"/>
        <v>15</v>
      </c>
      <c r="U9" s="47">
        <f t="shared" si="1"/>
        <v>6.4702071987562562</v>
      </c>
      <c r="V9" s="48">
        <f t="shared" si="2"/>
        <v>480979</v>
      </c>
      <c r="W9" s="49">
        <f t="shared" si="3"/>
        <v>0.4313471465837504</v>
      </c>
      <c r="X9" s="44">
        <f t="shared" si="4"/>
        <v>114118.52964940852</v>
      </c>
      <c r="Y9" s="44">
        <f t="shared" si="5"/>
        <v>480979</v>
      </c>
      <c r="Z9" s="44">
        <f t="shared" si="6"/>
        <v>437919.60893707583</v>
      </c>
      <c r="AA9" s="50">
        <f t="shared" si="7"/>
        <v>1004804.5296494085</v>
      </c>
      <c r="AB9" s="51">
        <f t="shared" si="8"/>
        <v>409385.44352348865</v>
      </c>
      <c r="AC9" s="44">
        <f t="shared" si="8"/>
        <v>939333.01827559923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1.0293963841416951</v>
      </c>
      <c r="AG9" s="44">
        <f t="shared" si="10"/>
        <v>1205003.1721051952</v>
      </c>
      <c r="AH9" s="52">
        <f>HLOOKUP(I9,ElecAvoidedCostsWOCC!$A$5:$Q$50,T9+1,FALSE)</f>
        <v>1.0293963841416951</v>
      </c>
      <c r="AI9" s="44">
        <f t="shared" si="11"/>
        <v>0</v>
      </c>
      <c r="AJ9" s="44">
        <f t="shared" si="12"/>
        <v>1205003.1721051952</v>
      </c>
      <c r="AK9" s="44">
        <f>HLOOKUP(I9,ElecAvoidedCostsWOCC!$A$5:$Q$50,G9+1,FALSE)*J9*L9</f>
        <v>0</v>
      </c>
      <c r="AL9" s="44">
        <f t="shared" si="13"/>
        <v>1205003.1721051952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1205003.1721051952</v>
      </c>
      <c r="AN9" s="48">
        <f t="shared" si="14"/>
        <v>1325503.4893157149</v>
      </c>
      <c r="AO9" s="47">
        <f t="shared" si="15"/>
        <v>2.9434441091358874</v>
      </c>
      <c r="AP9" s="47">
        <f t="shared" si="16"/>
        <v>1.4111113561716764</v>
      </c>
    </row>
    <row r="10" spans="1:42" ht="13.5" customHeight="1">
      <c r="A10" s="54">
        <f>SUM(O5:O999)</f>
        <v>2713804.9</v>
      </c>
      <c r="B10" s="97" t="s">
        <v>65</v>
      </c>
      <c r="C10" s="100">
        <v>18231137</v>
      </c>
      <c r="D10" s="100" t="s">
        <v>99</v>
      </c>
      <c r="E10" s="38" t="s">
        <v>1059</v>
      </c>
      <c r="F10" s="39" t="s">
        <v>1060</v>
      </c>
      <c r="G10" s="39">
        <v>5</v>
      </c>
      <c r="H10" s="39"/>
      <c r="I10" s="40" t="s">
        <v>274</v>
      </c>
      <c r="J10" s="41">
        <v>1</v>
      </c>
      <c r="K10" s="41">
        <v>1009164</v>
      </c>
      <c r="L10" s="41"/>
      <c r="M10" s="42">
        <v>37189</v>
      </c>
      <c r="N10" s="42">
        <v>52838.11</v>
      </c>
      <c r="O10" s="43">
        <v>1009164</v>
      </c>
      <c r="P10" s="44">
        <v>37189</v>
      </c>
      <c r="Q10" s="44">
        <v>52838.11</v>
      </c>
      <c r="R10" s="45"/>
      <c r="S10" s="46"/>
      <c r="T10" s="39">
        <f t="shared" si="0"/>
        <v>5</v>
      </c>
      <c r="U10" s="47">
        <f t="shared" si="1"/>
        <v>1.8593156788831799</v>
      </c>
      <c r="V10" s="48">
        <f t="shared" si="2"/>
        <v>15649.11</v>
      </c>
      <c r="W10" s="49">
        <f t="shared" si="3"/>
        <v>0.37186313577663599</v>
      </c>
      <c r="X10" s="44">
        <f t="shared" si="4"/>
        <v>98381.256539525042</v>
      </c>
      <c r="Y10" s="44">
        <f t="shared" si="5"/>
        <v>15649.11</v>
      </c>
      <c r="Z10" s="44">
        <f t="shared" si="6"/>
        <v>377529.23668825277</v>
      </c>
      <c r="AA10" s="50">
        <f t="shared" si="7"/>
        <v>151219.36653952504</v>
      </c>
      <c r="AB10" s="51">
        <f t="shared" si="8"/>
        <v>352930.01466603042</v>
      </c>
      <c r="AC10" s="44">
        <f t="shared" si="8"/>
        <v>141366.14615268301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0.34568878046554885</v>
      </c>
      <c r="AG10" s="44">
        <f t="shared" si="10"/>
        <v>348856.67244973517</v>
      </c>
      <c r="AH10" s="52">
        <f>HLOOKUP(I10,ElecAvoidedCostsWOCC!$A$5:$Q$50,T10+1,FALSE)</f>
        <v>0.34568878046554885</v>
      </c>
      <c r="AI10" s="44">
        <f t="shared" si="11"/>
        <v>0</v>
      </c>
      <c r="AJ10" s="44">
        <f t="shared" si="12"/>
        <v>348856.67244973517</v>
      </c>
      <c r="AK10" s="44">
        <f>HLOOKUP(I10,ElecAvoidedCostsWOCC!$A$5:$Q$50,G10+1,FALSE)*J10*L10</f>
        <v>0</v>
      </c>
      <c r="AL10" s="44">
        <f t="shared" si="13"/>
        <v>348856.67244973517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348856.67244973517</v>
      </c>
      <c r="AN10" s="48">
        <f t="shared" si="14"/>
        <v>383742.3396947087</v>
      </c>
      <c r="AO10" s="47">
        <f t="shared" si="15"/>
        <v>0.98845849871921565</v>
      </c>
      <c r="AP10" s="47">
        <f t="shared" si="16"/>
        <v>2.714527842332537</v>
      </c>
    </row>
    <row r="11" spans="1:42" ht="13.5" customHeight="1">
      <c r="A11" s="36" t="s">
        <v>252</v>
      </c>
      <c r="B11" s="97" t="s">
        <v>65</v>
      </c>
      <c r="C11" s="100">
        <v>18231137</v>
      </c>
      <c r="D11" s="100" t="s">
        <v>99</v>
      </c>
      <c r="E11" s="38" t="s">
        <v>1061</v>
      </c>
      <c r="F11" s="39" t="s">
        <v>1062</v>
      </c>
      <c r="G11" s="39">
        <v>5</v>
      </c>
      <c r="H11" s="39"/>
      <c r="I11" s="40" t="s">
        <v>270</v>
      </c>
      <c r="J11" s="41">
        <v>1</v>
      </c>
      <c r="K11" s="41"/>
      <c r="L11" s="41"/>
      <c r="M11" s="42"/>
      <c r="N11" s="42"/>
      <c r="O11" s="43">
        <v>0</v>
      </c>
      <c r="P11" s="44">
        <v>0</v>
      </c>
      <c r="Q11" s="44">
        <v>0</v>
      </c>
      <c r="R11" s="45"/>
      <c r="S11" s="46"/>
      <c r="T11" s="39">
        <f t="shared" si="0"/>
        <v>5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0.35807218478063102</v>
      </c>
      <c r="AG11" s="44">
        <f t="shared" si="10"/>
        <v>0</v>
      </c>
      <c r="AH11" s="52">
        <f>HLOOKUP(I11,ElecAvoidedCostsWOCC!$A$5:$Q$50,T11+1,FALSE)</f>
        <v>0.35807218478063102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555646</v>
      </c>
      <c r="B12" s="97" t="s">
        <v>65</v>
      </c>
      <c r="C12" s="100">
        <v>18231137</v>
      </c>
      <c r="D12" s="100" t="s">
        <v>99</v>
      </c>
      <c r="E12" s="38" t="s">
        <v>1063</v>
      </c>
      <c r="F12" s="39" t="s">
        <v>1064</v>
      </c>
      <c r="G12" s="39">
        <v>3</v>
      </c>
      <c r="H12" s="39"/>
      <c r="I12" s="40" t="s">
        <v>270</v>
      </c>
      <c r="J12" s="41">
        <v>1</v>
      </c>
      <c r="K12" s="41">
        <v>186306</v>
      </c>
      <c r="L12" s="41"/>
      <c r="M12" s="42">
        <v>3726</v>
      </c>
      <c r="N12" s="42">
        <v>3726</v>
      </c>
      <c r="O12" s="43">
        <v>186306</v>
      </c>
      <c r="P12" s="44">
        <v>3726</v>
      </c>
      <c r="Q12" s="44">
        <v>3726</v>
      </c>
      <c r="R12" s="45"/>
      <c r="S12" s="46"/>
      <c r="T12" s="39">
        <f t="shared" si="0"/>
        <v>3</v>
      </c>
      <c r="U12" s="47">
        <f t="shared" si="1"/>
        <v>0.20595364095628249</v>
      </c>
      <c r="V12" s="48">
        <f t="shared" si="2"/>
        <v>0</v>
      </c>
      <c r="W12" s="49">
        <f t="shared" si="3"/>
        <v>6.8651213652094159E-2</v>
      </c>
      <c r="X12" s="44">
        <f t="shared" si="4"/>
        <v>18162.576529536083</v>
      </c>
      <c r="Y12" s="44">
        <f t="shared" si="5"/>
        <v>0</v>
      </c>
      <c r="Z12" s="44">
        <f t="shared" si="6"/>
        <v>69697.25631358393</v>
      </c>
      <c r="AA12" s="50">
        <f t="shared" si="7"/>
        <v>21888.576529536083</v>
      </c>
      <c r="AB12" s="51">
        <f t="shared" si="8"/>
        <v>65155.890729722283</v>
      </c>
      <c r="AC12" s="44">
        <f t="shared" si="8"/>
        <v>20462.350686674843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0.22068555405687484</v>
      </c>
      <c r="AG12" s="44">
        <f t="shared" si="10"/>
        <v>41115.042834120126</v>
      </c>
      <c r="AH12" s="52">
        <f>HLOOKUP(I12,ElecAvoidedCostsWOCC!$A$5:$Q$50,T12+1,FALSE)</f>
        <v>0.22068555405687484</v>
      </c>
      <c r="AI12" s="44">
        <f t="shared" si="11"/>
        <v>0</v>
      </c>
      <c r="AJ12" s="44">
        <f t="shared" si="12"/>
        <v>41115.042834120126</v>
      </c>
      <c r="AK12" s="44">
        <f>HLOOKUP(I12,ElecAvoidedCostsWOCC!$A$5:$Q$50,G12+1,FALSE)*J12*L12</f>
        <v>0</v>
      </c>
      <c r="AL12" s="44">
        <f t="shared" si="13"/>
        <v>41115.042834120126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41115.042834120126</v>
      </c>
      <c r="AN12" s="48">
        <f t="shared" si="14"/>
        <v>45226.547117532144</v>
      </c>
      <c r="AO12" s="47">
        <f t="shared" si="15"/>
        <v>0.63102571960334819</v>
      </c>
      <c r="AP12" s="47">
        <f t="shared" si="16"/>
        <v>2.2102322362691122</v>
      </c>
    </row>
    <row r="13" spans="1:42" ht="13.5" customHeight="1">
      <c r="A13" s="56" t="s">
        <v>255</v>
      </c>
      <c r="B13" s="97" t="s">
        <v>65</v>
      </c>
      <c r="C13" s="100">
        <v>18231137</v>
      </c>
      <c r="D13" s="100" t="s">
        <v>99</v>
      </c>
      <c r="E13" s="38" t="s">
        <v>1065</v>
      </c>
      <c r="F13" s="39" t="s">
        <v>1066</v>
      </c>
      <c r="G13" s="39">
        <v>0</v>
      </c>
      <c r="H13" s="39"/>
      <c r="I13" s="40" t="s">
        <v>270</v>
      </c>
      <c r="J13" s="41">
        <v>1</v>
      </c>
      <c r="K13" s="41"/>
      <c r="L13" s="41"/>
      <c r="M13" s="42">
        <v>4000</v>
      </c>
      <c r="N13" s="42">
        <v>4000</v>
      </c>
      <c r="O13" s="43">
        <v>0</v>
      </c>
      <c r="P13" s="44">
        <v>4000</v>
      </c>
      <c r="Q13" s="44">
        <v>4000</v>
      </c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4000</v>
      </c>
      <c r="AB13" s="51">
        <f t="shared" si="8"/>
        <v>0</v>
      </c>
      <c r="AC13" s="44">
        <f t="shared" si="8"/>
        <v>3739.3661774329248</v>
      </c>
      <c r="AD13" s="44">
        <f t="shared" si="9"/>
        <v>0</v>
      </c>
      <c r="AE13" s="44">
        <f t="shared" si="17"/>
        <v>0</v>
      </c>
      <c r="AF13" s="52" t="str">
        <f>HLOOKUP(I13,ElecAvoidedCostsWOCC!$A$5:$Q$50,G13+1,FALSE)</f>
        <v>Comm Flat</v>
      </c>
      <c r="AG13" s="44" t="e">
        <f t="shared" si="10"/>
        <v>#VALUE!</v>
      </c>
      <c r="AH13" s="52" t="str">
        <f>HLOOKUP(I13,ElecAvoidedCostsWOCC!$A$5:$Q$50,T13+1,FALSE)</f>
        <v>Comm Flat</v>
      </c>
      <c r="AI13" s="44" t="e">
        <f t="shared" si="11"/>
        <v>#VALUE!</v>
      </c>
      <c r="AJ13" s="44" t="e">
        <f t="shared" si="12"/>
        <v>#VALUE!</v>
      </c>
      <c r="AK13" s="44" t="e">
        <f>HLOOKUP(I13,ElecAvoidedCostsWOCC!$A$5:$Q$50,G13+1,FALSE)*J13*L13</f>
        <v>#VALUE!</v>
      </c>
      <c r="AL13" s="44" t="e">
        <f t="shared" si="13"/>
        <v>#VALUE!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>
      <c r="A14" s="55">
        <f>SUM(Y5:Y1000)</f>
        <v>644061.86</v>
      </c>
      <c r="B14" s="97" t="s">
        <v>65</v>
      </c>
      <c r="C14" s="100">
        <v>18231137</v>
      </c>
      <c r="D14" s="100" t="s">
        <v>99</v>
      </c>
      <c r="E14" s="38" t="s">
        <v>1067</v>
      </c>
      <c r="F14" s="39" t="s">
        <v>1068</v>
      </c>
      <c r="G14" s="39">
        <v>0</v>
      </c>
      <c r="H14" s="39"/>
      <c r="I14" s="40" t="s">
        <v>270</v>
      </c>
      <c r="J14" s="41">
        <v>1</v>
      </c>
      <c r="K14" s="41"/>
      <c r="L14" s="41"/>
      <c r="M14" s="42">
        <v>4000</v>
      </c>
      <c r="N14" s="42">
        <v>4000</v>
      </c>
      <c r="O14" s="43">
        <v>0</v>
      </c>
      <c r="P14" s="44">
        <v>4000</v>
      </c>
      <c r="Q14" s="44">
        <v>4000</v>
      </c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4000</v>
      </c>
      <c r="AB14" s="51">
        <f t="shared" si="8"/>
        <v>0</v>
      </c>
      <c r="AC14" s="44">
        <f t="shared" si="8"/>
        <v>3739.3661774329248</v>
      </c>
      <c r="AD14" s="44">
        <f t="shared" si="9"/>
        <v>0</v>
      </c>
      <c r="AE14" s="44">
        <f t="shared" si="17"/>
        <v>0</v>
      </c>
      <c r="AF14" s="52" t="str">
        <f>HLOOKUP(I14,ElecAvoidedCostsWOCC!$A$5:$Q$50,G14+1,FALSE)</f>
        <v>Comm Flat</v>
      </c>
      <c r="AG14" s="44" t="e">
        <f t="shared" si="10"/>
        <v>#VALUE!</v>
      </c>
      <c r="AH14" s="52" t="str">
        <f>HLOOKUP(I14,ElecAvoidedCostsWOCC!$A$5:$Q$50,T14+1,FALSE)</f>
        <v>Comm Flat</v>
      </c>
      <c r="AI14" s="44" t="e">
        <f t="shared" si="11"/>
        <v>#VALUE!</v>
      </c>
      <c r="AJ14" s="44" t="e">
        <f t="shared" si="12"/>
        <v>#VALUE!</v>
      </c>
      <c r="AK14" s="44" t="e">
        <f>HLOOKUP(I14,ElecAvoidedCostsWOCC!$A$5:$Q$50,G14+1,FALSE)*J14*L14</f>
        <v>#VALUE!</v>
      </c>
      <c r="AL14" s="44" t="e">
        <f t="shared" si="13"/>
        <v>#VALUE!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10.935425571676138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1015237.06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1464270.9400000002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2.1205320182891643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1.6172737547274778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34" priority="4">
      <formula>ISTEXT(J5)</formula>
    </cfRule>
    <cfRule type="notContainsBlanks" dxfId="233" priority="5">
      <formula>LEN(TRIM(J5))&gt;0</formula>
    </cfRule>
  </conditionalFormatting>
  <conditionalFormatting sqref="M5:N24 R5:S24">
    <cfRule type="expression" dxfId="232" priority="2">
      <formula>ISTEXT(M5)</formula>
    </cfRule>
  </conditionalFormatting>
  <conditionalFormatting sqref="M5:N24 R5:S24">
    <cfRule type="notContainsBlanks" dxfId="231" priority="3">
      <formula>LEN(TRIM(M5))&gt;0</formula>
    </cfRule>
  </conditionalFormatting>
  <conditionalFormatting sqref="R5:S24">
    <cfRule type="expression" dxfId="23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/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512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18230013</v>
      </c>
      <c r="D2" s="20" t="s">
        <v>522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65</v>
      </c>
      <c r="C5" s="100">
        <v>18230013</v>
      </c>
      <c r="D5" s="100" t="s">
        <v>522</v>
      </c>
      <c r="E5" s="38" t="s">
        <v>1726</v>
      </c>
      <c r="F5" s="39" t="s">
        <v>1727</v>
      </c>
      <c r="G5" s="39">
        <v>5</v>
      </c>
      <c r="H5" s="39"/>
      <c r="I5" s="40" t="s">
        <v>270</v>
      </c>
      <c r="J5" s="41">
        <v>1</v>
      </c>
      <c r="K5" s="41">
        <v>49410</v>
      </c>
      <c r="L5" s="41"/>
      <c r="M5" s="42"/>
      <c r="N5" s="42"/>
      <c r="O5" s="43">
        <v>49410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42645</v>
      </c>
      <c r="Y5" s="44">
        <f t="shared" ref="Y5:Y24" si="5">Q5-P5</f>
        <v>0</v>
      </c>
      <c r="Z5" s="44">
        <f t="shared" ref="Z5:Z24" si="6">X5+(A$6*W5)</f>
        <v>42645</v>
      </c>
      <c r="AA5" s="50">
        <f t="shared" ref="AA5:AA24" si="7">Q5+X5</f>
        <v>42645</v>
      </c>
      <c r="AB5" s="51">
        <f t="shared" ref="AB5:AC20" si="8">Z5/(1+ElecDiscountRate)^1</f>
        <v>39866.317659156768</v>
      </c>
      <c r="AC5" s="44">
        <f t="shared" si="8"/>
        <v>39866.317659156768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0.35807218478063102</v>
      </c>
      <c r="AG5" s="44">
        <f t="shared" ref="AG5:AG24" si="10">AF5*J5*K5</f>
        <v>17692.346650010979</v>
      </c>
      <c r="AH5" s="52">
        <f>HLOOKUP(I5,ElecAvoidedCostsWOCC!$A$5:$Q$50,T5+1,FALSE)</f>
        <v>0.35807218478063102</v>
      </c>
      <c r="AI5" s="44">
        <f t="shared" ref="AI5:AI24" si="11">AH5*J5*L5</f>
        <v>0</v>
      </c>
      <c r="AJ5" s="44">
        <f>AG5+AI5</f>
        <v>17692.346650010979</v>
      </c>
      <c r="AK5" s="44">
        <f>HLOOKUP(I5,ElecAvoidedCostsWOCC!$A$5:$Q$50,G5+1,FALSE)*J5*L5</f>
        <v>0</v>
      </c>
      <c r="AL5" s="44">
        <f>AG5+AI5-AK5</f>
        <v>17692.346650010979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17692.346650010979</v>
      </c>
      <c r="AN5" s="48">
        <f>AM5*1.1+AD5+AE5</f>
        <v>19461.581315012078</v>
      </c>
      <c r="AO5" s="47">
        <f>IFERROR(AM5/AB5,0)</f>
        <v>0.44379184456599241</v>
      </c>
      <c r="AP5" s="47">
        <f>AN5/AC5</f>
        <v>0.48817102902259168</v>
      </c>
    </row>
    <row r="6" spans="1:42" ht="13.5" customHeight="1">
      <c r="A6" s="53">
        <f>SUMIF('Program Costs'!D:D,C2,'Program Costs'!L:L)</f>
        <v>0</v>
      </c>
      <c r="B6" s="97" t="s">
        <v>65</v>
      </c>
      <c r="C6" s="100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 t="s">
        <v>65</v>
      </c>
      <c r="C7" s="100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42645</v>
      </c>
      <c r="B8" s="97" t="s">
        <v>65</v>
      </c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97" t="s">
        <v>65</v>
      </c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49410</v>
      </c>
      <c r="B10" s="97" t="s">
        <v>65</v>
      </c>
      <c r="C10" s="100"/>
      <c r="D10" s="100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97" t="s">
        <v>65</v>
      </c>
      <c r="C11" s="100"/>
      <c r="D11" s="100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97" t="s">
        <v>65</v>
      </c>
      <c r="C12" s="100"/>
      <c r="D12" s="100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97" t="s">
        <v>65</v>
      </c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97" t="s">
        <v>65</v>
      </c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42645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42645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0.44379184456599241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0.48817102902259168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29" priority="4">
      <formula>ISTEXT(J5)</formula>
    </cfRule>
    <cfRule type="notContainsBlanks" dxfId="228" priority="5">
      <formula>LEN(TRIM(J5))&gt;0</formula>
    </cfRule>
  </conditionalFormatting>
  <conditionalFormatting sqref="M5:N24 R5:S24">
    <cfRule type="expression" dxfId="227" priority="2">
      <formula>ISTEXT(M5)</formula>
    </cfRule>
  </conditionalFormatting>
  <conditionalFormatting sqref="M5:N24 R5:S24">
    <cfRule type="notContainsBlanks" dxfId="226" priority="3">
      <formula>LEN(TRIM(M5))&gt;0</formula>
    </cfRule>
  </conditionalFormatting>
  <conditionalFormatting sqref="R5:S24">
    <cfRule type="expression" dxfId="225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I16" sqref="I1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7109375" customWidth="1"/>
    <col min="13" max="14" width="14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18230715</v>
      </c>
      <c r="D2" s="20" t="s">
        <v>130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129</v>
      </c>
      <c r="C5" s="98">
        <v>18230715</v>
      </c>
      <c r="D5" s="61" t="s">
        <v>130</v>
      </c>
      <c r="E5" s="38" t="s">
        <v>1069</v>
      </c>
      <c r="F5" s="39" t="s">
        <v>1070</v>
      </c>
      <c r="G5" s="39">
        <v>15</v>
      </c>
      <c r="H5" s="39"/>
      <c r="I5" s="40" t="s">
        <v>269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1.0178775471043147</v>
      </c>
      <c r="AG5" s="44">
        <f t="shared" ref="AG5:AG24" si="10">AF5*J5*K5</f>
        <v>0</v>
      </c>
      <c r="AH5" s="52">
        <f>HLOOKUP(I5,ElecAvoidedCostsWOCC!$A$5:$Q$50,T5+1,FALSE)</f>
        <v>1.0178775471043147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1882382.8</v>
      </c>
      <c r="B6" s="97" t="s">
        <v>129</v>
      </c>
      <c r="C6" s="98">
        <v>18230715</v>
      </c>
      <c r="D6" s="61" t="s">
        <v>130</v>
      </c>
      <c r="E6" s="38" t="s">
        <v>989</v>
      </c>
      <c r="F6" s="39" t="s">
        <v>990</v>
      </c>
      <c r="G6" s="39">
        <v>15</v>
      </c>
      <c r="H6" s="39"/>
      <c r="I6" s="40" t="s">
        <v>270</v>
      </c>
      <c r="J6" s="41">
        <v>1</v>
      </c>
      <c r="K6" s="41">
        <v>36878</v>
      </c>
      <c r="L6" s="41"/>
      <c r="M6" s="42">
        <v>11063</v>
      </c>
      <c r="N6" s="42">
        <v>11063</v>
      </c>
      <c r="O6" s="43">
        <v>36878</v>
      </c>
      <c r="P6" s="44">
        <v>11063</v>
      </c>
      <c r="Q6" s="44">
        <v>11063</v>
      </c>
      <c r="R6" s="45"/>
      <c r="S6" s="46"/>
      <c r="T6" s="39">
        <f t="shared" si="0"/>
        <v>15</v>
      </c>
      <c r="U6" s="47">
        <f t="shared" si="1"/>
        <v>6.1045146945579692E-2</v>
      </c>
      <c r="V6" s="48">
        <f t="shared" si="2"/>
        <v>0</v>
      </c>
      <c r="W6" s="49">
        <f t="shared" si="3"/>
        <v>4.069676463038646E-3</v>
      </c>
      <c r="X6" s="44">
        <f t="shared" si="4"/>
        <v>1234.4907746863873</v>
      </c>
      <c r="Y6" s="44">
        <f t="shared" si="5"/>
        <v>0</v>
      </c>
      <c r="Z6" s="44">
        <f t="shared" si="6"/>
        <v>8895.1797502751706</v>
      </c>
      <c r="AA6" s="50">
        <f t="shared" si="7"/>
        <v>12297.490774686386</v>
      </c>
      <c r="AB6" s="51">
        <f t="shared" si="8"/>
        <v>8315.5835750913066</v>
      </c>
      <c r="AC6" s="44">
        <f t="shared" si="8"/>
        <v>11496.205267538922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37962.079854377429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4" si="12">AG6+AI6</f>
        <v>37962.079854377429</v>
      </c>
      <c r="AK6" s="44">
        <f>HLOOKUP(I6,ElecAvoidedCostsWOCC!$A$5:$Q$50,G6+1,FALSE)*J6*L6</f>
        <v>0</v>
      </c>
      <c r="AL6" s="44">
        <f t="shared" ref="AL6:AL24" si="13">AG6+AI6-AK6</f>
        <v>37962.079854377429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37962.079854377429</v>
      </c>
      <c r="AN6" s="48">
        <f t="shared" ref="AN6:AN24" si="14">AM6*1.1+AD6+AE6</f>
        <v>41758.287839815173</v>
      </c>
      <c r="AO6" s="47">
        <f t="shared" ref="AO6:AO24" si="15">IFERROR(AM6/AB6,0)</f>
        <v>4.5651732691485334</v>
      </c>
      <c r="AP6" s="47">
        <f t="shared" ref="AP6:AP24" si="16">AN6/AC6</f>
        <v>3.6323540566664465</v>
      </c>
    </row>
    <row r="7" spans="1:42" ht="13.5" customHeight="1">
      <c r="A7" s="36" t="s">
        <v>249</v>
      </c>
      <c r="B7" s="97" t="s">
        <v>129</v>
      </c>
      <c r="C7" s="98">
        <v>18230715</v>
      </c>
      <c r="D7" s="61" t="s">
        <v>130</v>
      </c>
      <c r="E7" s="38" t="s">
        <v>989</v>
      </c>
      <c r="F7" s="39" t="s">
        <v>990</v>
      </c>
      <c r="G7" s="39">
        <v>15</v>
      </c>
      <c r="H7" s="39"/>
      <c r="I7" s="40" t="s">
        <v>270</v>
      </c>
      <c r="J7" s="41">
        <v>1</v>
      </c>
      <c r="K7" s="41">
        <v>80610</v>
      </c>
      <c r="L7" s="41"/>
      <c r="M7" s="42">
        <v>28214</v>
      </c>
      <c r="N7" s="42">
        <v>28214</v>
      </c>
      <c r="O7" s="43">
        <v>80610</v>
      </c>
      <c r="P7" s="44">
        <v>28214</v>
      </c>
      <c r="Q7" s="44">
        <v>28214</v>
      </c>
      <c r="R7" s="45"/>
      <c r="S7" s="46"/>
      <c r="T7" s="39">
        <f t="shared" si="0"/>
        <v>15</v>
      </c>
      <c r="U7" s="47">
        <f t="shared" si="1"/>
        <v>0.13343590474763217</v>
      </c>
      <c r="V7" s="48">
        <f t="shared" si="2"/>
        <v>0</v>
      </c>
      <c r="W7" s="49">
        <f t="shared" si="3"/>
        <v>8.8957269831754782E-3</v>
      </c>
      <c r="X7" s="44">
        <f t="shared" si="4"/>
        <v>2698.4191482040701</v>
      </c>
      <c r="Y7" s="44">
        <f t="shared" si="5"/>
        <v>0</v>
      </c>
      <c r="Z7" s="44">
        <f t="shared" si="6"/>
        <v>19443.58261482948</v>
      </c>
      <c r="AA7" s="50">
        <f t="shared" si="7"/>
        <v>30912.41914820407</v>
      </c>
      <c r="AB7" s="51">
        <f t="shared" si="8"/>
        <v>18176.668799504045</v>
      </c>
      <c r="AC7" s="44">
        <f t="shared" si="8"/>
        <v>28898.213656356049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82979.642525662042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82979.642525662042</v>
      </c>
      <c r="AK7" s="44">
        <f>HLOOKUP(I7,ElecAvoidedCostsWOCC!$A$5:$Q$50,G7+1,FALSE)*J7*L7</f>
        <v>0</v>
      </c>
      <c r="AL7" s="44">
        <f t="shared" si="13"/>
        <v>82979.642525662042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82979.642525662042</v>
      </c>
      <c r="AN7" s="48">
        <f t="shared" si="14"/>
        <v>91277.606778228248</v>
      </c>
      <c r="AO7" s="47">
        <f t="shared" si="15"/>
        <v>4.5651732691485343</v>
      </c>
      <c r="AP7" s="47">
        <f t="shared" si="16"/>
        <v>3.1585899344388055</v>
      </c>
    </row>
    <row r="8" spans="1:42" ht="13.5" customHeight="1">
      <c r="A8" s="53">
        <f>SUMIF('Program Costs'!D:D,C2,'Program Costs'!O:O)</f>
        <v>303338.80000000005</v>
      </c>
      <c r="B8" s="97" t="s">
        <v>129</v>
      </c>
      <c r="C8" s="98">
        <v>18230715</v>
      </c>
      <c r="D8" s="61" t="s">
        <v>130</v>
      </c>
      <c r="E8" s="38" t="s">
        <v>989</v>
      </c>
      <c r="F8" s="39" t="s">
        <v>990</v>
      </c>
      <c r="G8" s="39">
        <v>15</v>
      </c>
      <c r="H8" s="39"/>
      <c r="I8" s="40" t="s">
        <v>270</v>
      </c>
      <c r="J8" s="41">
        <v>1</v>
      </c>
      <c r="K8" s="41">
        <v>1387316</v>
      </c>
      <c r="L8" s="41"/>
      <c r="M8" s="42">
        <v>455844</v>
      </c>
      <c r="N8" s="42">
        <v>455844</v>
      </c>
      <c r="O8" s="43">
        <v>1387316</v>
      </c>
      <c r="P8" s="44">
        <v>455844</v>
      </c>
      <c r="Q8" s="44">
        <v>455844</v>
      </c>
      <c r="R8" s="45"/>
      <c r="S8" s="46"/>
      <c r="T8" s="39">
        <f t="shared" si="0"/>
        <v>15</v>
      </c>
      <c r="U8" s="47">
        <f t="shared" si="1"/>
        <v>2.296461551059001</v>
      </c>
      <c r="V8" s="48">
        <f t="shared" si="2"/>
        <v>0</v>
      </c>
      <c r="W8" s="49">
        <f t="shared" si="3"/>
        <v>0.15309743673726672</v>
      </c>
      <c r="X8" s="44">
        <f t="shared" si="4"/>
        <v>46440.392742958407</v>
      </c>
      <c r="Y8" s="44">
        <f t="shared" si="5"/>
        <v>0</v>
      </c>
      <c r="Z8" s="44">
        <f t="shared" si="6"/>
        <v>334628.37438127742</v>
      </c>
      <c r="AA8" s="50">
        <f t="shared" si="7"/>
        <v>502284.39274295839</v>
      </c>
      <c r="AB8" s="51">
        <f t="shared" si="8"/>
        <v>312824.50629267778</v>
      </c>
      <c r="AC8" s="44">
        <f t="shared" si="8"/>
        <v>469556.31741886353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1428098.0740619199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1428098.0740619199</v>
      </c>
      <c r="AK8" s="44">
        <f>HLOOKUP(I8,ElecAvoidedCostsWOCC!$A$5:$Q$50,G8+1,FALSE)*J8*L8</f>
        <v>0</v>
      </c>
      <c r="AL8" s="44">
        <f t="shared" si="13"/>
        <v>1428098.0740619199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1428098.0740619199</v>
      </c>
      <c r="AN8" s="48">
        <f t="shared" si="14"/>
        <v>1570907.8814681121</v>
      </c>
      <c r="AO8" s="47">
        <f t="shared" si="15"/>
        <v>4.5651732691485343</v>
      </c>
      <c r="AP8" s="47">
        <f t="shared" si="16"/>
        <v>3.3455153795040897</v>
      </c>
    </row>
    <row r="9" spans="1:42" ht="13.5" customHeight="1">
      <c r="A9" s="36" t="s">
        <v>251</v>
      </c>
      <c r="B9" s="97" t="s">
        <v>129</v>
      </c>
      <c r="C9" s="98">
        <v>18230715</v>
      </c>
      <c r="D9" s="61" t="s">
        <v>130</v>
      </c>
      <c r="E9" s="38" t="s">
        <v>1005</v>
      </c>
      <c r="F9" s="39" t="s">
        <v>1006</v>
      </c>
      <c r="G9" s="39">
        <v>15</v>
      </c>
      <c r="H9" s="39"/>
      <c r="I9" s="40" t="s">
        <v>275</v>
      </c>
      <c r="J9" s="41">
        <v>1</v>
      </c>
      <c r="K9" s="41"/>
      <c r="L9" s="41"/>
      <c r="M9" s="42"/>
      <c r="N9" s="42"/>
      <c r="O9" s="43">
        <v>0</v>
      </c>
      <c r="P9" s="44">
        <v>0</v>
      </c>
      <c r="Q9" s="44">
        <v>0</v>
      </c>
      <c r="R9" s="45"/>
      <c r="S9" s="46"/>
      <c r="T9" s="39">
        <f t="shared" si="0"/>
        <v>15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1.3787827893853604</v>
      </c>
      <c r="AG9" s="44">
        <f t="shared" si="10"/>
        <v>0</v>
      </c>
      <c r="AH9" s="52">
        <f>HLOOKUP(I9,ElecAvoidedCostsWOCC!$A$5:$Q$50,T9+1,FALSE)</f>
        <v>1.3787827893853604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9061654</v>
      </c>
      <c r="B10" s="97" t="s">
        <v>129</v>
      </c>
      <c r="C10" s="98">
        <v>18230715</v>
      </c>
      <c r="D10" s="61" t="s">
        <v>130</v>
      </c>
      <c r="E10" s="38" t="s">
        <v>1005</v>
      </c>
      <c r="F10" s="39" t="s">
        <v>1006</v>
      </c>
      <c r="G10" s="39">
        <v>15</v>
      </c>
      <c r="H10" s="39"/>
      <c r="I10" s="40" t="s">
        <v>275</v>
      </c>
      <c r="J10" s="41">
        <v>1</v>
      </c>
      <c r="K10" s="41">
        <v>1511</v>
      </c>
      <c r="L10" s="41"/>
      <c r="M10" s="42">
        <v>1184.8</v>
      </c>
      <c r="N10" s="42">
        <v>2991.82</v>
      </c>
      <c r="O10" s="43">
        <v>1511</v>
      </c>
      <c r="P10" s="44">
        <v>1184.8</v>
      </c>
      <c r="Q10" s="44">
        <v>2991.82</v>
      </c>
      <c r="R10" s="45"/>
      <c r="S10" s="46"/>
      <c r="T10" s="39">
        <f t="shared" si="0"/>
        <v>15</v>
      </c>
      <c r="U10" s="47">
        <f t="shared" si="1"/>
        <v>2.501199008481233E-3</v>
      </c>
      <c r="V10" s="48">
        <f t="shared" si="2"/>
        <v>1807.0200000000002</v>
      </c>
      <c r="W10" s="49">
        <f t="shared" si="3"/>
        <v>1.6674660056541555E-4</v>
      </c>
      <c r="X10" s="44">
        <f t="shared" si="4"/>
        <v>50.580713719592481</v>
      </c>
      <c r="Y10" s="44">
        <f t="shared" si="5"/>
        <v>1807.0200000000002</v>
      </c>
      <c r="Z10" s="44">
        <f t="shared" si="6"/>
        <v>364.46164658240099</v>
      </c>
      <c r="AA10" s="50">
        <f t="shared" si="7"/>
        <v>3042.4007137195927</v>
      </c>
      <c r="AB10" s="51">
        <f t="shared" si="8"/>
        <v>340.71388855043557</v>
      </c>
      <c r="AC10" s="44">
        <f t="shared" si="8"/>
        <v>2844.1625817702088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1.3787827893853604</v>
      </c>
      <c r="AG10" s="44">
        <f t="shared" si="10"/>
        <v>2083.3407947612795</v>
      </c>
      <c r="AH10" s="52">
        <f>HLOOKUP(I10,ElecAvoidedCostsWOCC!$A$5:$Q$50,T10+1,FALSE)</f>
        <v>1.3787827893853604</v>
      </c>
      <c r="AI10" s="44">
        <f t="shared" si="11"/>
        <v>0</v>
      </c>
      <c r="AJ10" s="44">
        <f t="shared" si="12"/>
        <v>2083.3407947612795</v>
      </c>
      <c r="AK10" s="44">
        <f>HLOOKUP(I10,ElecAvoidedCostsWOCC!$A$5:$Q$50,G10+1,FALSE)*J10*L10</f>
        <v>0</v>
      </c>
      <c r="AL10" s="44">
        <f t="shared" si="13"/>
        <v>2083.3407947612795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2083.3407947612795</v>
      </c>
      <c r="AN10" s="48">
        <f t="shared" si="14"/>
        <v>2291.6748742374075</v>
      </c>
      <c r="AO10" s="47">
        <f t="shared" si="15"/>
        <v>6.1146341982853585</v>
      </c>
      <c r="AP10" s="47">
        <f t="shared" si="16"/>
        <v>0.80574679131425297</v>
      </c>
    </row>
    <row r="11" spans="1:42" ht="13.5" customHeight="1">
      <c r="A11" s="36" t="s">
        <v>252</v>
      </c>
      <c r="B11" s="97" t="s">
        <v>129</v>
      </c>
      <c r="C11" s="98">
        <v>18230715</v>
      </c>
      <c r="D11" s="61" t="s">
        <v>130</v>
      </c>
      <c r="E11" s="38" t="s">
        <v>1009</v>
      </c>
      <c r="F11" s="39" t="s">
        <v>1010</v>
      </c>
      <c r="G11" s="39">
        <v>15</v>
      </c>
      <c r="H11" s="39"/>
      <c r="I11" s="40" t="s">
        <v>270</v>
      </c>
      <c r="J11" s="41">
        <v>1</v>
      </c>
      <c r="K11" s="41">
        <v>219761</v>
      </c>
      <c r="L11" s="41"/>
      <c r="M11" s="42">
        <v>22900</v>
      </c>
      <c r="N11" s="42">
        <v>24646</v>
      </c>
      <c r="O11" s="43">
        <v>219761</v>
      </c>
      <c r="P11" s="44">
        <v>22900</v>
      </c>
      <c r="Q11" s="44">
        <v>24646</v>
      </c>
      <c r="R11" s="45"/>
      <c r="S11" s="46"/>
      <c r="T11" s="39">
        <f t="shared" si="0"/>
        <v>15</v>
      </c>
      <c r="U11" s="47">
        <f t="shared" si="1"/>
        <v>0.36377630397276262</v>
      </c>
      <c r="V11" s="48">
        <f t="shared" si="2"/>
        <v>1746</v>
      </c>
      <c r="W11" s="49">
        <f t="shared" si="3"/>
        <v>2.4251753598184173E-2</v>
      </c>
      <c r="X11" s="44">
        <f t="shared" si="4"/>
        <v>7356.4978343688708</v>
      </c>
      <c r="Y11" s="44">
        <f t="shared" si="5"/>
        <v>1746</v>
      </c>
      <c r="Z11" s="44">
        <f t="shared" si="6"/>
        <v>53007.581677428869</v>
      </c>
      <c r="AA11" s="50">
        <f t="shared" si="7"/>
        <v>32002.497834368871</v>
      </c>
      <c r="AB11" s="51">
        <f t="shared" si="8"/>
        <v>49553.689518022686</v>
      </c>
      <c r="AC11" s="44">
        <f t="shared" si="8"/>
        <v>29917.264498802346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226221.17877536305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226221.17877536305</v>
      </c>
      <c r="AK11" s="44">
        <f>HLOOKUP(I11,ElecAvoidedCostsWOCC!$A$5:$Q$50,G11+1,FALSE)*J11*L11</f>
        <v>0</v>
      </c>
      <c r="AL11" s="44">
        <f t="shared" si="13"/>
        <v>226221.17877536305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226221.17877536305</v>
      </c>
      <c r="AN11" s="48">
        <f t="shared" si="14"/>
        <v>248843.29665289939</v>
      </c>
      <c r="AO11" s="47">
        <f t="shared" si="15"/>
        <v>4.5651732691485334</v>
      </c>
      <c r="AP11" s="47">
        <f t="shared" si="16"/>
        <v>8.3177155673059993</v>
      </c>
    </row>
    <row r="12" spans="1:42" ht="13.5" customHeight="1">
      <c r="A12" s="55">
        <f>SUM(P5:P1000)</f>
        <v>1882382.8</v>
      </c>
      <c r="B12" s="97" t="s">
        <v>129</v>
      </c>
      <c r="C12" s="98">
        <v>18230715</v>
      </c>
      <c r="D12" s="61" t="s">
        <v>130</v>
      </c>
      <c r="E12" s="38" t="s">
        <v>1011</v>
      </c>
      <c r="F12" s="39" t="s">
        <v>1012</v>
      </c>
      <c r="G12" s="39">
        <v>20</v>
      </c>
      <c r="H12" s="39"/>
      <c r="I12" s="40" t="s">
        <v>271</v>
      </c>
      <c r="J12" s="41">
        <v>1</v>
      </c>
      <c r="K12" s="41">
        <v>25282</v>
      </c>
      <c r="L12" s="41"/>
      <c r="M12" s="42">
        <v>4424</v>
      </c>
      <c r="N12" s="42">
        <v>4424</v>
      </c>
      <c r="O12" s="43">
        <v>25282</v>
      </c>
      <c r="P12" s="44">
        <v>4424</v>
      </c>
      <c r="Q12" s="44">
        <v>4424</v>
      </c>
      <c r="R12" s="45"/>
      <c r="S12" s="46"/>
      <c r="T12" s="39">
        <f t="shared" si="0"/>
        <v>20</v>
      </c>
      <c r="U12" s="47">
        <f t="shared" si="1"/>
        <v>5.5799967643876056E-2</v>
      </c>
      <c r="V12" s="48">
        <f t="shared" si="2"/>
        <v>0</v>
      </c>
      <c r="W12" s="49">
        <f t="shared" si="3"/>
        <v>2.7899983821938028E-3</v>
      </c>
      <c r="X12" s="44">
        <f t="shared" si="4"/>
        <v>846.31476125660959</v>
      </c>
      <c r="Y12" s="44">
        <f t="shared" si="5"/>
        <v>0</v>
      </c>
      <c r="Z12" s="44">
        <f t="shared" si="6"/>
        <v>6098.1597279260504</v>
      </c>
      <c r="AA12" s="50">
        <f t="shared" si="7"/>
        <v>5270.3147612566099</v>
      </c>
      <c r="AB12" s="51">
        <f t="shared" si="8"/>
        <v>5700.8130577975598</v>
      </c>
      <c r="AC12" s="44">
        <f t="shared" si="8"/>
        <v>4926.9091906671119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1.3192527795896587</v>
      </c>
      <c r="AG12" s="44">
        <f t="shared" si="10"/>
        <v>33353.348773585749</v>
      </c>
      <c r="AH12" s="52">
        <f>HLOOKUP(I12,ElecAvoidedCostsWOCC!$A$5:$Q$50,T12+1,FALSE)</f>
        <v>1.3192527795896587</v>
      </c>
      <c r="AI12" s="44">
        <f t="shared" si="11"/>
        <v>0</v>
      </c>
      <c r="AJ12" s="44">
        <f t="shared" si="12"/>
        <v>33353.348773585749</v>
      </c>
      <c r="AK12" s="44">
        <f>HLOOKUP(I12,ElecAvoidedCostsWOCC!$A$5:$Q$50,G12+1,FALSE)*J12*L12</f>
        <v>0</v>
      </c>
      <c r="AL12" s="44">
        <f t="shared" si="13"/>
        <v>33353.348773585749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33353.348773585749</v>
      </c>
      <c r="AN12" s="48">
        <f t="shared" si="14"/>
        <v>36688.683650944324</v>
      </c>
      <c r="AO12" s="47">
        <f t="shared" si="15"/>
        <v>5.8506301531787841</v>
      </c>
      <c r="AP12" s="47">
        <f t="shared" si="16"/>
        <v>7.4465922206243489</v>
      </c>
    </row>
    <row r="13" spans="1:42" ht="13.5" customHeight="1">
      <c r="A13" s="56" t="s">
        <v>255</v>
      </c>
      <c r="B13" s="97" t="s">
        <v>129</v>
      </c>
      <c r="C13" s="98">
        <v>18230715</v>
      </c>
      <c r="D13" s="61" t="s">
        <v>130</v>
      </c>
      <c r="E13" s="38" t="s">
        <v>1011</v>
      </c>
      <c r="F13" s="39" t="s">
        <v>1012</v>
      </c>
      <c r="G13" s="39">
        <v>1</v>
      </c>
      <c r="H13" s="39"/>
      <c r="I13" s="40" t="s">
        <v>271</v>
      </c>
      <c r="J13" s="41">
        <v>1</v>
      </c>
      <c r="K13" s="41">
        <v>4056</v>
      </c>
      <c r="L13" s="41"/>
      <c r="M13" s="42">
        <v>3943</v>
      </c>
      <c r="N13" s="42">
        <v>3943</v>
      </c>
      <c r="O13" s="43">
        <v>4056</v>
      </c>
      <c r="P13" s="44">
        <v>3943</v>
      </c>
      <c r="Q13" s="44">
        <v>3943</v>
      </c>
      <c r="R13" s="45"/>
      <c r="S13" s="46"/>
      <c r="T13" s="39">
        <f t="shared" si="0"/>
        <v>1</v>
      </c>
      <c r="U13" s="47">
        <f t="shared" si="1"/>
        <v>4.4760040495918292E-4</v>
      </c>
      <c r="V13" s="48">
        <f t="shared" si="2"/>
        <v>0</v>
      </c>
      <c r="W13" s="49">
        <f t="shared" si="3"/>
        <v>4.4760040495918292E-4</v>
      </c>
      <c r="X13" s="44">
        <f t="shared" si="4"/>
        <v>135.77456971983261</v>
      </c>
      <c r="Y13" s="44">
        <f t="shared" si="5"/>
        <v>0</v>
      </c>
      <c r="Z13" s="44">
        <f t="shared" si="6"/>
        <v>978.32987328803324</v>
      </c>
      <c r="AA13" s="50">
        <f t="shared" si="7"/>
        <v>4078.7745697198325</v>
      </c>
      <c r="AB13" s="51">
        <f t="shared" si="8"/>
        <v>914.58340963637761</v>
      </c>
      <c r="AC13" s="44">
        <f t="shared" si="8"/>
        <v>3813.0079178459682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8.1625385732676276E-2</v>
      </c>
      <c r="AG13" s="44">
        <f t="shared" si="10"/>
        <v>331.072564531735</v>
      </c>
      <c r="AH13" s="52">
        <f>HLOOKUP(I13,ElecAvoidedCostsWOCC!$A$5:$Q$50,T13+1,FALSE)</f>
        <v>8.1625385732676276E-2</v>
      </c>
      <c r="AI13" s="44">
        <f t="shared" si="11"/>
        <v>0</v>
      </c>
      <c r="AJ13" s="44">
        <f t="shared" si="12"/>
        <v>331.072564531735</v>
      </c>
      <c r="AK13" s="44">
        <f>HLOOKUP(I13,ElecAvoidedCostsWOCC!$A$5:$Q$50,G13+1,FALSE)*J13*L13</f>
        <v>0</v>
      </c>
      <c r="AL13" s="44">
        <f t="shared" si="13"/>
        <v>331.072564531735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331.072564531735</v>
      </c>
      <c r="AN13" s="48">
        <f t="shared" si="14"/>
        <v>364.17982098490853</v>
      </c>
      <c r="AO13" s="47">
        <f t="shared" si="15"/>
        <v>0.36199275106396656</v>
      </c>
      <c r="AP13" s="47">
        <f t="shared" si="16"/>
        <v>9.5509851757832123E-2</v>
      </c>
    </row>
    <row r="14" spans="1:42" ht="13.5" customHeight="1">
      <c r="A14" s="55">
        <f>SUM(Y5:Y1000)</f>
        <v>673138.02</v>
      </c>
      <c r="B14" s="97" t="s">
        <v>129</v>
      </c>
      <c r="C14" s="98">
        <v>18230715</v>
      </c>
      <c r="D14" s="61" t="s">
        <v>130</v>
      </c>
      <c r="E14" s="38" t="s">
        <v>1011</v>
      </c>
      <c r="F14" s="39" t="s">
        <v>1012</v>
      </c>
      <c r="G14" s="39">
        <v>7</v>
      </c>
      <c r="H14" s="39"/>
      <c r="I14" s="40" t="s">
        <v>271</v>
      </c>
      <c r="J14" s="41">
        <v>1</v>
      </c>
      <c r="K14" s="41">
        <v>4892300</v>
      </c>
      <c r="L14" s="41"/>
      <c r="M14" s="42">
        <v>776511</v>
      </c>
      <c r="N14" s="42">
        <v>1256311</v>
      </c>
      <c r="O14" s="43">
        <v>4892300</v>
      </c>
      <c r="P14" s="44">
        <v>776511</v>
      </c>
      <c r="Q14" s="44">
        <v>1256311</v>
      </c>
      <c r="R14" s="45"/>
      <c r="S14" s="46"/>
      <c r="T14" s="39">
        <f t="shared" si="0"/>
        <v>7</v>
      </c>
      <c r="U14" s="47">
        <f t="shared" si="1"/>
        <v>3.7792327978976021</v>
      </c>
      <c r="V14" s="48">
        <f t="shared" si="2"/>
        <v>479800</v>
      </c>
      <c r="W14" s="49">
        <f t="shared" si="3"/>
        <v>0.53989039969965746</v>
      </c>
      <c r="X14" s="44">
        <f t="shared" si="4"/>
        <v>163769.70597641449</v>
      </c>
      <c r="Y14" s="44">
        <f t="shared" si="5"/>
        <v>479800</v>
      </c>
      <c r="Z14" s="44">
        <f t="shared" si="6"/>
        <v>1180050.1082561749</v>
      </c>
      <c r="AA14" s="50">
        <f t="shared" si="7"/>
        <v>1420080.7059764145</v>
      </c>
      <c r="AB14" s="51">
        <f t="shared" si="8"/>
        <v>1103159.8656223004</v>
      </c>
      <c r="AC14" s="44">
        <f t="shared" si="8"/>
        <v>1327550.4402883186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0.51471879727314174</v>
      </c>
      <c r="AG14" s="44">
        <f t="shared" si="10"/>
        <v>2518158.7718993914</v>
      </c>
      <c r="AH14" s="52">
        <f>HLOOKUP(I14,ElecAvoidedCostsWOCC!$A$5:$Q$50,T14+1,FALSE)</f>
        <v>0.51471879727314174</v>
      </c>
      <c r="AI14" s="44">
        <f t="shared" si="11"/>
        <v>0</v>
      </c>
      <c r="AJ14" s="44">
        <f t="shared" si="12"/>
        <v>2518158.7718993914</v>
      </c>
      <c r="AK14" s="44">
        <f>HLOOKUP(I14,ElecAvoidedCostsWOCC!$A$5:$Q$50,G14+1,FALSE)*J14*L14</f>
        <v>0</v>
      </c>
      <c r="AL14" s="44">
        <f t="shared" si="13"/>
        <v>2518158.7718993914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2518158.7718993914</v>
      </c>
      <c r="AN14" s="48">
        <f t="shared" si="14"/>
        <v>2769974.6490893308</v>
      </c>
      <c r="AO14" s="47">
        <f t="shared" si="15"/>
        <v>2.2826780146492003</v>
      </c>
      <c r="AP14" s="47">
        <f t="shared" si="16"/>
        <v>2.0865306243940118</v>
      </c>
    </row>
    <row r="15" spans="1:42" ht="13.5" customHeight="1">
      <c r="A15" s="57" t="s">
        <v>258</v>
      </c>
      <c r="B15" s="97" t="s">
        <v>129</v>
      </c>
      <c r="C15" s="98">
        <v>18230715</v>
      </c>
      <c r="D15" s="61" t="s">
        <v>130</v>
      </c>
      <c r="E15" s="38" t="s">
        <v>1011</v>
      </c>
      <c r="F15" s="39" t="s">
        <v>1012</v>
      </c>
      <c r="G15" s="39">
        <v>10</v>
      </c>
      <c r="H15" s="39"/>
      <c r="I15" s="40" t="s">
        <v>271</v>
      </c>
      <c r="J15" s="41">
        <v>1</v>
      </c>
      <c r="K15" s="41">
        <v>283870</v>
      </c>
      <c r="L15" s="41"/>
      <c r="M15" s="42">
        <v>49678</v>
      </c>
      <c r="N15" s="42">
        <v>91384</v>
      </c>
      <c r="O15" s="43">
        <v>283870</v>
      </c>
      <c r="P15" s="44">
        <v>49678</v>
      </c>
      <c r="Q15" s="44">
        <v>91384</v>
      </c>
      <c r="R15" s="45"/>
      <c r="S15" s="46"/>
      <c r="T15" s="39">
        <f t="shared" si="0"/>
        <v>10</v>
      </c>
      <c r="U15" s="47">
        <f t="shared" si="1"/>
        <v>0.31326510590671419</v>
      </c>
      <c r="V15" s="48">
        <f t="shared" si="2"/>
        <v>41706</v>
      </c>
      <c r="W15" s="49">
        <f t="shared" si="3"/>
        <v>3.1326510590671416E-2</v>
      </c>
      <c r="X15" s="44">
        <f t="shared" si="4"/>
        <v>9502.5461307615606</v>
      </c>
      <c r="Y15" s="44">
        <f t="shared" si="5"/>
        <v>41706</v>
      </c>
      <c r="Z15" s="44">
        <f t="shared" si="6"/>
        <v>68471.03085065927</v>
      </c>
      <c r="AA15" s="50">
        <f t="shared" si="7"/>
        <v>100886.54613076156</v>
      </c>
      <c r="AB15" s="51">
        <f t="shared" si="8"/>
        <v>64009.564224230402</v>
      </c>
      <c r="AC15" s="44">
        <f t="shared" si="8"/>
        <v>94312.934589849072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0.7278724357900942</v>
      </c>
      <c r="AG15" s="44">
        <f t="shared" si="10"/>
        <v>206621.14834773404</v>
      </c>
      <c r="AH15" s="52">
        <f>HLOOKUP(I15,ElecAvoidedCostsWOCC!$A$5:$Q$50,T15+1,FALSE)</f>
        <v>0.7278724357900942</v>
      </c>
      <c r="AI15" s="44">
        <f t="shared" si="11"/>
        <v>0</v>
      </c>
      <c r="AJ15" s="44">
        <f t="shared" si="12"/>
        <v>206621.14834773404</v>
      </c>
      <c r="AK15" s="44">
        <f>HLOOKUP(I15,ElecAvoidedCostsWOCC!$A$5:$Q$50,G15+1,FALSE)*J15*L15</f>
        <v>0</v>
      </c>
      <c r="AL15" s="44">
        <f t="shared" si="13"/>
        <v>206621.14834773404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206621.14834773404</v>
      </c>
      <c r="AN15" s="48">
        <f t="shared" si="14"/>
        <v>227283.26318250745</v>
      </c>
      <c r="AO15" s="47">
        <f t="shared" si="15"/>
        <v>3.2279730514009493</v>
      </c>
      <c r="AP15" s="47">
        <f t="shared" si="16"/>
        <v>2.4098843299800152</v>
      </c>
    </row>
    <row r="16" spans="1:42" ht="13.5" customHeight="1">
      <c r="A16" s="54">
        <f>SUM(U5:U999)</f>
        <v>10.546316489241368</v>
      </c>
      <c r="B16" s="97" t="s">
        <v>129</v>
      </c>
      <c r="C16" s="98">
        <v>18230715</v>
      </c>
      <c r="D16" s="61" t="s">
        <v>130</v>
      </c>
      <c r="E16" s="38" t="s">
        <v>1011</v>
      </c>
      <c r="F16" s="39" t="s">
        <v>1012</v>
      </c>
      <c r="G16" s="39">
        <v>11</v>
      </c>
      <c r="H16" s="39"/>
      <c r="I16" s="40" t="s">
        <v>271</v>
      </c>
      <c r="J16" s="41">
        <v>1</v>
      </c>
      <c r="K16" s="41">
        <v>123798</v>
      </c>
      <c r="L16" s="41"/>
      <c r="M16" s="42">
        <v>21665</v>
      </c>
      <c r="N16" s="42">
        <v>32477</v>
      </c>
      <c r="O16" s="43">
        <v>123798</v>
      </c>
      <c r="P16" s="44">
        <v>21665</v>
      </c>
      <c r="Q16" s="44">
        <v>32477</v>
      </c>
      <c r="R16" s="45"/>
      <c r="S16" s="46"/>
      <c r="T16" s="39">
        <f t="shared" si="0"/>
        <v>11</v>
      </c>
      <c r="U16" s="47">
        <f t="shared" si="1"/>
        <v>0.15027918744193941</v>
      </c>
      <c r="V16" s="48">
        <f t="shared" si="2"/>
        <v>10812</v>
      </c>
      <c r="W16" s="49">
        <f t="shared" si="3"/>
        <v>1.3661744312903583E-2</v>
      </c>
      <c r="X16" s="44">
        <f t="shared" si="4"/>
        <v>4144.1371257829978</v>
      </c>
      <c r="Y16" s="44">
        <f t="shared" si="5"/>
        <v>10812</v>
      </c>
      <c r="Z16" s="44">
        <f t="shared" si="6"/>
        <v>29860.76963839052</v>
      </c>
      <c r="AA16" s="50">
        <f t="shared" si="7"/>
        <v>36621.137125782996</v>
      </c>
      <c r="AB16" s="51">
        <f t="shared" si="8"/>
        <v>27915.088004478373</v>
      </c>
      <c r="AC16" s="44">
        <f t="shared" si="8"/>
        <v>34234.960386821534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0.79881822463794228</v>
      </c>
      <c r="AG16" s="44">
        <f t="shared" si="10"/>
        <v>98892.098573727984</v>
      </c>
      <c r="AH16" s="52">
        <f>HLOOKUP(I16,ElecAvoidedCostsWOCC!$A$5:$Q$50,T16+1,FALSE)</f>
        <v>0.79881822463794228</v>
      </c>
      <c r="AI16" s="44">
        <f t="shared" si="11"/>
        <v>0</v>
      </c>
      <c r="AJ16" s="44">
        <f t="shared" si="12"/>
        <v>98892.098573727984</v>
      </c>
      <c r="AK16" s="44">
        <f>HLOOKUP(I16,ElecAvoidedCostsWOCC!$A$5:$Q$50,G16+1,FALSE)*J16*L16</f>
        <v>0</v>
      </c>
      <c r="AL16" s="44">
        <f t="shared" si="13"/>
        <v>98892.098573727984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98892.098573727984</v>
      </c>
      <c r="AN16" s="48">
        <f t="shared" si="14"/>
        <v>108781.3084311008</v>
      </c>
      <c r="AO16" s="47">
        <f t="shared" si="15"/>
        <v>3.5426038620355729</v>
      </c>
      <c r="AP16" s="47">
        <f t="shared" si="16"/>
        <v>3.1774918738616464</v>
      </c>
    </row>
    <row r="17" spans="1:42" ht="13.5" customHeight="1">
      <c r="A17" s="58" t="s">
        <v>261</v>
      </c>
      <c r="B17" s="97" t="s">
        <v>129</v>
      </c>
      <c r="C17" s="98">
        <v>18230715</v>
      </c>
      <c r="D17" s="61" t="s">
        <v>130</v>
      </c>
      <c r="E17" s="38" t="s">
        <v>1011</v>
      </c>
      <c r="F17" s="39" t="s">
        <v>1012</v>
      </c>
      <c r="G17" s="39">
        <v>13</v>
      </c>
      <c r="H17" s="39"/>
      <c r="I17" s="40" t="s">
        <v>271</v>
      </c>
      <c r="J17" s="41">
        <v>1</v>
      </c>
      <c r="K17" s="41">
        <v>263694</v>
      </c>
      <c r="L17" s="41"/>
      <c r="M17" s="42">
        <v>46146</v>
      </c>
      <c r="N17" s="42">
        <v>106818</v>
      </c>
      <c r="O17" s="43">
        <v>263694</v>
      </c>
      <c r="P17" s="44">
        <v>46146</v>
      </c>
      <c r="Q17" s="44">
        <v>106818</v>
      </c>
      <c r="R17" s="45"/>
      <c r="S17" s="46"/>
      <c r="T17" s="39">
        <f t="shared" si="0"/>
        <v>13</v>
      </c>
      <c r="U17" s="47">
        <f t="shared" si="1"/>
        <v>0.37829981149136793</v>
      </c>
      <c r="V17" s="48">
        <f t="shared" si="2"/>
        <v>60672</v>
      </c>
      <c r="W17" s="49">
        <f t="shared" si="3"/>
        <v>2.9099985499335995E-2</v>
      </c>
      <c r="X17" s="44">
        <f t="shared" si="4"/>
        <v>8827.1546813859823</v>
      </c>
      <c r="Y17" s="44">
        <f t="shared" si="5"/>
        <v>60672</v>
      </c>
      <c r="Z17" s="44">
        <f t="shared" si="6"/>
        <v>63604.466865585469</v>
      </c>
      <c r="AA17" s="50">
        <f t="shared" si="7"/>
        <v>115645.15468138599</v>
      </c>
      <c r="AB17" s="51">
        <f t="shared" si="8"/>
        <v>59460.098032705864</v>
      </c>
      <c r="AC17" s="44">
        <f t="shared" si="8"/>
        <v>108109.89499989341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0.93164439687846989</v>
      </c>
      <c r="AG17" s="44">
        <f t="shared" si="10"/>
        <v>245669.03759047124</v>
      </c>
      <c r="AH17" s="52">
        <f>HLOOKUP(I17,ElecAvoidedCostsWOCC!$A$5:$Q$50,T17+1,FALSE)</f>
        <v>0.93164439687846989</v>
      </c>
      <c r="AI17" s="44">
        <f t="shared" si="11"/>
        <v>0</v>
      </c>
      <c r="AJ17" s="44">
        <f t="shared" si="12"/>
        <v>245669.03759047124</v>
      </c>
      <c r="AK17" s="44">
        <f>HLOOKUP(I17,ElecAvoidedCostsWOCC!$A$5:$Q$50,G17+1,FALSE)*J17*L17</f>
        <v>0</v>
      </c>
      <c r="AL17" s="44">
        <f t="shared" si="13"/>
        <v>245669.03759047124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245669.03759047124</v>
      </c>
      <c r="AN17" s="48">
        <f t="shared" si="14"/>
        <v>270235.94134951837</v>
      </c>
      <c r="AO17" s="47">
        <f t="shared" si="15"/>
        <v>4.1316621687260193</v>
      </c>
      <c r="AP17" s="47">
        <f t="shared" si="16"/>
        <v>2.499641141541991</v>
      </c>
    </row>
    <row r="18" spans="1:42" ht="13.5" customHeight="1">
      <c r="A18" s="59">
        <f>A6+A8</f>
        <v>2185721.6</v>
      </c>
      <c r="B18" s="97" t="s">
        <v>129</v>
      </c>
      <c r="C18" s="98">
        <v>18230715</v>
      </c>
      <c r="D18" s="61" t="s">
        <v>130</v>
      </c>
      <c r="E18" s="38" t="s">
        <v>1011</v>
      </c>
      <c r="F18" s="39" t="s">
        <v>1012</v>
      </c>
      <c r="G18" s="39">
        <v>15</v>
      </c>
      <c r="H18" s="39"/>
      <c r="I18" s="40" t="s">
        <v>271</v>
      </c>
      <c r="J18" s="41">
        <v>1</v>
      </c>
      <c r="K18" s="41">
        <v>31273</v>
      </c>
      <c r="L18" s="41"/>
      <c r="M18" s="42">
        <v>6136</v>
      </c>
      <c r="N18" s="42">
        <v>6136</v>
      </c>
      <c r="O18" s="43">
        <v>31273</v>
      </c>
      <c r="P18" s="44">
        <v>6136</v>
      </c>
      <c r="Q18" s="44">
        <v>6136</v>
      </c>
      <c r="R18" s="45"/>
      <c r="S18" s="46"/>
      <c r="T18" s="39">
        <f t="shared" si="0"/>
        <v>15</v>
      </c>
      <c r="U18" s="47">
        <f t="shared" si="1"/>
        <v>5.1767039438936867E-2</v>
      </c>
      <c r="V18" s="48">
        <f t="shared" si="2"/>
        <v>0</v>
      </c>
      <c r="W18" s="49">
        <f t="shared" si="3"/>
        <v>3.451135962595791E-3</v>
      </c>
      <c r="X18" s="44">
        <f t="shared" si="4"/>
        <v>1046.8634415306524</v>
      </c>
      <c r="Y18" s="44">
        <f t="shared" si="5"/>
        <v>0</v>
      </c>
      <c r="Z18" s="44">
        <f t="shared" si="6"/>
        <v>7543.2224179824125</v>
      </c>
      <c r="AA18" s="50">
        <f t="shared" si="7"/>
        <v>7182.8634415306524</v>
      </c>
      <c r="AB18" s="51">
        <f t="shared" si="8"/>
        <v>7051.7176946643094</v>
      </c>
      <c r="AC18" s="44">
        <f t="shared" si="8"/>
        <v>6714.8391525947945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1.0545904948077327</v>
      </c>
      <c r="AG18" s="44">
        <f t="shared" si="10"/>
        <v>32980.208544122223</v>
      </c>
      <c r="AH18" s="52">
        <f>HLOOKUP(I18,ElecAvoidedCostsWOCC!$A$5:$Q$50,T18+1,FALSE)</f>
        <v>1.0545904948077327</v>
      </c>
      <c r="AI18" s="44">
        <f t="shared" si="11"/>
        <v>0</v>
      </c>
      <c r="AJ18" s="44">
        <f t="shared" si="12"/>
        <v>32980.208544122223</v>
      </c>
      <c r="AK18" s="44">
        <f>HLOOKUP(I18,ElecAvoidedCostsWOCC!$A$5:$Q$50,G18+1,FALSE)*J18*L18</f>
        <v>0</v>
      </c>
      <c r="AL18" s="44">
        <f t="shared" si="13"/>
        <v>32980.208544122223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32980.208544122223</v>
      </c>
      <c r="AN18" s="48">
        <f t="shared" si="14"/>
        <v>36278.229398534451</v>
      </c>
      <c r="AO18" s="47">
        <f t="shared" si="15"/>
        <v>4.6769042625000061</v>
      </c>
      <c r="AP18" s="47">
        <f t="shared" si="16"/>
        <v>5.4026952208550769</v>
      </c>
    </row>
    <row r="19" spans="1:42" ht="13.5" customHeight="1">
      <c r="A19" s="58" t="s">
        <v>231</v>
      </c>
      <c r="B19" s="97" t="s">
        <v>129</v>
      </c>
      <c r="C19" s="98">
        <v>18230715</v>
      </c>
      <c r="D19" s="61" t="s">
        <v>130</v>
      </c>
      <c r="E19" s="38" t="s">
        <v>1011</v>
      </c>
      <c r="F19" s="39" t="s">
        <v>1012</v>
      </c>
      <c r="G19" s="39">
        <v>20</v>
      </c>
      <c r="H19" s="39"/>
      <c r="I19" s="40" t="s">
        <v>271</v>
      </c>
      <c r="J19" s="41">
        <v>1</v>
      </c>
      <c r="K19" s="41">
        <v>88510</v>
      </c>
      <c r="L19" s="41"/>
      <c r="M19" s="42">
        <v>6446</v>
      </c>
      <c r="N19" s="42">
        <v>6446</v>
      </c>
      <c r="O19" s="43">
        <v>88510</v>
      </c>
      <c r="P19" s="44">
        <v>6446</v>
      </c>
      <c r="Q19" s="44">
        <v>6446</v>
      </c>
      <c r="R19" s="45"/>
      <c r="S19" s="46"/>
      <c r="T19" s="39">
        <f t="shared" si="0"/>
        <v>20</v>
      </c>
      <c r="U19" s="47">
        <f t="shared" si="1"/>
        <v>0.19535065011310299</v>
      </c>
      <c r="V19" s="48">
        <f t="shared" si="2"/>
        <v>0</v>
      </c>
      <c r="W19" s="49">
        <f t="shared" si="3"/>
        <v>9.7675325056551486E-3</v>
      </c>
      <c r="X19" s="44">
        <f t="shared" si="4"/>
        <v>2962.8715892264263</v>
      </c>
      <c r="Y19" s="44">
        <f t="shared" si="5"/>
        <v>0</v>
      </c>
      <c r="Z19" s="44">
        <f t="shared" si="6"/>
        <v>21349.106776312583</v>
      </c>
      <c r="AA19" s="50">
        <f t="shared" si="7"/>
        <v>9408.8715892264263</v>
      </c>
      <c r="AB19" s="51">
        <f t="shared" si="8"/>
        <v>19958.031949436834</v>
      </c>
      <c r="AC19" s="44">
        <f t="shared" si="8"/>
        <v>8795.8040471407166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1.3192527795896587</v>
      </c>
      <c r="AG19" s="44">
        <f t="shared" si="10"/>
        <v>116767.0635214807</v>
      </c>
      <c r="AH19" s="52">
        <f>HLOOKUP(I19,ElecAvoidedCostsWOCC!$A$5:$Q$50,T19+1,FALSE)</f>
        <v>1.3192527795896587</v>
      </c>
      <c r="AI19" s="44">
        <f t="shared" si="11"/>
        <v>0</v>
      </c>
      <c r="AJ19" s="44">
        <f t="shared" si="12"/>
        <v>116767.0635214807</v>
      </c>
      <c r="AK19" s="44">
        <f>HLOOKUP(I19,ElecAvoidedCostsWOCC!$A$5:$Q$50,G19+1,FALSE)*J19*L19</f>
        <v>0</v>
      </c>
      <c r="AL19" s="44">
        <f t="shared" si="13"/>
        <v>116767.0635214807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116767.0635214807</v>
      </c>
      <c r="AN19" s="48">
        <f t="shared" si="14"/>
        <v>128443.76987362877</v>
      </c>
      <c r="AO19" s="47">
        <f t="shared" si="15"/>
        <v>5.8506301531787841</v>
      </c>
      <c r="AP19" s="47">
        <f t="shared" si="16"/>
        <v>14.602845764325826</v>
      </c>
    </row>
    <row r="20" spans="1:42" ht="13.5" customHeight="1">
      <c r="A20" s="59">
        <f>A8+SUM(Q5:Q906)</f>
        <v>2858859.62</v>
      </c>
      <c r="B20" s="97" t="s">
        <v>129</v>
      </c>
      <c r="C20" s="98">
        <v>18230715</v>
      </c>
      <c r="D20" s="61" t="s">
        <v>130</v>
      </c>
      <c r="E20" s="38" t="s">
        <v>1017</v>
      </c>
      <c r="F20" s="39" t="s">
        <v>1018</v>
      </c>
      <c r="G20" s="39">
        <v>15</v>
      </c>
      <c r="H20" s="39"/>
      <c r="I20" s="40" t="s">
        <v>270</v>
      </c>
      <c r="J20" s="41">
        <v>1</v>
      </c>
      <c r="K20" s="41">
        <v>7604</v>
      </c>
      <c r="L20" s="41"/>
      <c r="M20" s="42">
        <v>2281</v>
      </c>
      <c r="N20" s="42">
        <v>2281</v>
      </c>
      <c r="O20" s="43">
        <v>7604</v>
      </c>
      <c r="P20" s="44">
        <v>2281</v>
      </c>
      <c r="Q20" s="44">
        <v>2281</v>
      </c>
      <c r="R20" s="45"/>
      <c r="S20" s="46"/>
      <c r="T20" s="39">
        <f t="shared" si="0"/>
        <v>15</v>
      </c>
      <c r="U20" s="47">
        <f t="shared" si="1"/>
        <v>1.2587106062535602E-2</v>
      </c>
      <c r="V20" s="48">
        <f t="shared" si="2"/>
        <v>0</v>
      </c>
      <c r="W20" s="49">
        <f t="shared" si="3"/>
        <v>8.3914040416904019E-4</v>
      </c>
      <c r="X20" s="44">
        <f t="shared" si="4"/>
        <v>254.54384323215169</v>
      </c>
      <c r="Y20" s="44">
        <f t="shared" si="5"/>
        <v>0</v>
      </c>
      <c r="Z20" s="44">
        <f t="shared" si="6"/>
        <v>1834.1273068250011</v>
      </c>
      <c r="AA20" s="50">
        <f t="shared" si="7"/>
        <v>2535.5438432321516</v>
      </c>
      <c r="AB20" s="51">
        <f t="shared" si="8"/>
        <v>1714.6184040618875</v>
      </c>
      <c r="AC20" s="44">
        <f t="shared" si="8"/>
        <v>2370.3317221951493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1.0293963841416951</v>
      </c>
      <c r="AG20" s="44">
        <f t="shared" si="10"/>
        <v>7827.5301050134494</v>
      </c>
      <c r="AH20" s="52">
        <f>HLOOKUP(I20,ElecAvoidedCostsWOCC!$A$5:$Q$50,T20+1,FALSE)</f>
        <v>1.0293963841416951</v>
      </c>
      <c r="AI20" s="44">
        <f t="shared" si="11"/>
        <v>0</v>
      </c>
      <c r="AJ20" s="44">
        <f t="shared" si="12"/>
        <v>7827.5301050134494</v>
      </c>
      <c r="AK20" s="44">
        <f>HLOOKUP(I20,ElecAvoidedCostsWOCC!$A$5:$Q$50,G20+1,FALSE)*J20*L20</f>
        <v>0</v>
      </c>
      <c r="AL20" s="44">
        <f t="shared" si="13"/>
        <v>7827.5301050134494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7827.5301050134494</v>
      </c>
      <c r="AN20" s="48">
        <f t="shared" si="14"/>
        <v>8610.2831155147942</v>
      </c>
      <c r="AO20" s="47">
        <f t="shared" si="15"/>
        <v>4.5651732691485343</v>
      </c>
      <c r="AP20" s="47">
        <f t="shared" si="16"/>
        <v>3.6325224165421308</v>
      </c>
    </row>
    <row r="21" spans="1:42" ht="13.5" customHeight="1">
      <c r="A21" s="58" t="s">
        <v>245</v>
      </c>
      <c r="B21" s="97" t="s">
        <v>129</v>
      </c>
      <c r="C21" s="98">
        <v>18230715</v>
      </c>
      <c r="D21" s="61" t="s">
        <v>130</v>
      </c>
      <c r="E21" s="38" t="s">
        <v>991</v>
      </c>
      <c r="F21" s="39" t="s">
        <v>992</v>
      </c>
      <c r="G21" s="39">
        <v>15</v>
      </c>
      <c r="H21" s="39"/>
      <c r="I21" s="40" t="s">
        <v>271</v>
      </c>
      <c r="J21" s="41">
        <v>1</v>
      </c>
      <c r="K21" s="41">
        <v>1422037</v>
      </c>
      <c r="L21" s="41"/>
      <c r="M21" s="42">
        <v>407348</v>
      </c>
      <c r="N21" s="42">
        <v>440817</v>
      </c>
      <c r="O21" s="43">
        <v>1422037</v>
      </c>
      <c r="P21" s="44">
        <v>407348</v>
      </c>
      <c r="Q21" s="44">
        <v>440817</v>
      </c>
      <c r="R21" s="45"/>
      <c r="S21" s="46"/>
      <c r="T21" s="39">
        <f t="shared" si="0"/>
        <v>15</v>
      </c>
      <c r="U21" s="47">
        <f t="shared" si="1"/>
        <v>2.353936157791944</v>
      </c>
      <c r="V21" s="48">
        <f t="shared" si="2"/>
        <v>33469</v>
      </c>
      <c r="W21" s="49">
        <f t="shared" si="3"/>
        <v>0.15692907718612958</v>
      </c>
      <c r="X21" s="44">
        <f t="shared" si="4"/>
        <v>47602.677958747932</v>
      </c>
      <c r="Y21" s="44">
        <f t="shared" si="5"/>
        <v>33469</v>
      </c>
      <c r="Z21" s="44">
        <f t="shared" si="6"/>
        <v>343003.27367379068</v>
      </c>
      <c r="AA21" s="50">
        <f t="shared" si="7"/>
        <v>488419.67795874795</v>
      </c>
      <c r="AB21" s="51">
        <f t="shared" ref="AB21:AC24" si="18">Z21/(1+ElecDiscountRate)^1</f>
        <v>320653.7100811355</v>
      </c>
      <c r="AC21" s="44">
        <f t="shared" si="18"/>
        <v>456595.00603790587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1.0545904948077327</v>
      </c>
      <c r="AG21" s="44">
        <f t="shared" si="10"/>
        <v>1499666.7034649039</v>
      </c>
      <c r="AH21" s="52">
        <f>HLOOKUP(I21,ElecAvoidedCostsWOCC!$A$5:$Q$50,T21+1,FALSE)</f>
        <v>1.0545904948077327</v>
      </c>
      <c r="AI21" s="44">
        <f t="shared" si="11"/>
        <v>0</v>
      </c>
      <c r="AJ21" s="44">
        <f t="shared" si="12"/>
        <v>1499666.7034649039</v>
      </c>
      <c r="AK21" s="44">
        <f>HLOOKUP(I21,ElecAvoidedCostsWOCC!$A$5:$Q$50,G21+1,FALSE)*J21*L21</f>
        <v>0</v>
      </c>
      <c r="AL21" s="44">
        <f t="shared" si="13"/>
        <v>1499666.7034649039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1499666.7034649039</v>
      </c>
      <c r="AN21" s="48">
        <f t="shared" si="14"/>
        <v>1649633.3738113944</v>
      </c>
      <c r="AO21" s="47">
        <f t="shared" si="15"/>
        <v>4.6769042625000061</v>
      </c>
      <c r="AP21" s="47">
        <f t="shared" si="16"/>
        <v>3.6129027956877047</v>
      </c>
    </row>
    <row r="22" spans="1:42" ht="13.5" customHeight="1">
      <c r="A22" s="60">
        <f>(SUM(AM5:AM1000)/(SUM(AB5:AB1000)))</f>
        <v>3.3229153921785062</v>
      </c>
      <c r="B22" s="97" t="s">
        <v>129</v>
      </c>
      <c r="C22" s="98">
        <v>18230715</v>
      </c>
      <c r="D22" s="61" t="s">
        <v>130</v>
      </c>
      <c r="E22" s="38" t="s">
        <v>1027</v>
      </c>
      <c r="F22" s="39" t="s">
        <v>1028</v>
      </c>
      <c r="G22" s="39">
        <v>20</v>
      </c>
      <c r="H22" s="39"/>
      <c r="I22" s="40" t="s">
        <v>274</v>
      </c>
      <c r="J22" s="41">
        <v>1</v>
      </c>
      <c r="K22" s="41">
        <v>112241</v>
      </c>
      <c r="L22" s="41"/>
      <c r="M22" s="42">
        <v>16988</v>
      </c>
      <c r="N22" s="42">
        <v>24268</v>
      </c>
      <c r="O22" s="43">
        <v>112241</v>
      </c>
      <c r="P22" s="44">
        <v>16988</v>
      </c>
      <c r="Q22" s="44">
        <v>24268</v>
      </c>
      <c r="R22" s="45"/>
      <c r="S22" s="46"/>
      <c r="T22" s="39">
        <f t="shared" si="0"/>
        <v>20</v>
      </c>
      <c r="U22" s="47">
        <f t="shared" si="1"/>
        <v>0.24772740164212848</v>
      </c>
      <c r="V22" s="48">
        <f t="shared" si="2"/>
        <v>7280</v>
      </c>
      <c r="W22" s="49">
        <f t="shared" si="3"/>
        <v>1.2386370082106423E-2</v>
      </c>
      <c r="X22" s="44">
        <f t="shared" si="4"/>
        <v>3757.2666370620645</v>
      </c>
      <c r="Y22" s="44">
        <f t="shared" si="5"/>
        <v>7280</v>
      </c>
      <c r="Z22" s="44">
        <f t="shared" si="6"/>
        <v>27073.156634053783</v>
      </c>
      <c r="AA22" s="50">
        <f t="shared" si="7"/>
        <v>28025.266637062065</v>
      </c>
      <c r="AB22" s="51">
        <f t="shared" si="18"/>
        <v>25309.11155843113</v>
      </c>
      <c r="AC22" s="44">
        <f t="shared" si="18"/>
        <v>26199.183544042313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1.2592865625776986</v>
      </c>
      <c r="AG22" s="44">
        <f t="shared" si="10"/>
        <v>141343.58307028346</v>
      </c>
      <c r="AH22" s="52">
        <f>HLOOKUP(I22,ElecAvoidedCostsWOCC!$A$5:$Q$50,T22+1,FALSE)</f>
        <v>1.2592865625776986</v>
      </c>
      <c r="AI22" s="44">
        <f t="shared" si="11"/>
        <v>0</v>
      </c>
      <c r="AJ22" s="44">
        <f t="shared" si="12"/>
        <v>141343.58307028346</v>
      </c>
      <c r="AK22" s="44">
        <f>HLOOKUP(I22,ElecAvoidedCostsWOCC!$A$5:$Q$50,G22+1,FALSE)*J22*L22</f>
        <v>0</v>
      </c>
      <c r="AL22" s="44">
        <f t="shared" si="13"/>
        <v>141343.58307028346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141343.58307028346</v>
      </c>
      <c r="AN22" s="48">
        <f t="shared" si="14"/>
        <v>155477.94137731183</v>
      </c>
      <c r="AO22" s="47">
        <f t="shared" si="15"/>
        <v>5.5846916136887552</v>
      </c>
      <c r="AP22" s="47">
        <f t="shared" si="16"/>
        <v>5.934457503835743</v>
      </c>
    </row>
    <row r="23" spans="1:42" ht="13.5" customHeight="1">
      <c r="A23" s="58" t="s">
        <v>246</v>
      </c>
      <c r="B23" s="97" t="s">
        <v>129</v>
      </c>
      <c r="C23" s="98">
        <v>18230715</v>
      </c>
      <c r="D23" s="61" t="s">
        <v>130</v>
      </c>
      <c r="E23" s="38" t="s">
        <v>1031</v>
      </c>
      <c r="F23" s="39" t="s">
        <v>1032</v>
      </c>
      <c r="G23" s="39">
        <v>10</v>
      </c>
      <c r="H23" s="39"/>
      <c r="I23" s="40" t="s">
        <v>270</v>
      </c>
      <c r="J23" s="41">
        <v>1</v>
      </c>
      <c r="K23" s="41">
        <v>20216</v>
      </c>
      <c r="L23" s="41"/>
      <c r="M23" s="42">
        <v>7076</v>
      </c>
      <c r="N23" s="42">
        <v>12000</v>
      </c>
      <c r="O23" s="43">
        <v>20216</v>
      </c>
      <c r="P23" s="44">
        <v>7076</v>
      </c>
      <c r="Q23" s="44">
        <v>12000</v>
      </c>
      <c r="R23" s="45"/>
      <c r="S23" s="46"/>
      <c r="T23" s="39">
        <f t="shared" si="0"/>
        <v>10</v>
      </c>
      <c r="U23" s="47">
        <f t="shared" si="1"/>
        <v>2.2309392965125349E-2</v>
      </c>
      <c r="V23" s="48">
        <f t="shared" si="2"/>
        <v>4924</v>
      </c>
      <c r="W23" s="49">
        <f t="shared" si="3"/>
        <v>2.2309392965125349E-3</v>
      </c>
      <c r="X23" s="44">
        <f t="shared" si="4"/>
        <v>676.73044907695669</v>
      </c>
      <c r="Y23" s="44">
        <f t="shared" si="5"/>
        <v>4924</v>
      </c>
      <c r="Z23" s="44">
        <f t="shared" si="6"/>
        <v>4876.212208676252</v>
      </c>
      <c r="AA23" s="50">
        <f t="shared" si="7"/>
        <v>12676.730449076957</v>
      </c>
      <c r="AB23" s="51">
        <f t="shared" si="18"/>
        <v>4558.4857517773689</v>
      </c>
      <c r="AC23" s="44">
        <f t="shared" si="18"/>
        <v>11850.734270428116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0.70839718084543712</v>
      </c>
      <c r="AG23" s="44">
        <f t="shared" si="10"/>
        <v>14320.957407971357</v>
      </c>
      <c r="AH23" s="52">
        <f>HLOOKUP(I23,ElecAvoidedCostsWOCC!$A$5:$Q$50,T23+1,FALSE)</f>
        <v>0.70839718084543712</v>
      </c>
      <c r="AI23" s="44">
        <f t="shared" si="11"/>
        <v>0</v>
      </c>
      <c r="AJ23" s="44">
        <f t="shared" si="12"/>
        <v>14320.957407971357</v>
      </c>
      <c r="AK23" s="44">
        <f>HLOOKUP(I23,ElecAvoidedCostsWOCC!$A$5:$Q$50,G23+1,FALSE)*J23*L23</f>
        <v>0</v>
      </c>
      <c r="AL23" s="44">
        <f t="shared" si="13"/>
        <v>14320.957407971357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14320.957407971357</v>
      </c>
      <c r="AN23" s="48">
        <f t="shared" si="14"/>
        <v>15753.053148768493</v>
      </c>
      <c r="AO23" s="47">
        <f t="shared" si="15"/>
        <v>3.1416040737623381</v>
      </c>
      <c r="AP23" s="47">
        <f t="shared" si="16"/>
        <v>1.3292892059927526</v>
      </c>
    </row>
    <row r="24" spans="1:42" ht="13.5" customHeight="1">
      <c r="A24" s="60">
        <f>(SUM(AN5:AN1000)/SUM(AC5:AC1000))</f>
        <v>2.7945634988620869</v>
      </c>
      <c r="B24" s="97" t="s">
        <v>129</v>
      </c>
      <c r="C24" s="98">
        <v>18230715</v>
      </c>
      <c r="D24" s="61" t="s">
        <v>130</v>
      </c>
      <c r="E24" s="38" t="s">
        <v>1033</v>
      </c>
      <c r="F24" s="39" t="s">
        <v>1034</v>
      </c>
      <c r="G24" s="39">
        <v>20</v>
      </c>
      <c r="H24" s="39"/>
      <c r="I24" s="40" t="s">
        <v>275</v>
      </c>
      <c r="J24" s="41">
        <v>1</v>
      </c>
      <c r="K24" s="41">
        <v>50058</v>
      </c>
      <c r="L24" s="41"/>
      <c r="M24" s="42">
        <v>12673</v>
      </c>
      <c r="N24" s="42">
        <v>43595</v>
      </c>
      <c r="O24" s="43">
        <v>50058</v>
      </c>
      <c r="P24" s="44">
        <v>12673</v>
      </c>
      <c r="Q24" s="44">
        <v>43595</v>
      </c>
      <c r="R24" s="45"/>
      <c r="S24" s="46"/>
      <c r="T24" s="39">
        <f t="shared" si="0"/>
        <v>20</v>
      </c>
      <c r="U24" s="47">
        <f t="shared" si="1"/>
        <v>0.11048314137794271</v>
      </c>
      <c r="V24" s="48">
        <f t="shared" si="2"/>
        <v>30922</v>
      </c>
      <c r="W24" s="49">
        <f t="shared" si="3"/>
        <v>5.5241570688971354E-3</v>
      </c>
      <c r="X24" s="44">
        <f t="shared" si="4"/>
        <v>1675.6911762907746</v>
      </c>
      <c r="Y24" s="44">
        <f t="shared" si="5"/>
        <v>30922</v>
      </c>
      <c r="Z24" s="44">
        <f t="shared" si="6"/>
        <v>12074.269427281159</v>
      </c>
      <c r="AA24" s="50">
        <f t="shared" si="7"/>
        <v>45270.691176290777</v>
      </c>
      <c r="AB24" s="51">
        <f t="shared" si="18"/>
        <v>11287.528678396893</v>
      </c>
      <c r="AC24" s="44">
        <f t="shared" si="18"/>
        <v>42320.922853408221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1.7025958820263232</v>
      </c>
      <c r="AG24" s="44">
        <f t="shared" si="10"/>
        <v>85228.54466247368</v>
      </c>
      <c r="AH24" s="52">
        <f>HLOOKUP(I24,ElecAvoidedCostsWOCC!$A$5:$Q$50,T24+1,FALSE)</f>
        <v>1.7025958820263232</v>
      </c>
      <c r="AI24" s="44">
        <f t="shared" si="11"/>
        <v>0</v>
      </c>
      <c r="AJ24" s="44">
        <f t="shared" si="12"/>
        <v>85228.54466247368</v>
      </c>
      <c r="AK24" s="44">
        <f>HLOOKUP(I24,ElecAvoidedCostsWOCC!$A$5:$Q$50,G24+1,FALSE)*J24*L24</f>
        <v>0</v>
      </c>
      <c r="AL24" s="44">
        <f t="shared" si="13"/>
        <v>85228.54466247368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85228.54466247368</v>
      </c>
      <c r="AN24" s="48">
        <f t="shared" si="14"/>
        <v>93751.399128721052</v>
      </c>
      <c r="AO24" s="47">
        <f t="shared" si="15"/>
        <v>7.5506824470436902</v>
      </c>
      <c r="AP24" s="47">
        <f t="shared" si="16"/>
        <v>2.2152494040231212</v>
      </c>
    </row>
    <row r="25" spans="1:42" ht="13.5" customHeight="1">
      <c r="B25" s="97" t="s">
        <v>129</v>
      </c>
      <c r="C25" s="98">
        <v>18230715</v>
      </c>
      <c r="D25" s="61" t="s">
        <v>130</v>
      </c>
      <c r="E25" s="38" t="s">
        <v>1047</v>
      </c>
      <c r="F25" s="39" t="s">
        <v>1048</v>
      </c>
      <c r="G25" s="39">
        <v>15</v>
      </c>
      <c r="H25" s="39"/>
      <c r="I25" s="40" t="s">
        <v>271</v>
      </c>
      <c r="J25" s="41">
        <v>1</v>
      </c>
      <c r="K25" s="41">
        <v>10639</v>
      </c>
      <c r="L25" s="41"/>
      <c r="M25" s="42">
        <v>1862</v>
      </c>
      <c r="N25" s="42">
        <v>1862</v>
      </c>
      <c r="O25" s="43">
        <v>10639</v>
      </c>
      <c r="P25" s="44">
        <v>1862</v>
      </c>
      <c r="Q25" s="44">
        <v>1862</v>
      </c>
      <c r="R25" s="45"/>
      <c r="S25" s="46"/>
      <c r="T25" s="39">
        <f>G25+H25</f>
        <v>15</v>
      </c>
      <c r="U25" s="47">
        <f>(O25/$A$10)*T25</f>
        <v>1.7611023329736492E-2</v>
      </c>
      <c r="V25" s="48">
        <f>N25-M25</f>
        <v>0</v>
      </c>
      <c r="W25" s="49">
        <f>(O25/A$10)</f>
        <v>1.1740682219824328E-3</v>
      </c>
      <c r="X25" s="44">
        <f>W25*A$8</f>
        <v>356.14044557428485</v>
      </c>
      <c r="Y25" s="44">
        <f>Q25-P25</f>
        <v>0</v>
      </c>
      <c r="Z25" s="44">
        <f>X25+(A$6*W25)</f>
        <v>2566.1862726605982</v>
      </c>
      <c r="AA25" s="50">
        <f>Q25+X25</f>
        <v>2218.140445574285</v>
      </c>
      <c r="AB25" s="51">
        <f t="shared" ref="AB25:AC27" si="19">Z25/(1+ElecDiscountRate)^1</f>
        <v>2398.9775382449266</v>
      </c>
      <c r="AC25" s="44">
        <f t="shared" si="19"/>
        <v>2073.6098397441197</v>
      </c>
      <c r="AD25" s="44">
        <f>-PV(ElecDiscountRate,T25,R25)*J25</f>
        <v>0</v>
      </c>
      <c r="AE25" s="44">
        <f>-PV(ElecDiscountRate,T25,S25)*J25</f>
        <v>0</v>
      </c>
      <c r="AF25" s="52">
        <f>HLOOKUP(I25,ElecAvoidedCostsWOCC!$A$5:$Q$50,G25+1,FALSE)</f>
        <v>1.0545904948077327</v>
      </c>
      <c r="AG25" s="44">
        <f>AF25*J25*K25</f>
        <v>11219.788274259468</v>
      </c>
      <c r="AH25" s="52">
        <f>HLOOKUP(I25,ElecAvoidedCostsWOCC!$A$5:$Q$50,T25+1,FALSE)</f>
        <v>1.0545904948077327</v>
      </c>
      <c r="AI25" s="44">
        <f>AH25*J25*L25</f>
        <v>0</v>
      </c>
      <c r="AJ25" s="44">
        <f>AG25+AI25</f>
        <v>11219.788274259468</v>
      </c>
      <c r="AK25" s="44">
        <f>HLOOKUP(I25,ElecAvoidedCostsWOCC!$A$5:$Q$50,G25+1,FALSE)*J25*L25</f>
        <v>0</v>
      </c>
      <c r="AL25" s="44">
        <f>AG25+AI25-AK25</f>
        <v>11219.788274259468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11219.788274259468</v>
      </c>
      <c r="AN25" s="48">
        <f>AM25*1.1+AD25+AE25</f>
        <v>12341.767101685416</v>
      </c>
      <c r="AO25" s="47">
        <f>IFERROR(AM25/AB25,0)</f>
        <v>4.6769042625000061</v>
      </c>
      <c r="AP25" s="47">
        <f>AN25/AC25</f>
        <v>5.9518270337723571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>G26+H26</f>
        <v>0</v>
      </c>
      <c r="U26" s="47">
        <f>(O26/$A$10)*T26</f>
        <v>0</v>
      </c>
      <c r="V26" s="48">
        <f>N26-M26</f>
        <v>0</v>
      </c>
      <c r="W26" s="49">
        <f>(O26/A$10)</f>
        <v>0</v>
      </c>
      <c r="X26" s="44">
        <f>W26*A$8</f>
        <v>0</v>
      </c>
      <c r="Y26" s="44">
        <f>Q26-P26</f>
        <v>0</v>
      </c>
      <c r="Z26" s="44">
        <f>X26+(A$6*W26)</f>
        <v>0</v>
      </c>
      <c r="AA26" s="50">
        <f>Q26+X26</f>
        <v>0</v>
      </c>
      <c r="AB26" s="51">
        <f t="shared" si="19"/>
        <v>0</v>
      </c>
      <c r="AC26" s="44">
        <f t="shared" si="19"/>
        <v>0</v>
      </c>
      <c r="AD26" s="44">
        <f>-PV(ElecDiscountRate,T26,R26)*J26</f>
        <v>0</v>
      </c>
      <c r="AE26" s="44">
        <f>-PV(ElecDiscountRate,T26,S26)*J26</f>
        <v>0</v>
      </c>
      <c r="AF26" s="52" t="e">
        <f>HLOOKUP(I26,ElecAvoidedCostsWOCC!$A$5:$Q$50,G26+1,FALSE)</f>
        <v>#N/A</v>
      </c>
      <c r="AG26" s="44" t="e">
        <f>AF26*J26*K26</f>
        <v>#N/A</v>
      </c>
      <c r="AH26" s="52" t="e">
        <f>HLOOKUP(I26,ElecAvoidedCostsWOCC!$A$5:$Q$50,T26+1,FALSE)</f>
        <v>#N/A</v>
      </c>
      <c r="AI26" s="44" t="e">
        <f>AH26*J26*L26</f>
        <v>#N/A</v>
      </c>
      <c r="AJ26" s="44" t="e">
        <f>AG26+AI26</f>
        <v>#N/A</v>
      </c>
      <c r="AK26" s="44" t="e">
        <f>HLOOKUP(I26,ElecAvoidedCostsWOCC!$A$5:$Q$50,G26+1,FALSE)*J26*L26</f>
        <v>#N/A</v>
      </c>
      <c r="AL26" s="44" t="e">
        <f>AG26+AI26-AK26</f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>AM26*1.1+AD26+AE26</f>
        <v>0</v>
      </c>
      <c r="AO26" s="47">
        <f>IFERROR(AM26/AB26,0)</f>
        <v>0</v>
      </c>
      <c r="AP26" s="47" t="e">
        <f>AN26/AC26</f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>G27+H27</f>
        <v>0</v>
      </c>
      <c r="U27" s="47">
        <f>(O27/$A$10)*T27</f>
        <v>0</v>
      </c>
      <c r="V27" s="48">
        <f>N27-M27</f>
        <v>0</v>
      </c>
      <c r="W27" s="49">
        <f>(O27/A$10)</f>
        <v>0</v>
      </c>
      <c r="X27" s="44">
        <f>W27*A$8</f>
        <v>0</v>
      </c>
      <c r="Y27" s="44">
        <f>Q27-P27</f>
        <v>0</v>
      </c>
      <c r="Z27" s="44">
        <f>X27+(A$6*W27)</f>
        <v>0</v>
      </c>
      <c r="AA27" s="50">
        <f>Q27+X27</f>
        <v>0</v>
      </c>
      <c r="AB27" s="51">
        <f t="shared" si="19"/>
        <v>0</v>
      </c>
      <c r="AC27" s="44">
        <f t="shared" si="19"/>
        <v>0</v>
      </c>
      <c r="AD27" s="44">
        <f>-PV(ElecDiscountRate,T27,R27)*J27</f>
        <v>0</v>
      </c>
      <c r="AE27" s="44">
        <f>-PV(ElecDiscountRate,T27,S27)*J27</f>
        <v>0</v>
      </c>
      <c r="AF27" s="52" t="e">
        <f>HLOOKUP(I27,ElecAvoidedCostsWOCC!$A$5:$Q$50,G27+1,FALSE)</f>
        <v>#N/A</v>
      </c>
      <c r="AG27" s="44" t="e">
        <f>AF27*J27*K27</f>
        <v>#N/A</v>
      </c>
      <c r="AH27" s="52" t="e">
        <f>HLOOKUP(I27,ElecAvoidedCostsWOCC!$A$5:$Q$50,T27+1,FALSE)</f>
        <v>#N/A</v>
      </c>
      <c r="AI27" s="44" t="e">
        <f>AH27*J27*L27</f>
        <v>#N/A</v>
      </c>
      <c r="AJ27" s="44" t="e">
        <f>AG27+AI27</f>
        <v>#N/A</v>
      </c>
      <c r="AK27" s="44" t="e">
        <f>HLOOKUP(I27,ElecAvoidedCostsWOCC!$A$5:$Q$50,G27+1,FALSE)*J27*L27</f>
        <v>#N/A</v>
      </c>
      <c r="AL27" s="44" t="e">
        <f>AG27+AI27-AK27</f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>AM27*1.1+AD27+AE27</f>
        <v>0</v>
      </c>
      <c r="AO27" s="47">
        <f>IFERROR(AM27/AB27,0)</f>
        <v>0</v>
      </c>
      <c r="AP27" s="47" t="e">
        <f>AN27/AC27</f>
        <v>#DIV/0!</v>
      </c>
    </row>
    <row r="28" spans="1:42" ht="13.5" customHeight="1"/>
  </sheetData>
  <conditionalFormatting sqref="J5:L27">
    <cfRule type="expression" dxfId="224" priority="4">
      <formula>ISTEXT(J5)</formula>
    </cfRule>
    <cfRule type="notContainsBlanks" dxfId="223" priority="5">
      <formula>LEN(TRIM(J5))&gt;0</formula>
    </cfRule>
  </conditionalFormatting>
  <conditionalFormatting sqref="M5:N27 R5:S27">
    <cfRule type="expression" dxfId="222" priority="2">
      <formula>ISTEXT(M5)</formula>
    </cfRule>
  </conditionalFormatting>
  <conditionalFormatting sqref="M5:N27 R5:S27">
    <cfRule type="notContainsBlanks" dxfId="221" priority="3">
      <formula>LEN(TRIM(M5))&gt;0</formula>
    </cfRule>
  </conditionalFormatting>
  <conditionalFormatting sqref="R5:S27">
    <cfRule type="expression" dxfId="22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F19" sqref="F1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18230723</v>
      </c>
      <c r="D2" s="20" t="s">
        <v>137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136</v>
      </c>
      <c r="C5" s="98">
        <v>18230723</v>
      </c>
      <c r="D5" s="61" t="s">
        <v>137</v>
      </c>
      <c r="E5" s="38" t="s">
        <v>1071</v>
      </c>
      <c r="F5" s="39" t="s">
        <v>1072</v>
      </c>
      <c r="G5" s="39">
        <v>3</v>
      </c>
      <c r="H5" s="39"/>
      <c r="I5" s="40" t="s">
        <v>270</v>
      </c>
      <c r="J5" s="41">
        <v>1</v>
      </c>
      <c r="K5" s="41">
        <v>2444409</v>
      </c>
      <c r="L5" s="41"/>
      <c r="M5" s="42">
        <v>60628</v>
      </c>
      <c r="N5" s="42">
        <v>97776</v>
      </c>
      <c r="O5" s="43">
        <v>2444409</v>
      </c>
      <c r="P5" s="44">
        <v>60628</v>
      </c>
      <c r="Q5" s="44">
        <v>97776</v>
      </c>
      <c r="R5" s="45"/>
      <c r="S5" s="46"/>
      <c r="T5" s="39">
        <f t="shared" ref="T5:T19" si="0">G5+H5</f>
        <v>3</v>
      </c>
      <c r="U5" s="47">
        <f t="shared" ref="U5:U19" si="1">(O5/$A$10)*T5</f>
        <v>1.1117952625615861</v>
      </c>
      <c r="V5" s="48">
        <f t="shared" ref="V5:V19" si="2">N5-M5</f>
        <v>37148</v>
      </c>
      <c r="W5" s="49">
        <f t="shared" ref="W5:W19" si="3">(O5/A$10)</f>
        <v>0.37059842085386202</v>
      </c>
      <c r="X5" s="44">
        <f t="shared" ref="X5:X19" si="4">W5*A$8</f>
        <v>315346.10982387542</v>
      </c>
      <c r="Y5" s="44">
        <f t="shared" ref="Y5:Y19" si="5">Q5-P5</f>
        <v>37148</v>
      </c>
      <c r="Z5" s="44">
        <f t="shared" ref="Z5:Z19" si="6">X5+(A$6*W5)</f>
        <v>459292.83665666997</v>
      </c>
      <c r="AA5" s="50">
        <f t="shared" ref="AA5:AA19" si="7">Q5+X5</f>
        <v>413122.10982387542</v>
      </c>
      <c r="AB5" s="51">
        <f t="shared" ref="AB5:AC15" si="8">Z5/(1+ElecDiscountRate)^1</f>
        <v>429366.02473279415</v>
      </c>
      <c r="AC5" s="44">
        <f t="shared" si="8"/>
        <v>386203.71115628252</v>
      </c>
      <c r="AD5" s="44">
        <f t="shared" ref="AD5:AD19" si="9">-PV(ElecDiscountRate,T5,R5)*J5</f>
        <v>0</v>
      </c>
      <c r="AE5" s="44">
        <v>0</v>
      </c>
      <c r="AF5" s="52">
        <f>HLOOKUP(I5,ElecAvoidedCostsWOCC!$A$5:$Q$50,G5+1,FALSE)</f>
        <v>0.22068555405687484</v>
      </c>
      <c r="AG5" s="44">
        <f t="shared" ref="AG5:AG19" si="10">AF5*J5*K5</f>
        <v>539445.75450661138</v>
      </c>
      <c r="AH5" s="52">
        <f>HLOOKUP(I5,ElecAvoidedCostsWOCC!$A$5:$Q$50,T5+1,FALSE)</f>
        <v>0.22068555405687484</v>
      </c>
      <c r="AI5" s="44">
        <f t="shared" ref="AI5:AI19" si="11">AH5*J5*L5</f>
        <v>0</v>
      </c>
      <c r="AJ5" s="44">
        <f>AG5+AI5</f>
        <v>539445.75450661138</v>
      </c>
      <c r="AK5" s="44">
        <f>HLOOKUP(I5,ElecAvoidedCostsWOCC!$A$5:$Q$50,G5+1,FALSE)*J5*L5</f>
        <v>0</v>
      </c>
      <c r="AL5" s="44">
        <f>AG5+AI5-AK5</f>
        <v>539445.75450661138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539445.75450661138</v>
      </c>
      <c r="AN5" s="48">
        <f>AM5*1.1+AD5+AE5</f>
        <v>593390.32995727262</v>
      </c>
      <c r="AO5" s="47">
        <f>IFERROR(AM5/AB5,0)</f>
        <v>1.2563773643765195</v>
      </c>
      <c r="AP5" s="47">
        <f>AN5/AC5</f>
        <v>1.5364697770010534</v>
      </c>
    </row>
    <row r="6" spans="1:42" ht="13.5" customHeight="1">
      <c r="A6" s="53">
        <f>SUMIF('Program Costs'!D:D,C2,'Program Costs'!L:L)</f>
        <v>388417</v>
      </c>
      <c r="B6" s="97" t="s">
        <v>136</v>
      </c>
      <c r="C6" s="98">
        <v>18230723</v>
      </c>
      <c r="D6" s="61" t="s">
        <v>137</v>
      </c>
      <c r="E6" s="38" t="s">
        <v>1073</v>
      </c>
      <c r="F6" s="39" t="s">
        <v>1074</v>
      </c>
      <c r="G6" s="39">
        <v>3</v>
      </c>
      <c r="H6" s="39"/>
      <c r="I6" s="40" t="s">
        <v>270</v>
      </c>
      <c r="J6" s="41">
        <v>1</v>
      </c>
      <c r="K6" s="41">
        <v>2123958</v>
      </c>
      <c r="L6" s="41"/>
      <c r="M6" s="42">
        <v>51494</v>
      </c>
      <c r="N6" s="42">
        <v>84958</v>
      </c>
      <c r="O6" s="43">
        <v>2123958</v>
      </c>
      <c r="P6" s="44">
        <v>51494</v>
      </c>
      <c r="Q6" s="44">
        <v>84958</v>
      </c>
      <c r="R6" s="45"/>
      <c r="S6" s="46"/>
      <c r="T6" s="39">
        <f t="shared" si="0"/>
        <v>3</v>
      </c>
      <c r="U6" s="47">
        <f t="shared" si="1"/>
        <v>0.96604391584214477</v>
      </c>
      <c r="V6" s="48">
        <f t="shared" si="2"/>
        <v>33464</v>
      </c>
      <c r="W6" s="49">
        <f t="shared" si="3"/>
        <v>0.32201463861404828</v>
      </c>
      <c r="X6" s="44">
        <f t="shared" si="4"/>
        <v>274005.65647127747</v>
      </c>
      <c r="Y6" s="44">
        <f t="shared" si="5"/>
        <v>33464</v>
      </c>
      <c r="Z6" s="44">
        <f t="shared" si="6"/>
        <v>399081.61635783024</v>
      </c>
      <c r="AA6" s="50">
        <f t="shared" si="7"/>
        <v>358963.65647127747</v>
      </c>
      <c r="AB6" s="51">
        <f t="shared" si="8"/>
        <v>373078.07456093316</v>
      </c>
      <c r="AC6" s="44">
        <f t="shared" si="8"/>
        <v>335574.13898408657</v>
      </c>
      <c r="AD6" s="44">
        <f t="shared" si="9"/>
        <v>0</v>
      </c>
      <c r="AE6" s="44">
        <v>0</v>
      </c>
      <c r="AF6" s="52">
        <f>HLOOKUP(I6,ElecAvoidedCostsWOCC!$A$5:$Q$50,G6+1,FALSE)</f>
        <v>0.22068555405687484</v>
      </c>
      <c r="AG6" s="44">
        <f t="shared" si="10"/>
        <v>468726.84802353178</v>
      </c>
      <c r="AH6" s="52">
        <f>HLOOKUP(I6,ElecAvoidedCostsWOCC!$A$5:$Q$50,T6+1,FALSE)</f>
        <v>0.22068555405687484</v>
      </c>
      <c r="AI6" s="44">
        <f t="shared" si="11"/>
        <v>0</v>
      </c>
      <c r="AJ6" s="44">
        <f t="shared" ref="AJ6:AJ19" si="12">AG6+AI6</f>
        <v>468726.84802353178</v>
      </c>
      <c r="AK6" s="44">
        <f>HLOOKUP(I6,ElecAvoidedCostsWOCC!$A$5:$Q$50,G6+1,FALSE)*J6*L6</f>
        <v>0</v>
      </c>
      <c r="AL6" s="44">
        <f t="shared" ref="AL6:AL19" si="13">AG6+AI6-AK6</f>
        <v>468726.84802353178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468726.84802353178</v>
      </c>
      <c r="AN6" s="48">
        <f t="shared" ref="AN6:AN19" si="14">AM6*1.1+AD6+AE6</f>
        <v>515599.53282588499</v>
      </c>
      <c r="AO6" s="47">
        <f t="shared" ref="AO6:AO19" si="15">IFERROR(AM6/AB6,0)</f>
        <v>1.2563773643765193</v>
      </c>
      <c r="AP6" s="47">
        <f t="shared" ref="AP6:AP19" si="16">AN6/AC6</f>
        <v>1.536469807795098</v>
      </c>
    </row>
    <row r="7" spans="1:42" ht="13.5" customHeight="1">
      <c r="A7" s="36" t="s">
        <v>249</v>
      </c>
      <c r="B7" s="97" t="s">
        <v>136</v>
      </c>
      <c r="C7" s="98">
        <v>18230723</v>
      </c>
      <c r="D7" s="61" t="s">
        <v>137</v>
      </c>
      <c r="E7" s="38" t="s">
        <v>1075</v>
      </c>
      <c r="F7" s="39" t="s">
        <v>1076</v>
      </c>
      <c r="G7" s="39">
        <v>3</v>
      </c>
      <c r="H7" s="39"/>
      <c r="I7" s="40" t="s">
        <v>270</v>
      </c>
      <c r="J7" s="41">
        <v>1</v>
      </c>
      <c r="K7" s="41">
        <v>23024</v>
      </c>
      <c r="L7" s="41"/>
      <c r="M7" s="42">
        <v>460</v>
      </c>
      <c r="N7" s="42">
        <v>921</v>
      </c>
      <c r="O7" s="43">
        <v>23024</v>
      </c>
      <c r="P7" s="44">
        <v>460</v>
      </c>
      <c r="Q7" s="44">
        <v>921</v>
      </c>
      <c r="R7" s="45"/>
      <c r="S7" s="46"/>
      <c r="T7" s="39">
        <f t="shared" si="0"/>
        <v>3</v>
      </c>
      <c r="U7" s="47">
        <f t="shared" si="1"/>
        <v>1.0472050350501066E-2</v>
      </c>
      <c r="V7" s="48">
        <f t="shared" si="2"/>
        <v>461</v>
      </c>
      <c r="W7" s="49">
        <f t="shared" si="3"/>
        <v>3.4906834501670218E-3</v>
      </c>
      <c r="X7" s="44">
        <f t="shared" si="4"/>
        <v>2970.2594093643529</v>
      </c>
      <c r="Y7" s="44">
        <f t="shared" si="5"/>
        <v>461</v>
      </c>
      <c r="Z7" s="44">
        <f t="shared" si="6"/>
        <v>4326.1002030278769</v>
      </c>
      <c r="AA7" s="50">
        <f t="shared" si="7"/>
        <v>3891.2594093643529</v>
      </c>
      <c r="AB7" s="51">
        <f t="shared" si="8"/>
        <v>4044.2181948470379</v>
      </c>
      <c r="AC7" s="44">
        <f t="shared" si="8"/>
        <v>3637.7109557486701</v>
      </c>
      <c r="AD7" s="44">
        <f t="shared" si="9"/>
        <v>0</v>
      </c>
      <c r="AE7" s="44">
        <v>0</v>
      </c>
      <c r="AF7" s="52">
        <f>HLOOKUP(I7,ElecAvoidedCostsWOCC!$A$5:$Q$50,G7+1,FALSE)</f>
        <v>0.22068555405687484</v>
      </c>
      <c r="AG7" s="44">
        <f t="shared" si="10"/>
        <v>5081.0641966054864</v>
      </c>
      <c r="AH7" s="52">
        <f>HLOOKUP(I7,ElecAvoidedCostsWOCC!$A$5:$Q$50,T7+1,FALSE)</f>
        <v>0.22068555405687484</v>
      </c>
      <c r="AI7" s="44">
        <f t="shared" si="11"/>
        <v>0</v>
      </c>
      <c r="AJ7" s="44">
        <f t="shared" si="12"/>
        <v>5081.0641966054864</v>
      </c>
      <c r="AK7" s="44">
        <f>HLOOKUP(I7,ElecAvoidedCostsWOCC!$A$5:$Q$50,G7+1,FALSE)*J7*L7</f>
        <v>0</v>
      </c>
      <c r="AL7" s="44">
        <f t="shared" si="13"/>
        <v>5081.0641966054864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5081.0641966054864</v>
      </c>
      <c r="AN7" s="48">
        <f t="shared" si="14"/>
        <v>5589.1706162660357</v>
      </c>
      <c r="AO7" s="47">
        <f t="shared" si="15"/>
        <v>1.2563773643765193</v>
      </c>
      <c r="AP7" s="47">
        <f t="shared" si="16"/>
        <v>1.5364526440544914</v>
      </c>
    </row>
    <row r="8" spans="1:42" ht="13.5" customHeight="1">
      <c r="A8" s="53">
        <f>SUMIF('Program Costs'!D:D,C2,'Program Costs'!O:O)</f>
        <v>850910.56</v>
      </c>
      <c r="B8" s="97" t="s">
        <v>136</v>
      </c>
      <c r="C8" s="98">
        <v>18230723</v>
      </c>
      <c r="D8" s="61" t="s">
        <v>137</v>
      </c>
      <c r="E8" s="38" t="s">
        <v>1075</v>
      </c>
      <c r="F8" s="39" t="s">
        <v>1076</v>
      </c>
      <c r="G8" s="39">
        <v>3</v>
      </c>
      <c r="H8" s="39"/>
      <c r="I8" s="40" t="s">
        <v>270</v>
      </c>
      <c r="J8" s="41">
        <v>1</v>
      </c>
      <c r="K8" s="41">
        <v>2004452</v>
      </c>
      <c r="L8" s="41"/>
      <c r="M8" s="42">
        <v>40436</v>
      </c>
      <c r="N8" s="42">
        <v>95620</v>
      </c>
      <c r="O8" s="43">
        <v>2004452</v>
      </c>
      <c r="P8" s="44">
        <v>40436</v>
      </c>
      <c r="Q8" s="44">
        <v>95620</v>
      </c>
      <c r="R8" s="45"/>
      <c r="S8" s="46"/>
      <c r="T8" s="39">
        <f t="shared" si="0"/>
        <v>3</v>
      </c>
      <c r="U8" s="47">
        <f t="shared" si="1"/>
        <v>0.91168877124576797</v>
      </c>
      <c r="V8" s="48">
        <f t="shared" si="2"/>
        <v>55184</v>
      </c>
      <c r="W8" s="49">
        <f t="shared" si="3"/>
        <v>0.30389625708192264</v>
      </c>
      <c r="X8" s="44">
        <f t="shared" si="4"/>
        <v>258588.53429548276</v>
      </c>
      <c r="Y8" s="44">
        <f t="shared" si="5"/>
        <v>55184</v>
      </c>
      <c r="Z8" s="44">
        <f t="shared" si="6"/>
        <v>376627.0067824719</v>
      </c>
      <c r="AA8" s="50">
        <f t="shared" si="7"/>
        <v>354208.53429548279</v>
      </c>
      <c r="AB8" s="51">
        <f t="shared" si="8"/>
        <v>352086.57266754407</v>
      </c>
      <c r="AC8" s="44">
        <f t="shared" si="8"/>
        <v>331128.85322565463</v>
      </c>
      <c r="AD8" s="44">
        <f t="shared" si="9"/>
        <v>0</v>
      </c>
      <c r="AE8" s="44">
        <v>0</v>
      </c>
      <c r="AF8" s="52">
        <f>HLOOKUP(I8,ElecAvoidedCostsWOCC!$A$5:$Q$50,G8+1,FALSE)</f>
        <v>0.22068555405687484</v>
      </c>
      <c r="AG8" s="44">
        <f t="shared" si="10"/>
        <v>442353.60020041087</v>
      </c>
      <c r="AH8" s="52">
        <f>HLOOKUP(I8,ElecAvoidedCostsWOCC!$A$5:$Q$50,T8+1,FALSE)</f>
        <v>0.22068555405687484</v>
      </c>
      <c r="AI8" s="44">
        <f t="shared" si="11"/>
        <v>0</v>
      </c>
      <c r="AJ8" s="44">
        <f t="shared" si="12"/>
        <v>442353.60020041087</v>
      </c>
      <c r="AK8" s="44">
        <f>HLOOKUP(I8,ElecAvoidedCostsWOCC!$A$5:$Q$50,G8+1,FALSE)*J8*L8</f>
        <v>0</v>
      </c>
      <c r="AL8" s="44">
        <f t="shared" si="13"/>
        <v>442353.60020041087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442353.60020041087</v>
      </c>
      <c r="AN8" s="48">
        <f t="shared" si="14"/>
        <v>486588.96022045199</v>
      </c>
      <c r="AO8" s="47">
        <f t="shared" si="15"/>
        <v>1.2563773643765193</v>
      </c>
      <c r="AP8" s="47">
        <f t="shared" si="16"/>
        <v>1.4694852335590818</v>
      </c>
    </row>
    <row r="9" spans="1:42" ht="13.5" customHeight="1">
      <c r="A9" s="36" t="s">
        <v>251</v>
      </c>
      <c r="B9" s="97" t="s">
        <v>136</v>
      </c>
      <c r="C9" s="98">
        <v>18230723</v>
      </c>
      <c r="D9" s="61" t="s">
        <v>137</v>
      </c>
      <c r="E9" s="38" t="s">
        <v>1077</v>
      </c>
      <c r="F9" s="39" t="s">
        <v>1078</v>
      </c>
      <c r="G9" s="39">
        <v>3</v>
      </c>
      <c r="H9" s="39"/>
      <c r="I9" s="40" t="s">
        <v>270</v>
      </c>
      <c r="J9" s="41">
        <v>1</v>
      </c>
      <c r="K9" s="41"/>
      <c r="L9" s="41"/>
      <c r="M9" s="42">
        <v>76723</v>
      </c>
      <c r="N9" s="42">
        <v>76723</v>
      </c>
      <c r="O9" s="43">
        <v>0</v>
      </c>
      <c r="P9" s="44">
        <v>76723</v>
      </c>
      <c r="Q9" s="44">
        <v>76723</v>
      </c>
      <c r="R9" s="45"/>
      <c r="S9" s="46"/>
      <c r="T9" s="39">
        <f t="shared" si="0"/>
        <v>3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76723</v>
      </c>
      <c r="AB9" s="51">
        <f t="shared" si="8"/>
        <v>0</v>
      </c>
      <c r="AC9" s="44">
        <f t="shared" si="8"/>
        <v>71723.84780779657</v>
      </c>
      <c r="AD9" s="44">
        <f t="shared" si="9"/>
        <v>0</v>
      </c>
      <c r="AE9" s="44">
        <f t="shared" ref="AE9:AE19" si="17">-PV(ElecDiscountRate,T9,S9)*J9</f>
        <v>0</v>
      </c>
      <c r="AF9" s="52">
        <f>HLOOKUP(I9,ElecAvoidedCostsWOCC!$A$5:$Q$50,G9+1,FALSE)</f>
        <v>0.22068555405687484</v>
      </c>
      <c r="AG9" s="44">
        <f t="shared" si="10"/>
        <v>0</v>
      </c>
      <c r="AH9" s="52">
        <f>HLOOKUP(I9,ElecAvoidedCostsWOCC!$A$5:$Q$50,T9+1,FALSE)</f>
        <v>0.22068555405687484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SUM(O5:O994)</f>
        <v>6595843</v>
      </c>
      <c r="B10" s="97" t="s">
        <v>136</v>
      </c>
      <c r="C10" s="98">
        <v>18230723</v>
      </c>
      <c r="D10" s="61" t="s">
        <v>137</v>
      </c>
      <c r="E10" s="38" t="s">
        <v>1079</v>
      </c>
      <c r="F10" s="39" t="s">
        <v>1080</v>
      </c>
      <c r="G10" s="39">
        <v>3</v>
      </c>
      <c r="H10" s="39"/>
      <c r="I10" s="40" t="s">
        <v>270</v>
      </c>
      <c r="J10" s="41">
        <v>1</v>
      </c>
      <c r="K10" s="41"/>
      <c r="L10" s="41"/>
      <c r="M10" s="42">
        <v>60000</v>
      </c>
      <c r="N10" s="42">
        <v>60000</v>
      </c>
      <c r="O10" s="43">
        <v>0</v>
      </c>
      <c r="P10" s="44">
        <v>60000</v>
      </c>
      <c r="Q10" s="44">
        <v>60000</v>
      </c>
      <c r="R10" s="45"/>
      <c r="S10" s="46"/>
      <c r="T10" s="39">
        <f t="shared" si="0"/>
        <v>3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60000</v>
      </c>
      <c r="AB10" s="51">
        <f t="shared" si="8"/>
        <v>0</v>
      </c>
      <c r="AC10" s="44">
        <f t="shared" si="8"/>
        <v>56090.492661493874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0.22068555405687484</v>
      </c>
      <c r="AG10" s="44">
        <f t="shared" si="10"/>
        <v>0</v>
      </c>
      <c r="AH10" s="52">
        <f>HLOOKUP(I10,ElecAvoidedCostsWOCC!$A$5:$Q$50,T10+1,FALSE)</f>
        <v>0.22068555405687484</v>
      </c>
      <c r="AI10" s="44">
        <f t="shared" si="11"/>
        <v>0</v>
      </c>
      <c r="AJ10" s="44">
        <f t="shared" si="12"/>
        <v>0</v>
      </c>
      <c r="AK10" s="44">
        <f>HLOOKUP(I10,ElecAvoidedCostsWOCC!$A$5:$Q$50,G10+1,FALSE)*J10*L10</f>
        <v>0</v>
      </c>
      <c r="AL10" s="44">
        <f t="shared" si="13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</row>
    <row r="11" spans="1:42" ht="13.5" customHeight="1">
      <c r="A11" s="36" t="s">
        <v>252</v>
      </c>
      <c r="B11" s="97" t="s">
        <v>136</v>
      </c>
      <c r="C11" s="98">
        <v>18230723</v>
      </c>
      <c r="D11" s="61" t="s">
        <v>137</v>
      </c>
      <c r="E11" s="38" t="s">
        <v>1081</v>
      </c>
      <c r="F11" s="39" t="s">
        <v>1082</v>
      </c>
      <c r="G11" s="39">
        <v>3</v>
      </c>
      <c r="H11" s="39"/>
      <c r="I11" s="40" t="s">
        <v>270</v>
      </c>
      <c r="J11" s="41">
        <v>1</v>
      </c>
      <c r="K11" s="41"/>
      <c r="L11" s="41"/>
      <c r="M11" s="42">
        <v>3400</v>
      </c>
      <c r="N11" s="42">
        <v>3400</v>
      </c>
      <c r="O11" s="43">
        <v>0</v>
      </c>
      <c r="P11" s="44">
        <v>3400</v>
      </c>
      <c r="Q11" s="44">
        <v>3400</v>
      </c>
      <c r="R11" s="45"/>
      <c r="S11" s="46"/>
      <c r="T11" s="39">
        <f t="shared" si="0"/>
        <v>3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3400</v>
      </c>
      <c r="AB11" s="51">
        <f t="shared" si="8"/>
        <v>0</v>
      </c>
      <c r="AC11" s="44">
        <f t="shared" si="8"/>
        <v>3178.4612508179862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0.22068555405687484</v>
      </c>
      <c r="AG11" s="44">
        <f t="shared" si="10"/>
        <v>0</v>
      </c>
      <c r="AH11" s="52">
        <f>HLOOKUP(I11,ElecAvoidedCostsWOCC!$A$5:$Q$50,T11+1,FALSE)</f>
        <v>0.22068555405687484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</row>
    <row r="12" spans="1:42" ht="13.5" customHeight="1">
      <c r="A12" s="55">
        <f>SUM(P5:P995)</f>
        <v>388417</v>
      </c>
      <c r="B12" s="97" t="s">
        <v>136</v>
      </c>
      <c r="C12" s="98">
        <v>18230723</v>
      </c>
      <c r="D12" s="61" t="s">
        <v>137</v>
      </c>
      <c r="E12" s="38" t="s">
        <v>1081</v>
      </c>
      <c r="F12" s="39" t="s">
        <v>1082</v>
      </c>
      <c r="G12" s="39">
        <v>3</v>
      </c>
      <c r="H12" s="39"/>
      <c r="I12" s="40" t="s">
        <v>270</v>
      </c>
      <c r="J12" s="41">
        <v>1</v>
      </c>
      <c r="K12" s="41"/>
      <c r="L12" s="41"/>
      <c r="M12" s="42">
        <v>71690</v>
      </c>
      <c r="N12" s="42">
        <v>71690</v>
      </c>
      <c r="O12" s="43">
        <v>0</v>
      </c>
      <c r="P12" s="44">
        <v>71690</v>
      </c>
      <c r="Q12" s="44">
        <v>71690</v>
      </c>
      <c r="R12" s="45"/>
      <c r="S12" s="46"/>
      <c r="T12" s="39">
        <f t="shared" si="0"/>
        <v>3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71690</v>
      </c>
      <c r="AB12" s="51">
        <f t="shared" si="8"/>
        <v>0</v>
      </c>
      <c r="AC12" s="44">
        <f t="shared" si="8"/>
        <v>67018.790315041595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0.22068555405687484</v>
      </c>
      <c r="AG12" s="44">
        <f t="shared" si="10"/>
        <v>0</v>
      </c>
      <c r="AH12" s="52">
        <f>HLOOKUP(I12,ElecAvoidedCostsWOCC!$A$5:$Q$50,T12+1,FALSE)</f>
        <v>0.22068555405687484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</row>
    <row r="13" spans="1:42" ht="13.5" customHeight="1">
      <c r="A13" s="56" t="s">
        <v>255</v>
      </c>
      <c r="B13" s="97" t="s">
        <v>136</v>
      </c>
      <c r="C13" s="98">
        <v>18230723</v>
      </c>
      <c r="D13" s="61" t="s">
        <v>137</v>
      </c>
      <c r="E13" s="38" t="s">
        <v>1083</v>
      </c>
      <c r="F13" s="39" t="s">
        <v>1084</v>
      </c>
      <c r="G13" s="39">
        <v>3</v>
      </c>
      <c r="H13" s="39"/>
      <c r="I13" s="40" t="s">
        <v>270</v>
      </c>
      <c r="J13" s="41">
        <v>1</v>
      </c>
      <c r="K13" s="41"/>
      <c r="L13" s="41"/>
      <c r="M13" s="42">
        <v>19686</v>
      </c>
      <c r="N13" s="42">
        <v>19686</v>
      </c>
      <c r="O13" s="43">
        <v>0</v>
      </c>
      <c r="P13" s="44">
        <v>19686</v>
      </c>
      <c r="Q13" s="44">
        <v>19686</v>
      </c>
      <c r="R13" s="45"/>
      <c r="S13" s="46"/>
      <c r="T13" s="39">
        <f t="shared" si="0"/>
        <v>3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19686</v>
      </c>
      <c r="AB13" s="51">
        <f t="shared" si="8"/>
        <v>0</v>
      </c>
      <c r="AC13" s="44">
        <f t="shared" si="8"/>
        <v>18403.290642236141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0.22068555405687484</v>
      </c>
      <c r="AG13" s="44">
        <f t="shared" si="10"/>
        <v>0</v>
      </c>
      <c r="AH13" s="52">
        <f>HLOOKUP(I13,ElecAvoidedCostsWOCC!$A$5:$Q$50,T13+1,FALSE)</f>
        <v>0.22068555405687484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>
      <c r="A14" s="55">
        <f>SUM(Y5:Y995)</f>
        <v>126257</v>
      </c>
      <c r="B14" s="97" t="s">
        <v>136</v>
      </c>
      <c r="C14" s="98">
        <v>18230723</v>
      </c>
      <c r="D14" s="61" t="s">
        <v>137</v>
      </c>
      <c r="E14" s="38" t="s">
        <v>1085</v>
      </c>
      <c r="F14" s="39" t="s">
        <v>1086</v>
      </c>
      <c r="G14" s="39">
        <v>3</v>
      </c>
      <c r="H14" s="39"/>
      <c r="I14" s="40" t="s">
        <v>270</v>
      </c>
      <c r="J14" s="41">
        <v>1</v>
      </c>
      <c r="K14" s="41"/>
      <c r="L14" s="41"/>
      <c r="M14" s="42">
        <v>2600</v>
      </c>
      <c r="N14" s="42">
        <v>2600</v>
      </c>
      <c r="O14" s="43">
        <v>0</v>
      </c>
      <c r="P14" s="44">
        <v>2600</v>
      </c>
      <c r="Q14" s="44">
        <v>2600</v>
      </c>
      <c r="R14" s="45"/>
      <c r="S14" s="46"/>
      <c r="T14" s="39">
        <f t="shared" si="0"/>
        <v>3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2600</v>
      </c>
      <c r="AB14" s="51">
        <f t="shared" si="8"/>
        <v>0</v>
      </c>
      <c r="AC14" s="44">
        <f t="shared" si="8"/>
        <v>2430.588015331401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0.22068555405687484</v>
      </c>
      <c r="AG14" s="44">
        <f t="shared" si="10"/>
        <v>0</v>
      </c>
      <c r="AH14" s="52">
        <f>HLOOKUP(I14,ElecAvoidedCostsWOCC!$A$5:$Q$50,T14+1,FALSE)</f>
        <v>0.22068555405687484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>
      <c r="A15" s="57" t="s">
        <v>258</v>
      </c>
      <c r="B15" s="97" t="s">
        <v>136</v>
      </c>
      <c r="C15" s="98">
        <v>18230723</v>
      </c>
      <c r="D15" s="61" t="s">
        <v>137</v>
      </c>
      <c r="E15" s="38" t="s">
        <v>1087</v>
      </c>
      <c r="F15" s="39" t="s">
        <v>1088</v>
      </c>
      <c r="G15" s="39">
        <v>3</v>
      </c>
      <c r="H15" s="39"/>
      <c r="I15" s="40" t="s">
        <v>270</v>
      </c>
      <c r="J15" s="41">
        <v>1</v>
      </c>
      <c r="K15" s="41"/>
      <c r="L15" s="41"/>
      <c r="M15" s="42">
        <v>340</v>
      </c>
      <c r="N15" s="42">
        <v>340</v>
      </c>
      <c r="O15" s="43">
        <v>0</v>
      </c>
      <c r="P15" s="44">
        <v>340</v>
      </c>
      <c r="Q15" s="44">
        <v>340</v>
      </c>
      <c r="R15" s="45"/>
      <c r="S15" s="46"/>
      <c r="T15" s="39">
        <f t="shared" si="0"/>
        <v>3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340</v>
      </c>
      <c r="AB15" s="51">
        <f t="shared" si="8"/>
        <v>0</v>
      </c>
      <c r="AC15" s="44">
        <f t="shared" si="8"/>
        <v>317.84612508179862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0.22068555405687484</v>
      </c>
      <c r="AG15" s="44">
        <f t="shared" si="10"/>
        <v>0</v>
      </c>
      <c r="AH15" s="52">
        <f>HLOOKUP(I15,ElecAvoidedCostsWOCC!$A$5:$Q$50,T15+1,FALSE)</f>
        <v>0.22068555405687484</v>
      </c>
      <c r="AI15" s="44">
        <f t="shared" si="11"/>
        <v>0</v>
      </c>
      <c r="AJ15" s="44">
        <f t="shared" si="12"/>
        <v>0</v>
      </c>
      <c r="AK15" s="44">
        <f>HLOOKUP(I15,ElecAvoidedCostsWOCC!$A$5:$Q$50,G15+1,FALSE)*J15*L15</f>
        <v>0</v>
      </c>
      <c r="AL15" s="44">
        <f t="shared" si="13"/>
        <v>0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>
        <f t="shared" si="16"/>
        <v>0</v>
      </c>
    </row>
    <row r="16" spans="1:42" ht="13.5" customHeight="1">
      <c r="A16" s="54">
        <f>SUM(U5:U994)</f>
        <v>3</v>
      </c>
      <c r="B16" s="97" t="s">
        <v>136</v>
      </c>
      <c r="C16" s="98">
        <v>18230723</v>
      </c>
      <c r="D16" s="61" t="s">
        <v>137</v>
      </c>
      <c r="E16" s="38" t="s">
        <v>1087</v>
      </c>
      <c r="F16" s="39" t="s">
        <v>1088</v>
      </c>
      <c r="G16" s="39">
        <v>3</v>
      </c>
      <c r="H16" s="39"/>
      <c r="I16" s="40" t="s">
        <v>270</v>
      </c>
      <c r="J16" s="41">
        <v>1</v>
      </c>
      <c r="K16" s="41"/>
      <c r="L16" s="41"/>
      <c r="M16" s="42">
        <v>960</v>
      </c>
      <c r="N16" s="42">
        <v>960</v>
      </c>
      <c r="O16" s="43">
        <v>0</v>
      </c>
      <c r="P16" s="44">
        <v>960</v>
      </c>
      <c r="Q16" s="44">
        <v>960</v>
      </c>
      <c r="R16" s="45"/>
      <c r="S16" s="46"/>
      <c r="T16" s="39">
        <f t="shared" si="0"/>
        <v>3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960</v>
      </c>
      <c r="AB16" s="51">
        <f t="shared" ref="AB16:AC19" si="18">Z16/(1+ElecDiscountRate)^1</f>
        <v>0</v>
      </c>
      <c r="AC16" s="44">
        <f t="shared" si="18"/>
        <v>897.4478825839019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0.22068555405687484</v>
      </c>
      <c r="AG16" s="44">
        <f t="shared" si="10"/>
        <v>0</v>
      </c>
      <c r="AH16" s="52">
        <f>HLOOKUP(I16,ElecAvoidedCostsWOCC!$A$5:$Q$50,T16+1,FALSE)</f>
        <v>0.22068555405687484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>
        <f t="shared" si="16"/>
        <v>0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18"/>
        <v>0</v>
      </c>
      <c r="AC17" s="44">
        <f t="shared" si="1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1239327.56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18"/>
        <v>0</v>
      </c>
      <c r="AC18" s="44">
        <f t="shared" si="1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C19" s="61"/>
      <c r="D19" s="61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18"/>
        <v>0</v>
      </c>
      <c r="AC19" s="44">
        <f t="shared" si="1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A8+SUM(Q5:Q901)</f>
        <v>1365584.56</v>
      </c>
      <c r="B20" s="37"/>
      <c r="C20" s="61"/>
      <c r="D20" s="61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ref="T20:T28" si="19">G20+H20</f>
        <v>0</v>
      </c>
      <c r="U20" s="47">
        <f t="shared" ref="U20:U28" si="20">(O20/$A$10)*T20</f>
        <v>0</v>
      </c>
      <c r="V20" s="48">
        <f t="shared" ref="V20:V28" si="21">N20-M20</f>
        <v>0</v>
      </c>
      <c r="W20" s="49">
        <f t="shared" ref="W20:W28" si="22">(O20/A$10)</f>
        <v>0</v>
      </c>
      <c r="X20" s="44">
        <f t="shared" ref="X20:X28" si="23">W20*A$8</f>
        <v>0</v>
      </c>
      <c r="Y20" s="44">
        <f t="shared" ref="Y20:Y28" si="24">Q20-P20</f>
        <v>0</v>
      </c>
      <c r="Z20" s="44">
        <f t="shared" ref="Z20:Z28" si="25">X20+(A$6*W20)</f>
        <v>0</v>
      </c>
      <c r="AA20" s="50">
        <f t="shared" ref="AA20:AA28" si="26">Q20+X20</f>
        <v>0</v>
      </c>
      <c r="AB20" s="51">
        <f t="shared" ref="AB20:AB28" si="27">Z20/(1+ElecDiscountRate)^1</f>
        <v>0</v>
      </c>
      <c r="AC20" s="44">
        <f t="shared" ref="AC20:AC28" si="28">AA20/(1+ElecDiscountRate)^1</f>
        <v>0</v>
      </c>
      <c r="AD20" s="44">
        <f t="shared" ref="AD20:AD28" si="29">-PV(ElecDiscountRate,T20,R20)*J20</f>
        <v>0</v>
      </c>
      <c r="AE20" s="44">
        <f t="shared" ref="AE20:AE28" si="30">-PV(ElecDiscountRate,T20,S20)*J20</f>
        <v>0</v>
      </c>
      <c r="AF20" s="52" t="e">
        <f>HLOOKUP(I20,ElecAvoidedCostsWOCC!$A$5:$Q$50,G20+1,FALSE)</f>
        <v>#N/A</v>
      </c>
      <c r="AG20" s="44" t="e">
        <f t="shared" ref="AG20:AG28" si="31">AF20*J20*K20</f>
        <v>#N/A</v>
      </c>
      <c r="AH20" s="52" t="e">
        <f>HLOOKUP(I20,ElecAvoidedCostsWOCC!$A$5:$Q$50,T20+1,FALSE)</f>
        <v>#N/A</v>
      </c>
      <c r="AI20" s="44" t="e">
        <f t="shared" ref="AI20:AI28" si="32">AH20*J20*L20</f>
        <v>#N/A</v>
      </c>
      <c r="AJ20" s="44" t="e">
        <f t="shared" ref="AJ20:AJ28" si="33">AG20+AI20</f>
        <v>#N/A</v>
      </c>
      <c r="AK20" s="44" t="e">
        <f>HLOOKUP(I20,ElecAvoidedCostsWOCC!$A$5:$Q$50,G20+1,FALSE)*J20*L20</f>
        <v>#N/A</v>
      </c>
      <c r="AL20" s="44" t="e">
        <f t="shared" ref="AL20:AL28" si="34">AG20+AI20-AK20</f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ref="AN20:AN28" si="35">AM20*1.1+AD20+AE20</f>
        <v>0</v>
      </c>
      <c r="AO20" s="47">
        <f t="shared" ref="AO20:AO28" si="36">IFERROR(AM20/AB20,0)</f>
        <v>0</v>
      </c>
      <c r="AP20" s="47" t="e">
        <f t="shared" ref="AP20:AP28" si="37">AN20/AC20</f>
        <v>#DIV/0!</v>
      </c>
    </row>
    <row r="21" spans="1:42" ht="13.5" customHeight="1">
      <c r="A21" s="58" t="s">
        <v>245</v>
      </c>
      <c r="B21" s="37"/>
      <c r="C21" s="61"/>
      <c r="D21" s="61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19"/>
        <v>0</v>
      </c>
      <c r="U21" s="47">
        <f t="shared" si="20"/>
        <v>0</v>
      </c>
      <c r="V21" s="48">
        <f t="shared" si="21"/>
        <v>0</v>
      </c>
      <c r="W21" s="49">
        <f t="shared" si="22"/>
        <v>0</v>
      </c>
      <c r="X21" s="44">
        <f t="shared" si="23"/>
        <v>0</v>
      </c>
      <c r="Y21" s="44">
        <f t="shared" si="24"/>
        <v>0</v>
      </c>
      <c r="Z21" s="44">
        <f t="shared" si="25"/>
        <v>0</v>
      </c>
      <c r="AA21" s="50">
        <f t="shared" si="26"/>
        <v>0</v>
      </c>
      <c r="AB21" s="51">
        <f t="shared" si="27"/>
        <v>0</v>
      </c>
      <c r="AC21" s="44">
        <f t="shared" si="28"/>
        <v>0</v>
      </c>
      <c r="AD21" s="44">
        <f t="shared" si="29"/>
        <v>0</v>
      </c>
      <c r="AE21" s="44">
        <f t="shared" si="30"/>
        <v>0</v>
      </c>
      <c r="AF21" s="52" t="e">
        <f>HLOOKUP(I21,ElecAvoidedCostsWOCC!$A$5:$Q$50,G21+1,FALSE)</f>
        <v>#N/A</v>
      </c>
      <c r="AG21" s="44" t="e">
        <f t="shared" si="31"/>
        <v>#N/A</v>
      </c>
      <c r="AH21" s="52" t="e">
        <f>HLOOKUP(I21,ElecAvoidedCostsWOCC!$A$5:$Q$50,T21+1,FALSE)</f>
        <v>#N/A</v>
      </c>
      <c r="AI21" s="44" t="e">
        <f t="shared" si="32"/>
        <v>#N/A</v>
      </c>
      <c r="AJ21" s="44" t="e">
        <f t="shared" si="33"/>
        <v>#N/A</v>
      </c>
      <c r="AK21" s="44" t="e">
        <f>HLOOKUP(I21,ElecAvoidedCostsWOCC!$A$5:$Q$50,G21+1,FALSE)*J21*L21</f>
        <v>#N/A</v>
      </c>
      <c r="AL21" s="44" t="e">
        <f t="shared" si="34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5"/>
        <v>0</v>
      </c>
      <c r="AO21" s="47">
        <f t="shared" si="36"/>
        <v>0</v>
      </c>
      <c r="AP21" s="47" t="e">
        <f t="shared" si="37"/>
        <v>#DIV/0!</v>
      </c>
    </row>
    <row r="22" spans="1:42" ht="13.5" customHeight="1">
      <c r="A22" s="60">
        <f>(SUM(AM5:AM995)/(SUM(AB5:AB995)))</f>
        <v>1.2563773643765195</v>
      </c>
      <c r="B22" s="37"/>
      <c r="C22" s="61"/>
      <c r="D22" s="61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19"/>
        <v>0</v>
      </c>
      <c r="U22" s="47">
        <f t="shared" si="20"/>
        <v>0</v>
      </c>
      <c r="V22" s="48">
        <f t="shared" si="21"/>
        <v>0</v>
      </c>
      <c r="W22" s="49">
        <f t="shared" si="22"/>
        <v>0</v>
      </c>
      <c r="X22" s="44">
        <f t="shared" si="23"/>
        <v>0</v>
      </c>
      <c r="Y22" s="44">
        <f t="shared" si="24"/>
        <v>0</v>
      </c>
      <c r="Z22" s="44">
        <f t="shared" si="25"/>
        <v>0</v>
      </c>
      <c r="AA22" s="50">
        <f t="shared" si="26"/>
        <v>0</v>
      </c>
      <c r="AB22" s="51">
        <f t="shared" si="27"/>
        <v>0</v>
      </c>
      <c r="AC22" s="44">
        <f t="shared" si="28"/>
        <v>0</v>
      </c>
      <c r="AD22" s="44">
        <f t="shared" si="29"/>
        <v>0</v>
      </c>
      <c r="AE22" s="44">
        <f t="shared" si="30"/>
        <v>0</v>
      </c>
      <c r="AF22" s="52" t="e">
        <f>HLOOKUP(I22,ElecAvoidedCostsWOCC!$A$5:$Q$50,G22+1,FALSE)</f>
        <v>#N/A</v>
      </c>
      <c r="AG22" s="44" t="e">
        <f t="shared" si="31"/>
        <v>#N/A</v>
      </c>
      <c r="AH22" s="52" t="e">
        <f>HLOOKUP(I22,ElecAvoidedCostsWOCC!$A$5:$Q$50,T22+1,FALSE)</f>
        <v>#N/A</v>
      </c>
      <c r="AI22" s="44" t="e">
        <f t="shared" si="32"/>
        <v>#N/A</v>
      </c>
      <c r="AJ22" s="44" t="e">
        <f t="shared" si="33"/>
        <v>#N/A</v>
      </c>
      <c r="AK22" s="44" t="e">
        <f>HLOOKUP(I22,ElecAvoidedCostsWOCC!$A$5:$Q$50,G22+1,FALSE)*J22*L22</f>
        <v>#N/A</v>
      </c>
      <c r="AL22" s="44" t="e">
        <f t="shared" si="34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5"/>
        <v>0</v>
      </c>
      <c r="AO22" s="47">
        <f t="shared" si="36"/>
        <v>0</v>
      </c>
      <c r="AP22" s="47" t="e">
        <f t="shared" si="37"/>
        <v>#DIV/0!</v>
      </c>
    </row>
    <row r="23" spans="1:42" ht="13.5" customHeight="1">
      <c r="A23" s="58" t="s">
        <v>246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19"/>
        <v>0</v>
      </c>
      <c r="U23" s="47">
        <f t="shared" si="20"/>
        <v>0</v>
      </c>
      <c r="V23" s="48">
        <f t="shared" si="21"/>
        <v>0</v>
      </c>
      <c r="W23" s="49">
        <f t="shared" si="22"/>
        <v>0</v>
      </c>
      <c r="X23" s="44">
        <f t="shared" si="23"/>
        <v>0</v>
      </c>
      <c r="Y23" s="44">
        <f t="shared" si="24"/>
        <v>0</v>
      </c>
      <c r="Z23" s="44">
        <f t="shared" si="25"/>
        <v>0</v>
      </c>
      <c r="AA23" s="50">
        <f t="shared" si="26"/>
        <v>0</v>
      </c>
      <c r="AB23" s="51">
        <f t="shared" si="27"/>
        <v>0</v>
      </c>
      <c r="AC23" s="44">
        <f t="shared" si="28"/>
        <v>0</v>
      </c>
      <c r="AD23" s="44">
        <f t="shared" si="29"/>
        <v>0</v>
      </c>
      <c r="AE23" s="44">
        <f t="shared" si="30"/>
        <v>0</v>
      </c>
      <c r="AF23" s="52" t="e">
        <f>HLOOKUP(I23,ElecAvoidedCostsWOCC!$A$5:$Q$50,G23+1,FALSE)</f>
        <v>#N/A</v>
      </c>
      <c r="AG23" s="44" t="e">
        <f t="shared" si="31"/>
        <v>#N/A</v>
      </c>
      <c r="AH23" s="52" t="e">
        <f>HLOOKUP(I23,ElecAvoidedCostsWOCC!$A$5:$Q$50,T23+1,FALSE)</f>
        <v>#N/A</v>
      </c>
      <c r="AI23" s="44" t="e">
        <f t="shared" si="32"/>
        <v>#N/A</v>
      </c>
      <c r="AJ23" s="44" t="e">
        <f t="shared" si="33"/>
        <v>#N/A</v>
      </c>
      <c r="AK23" s="44" t="e">
        <f>HLOOKUP(I23,ElecAvoidedCostsWOCC!$A$5:$Q$50,G23+1,FALSE)*J23*L23</f>
        <v>#N/A</v>
      </c>
      <c r="AL23" s="44" t="e">
        <f t="shared" si="34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5"/>
        <v>0</v>
      </c>
      <c r="AO23" s="47">
        <f t="shared" si="36"/>
        <v>0</v>
      </c>
      <c r="AP23" s="47" t="e">
        <f t="shared" si="37"/>
        <v>#DIV/0!</v>
      </c>
    </row>
    <row r="24" spans="1:42" ht="13.5" customHeight="1">
      <c r="A24" s="60">
        <f>(SUM(AN5:AN995)/SUM(AC5:AC995))</f>
        <v>1.2542389925492283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19"/>
        <v>0</v>
      </c>
      <c r="U24" s="47">
        <f t="shared" si="20"/>
        <v>0</v>
      </c>
      <c r="V24" s="48">
        <f t="shared" si="21"/>
        <v>0</v>
      </c>
      <c r="W24" s="49">
        <f t="shared" si="22"/>
        <v>0</v>
      </c>
      <c r="X24" s="44">
        <f t="shared" si="23"/>
        <v>0</v>
      </c>
      <c r="Y24" s="44">
        <f t="shared" si="24"/>
        <v>0</v>
      </c>
      <c r="Z24" s="44">
        <f t="shared" si="25"/>
        <v>0</v>
      </c>
      <c r="AA24" s="50">
        <f t="shared" si="26"/>
        <v>0</v>
      </c>
      <c r="AB24" s="51">
        <f t="shared" si="27"/>
        <v>0</v>
      </c>
      <c r="AC24" s="44">
        <f t="shared" si="28"/>
        <v>0</v>
      </c>
      <c r="AD24" s="44">
        <f t="shared" si="29"/>
        <v>0</v>
      </c>
      <c r="AE24" s="44">
        <f t="shared" si="30"/>
        <v>0</v>
      </c>
      <c r="AF24" s="52" t="e">
        <f>HLOOKUP(I24,ElecAvoidedCostsWOCC!$A$5:$Q$50,G24+1,FALSE)</f>
        <v>#N/A</v>
      </c>
      <c r="AG24" s="44" t="e">
        <f t="shared" si="31"/>
        <v>#N/A</v>
      </c>
      <c r="AH24" s="52" t="e">
        <f>HLOOKUP(I24,ElecAvoidedCostsWOCC!$A$5:$Q$50,T24+1,FALSE)</f>
        <v>#N/A</v>
      </c>
      <c r="AI24" s="44" t="e">
        <f t="shared" si="32"/>
        <v>#N/A</v>
      </c>
      <c r="AJ24" s="44" t="e">
        <f t="shared" si="33"/>
        <v>#N/A</v>
      </c>
      <c r="AK24" s="44" t="e">
        <f>HLOOKUP(I24,ElecAvoidedCostsWOCC!$A$5:$Q$50,G24+1,FALSE)*J24*L24</f>
        <v>#N/A</v>
      </c>
      <c r="AL24" s="44" t="e">
        <f t="shared" si="3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5"/>
        <v>0</v>
      </c>
      <c r="AO24" s="47">
        <f t="shared" si="36"/>
        <v>0</v>
      </c>
      <c r="AP24" s="47" t="e">
        <f t="shared" si="3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19"/>
        <v>0</v>
      </c>
      <c r="U25" s="47">
        <f t="shared" si="20"/>
        <v>0</v>
      </c>
      <c r="V25" s="48">
        <f t="shared" si="21"/>
        <v>0</v>
      </c>
      <c r="W25" s="49">
        <f t="shared" si="22"/>
        <v>0</v>
      </c>
      <c r="X25" s="44">
        <f t="shared" si="23"/>
        <v>0</v>
      </c>
      <c r="Y25" s="44">
        <f t="shared" si="24"/>
        <v>0</v>
      </c>
      <c r="Z25" s="44">
        <f t="shared" si="25"/>
        <v>0</v>
      </c>
      <c r="AA25" s="50">
        <f t="shared" si="26"/>
        <v>0</v>
      </c>
      <c r="AB25" s="51">
        <f t="shared" si="27"/>
        <v>0</v>
      </c>
      <c r="AC25" s="44">
        <f t="shared" si="28"/>
        <v>0</v>
      </c>
      <c r="AD25" s="44">
        <f t="shared" si="29"/>
        <v>0</v>
      </c>
      <c r="AE25" s="44">
        <f t="shared" si="30"/>
        <v>0</v>
      </c>
      <c r="AF25" s="52" t="e">
        <f>HLOOKUP(I25,ElecAvoidedCostsWOCC!$A$5:$Q$50,G25+1,FALSE)</f>
        <v>#N/A</v>
      </c>
      <c r="AG25" s="44" t="e">
        <f t="shared" si="31"/>
        <v>#N/A</v>
      </c>
      <c r="AH25" s="52" t="e">
        <f>HLOOKUP(I25,ElecAvoidedCostsWOCC!$A$5:$Q$50,T25+1,FALSE)</f>
        <v>#N/A</v>
      </c>
      <c r="AI25" s="44" t="e">
        <f t="shared" si="32"/>
        <v>#N/A</v>
      </c>
      <c r="AJ25" s="44" t="e">
        <f t="shared" si="33"/>
        <v>#N/A</v>
      </c>
      <c r="AK25" s="44" t="e">
        <f>HLOOKUP(I25,ElecAvoidedCostsWOCC!$A$5:$Q$50,G25+1,FALSE)*J25*L25</f>
        <v>#N/A</v>
      </c>
      <c r="AL25" s="44" t="e">
        <f t="shared" si="34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 t="e">
        <f t="shared" si="37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</sheetData>
  <conditionalFormatting sqref="J5:L28">
    <cfRule type="expression" dxfId="219" priority="4">
      <formula>ISTEXT(J5)</formula>
    </cfRule>
    <cfRule type="notContainsBlanks" dxfId="218" priority="5">
      <formula>LEN(TRIM(J5))&gt;0</formula>
    </cfRule>
  </conditionalFormatting>
  <conditionalFormatting sqref="R5:S28 M5:N28">
    <cfRule type="expression" dxfId="217" priority="2">
      <formula>ISTEXT(M5)</formula>
    </cfRule>
  </conditionalFormatting>
  <conditionalFormatting sqref="R5:S28 M5:N28">
    <cfRule type="notContainsBlanks" dxfId="216" priority="3">
      <formula>LEN(TRIM(M5))&gt;0</formula>
    </cfRule>
  </conditionalFormatting>
  <conditionalFormatting sqref="R5:S28">
    <cfRule type="expression" dxfId="21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C5" sqref="C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18236102</v>
      </c>
      <c r="D2" s="20" t="s">
        <v>524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/>
      <c r="C5" s="98">
        <v>18236102</v>
      </c>
      <c r="D5" s="61" t="s">
        <v>524</v>
      </c>
      <c r="E5" s="38" t="s">
        <v>1089</v>
      </c>
      <c r="F5" s="39" t="s">
        <v>1090</v>
      </c>
      <c r="G5" s="39">
        <v>14</v>
      </c>
      <c r="H5" s="39"/>
      <c r="I5" s="40" t="s">
        <v>270</v>
      </c>
      <c r="J5" s="41">
        <v>1</v>
      </c>
      <c r="K5" s="41">
        <v>80136</v>
      </c>
      <c r="L5" s="41"/>
      <c r="M5" s="42">
        <v>28048</v>
      </c>
      <c r="N5" s="42">
        <v>64510</v>
      </c>
      <c r="O5" s="43">
        <v>80136</v>
      </c>
      <c r="P5" s="44">
        <v>28048</v>
      </c>
      <c r="Q5" s="44">
        <v>64510</v>
      </c>
      <c r="R5" s="45"/>
      <c r="S5" s="46"/>
      <c r="T5" s="39">
        <f t="shared" ref="T5:T24" si="0">G5+H5</f>
        <v>14</v>
      </c>
      <c r="U5" s="47">
        <f t="shared" ref="U5:U24" si="1">(O5/$A$10)*T5</f>
        <v>14</v>
      </c>
      <c r="V5" s="48">
        <f t="shared" ref="V5:V24" si="2">N5-M5</f>
        <v>36462</v>
      </c>
      <c r="W5" s="49">
        <f t="shared" ref="W5:W24" si="3">(O5/A$10)</f>
        <v>1</v>
      </c>
      <c r="X5" s="44">
        <f t="shared" ref="X5:X24" si="4">W5*A$8</f>
        <v>9575.2799999999988</v>
      </c>
      <c r="Y5" s="44">
        <f t="shared" ref="Y5:Y24" si="5">Q5-P5</f>
        <v>36462</v>
      </c>
      <c r="Z5" s="44">
        <f t="shared" ref="Z5:Z24" si="6">X5+(A$6*W5)</f>
        <v>37623.279999999999</v>
      </c>
      <c r="AA5" s="50">
        <f t="shared" ref="AA5:AA24" si="7">Q5+X5</f>
        <v>74085.279999999999</v>
      </c>
      <c r="AB5" s="51">
        <f t="shared" ref="AB5:AC20" si="8">Z5/(1+ElecDiscountRate)^1</f>
        <v>35171.805179022151</v>
      </c>
      <c r="AC5" s="44">
        <f t="shared" si="8"/>
        <v>69257.997569411978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0.97006802319197261</v>
      </c>
      <c r="AG5" s="44">
        <f t="shared" ref="AG5:AG24" si="10">AF5*J5*K5</f>
        <v>77737.371106511913</v>
      </c>
      <c r="AH5" s="52">
        <f>HLOOKUP(I5,ElecAvoidedCostsWOCC!$A$5:$Q$50,T5+1,FALSE)</f>
        <v>0.97006802319197261</v>
      </c>
      <c r="AI5" s="44">
        <f t="shared" ref="AI5:AI24" si="11">AH5*J5*L5</f>
        <v>0</v>
      </c>
      <c r="AJ5" s="44">
        <f>AG5+AI5</f>
        <v>77737.371106511913</v>
      </c>
      <c r="AK5" s="44">
        <f>HLOOKUP(I5,ElecAvoidedCostsWOCC!$A$5:$Q$50,G5+1,FALSE)*J5*L5</f>
        <v>0</v>
      </c>
      <c r="AL5" s="44">
        <f>AG5+AI5-AK5</f>
        <v>77737.371106511913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77737.371106511913</v>
      </c>
      <c r="AN5" s="48">
        <f>AM5*1.1+AD5+AE5</f>
        <v>85511.108217163113</v>
      </c>
      <c r="AO5" s="47">
        <f>IFERROR(AM5/AB5,0)</f>
        <v>2.210218403941278</v>
      </c>
      <c r="AP5" s="47">
        <f>AN5/AC5</f>
        <v>1.2346748565963359</v>
      </c>
    </row>
    <row r="6" spans="1:42" ht="13.5" customHeight="1">
      <c r="A6" s="53">
        <f>SUMIF('Program Costs'!D:D,C2,'Program Costs'!L:L)</f>
        <v>28048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 t="s">
        <v>312</v>
      </c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9575.2799999999988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80136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28048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36462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37623.279999999999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74085.279999999999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(SUM(AM5:AM110)/(SUM(AB5:AB110)))</f>
        <v>2.210218403941278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(SUM(AN5:AN110)/SUM(AC5:AC110))</f>
        <v>1.2346748565963359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14" priority="4">
      <formula>ISTEXT(J5)</formula>
    </cfRule>
    <cfRule type="notContainsBlanks" dxfId="213" priority="5">
      <formula>LEN(TRIM(J5))&gt;0</formula>
    </cfRule>
  </conditionalFormatting>
  <conditionalFormatting sqref="M5:N24 R5:S24">
    <cfRule type="expression" dxfId="212" priority="2">
      <formula>ISTEXT(M5)</formula>
    </cfRule>
  </conditionalFormatting>
  <conditionalFormatting sqref="M5:N24 R5:S24">
    <cfRule type="notContainsBlanks" dxfId="211" priority="3">
      <formula>LEN(TRIM(M5))&gt;0</formula>
    </cfRule>
  </conditionalFormatting>
  <conditionalFormatting sqref="R5:S24">
    <cfRule type="expression" dxfId="2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A6" sqref="A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18230720</v>
      </c>
      <c r="D2" s="20" t="s">
        <v>134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133</v>
      </c>
      <c r="C5" s="98">
        <v>18230720</v>
      </c>
      <c r="D5" s="61" t="s">
        <v>134</v>
      </c>
      <c r="E5" s="38" t="s">
        <v>1007</v>
      </c>
      <c r="F5" s="39" t="s">
        <v>1008</v>
      </c>
      <c r="G5" s="39">
        <v>7</v>
      </c>
      <c r="H5" s="39"/>
      <c r="I5" s="40" t="s">
        <v>270</v>
      </c>
      <c r="J5" s="41">
        <v>1</v>
      </c>
      <c r="K5" s="41">
        <v>112783</v>
      </c>
      <c r="L5" s="41"/>
      <c r="M5" s="42">
        <v>14112</v>
      </c>
      <c r="N5" s="42">
        <v>14112</v>
      </c>
      <c r="O5" s="43">
        <v>112783</v>
      </c>
      <c r="P5" s="44">
        <v>14112</v>
      </c>
      <c r="Q5" s="44">
        <v>14112</v>
      </c>
      <c r="R5" s="45"/>
      <c r="S5" s="46"/>
      <c r="T5" s="39">
        <f t="shared" ref="T5:T24" si="0">G5+H5</f>
        <v>7</v>
      </c>
      <c r="U5" s="47">
        <f t="shared" ref="U5:U24" si="1">(O5/$A$10)*T5</f>
        <v>0.10561018269864256</v>
      </c>
      <c r="V5" s="48">
        <f t="shared" ref="V5:V24" si="2">N5-M5</f>
        <v>0</v>
      </c>
      <c r="W5" s="49">
        <f t="shared" ref="W5:W24" si="3">(O5/A$10)</f>
        <v>1.5087168956948937E-2</v>
      </c>
      <c r="X5" s="44">
        <f t="shared" ref="X5:X24" si="4">W5*A$8</f>
        <v>3787.6247143406549</v>
      </c>
      <c r="Y5" s="44">
        <f t="shared" ref="Y5:Y24" si="5">Q5-P5</f>
        <v>0</v>
      </c>
      <c r="Z5" s="44">
        <f t="shared" ref="Z5:Z24" si="6">X5+(A$6*W5)</f>
        <v>53701.622074245955</v>
      </c>
      <c r="AA5" s="50">
        <f t="shared" ref="AA5:AA24" si="7">Q5+X5</f>
        <v>17899.624714340654</v>
      </c>
      <c r="AB5" s="51">
        <f t="shared" ref="AB5:AC20" si="8">Z5/(1+ElecDiscountRate)^1</f>
        <v>50202.507314430171</v>
      </c>
      <c r="AC5" s="44">
        <f t="shared" si="8"/>
        <v>16733.312811386979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0.49980838947667638</v>
      </c>
      <c r="AG5" s="44">
        <f t="shared" ref="AG5:AG24" si="10">AF5*J5*K5</f>
        <v>56369.889590347993</v>
      </c>
      <c r="AH5" s="52">
        <f>HLOOKUP(I5,ElecAvoidedCostsWOCC!$A$5:$Q$50,T5+1,FALSE)</f>
        <v>0.49980838947667638</v>
      </c>
      <c r="AI5" s="44">
        <f t="shared" ref="AI5:AI24" si="11">AH5*J5*L5</f>
        <v>0</v>
      </c>
      <c r="AJ5" s="44">
        <f>AG5+AI5</f>
        <v>56369.889590347993</v>
      </c>
      <c r="AK5" s="44">
        <f>HLOOKUP(I5,ElecAvoidedCostsWOCC!$A$5:$Q$50,G5+1,FALSE)*J5*L5</f>
        <v>0</v>
      </c>
      <c r="AL5" s="44">
        <f>AG5+AI5-AK5</f>
        <v>56369.889590347993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56369.889590347993</v>
      </c>
      <c r="AN5" s="48">
        <f>AM5*1.1+AD5+AE5</f>
        <v>62006.878549382796</v>
      </c>
      <c r="AO5" s="47">
        <f>IFERROR(AM5/AB5,0)</f>
        <v>1.122850084703739</v>
      </c>
      <c r="AP5" s="47">
        <f>AN5/AC5</f>
        <v>3.7055948961395897</v>
      </c>
    </row>
    <row r="6" spans="1:42" ht="13.5" customHeight="1">
      <c r="A6" s="53">
        <f>SUMIF('Program Costs'!C:C,D2,'Program Costs'!L:L)</f>
        <v>3308373.99</v>
      </c>
      <c r="B6" s="97" t="s">
        <v>133</v>
      </c>
      <c r="C6" s="98">
        <v>18230720</v>
      </c>
      <c r="D6" s="61" t="s">
        <v>134</v>
      </c>
      <c r="E6" s="38" t="s">
        <v>1007</v>
      </c>
      <c r="F6" s="39" t="s">
        <v>1008</v>
      </c>
      <c r="G6" s="39">
        <v>10</v>
      </c>
      <c r="H6" s="39"/>
      <c r="I6" s="40" t="s">
        <v>270</v>
      </c>
      <c r="J6" s="41">
        <v>1</v>
      </c>
      <c r="K6" s="41">
        <v>236140</v>
      </c>
      <c r="L6" s="41"/>
      <c r="M6" s="42">
        <v>102726</v>
      </c>
      <c r="N6" s="42">
        <v>102726</v>
      </c>
      <c r="O6" s="43">
        <v>236140</v>
      </c>
      <c r="P6" s="44">
        <v>102726</v>
      </c>
      <c r="Q6" s="44">
        <v>102726</v>
      </c>
      <c r="R6" s="45"/>
      <c r="S6" s="46"/>
      <c r="T6" s="39">
        <f t="shared" si="0"/>
        <v>10</v>
      </c>
      <c r="U6" s="47">
        <f t="shared" si="1"/>
        <v>0.31588839430534055</v>
      </c>
      <c r="V6" s="48">
        <f t="shared" si="2"/>
        <v>0</v>
      </c>
      <c r="W6" s="49">
        <f t="shared" si="3"/>
        <v>3.1588839430534053E-2</v>
      </c>
      <c r="X6" s="44">
        <f t="shared" si="4"/>
        <v>7930.3591857319125</v>
      </c>
      <c r="Y6" s="44">
        <f t="shared" si="5"/>
        <v>0</v>
      </c>
      <c r="Z6" s="44">
        <f t="shared" si="6"/>
        <v>112438.05393199719</v>
      </c>
      <c r="AA6" s="50">
        <f t="shared" si="7"/>
        <v>110656.35918573191</v>
      </c>
      <c r="AB6" s="51">
        <f t="shared" si="8"/>
        <v>105111.76398242234</v>
      </c>
      <c r="AC6" s="44">
        <f t="shared" si="8"/>
        <v>103446.16171424877</v>
      </c>
      <c r="AD6" s="44">
        <f t="shared" si="9"/>
        <v>0</v>
      </c>
      <c r="AE6" s="44">
        <v>0</v>
      </c>
      <c r="AF6" s="52">
        <f>HLOOKUP(I6,ElecAvoidedCostsWOCC!$A$5:$Q$50,G6+1,FALSE)</f>
        <v>0.70839718084543712</v>
      </c>
      <c r="AG6" s="44">
        <f t="shared" si="10"/>
        <v>167280.91028484152</v>
      </c>
      <c r="AH6" s="52">
        <f>HLOOKUP(I6,ElecAvoidedCostsWOCC!$A$5:$Q$50,T6+1,FALSE)</f>
        <v>0.70839718084543712</v>
      </c>
      <c r="AI6" s="44">
        <f t="shared" si="11"/>
        <v>0</v>
      </c>
      <c r="AJ6" s="44">
        <f t="shared" ref="AJ6:AJ24" si="12">AG6+AI6</f>
        <v>167280.91028484152</v>
      </c>
      <c r="AK6" s="44">
        <f>HLOOKUP(I6,ElecAvoidedCostsWOCC!$A$5:$Q$50,G6+1,FALSE)*J6*L6</f>
        <v>0</v>
      </c>
      <c r="AL6" s="44">
        <f t="shared" ref="AL6:AL24" si="13">AG6+AI6-AK6</f>
        <v>167280.91028484152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167280.91028484152</v>
      </c>
      <c r="AN6" s="48">
        <f t="shared" ref="AN6:AN24" si="14">AM6*1.1+AD6+AE6</f>
        <v>184009.00131332569</v>
      </c>
      <c r="AO6" s="47">
        <f t="shared" ref="AO6:AO24" si="15">IFERROR(AM6/AB6,0)</f>
        <v>1.5914575490600236</v>
      </c>
      <c r="AP6" s="47">
        <f t="shared" ref="AP6:AP24" si="16">AN6/AC6</f>
        <v>1.7787900320711476</v>
      </c>
    </row>
    <row r="7" spans="1:42" ht="13.5" customHeight="1">
      <c r="A7" s="36" t="s">
        <v>249</v>
      </c>
      <c r="B7" s="97" t="s">
        <v>133</v>
      </c>
      <c r="C7" s="98">
        <v>18230720</v>
      </c>
      <c r="D7" s="61" t="s">
        <v>134</v>
      </c>
      <c r="E7" s="38" t="s">
        <v>1009</v>
      </c>
      <c r="F7" s="39" t="s">
        <v>1010</v>
      </c>
      <c r="G7" s="39">
        <v>15</v>
      </c>
      <c r="H7" s="39"/>
      <c r="I7" s="40" t="s">
        <v>270</v>
      </c>
      <c r="J7" s="41">
        <v>1</v>
      </c>
      <c r="K7" s="41">
        <v>84093</v>
      </c>
      <c r="L7" s="41"/>
      <c r="M7" s="42">
        <v>42047</v>
      </c>
      <c r="N7" s="42">
        <v>67833.740000000005</v>
      </c>
      <c r="O7" s="43">
        <v>84093</v>
      </c>
      <c r="P7" s="44">
        <v>42047</v>
      </c>
      <c r="Q7" s="44">
        <v>67833.740000000005</v>
      </c>
      <c r="R7" s="45"/>
      <c r="S7" s="46"/>
      <c r="T7" s="39">
        <f t="shared" si="0"/>
        <v>15</v>
      </c>
      <c r="U7" s="47">
        <f t="shared" si="1"/>
        <v>0.16873890113271151</v>
      </c>
      <c r="V7" s="48">
        <f t="shared" si="2"/>
        <v>25786.740000000005</v>
      </c>
      <c r="W7" s="49">
        <f t="shared" si="3"/>
        <v>1.1249260075514101E-2</v>
      </c>
      <c r="X7" s="44">
        <f t="shared" si="4"/>
        <v>2824.1199924017687</v>
      </c>
      <c r="Y7" s="44">
        <f t="shared" si="5"/>
        <v>25786.740000000005</v>
      </c>
      <c r="Z7" s="44">
        <f t="shared" si="6"/>
        <v>40040.879432978058</v>
      </c>
      <c r="AA7" s="50">
        <f t="shared" si="7"/>
        <v>70657.859992401776</v>
      </c>
      <c r="AB7" s="51">
        <f t="shared" si="8"/>
        <v>37431.877566586947</v>
      </c>
      <c r="AC7" s="44">
        <f t="shared" si="8"/>
        <v>66053.902956344551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86565.030131627573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86565.030131627573</v>
      </c>
      <c r="AK7" s="44">
        <f>HLOOKUP(I7,ElecAvoidedCostsWOCC!$A$5:$Q$50,G7+1,FALSE)*J7*L7</f>
        <v>0</v>
      </c>
      <c r="AL7" s="44">
        <f t="shared" si="13"/>
        <v>86565.030131627573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86565.030131627573</v>
      </c>
      <c r="AN7" s="48">
        <f t="shared" si="14"/>
        <v>95221.533144790345</v>
      </c>
      <c r="AO7" s="47">
        <f t="shared" si="15"/>
        <v>2.3126018719643029</v>
      </c>
      <c r="AP7" s="47">
        <f t="shared" si="16"/>
        <v>1.4415731528797453</v>
      </c>
    </row>
    <row r="8" spans="1:42" ht="13.5" customHeight="1">
      <c r="A8" s="53">
        <f>SUMIF('Program Costs'!C:C,D2,'Program Costs'!O:O)</f>
        <v>251049.39999999991</v>
      </c>
      <c r="B8" s="97" t="s">
        <v>133</v>
      </c>
      <c r="C8" s="98">
        <v>18230720</v>
      </c>
      <c r="D8" s="61" t="s">
        <v>134</v>
      </c>
      <c r="E8" s="38" t="s">
        <v>1009</v>
      </c>
      <c r="F8" s="39" t="s">
        <v>1010</v>
      </c>
      <c r="G8" s="39">
        <v>15</v>
      </c>
      <c r="H8" s="39"/>
      <c r="I8" s="40" t="s">
        <v>270</v>
      </c>
      <c r="J8" s="41">
        <v>1</v>
      </c>
      <c r="K8" s="41">
        <v>35224</v>
      </c>
      <c r="L8" s="41"/>
      <c r="M8" s="42">
        <v>11687</v>
      </c>
      <c r="N8" s="42">
        <v>11687</v>
      </c>
      <c r="O8" s="43">
        <v>35224</v>
      </c>
      <c r="P8" s="44">
        <v>11687</v>
      </c>
      <c r="Q8" s="44">
        <v>11687</v>
      </c>
      <c r="R8" s="45"/>
      <c r="S8" s="46"/>
      <c r="T8" s="39">
        <f t="shared" si="0"/>
        <v>15</v>
      </c>
      <c r="U8" s="47">
        <f t="shared" si="1"/>
        <v>7.067959346792993E-2</v>
      </c>
      <c r="V8" s="48">
        <f t="shared" si="2"/>
        <v>0</v>
      </c>
      <c r="W8" s="49">
        <f t="shared" si="3"/>
        <v>4.7119728978619949E-3</v>
      </c>
      <c r="X8" s="44">
        <f t="shared" si="4"/>
        <v>1182.9379688245147</v>
      </c>
      <c r="Y8" s="44">
        <f t="shared" si="5"/>
        <v>0</v>
      </c>
      <c r="Z8" s="44">
        <f t="shared" si="6"/>
        <v>16771.906545696067</v>
      </c>
      <c r="AA8" s="50">
        <f t="shared" si="7"/>
        <v>12869.937968824515</v>
      </c>
      <c r="AB8" s="51">
        <f t="shared" si="8"/>
        <v>15679.075017010438</v>
      </c>
      <c r="AC8" s="44">
        <f t="shared" si="8"/>
        <v>12031.352686570546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36259.45823500707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36259.45823500707</v>
      </c>
      <c r="AK8" s="44">
        <f>HLOOKUP(I8,ElecAvoidedCostsWOCC!$A$5:$Q$50,G8+1,FALSE)*J8*L8</f>
        <v>0</v>
      </c>
      <c r="AL8" s="44">
        <f t="shared" si="13"/>
        <v>36259.45823500707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36259.45823500707</v>
      </c>
      <c r="AN8" s="48">
        <f t="shared" si="14"/>
        <v>39885.404058507782</v>
      </c>
      <c r="AO8" s="47">
        <f t="shared" si="15"/>
        <v>2.3126018719643024</v>
      </c>
      <c r="AP8" s="47">
        <f t="shared" si="16"/>
        <v>3.3151221726737394</v>
      </c>
    </row>
    <row r="9" spans="1:42" ht="13.5" customHeight="1">
      <c r="A9" s="36" t="s">
        <v>251</v>
      </c>
      <c r="B9" s="97" t="s">
        <v>133</v>
      </c>
      <c r="C9" s="98">
        <v>18230720</v>
      </c>
      <c r="D9" s="61" t="s">
        <v>134</v>
      </c>
      <c r="E9" s="38" t="s">
        <v>1011</v>
      </c>
      <c r="F9" s="39" t="s">
        <v>1012</v>
      </c>
      <c r="G9" s="39">
        <v>20</v>
      </c>
      <c r="H9" s="39"/>
      <c r="I9" s="40" t="s">
        <v>271</v>
      </c>
      <c r="J9" s="41">
        <v>1</v>
      </c>
      <c r="K9" s="41">
        <v>1237183</v>
      </c>
      <c r="L9" s="41"/>
      <c r="M9" s="42">
        <v>618592</v>
      </c>
      <c r="N9" s="42">
        <v>1226165</v>
      </c>
      <c r="O9" s="43">
        <v>1237183</v>
      </c>
      <c r="P9" s="44">
        <v>618592</v>
      </c>
      <c r="Q9" s="44">
        <v>1226165</v>
      </c>
      <c r="R9" s="45"/>
      <c r="S9" s="46"/>
      <c r="T9" s="39">
        <f t="shared" si="0"/>
        <v>20</v>
      </c>
      <c r="U9" s="47">
        <f t="shared" si="1"/>
        <v>3.3100004347578897</v>
      </c>
      <c r="V9" s="48">
        <f t="shared" si="2"/>
        <v>607573</v>
      </c>
      <c r="W9" s="49">
        <f t="shared" si="3"/>
        <v>0.16550002173789449</v>
      </c>
      <c r="X9" s="44">
        <f t="shared" si="4"/>
        <v>41548.681157285355</v>
      </c>
      <c r="Y9" s="44">
        <f t="shared" si="5"/>
        <v>607573</v>
      </c>
      <c r="Z9" s="44">
        <f t="shared" si="6"/>
        <v>589084.64841937018</v>
      </c>
      <c r="AA9" s="50">
        <f t="shared" si="7"/>
        <v>1267713.6811572853</v>
      </c>
      <c r="AB9" s="51">
        <f t="shared" si="8"/>
        <v>550700.80248608964</v>
      </c>
      <c r="AC9" s="44">
        <f t="shared" si="8"/>
        <v>1185111.4154971349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1.3192527795896587</v>
      </c>
      <c r="AG9" s="44">
        <f t="shared" si="10"/>
        <v>1632157.1116110727</v>
      </c>
      <c r="AH9" s="52">
        <f>HLOOKUP(I9,ElecAvoidedCostsWOCC!$A$5:$Q$50,T9+1,FALSE)</f>
        <v>1.3192527795896587</v>
      </c>
      <c r="AI9" s="44">
        <f t="shared" si="11"/>
        <v>0</v>
      </c>
      <c r="AJ9" s="44">
        <f t="shared" si="12"/>
        <v>1632157.1116110727</v>
      </c>
      <c r="AK9" s="44">
        <f>HLOOKUP(I9,ElecAvoidedCostsWOCC!$A$5:$Q$50,G9+1,FALSE)*J9*L9</f>
        <v>0</v>
      </c>
      <c r="AL9" s="44">
        <f t="shared" si="13"/>
        <v>1632157.1116110727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1632157.1116110727</v>
      </c>
      <c r="AN9" s="48">
        <f t="shared" si="14"/>
        <v>1795372.8227721802</v>
      </c>
      <c r="AO9" s="47">
        <f t="shared" si="15"/>
        <v>2.9637819742459879</v>
      </c>
      <c r="AP9" s="47">
        <f t="shared" si="16"/>
        <v>1.5149401138955789</v>
      </c>
    </row>
    <row r="10" spans="1:42" ht="13.5" customHeight="1">
      <c r="A10" s="54">
        <f>SUM(O5:O999)</f>
        <v>7475425</v>
      </c>
      <c r="B10" s="97" t="s">
        <v>133</v>
      </c>
      <c r="C10" s="98">
        <v>18230720</v>
      </c>
      <c r="D10" s="61" t="s">
        <v>134</v>
      </c>
      <c r="E10" s="38" t="s">
        <v>1011</v>
      </c>
      <c r="F10" s="39" t="s">
        <v>1012</v>
      </c>
      <c r="G10" s="39">
        <v>20</v>
      </c>
      <c r="H10" s="39"/>
      <c r="I10" s="40" t="s">
        <v>271</v>
      </c>
      <c r="J10" s="41">
        <v>1</v>
      </c>
      <c r="K10" s="41">
        <v>2848543</v>
      </c>
      <c r="L10" s="41"/>
      <c r="M10" s="42">
        <v>1407892.26</v>
      </c>
      <c r="N10" s="42">
        <v>3632675.76</v>
      </c>
      <c r="O10" s="43">
        <v>2848543</v>
      </c>
      <c r="P10" s="44">
        <v>1407892.26</v>
      </c>
      <c r="Q10" s="44">
        <v>3632675.76</v>
      </c>
      <c r="R10" s="45"/>
      <c r="S10" s="46"/>
      <c r="T10" s="39">
        <f t="shared" si="0"/>
        <v>20</v>
      </c>
      <c r="U10" s="47">
        <f t="shared" si="1"/>
        <v>7.6210864265242435</v>
      </c>
      <c r="V10" s="48">
        <f t="shared" si="2"/>
        <v>2224783.5</v>
      </c>
      <c r="W10" s="49">
        <f t="shared" si="3"/>
        <v>0.3810543213262122</v>
      </c>
      <c r="X10" s="44">
        <f t="shared" si="4"/>
        <v>95663.458736352739</v>
      </c>
      <c r="Y10" s="44">
        <f t="shared" si="5"/>
        <v>2224783.5</v>
      </c>
      <c r="Z10" s="44">
        <f t="shared" si="6"/>
        <v>1356333.6641890956</v>
      </c>
      <c r="AA10" s="50">
        <f t="shared" si="7"/>
        <v>3728339.2187363524</v>
      </c>
      <c r="AB10" s="51">
        <f t="shared" si="8"/>
        <v>1267957.0572955927</v>
      </c>
      <c r="AC10" s="44">
        <f t="shared" si="8"/>
        <v>3485406.3931348529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1.3192527795896587</v>
      </c>
      <c r="AG10" s="44">
        <f t="shared" si="10"/>
        <v>3757948.2705306653</v>
      </c>
      <c r="AH10" s="52">
        <f>HLOOKUP(I10,ElecAvoidedCostsWOCC!$A$5:$Q$50,T10+1,FALSE)</f>
        <v>1.3192527795896587</v>
      </c>
      <c r="AI10" s="44">
        <f t="shared" si="11"/>
        <v>0</v>
      </c>
      <c r="AJ10" s="44">
        <f t="shared" si="12"/>
        <v>3757948.2705306653</v>
      </c>
      <c r="AK10" s="44">
        <f>HLOOKUP(I10,ElecAvoidedCostsWOCC!$A$5:$Q$50,G10+1,FALSE)*J10*L10</f>
        <v>0</v>
      </c>
      <c r="AL10" s="44">
        <f t="shared" si="13"/>
        <v>3757948.2705306653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3757948.2705306653</v>
      </c>
      <c r="AN10" s="48">
        <f t="shared" si="14"/>
        <v>4133743.0975837321</v>
      </c>
      <c r="AO10" s="47">
        <f t="shared" si="15"/>
        <v>2.9637819742459883</v>
      </c>
      <c r="AP10" s="47">
        <f t="shared" si="16"/>
        <v>1.1860146655282142</v>
      </c>
    </row>
    <row r="11" spans="1:42" ht="13.5" customHeight="1">
      <c r="A11" s="36" t="s">
        <v>252</v>
      </c>
      <c r="B11" s="97" t="s">
        <v>133</v>
      </c>
      <c r="C11" s="98">
        <v>18230720</v>
      </c>
      <c r="D11" s="61" t="s">
        <v>134</v>
      </c>
      <c r="E11" s="38" t="s">
        <v>1091</v>
      </c>
      <c r="F11" s="39" t="s">
        <v>1092</v>
      </c>
      <c r="G11" s="39">
        <v>15</v>
      </c>
      <c r="H11" s="39"/>
      <c r="I11" s="40" t="s">
        <v>270</v>
      </c>
      <c r="J11" s="41">
        <v>1</v>
      </c>
      <c r="K11" s="41">
        <v>720343</v>
      </c>
      <c r="L11" s="41"/>
      <c r="M11" s="42">
        <v>356151</v>
      </c>
      <c r="N11" s="42">
        <v>1000998</v>
      </c>
      <c r="O11" s="43">
        <v>720343</v>
      </c>
      <c r="P11" s="44">
        <v>356151</v>
      </c>
      <c r="Q11" s="44">
        <v>1000998</v>
      </c>
      <c r="R11" s="45"/>
      <c r="S11" s="46"/>
      <c r="T11" s="39">
        <f t="shared" si="0"/>
        <v>15</v>
      </c>
      <c r="U11" s="47">
        <f t="shared" si="1"/>
        <v>1.4454221666326663</v>
      </c>
      <c r="V11" s="48">
        <f t="shared" si="2"/>
        <v>644847</v>
      </c>
      <c r="W11" s="49">
        <f t="shared" si="3"/>
        <v>9.6361477775511087E-2</v>
      </c>
      <c r="X11" s="44">
        <f t="shared" si="4"/>
        <v>24191.491178655386</v>
      </c>
      <c r="Y11" s="44">
        <f t="shared" si="5"/>
        <v>644847</v>
      </c>
      <c r="Z11" s="44">
        <f t="shared" si="6"/>
        <v>342991.29788911936</v>
      </c>
      <c r="AA11" s="50">
        <f t="shared" si="7"/>
        <v>1025189.4911786554</v>
      </c>
      <c r="AB11" s="51">
        <f t="shared" si="8"/>
        <v>320642.51462009846</v>
      </c>
      <c r="AC11" s="44">
        <f t="shared" si="8"/>
        <v>958389.7271932835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741518.47954178113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741518.47954178113</v>
      </c>
      <c r="AK11" s="44">
        <f>HLOOKUP(I11,ElecAvoidedCostsWOCC!$A$5:$Q$50,G11+1,FALSE)*J11*L11</f>
        <v>0</v>
      </c>
      <c r="AL11" s="44">
        <f t="shared" si="13"/>
        <v>741518.47954178113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741518.47954178113</v>
      </c>
      <c r="AN11" s="48">
        <f t="shared" si="14"/>
        <v>815670.32749595935</v>
      </c>
      <c r="AO11" s="47">
        <f t="shared" si="15"/>
        <v>2.3126018719643029</v>
      </c>
      <c r="AP11" s="47">
        <f t="shared" si="16"/>
        <v>0.85108417207758613</v>
      </c>
    </row>
    <row r="12" spans="1:42" ht="13.5" customHeight="1">
      <c r="A12" s="55">
        <f>SUM(P5:P1000)</f>
        <v>2973641.4499999997</v>
      </c>
      <c r="B12" s="97" t="s">
        <v>133</v>
      </c>
      <c r="C12" s="98">
        <v>18230720</v>
      </c>
      <c r="D12" s="61" t="s">
        <v>134</v>
      </c>
      <c r="E12" s="38" t="s">
        <v>1093</v>
      </c>
      <c r="F12" s="39" t="s">
        <v>1094</v>
      </c>
      <c r="G12" s="39">
        <v>5</v>
      </c>
      <c r="H12" s="39"/>
      <c r="I12" s="40" t="s">
        <v>270</v>
      </c>
      <c r="J12" s="41">
        <v>1</v>
      </c>
      <c r="K12" s="41"/>
      <c r="L12" s="41"/>
      <c r="M12" s="42">
        <v>63052.19</v>
      </c>
      <c r="N12" s="42">
        <v>63052.19</v>
      </c>
      <c r="O12" s="43">
        <v>0</v>
      </c>
      <c r="P12" s="44">
        <v>63052.19</v>
      </c>
      <c r="Q12" s="44">
        <v>63052.19</v>
      </c>
      <c r="R12" s="45"/>
      <c r="S12" s="46"/>
      <c r="T12" s="39">
        <f t="shared" si="0"/>
        <v>5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63052.19</v>
      </c>
      <c r="AB12" s="51">
        <f t="shared" si="8"/>
        <v>0</v>
      </c>
      <c r="AC12" s="44">
        <f t="shared" si="8"/>
        <v>58943.806674768624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0.35807218478063102</v>
      </c>
      <c r="AG12" s="44">
        <f t="shared" si="10"/>
        <v>0</v>
      </c>
      <c r="AH12" s="52">
        <f>HLOOKUP(I12,ElecAvoidedCostsWOCC!$A$5:$Q$50,T12+1,FALSE)</f>
        <v>0.35807218478063102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</row>
    <row r="13" spans="1:42" ht="13.5" customHeight="1">
      <c r="A13" s="56" t="s">
        <v>255</v>
      </c>
      <c r="B13" s="97" t="s">
        <v>133</v>
      </c>
      <c r="C13" s="98">
        <v>18230720</v>
      </c>
      <c r="D13" s="61" t="s">
        <v>134</v>
      </c>
      <c r="E13" s="38" t="s">
        <v>1095</v>
      </c>
      <c r="F13" s="39" t="s">
        <v>1096</v>
      </c>
      <c r="G13" s="39">
        <v>4</v>
      </c>
      <c r="H13" s="39"/>
      <c r="I13" s="40" t="s">
        <v>270</v>
      </c>
      <c r="J13" s="41">
        <v>1</v>
      </c>
      <c r="K13" s="41">
        <v>2201116</v>
      </c>
      <c r="L13" s="41"/>
      <c r="M13" s="42">
        <v>357382</v>
      </c>
      <c r="N13" s="42">
        <v>708723</v>
      </c>
      <c r="O13" s="43">
        <v>2201116</v>
      </c>
      <c r="P13" s="44">
        <v>357382</v>
      </c>
      <c r="Q13" s="44">
        <v>708723</v>
      </c>
      <c r="R13" s="45"/>
      <c r="S13" s="46"/>
      <c r="T13" s="39">
        <f t="shared" si="0"/>
        <v>4</v>
      </c>
      <c r="U13" s="47">
        <f t="shared" si="1"/>
        <v>1.1777877511980923</v>
      </c>
      <c r="V13" s="48">
        <f t="shared" si="2"/>
        <v>351341</v>
      </c>
      <c r="W13" s="49">
        <f t="shared" si="3"/>
        <v>0.29444693779952308</v>
      </c>
      <c r="X13" s="44">
        <f t="shared" si="4"/>
        <v>73920.727066407562</v>
      </c>
      <c r="Y13" s="44">
        <f t="shared" si="5"/>
        <v>351341</v>
      </c>
      <c r="Z13" s="44">
        <f t="shared" si="6"/>
        <v>1048061.3175174976</v>
      </c>
      <c r="AA13" s="50">
        <f t="shared" si="7"/>
        <v>782643.72706640756</v>
      </c>
      <c r="AB13" s="51">
        <f t="shared" si="8"/>
        <v>979771.26065017993</v>
      </c>
      <c r="AC13" s="44">
        <f t="shared" si="8"/>
        <v>731647.8704930424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0.28454679420867346</v>
      </c>
      <c r="AG13" s="44">
        <f t="shared" si="10"/>
        <v>626320.5014814185</v>
      </c>
      <c r="AH13" s="52">
        <f>HLOOKUP(I13,ElecAvoidedCostsWOCC!$A$5:$Q$50,T13+1,FALSE)</f>
        <v>0.28454679420867346</v>
      </c>
      <c r="AI13" s="44">
        <f t="shared" si="11"/>
        <v>0</v>
      </c>
      <c r="AJ13" s="44">
        <f t="shared" si="12"/>
        <v>626320.5014814185</v>
      </c>
      <c r="AK13" s="44">
        <f>HLOOKUP(I13,ElecAvoidedCostsWOCC!$A$5:$Q$50,G13+1,FALSE)*J13*L13</f>
        <v>0</v>
      </c>
      <c r="AL13" s="44">
        <f t="shared" si="13"/>
        <v>626320.5014814185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626320.5014814185</v>
      </c>
      <c r="AN13" s="48">
        <f t="shared" si="14"/>
        <v>688952.55162956042</v>
      </c>
      <c r="AO13" s="47">
        <f t="shared" si="15"/>
        <v>0.63925175868680806</v>
      </c>
      <c r="AP13" s="47">
        <f t="shared" si="16"/>
        <v>0.9416449899120044</v>
      </c>
    </row>
    <row r="14" spans="1:42" ht="13.5" customHeight="1">
      <c r="A14" s="55">
        <f>SUM(Y5:Y1000)</f>
        <v>3854331.24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14.215213850717516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3559423.39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7079022.0899999999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2.1350642698085474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1.1808915645325804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09" priority="4">
      <formula>ISTEXT(J5)</formula>
    </cfRule>
    <cfRule type="notContainsBlanks" dxfId="208" priority="5">
      <formula>LEN(TRIM(J5))&gt;0</formula>
    </cfRule>
  </conditionalFormatting>
  <conditionalFormatting sqref="M5:N24 R5:S24">
    <cfRule type="expression" dxfId="207" priority="2">
      <formula>ISTEXT(M5)</formula>
    </cfRule>
  </conditionalFormatting>
  <conditionalFormatting sqref="M5:N24 R5:S24">
    <cfRule type="notContainsBlanks" dxfId="206" priority="3">
      <formula>LEN(TRIM(M5))&gt;0</formula>
    </cfRule>
  </conditionalFormatting>
  <conditionalFormatting sqref="R5:S24">
    <cfRule type="expression" dxfId="2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D10" sqref="D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42578125" customWidth="1"/>
    <col min="13" max="13" width="13.42578125" customWidth="1"/>
    <col min="14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18230721</v>
      </c>
      <c r="D2" s="20" t="s">
        <v>135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133</v>
      </c>
      <c r="C5" s="98">
        <v>18230721</v>
      </c>
      <c r="D5" s="61" t="s">
        <v>135</v>
      </c>
      <c r="E5" s="38" t="s">
        <v>1007</v>
      </c>
      <c r="F5" s="39" t="s">
        <v>1008</v>
      </c>
      <c r="G5" s="39">
        <v>10</v>
      </c>
      <c r="H5" s="39"/>
      <c r="I5" s="40" t="s">
        <v>270</v>
      </c>
      <c r="J5" s="41">
        <v>1</v>
      </c>
      <c r="K5" s="41">
        <v>501405</v>
      </c>
      <c r="L5" s="41"/>
      <c r="M5" s="42">
        <v>122985</v>
      </c>
      <c r="N5" s="42">
        <v>122985</v>
      </c>
      <c r="O5" s="43">
        <v>501405</v>
      </c>
      <c r="P5" s="44">
        <v>122985</v>
      </c>
      <c r="Q5" s="44">
        <v>122985</v>
      </c>
      <c r="R5" s="45"/>
      <c r="S5" s="46"/>
      <c r="T5" s="39">
        <f t="shared" ref="T5:T24" si="0">G5+H5</f>
        <v>10</v>
      </c>
      <c r="U5" s="47">
        <f t="shared" ref="U5:U24" si="1">(O5/$A$10)*T5</f>
        <v>0.90808148238567687</v>
      </c>
      <c r="V5" s="48">
        <f t="shared" ref="V5:V24" si="2">N5-M5</f>
        <v>0</v>
      </c>
      <c r="W5" s="49">
        <f t="shared" ref="W5:W24" si="3">(O5/A$10)</f>
        <v>9.0808148238567685E-2</v>
      </c>
      <c r="X5" s="44">
        <f t="shared" ref="X5:X24" si="4">W5*A$8</f>
        <v>18417.531549857238</v>
      </c>
      <c r="Y5" s="44">
        <f t="shared" ref="Y5:Y24" si="5">Q5-P5</f>
        <v>0</v>
      </c>
      <c r="Z5" s="44">
        <f t="shared" ref="Z5:Z24" si="6">X5+(A$6*W5)</f>
        <v>181442.99366662948</v>
      </c>
      <c r="AA5" s="50">
        <f t="shared" ref="AA5:AA24" si="7">Q5+X5</f>
        <v>141402.53154985723</v>
      </c>
      <c r="AB5" s="51">
        <f t="shared" ref="AB5:AC20" si="8">Z5/(1+ElecDiscountRate)^1</f>
        <v>169620.44841229267</v>
      </c>
      <c r="AC5" s="44">
        <f t="shared" si="8"/>
        <v>132188.96097023203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0.70839718084543712</v>
      </c>
      <c r="AG5" s="44">
        <f t="shared" ref="AG5:AG24" si="10">AF5*J5*K5</f>
        <v>355193.8884618064</v>
      </c>
      <c r="AH5" s="52">
        <f>HLOOKUP(I5,ElecAvoidedCostsWOCC!$A$5:$Q$50,T5+1,FALSE)</f>
        <v>0.70839718084543712</v>
      </c>
      <c r="AI5" s="44">
        <f t="shared" ref="AI5:AI24" si="11">AH5*J5*L5</f>
        <v>0</v>
      </c>
      <c r="AJ5" s="44">
        <f>AG5+AI5</f>
        <v>355193.8884618064</v>
      </c>
      <c r="AK5" s="44">
        <f>HLOOKUP(I5,ElecAvoidedCostsWOCC!$A$5:$Q$50,G5+1,FALSE)*J5*L5</f>
        <v>0</v>
      </c>
      <c r="AL5" s="44">
        <f>AG5+AI5-AK5</f>
        <v>355193.8884618064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355193.8884618064</v>
      </c>
      <c r="AN5" s="48">
        <f>AM5*1.1+AD5+AE5</f>
        <v>390713.2773079871</v>
      </c>
      <c r="AO5" s="47">
        <f>IFERROR(AM5/AB5,0)</f>
        <v>2.0940511110927176</v>
      </c>
      <c r="AP5" s="47">
        <f>AN5/AC5</f>
        <v>2.9557178938411721</v>
      </c>
    </row>
    <row r="6" spans="1:42" ht="13.5" customHeight="1">
      <c r="A6" s="53">
        <f>SUMIF('Program Costs'!D:D,C2,'Program Costs'!L:L)</f>
        <v>1795273.5</v>
      </c>
      <c r="B6" s="97" t="s">
        <v>133</v>
      </c>
      <c r="C6" s="98">
        <v>18230721</v>
      </c>
      <c r="D6" s="61" t="s">
        <v>135</v>
      </c>
      <c r="E6" s="38" t="s">
        <v>1007</v>
      </c>
      <c r="F6" s="39" t="s">
        <v>1008</v>
      </c>
      <c r="G6" s="39">
        <v>7</v>
      </c>
      <c r="H6" s="39"/>
      <c r="I6" s="40" t="s">
        <v>270</v>
      </c>
      <c r="J6" s="41">
        <v>1</v>
      </c>
      <c r="K6" s="41">
        <v>1198017</v>
      </c>
      <c r="L6" s="41"/>
      <c r="M6" s="42">
        <v>157797</v>
      </c>
      <c r="N6" s="42">
        <v>157797</v>
      </c>
      <c r="O6" s="43">
        <v>1198017</v>
      </c>
      <c r="P6" s="44">
        <v>157797</v>
      </c>
      <c r="Q6" s="44">
        <v>157797</v>
      </c>
      <c r="R6" s="45"/>
      <c r="S6" s="46"/>
      <c r="T6" s="39">
        <f t="shared" si="0"/>
        <v>7</v>
      </c>
      <c r="U6" s="47">
        <f t="shared" si="1"/>
        <v>1.518788080091481</v>
      </c>
      <c r="V6" s="48">
        <f t="shared" si="2"/>
        <v>0</v>
      </c>
      <c r="W6" s="49">
        <f t="shared" si="3"/>
        <v>0.21696972572735443</v>
      </c>
      <c r="X6" s="44">
        <f t="shared" si="4"/>
        <v>44005.37668105687</v>
      </c>
      <c r="Y6" s="44">
        <f t="shared" si="5"/>
        <v>0</v>
      </c>
      <c r="Z6" s="44">
        <f t="shared" si="6"/>
        <v>433525.37558164448</v>
      </c>
      <c r="AA6" s="50">
        <f t="shared" si="7"/>
        <v>201802.37668105686</v>
      </c>
      <c r="AB6" s="51">
        <f t="shared" si="8"/>
        <v>405277.53162722674</v>
      </c>
      <c r="AC6" s="44">
        <f t="shared" si="8"/>
        <v>188653.24547168071</v>
      </c>
      <c r="AD6" s="44">
        <f t="shared" si="9"/>
        <v>0</v>
      </c>
      <c r="AE6" s="44">
        <v>0</v>
      </c>
      <c r="AF6" s="52">
        <f>HLOOKUP(I6,ElecAvoidedCostsWOCC!$A$5:$Q$50,G6+1,FALSE)</f>
        <v>0.49980838947667638</v>
      </c>
      <c r="AG6" s="44">
        <f t="shared" si="10"/>
        <v>598778.94733567943</v>
      </c>
      <c r="AH6" s="52">
        <f>HLOOKUP(I6,ElecAvoidedCostsWOCC!$A$5:$Q$50,T6+1,FALSE)</f>
        <v>0.49980838947667638</v>
      </c>
      <c r="AI6" s="44">
        <f t="shared" si="11"/>
        <v>0</v>
      </c>
      <c r="AJ6" s="44">
        <f t="shared" ref="AJ6:AJ24" si="12">AG6+AI6</f>
        <v>598778.94733567943</v>
      </c>
      <c r="AK6" s="44">
        <f>HLOOKUP(I6,ElecAvoidedCostsWOCC!$A$5:$Q$50,G6+1,FALSE)*J6*L6</f>
        <v>0</v>
      </c>
      <c r="AL6" s="44">
        <f t="shared" ref="AL6:AL24" si="13">AG6+AI6-AK6</f>
        <v>598778.94733567943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598778.94733567943</v>
      </c>
      <c r="AN6" s="48">
        <f t="shared" ref="AN6:AN24" si="14">AM6*1.1+AD6+AE6</f>
        <v>658656.84206924739</v>
      </c>
      <c r="AO6" s="47">
        <f t="shared" ref="AO6:AO24" si="15">IFERROR(AM6/AB6,0)</f>
        <v>1.4774540915987291</v>
      </c>
      <c r="AP6" s="47">
        <f t="shared" ref="AP6:AP24" si="16">AN6/AC6</f>
        <v>3.4913623692104481</v>
      </c>
    </row>
    <row r="7" spans="1:42" ht="13.5" customHeight="1">
      <c r="A7" s="36" t="s">
        <v>249</v>
      </c>
      <c r="B7" s="97" t="s">
        <v>133</v>
      </c>
      <c r="C7" s="98">
        <v>18230721</v>
      </c>
      <c r="D7" s="61" t="s">
        <v>135</v>
      </c>
      <c r="E7" s="38" t="s">
        <v>1007</v>
      </c>
      <c r="F7" s="39" t="s">
        <v>1008</v>
      </c>
      <c r="G7" s="39">
        <v>10</v>
      </c>
      <c r="H7" s="39"/>
      <c r="I7" s="40" t="s">
        <v>270</v>
      </c>
      <c r="J7" s="41">
        <v>1</v>
      </c>
      <c r="K7" s="41">
        <v>388889</v>
      </c>
      <c r="L7" s="41"/>
      <c r="M7" s="42">
        <v>149256</v>
      </c>
      <c r="N7" s="42">
        <v>230151</v>
      </c>
      <c r="O7" s="43">
        <v>388889</v>
      </c>
      <c r="P7" s="44">
        <v>149256</v>
      </c>
      <c r="Q7" s="44">
        <v>230151</v>
      </c>
      <c r="R7" s="45"/>
      <c r="S7" s="46"/>
      <c r="T7" s="39">
        <f t="shared" si="0"/>
        <v>10</v>
      </c>
      <c r="U7" s="47">
        <f t="shared" si="1"/>
        <v>0.70430669738730867</v>
      </c>
      <c r="V7" s="48">
        <f t="shared" si="2"/>
        <v>80895</v>
      </c>
      <c r="W7" s="49">
        <f t="shared" si="3"/>
        <v>7.0430669738730869E-2</v>
      </c>
      <c r="X7" s="44">
        <f t="shared" si="4"/>
        <v>14284.611096603408</v>
      </c>
      <c r="Y7" s="44">
        <f t="shared" si="5"/>
        <v>80895</v>
      </c>
      <c r="Z7" s="44">
        <f t="shared" si="6"/>
        <v>140726.92606579888</v>
      </c>
      <c r="AA7" s="50">
        <f t="shared" si="7"/>
        <v>244435.61109660342</v>
      </c>
      <c r="AB7" s="51">
        <f t="shared" si="8"/>
        <v>131557.37689613804</v>
      </c>
      <c r="AC7" s="44">
        <f t="shared" si="8"/>
        <v>228508.56417369674</v>
      </c>
      <c r="AD7" s="44">
        <f t="shared" si="9"/>
        <v>0</v>
      </c>
      <c r="AE7" s="44">
        <v>0</v>
      </c>
      <c r="AF7" s="52">
        <f>HLOOKUP(I7,ElecAvoidedCostsWOCC!$A$5:$Q$50,G7+1,FALSE)</f>
        <v>0.70839718084543712</v>
      </c>
      <c r="AG7" s="44">
        <f t="shared" si="10"/>
        <v>275487.87126180122</v>
      </c>
      <c r="AH7" s="52">
        <f>HLOOKUP(I7,ElecAvoidedCostsWOCC!$A$5:$Q$50,T7+1,FALSE)</f>
        <v>0.70839718084543712</v>
      </c>
      <c r="AI7" s="44">
        <f t="shared" si="11"/>
        <v>0</v>
      </c>
      <c r="AJ7" s="44">
        <f t="shared" si="12"/>
        <v>275487.87126180122</v>
      </c>
      <c r="AK7" s="44">
        <f>HLOOKUP(I7,ElecAvoidedCostsWOCC!$A$5:$Q$50,G7+1,FALSE)*J7*L7</f>
        <v>0</v>
      </c>
      <c r="AL7" s="44">
        <f t="shared" si="13"/>
        <v>275487.87126180122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275487.87126180122</v>
      </c>
      <c r="AN7" s="48">
        <f t="shared" si="14"/>
        <v>303036.65838798136</v>
      </c>
      <c r="AO7" s="47">
        <f t="shared" si="15"/>
        <v>2.0940511110927171</v>
      </c>
      <c r="AP7" s="47">
        <f t="shared" si="16"/>
        <v>1.3261501138208256</v>
      </c>
    </row>
    <row r="8" spans="1:42" ht="13.5" customHeight="1">
      <c r="A8" s="53">
        <f>SUMIF('Program Costs'!D:D,C2,'Program Costs'!O:O)</f>
        <v>202818.05000000005</v>
      </c>
      <c r="B8" s="97" t="s">
        <v>133</v>
      </c>
      <c r="C8" s="98">
        <v>18230721</v>
      </c>
      <c r="D8" s="61" t="s">
        <v>135</v>
      </c>
      <c r="E8" s="38" t="s">
        <v>1011</v>
      </c>
      <c r="F8" s="39" t="s">
        <v>1012</v>
      </c>
      <c r="G8" s="39">
        <v>20</v>
      </c>
      <c r="H8" s="39"/>
      <c r="I8" s="40" t="s">
        <v>271</v>
      </c>
      <c r="J8" s="41">
        <v>1</v>
      </c>
      <c r="K8" s="41">
        <v>1181584</v>
      </c>
      <c r="L8" s="41"/>
      <c r="M8" s="42">
        <v>184740.43</v>
      </c>
      <c r="N8" s="42">
        <v>194571.43</v>
      </c>
      <c r="O8" s="43">
        <v>1181584</v>
      </c>
      <c r="P8" s="44">
        <v>184740.43</v>
      </c>
      <c r="Q8" s="44">
        <v>194571.43</v>
      </c>
      <c r="R8" s="45"/>
      <c r="S8" s="46"/>
      <c r="T8" s="39">
        <f t="shared" si="0"/>
        <v>20</v>
      </c>
      <c r="U8" s="47">
        <f t="shared" si="1"/>
        <v>4.2798717614830233</v>
      </c>
      <c r="V8" s="48">
        <f t="shared" si="2"/>
        <v>9831</v>
      </c>
      <c r="W8" s="49">
        <f t="shared" si="3"/>
        <v>0.21399358807415117</v>
      </c>
      <c r="X8" s="44">
        <f t="shared" si="4"/>
        <v>43401.762245702608</v>
      </c>
      <c r="Y8" s="44">
        <f t="shared" si="5"/>
        <v>9831</v>
      </c>
      <c r="Z8" s="44">
        <f t="shared" si="6"/>
        <v>427578.78008514224</v>
      </c>
      <c r="AA8" s="50">
        <f t="shared" si="7"/>
        <v>237973.19224570261</v>
      </c>
      <c r="AB8" s="51">
        <f t="shared" si="8"/>
        <v>399718.40710960288</v>
      </c>
      <c r="AC8" s="44">
        <f t="shared" si="8"/>
        <v>222467.22655483088</v>
      </c>
      <c r="AD8" s="44">
        <f t="shared" si="9"/>
        <v>0</v>
      </c>
      <c r="AE8" s="44">
        <v>0</v>
      </c>
      <c r="AF8" s="52">
        <f>HLOOKUP(I8,ElecAvoidedCostsWOCC!$A$5:$Q$50,G8+1,FALSE)</f>
        <v>1.3192527795896587</v>
      </c>
      <c r="AG8" s="44">
        <f t="shared" si="10"/>
        <v>1558807.9763186672</v>
      </c>
      <c r="AH8" s="52">
        <f>HLOOKUP(I8,ElecAvoidedCostsWOCC!$A$5:$Q$50,T8+1,FALSE)</f>
        <v>1.3192527795896587</v>
      </c>
      <c r="AI8" s="44">
        <f t="shared" si="11"/>
        <v>0</v>
      </c>
      <c r="AJ8" s="44">
        <f t="shared" si="12"/>
        <v>1558807.9763186672</v>
      </c>
      <c r="AK8" s="44">
        <f>HLOOKUP(I8,ElecAvoidedCostsWOCC!$A$5:$Q$50,G8+1,FALSE)*J8*L8</f>
        <v>0</v>
      </c>
      <c r="AL8" s="44">
        <f t="shared" si="13"/>
        <v>1558807.9763186672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1558807.9763186672</v>
      </c>
      <c r="AN8" s="48">
        <f t="shared" si="14"/>
        <v>1714688.7739505339</v>
      </c>
      <c r="AO8" s="47">
        <f t="shared" si="15"/>
        <v>3.8997653062578168</v>
      </c>
      <c r="AP8" s="47">
        <f t="shared" si="16"/>
        <v>7.707601701628259</v>
      </c>
    </row>
    <row r="9" spans="1:42" ht="13.5" customHeight="1">
      <c r="A9" s="36" t="s">
        <v>251</v>
      </c>
      <c r="B9" s="97" t="s">
        <v>133</v>
      </c>
      <c r="C9" s="98">
        <v>18230721</v>
      </c>
      <c r="D9" s="61" t="s">
        <v>135</v>
      </c>
      <c r="E9" s="38" t="s">
        <v>1011</v>
      </c>
      <c r="F9" s="39" t="s">
        <v>1012</v>
      </c>
      <c r="G9" s="39">
        <v>15</v>
      </c>
      <c r="H9" s="39"/>
      <c r="I9" s="40" t="s">
        <v>271</v>
      </c>
      <c r="J9" s="41">
        <v>1</v>
      </c>
      <c r="K9" s="41">
        <v>341275</v>
      </c>
      <c r="L9" s="41"/>
      <c r="M9" s="42">
        <v>170638</v>
      </c>
      <c r="N9" s="42">
        <v>459514</v>
      </c>
      <c r="O9" s="43">
        <v>341275</v>
      </c>
      <c r="P9" s="44">
        <v>170638</v>
      </c>
      <c r="Q9" s="44">
        <v>459514</v>
      </c>
      <c r="R9" s="45"/>
      <c r="S9" s="46"/>
      <c r="T9" s="39">
        <f t="shared" si="0"/>
        <v>15</v>
      </c>
      <c r="U9" s="47">
        <f t="shared" si="1"/>
        <v>0.92711134083576707</v>
      </c>
      <c r="V9" s="48">
        <f t="shared" si="2"/>
        <v>288876</v>
      </c>
      <c r="W9" s="49">
        <f t="shared" si="3"/>
        <v>6.1807422722384472E-2</v>
      </c>
      <c r="X9" s="44">
        <f t="shared" si="4"/>
        <v>12535.660952079714</v>
      </c>
      <c r="Y9" s="44">
        <f t="shared" si="5"/>
        <v>288876</v>
      </c>
      <c r="Z9" s="44">
        <f t="shared" si="6"/>
        <v>123496.88906887441</v>
      </c>
      <c r="AA9" s="50">
        <f t="shared" si="7"/>
        <v>472049.66095207969</v>
      </c>
      <c r="AB9" s="51">
        <f t="shared" si="8"/>
        <v>115450.02250058371</v>
      </c>
      <c r="AC9" s="44">
        <f t="shared" si="8"/>
        <v>441291.63405822159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1.0545904948077327</v>
      </c>
      <c r="AG9" s="44">
        <f t="shared" si="10"/>
        <v>359905.37111550895</v>
      </c>
      <c r="AH9" s="52">
        <f>HLOOKUP(I9,ElecAvoidedCostsWOCC!$A$5:$Q$50,T9+1,FALSE)</f>
        <v>1.0545904948077327</v>
      </c>
      <c r="AI9" s="44">
        <f t="shared" si="11"/>
        <v>0</v>
      </c>
      <c r="AJ9" s="44">
        <f t="shared" si="12"/>
        <v>359905.37111550895</v>
      </c>
      <c r="AK9" s="44">
        <f>HLOOKUP(I9,ElecAvoidedCostsWOCC!$A$5:$Q$50,G9+1,FALSE)*J9*L9</f>
        <v>0</v>
      </c>
      <c r="AL9" s="44">
        <f t="shared" si="13"/>
        <v>359905.37111550895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359905.37111550895</v>
      </c>
      <c r="AN9" s="48">
        <f t="shared" si="14"/>
        <v>395895.90822705987</v>
      </c>
      <c r="AO9" s="47">
        <f t="shared" si="15"/>
        <v>3.1174127412031409</v>
      </c>
      <c r="AP9" s="47">
        <f t="shared" si="16"/>
        <v>0.89712987437878222</v>
      </c>
    </row>
    <row r="10" spans="1:42" ht="13.5" customHeight="1">
      <c r="A10" s="54">
        <f>SUM(O5:O999)</f>
        <v>5521586</v>
      </c>
      <c r="B10" s="97" t="s">
        <v>133</v>
      </c>
      <c r="C10" s="98">
        <v>18230721</v>
      </c>
      <c r="D10" s="61" t="s">
        <v>135</v>
      </c>
      <c r="E10" s="38" t="s">
        <v>1025</v>
      </c>
      <c r="F10" s="39" t="s">
        <v>1026</v>
      </c>
      <c r="G10" s="39">
        <v>15</v>
      </c>
      <c r="H10" s="39"/>
      <c r="I10" s="40" t="s">
        <v>270</v>
      </c>
      <c r="J10" s="41">
        <v>1</v>
      </c>
      <c r="K10" s="41">
        <v>953263</v>
      </c>
      <c r="L10" s="41"/>
      <c r="M10" s="42">
        <v>362967</v>
      </c>
      <c r="N10" s="42">
        <v>362967</v>
      </c>
      <c r="O10" s="43">
        <v>953263</v>
      </c>
      <c r="P10" s="44">
        <v>362967</v>
      </c>
      <c r="Q10" s="44">
        <v>362967</v>
      </c>
      <c r="R10" s="45"/>
      <c r="S10" s="46"/>
      <c r="T10" s="39">
        <f t="shared" si="0"/>
        <v>15</v>
      </c>
      <c r="U10" s="47">
        <f t="shared" si="1"/>
        <v>2.5896445332917031</v>
      </c>
      <c r="V10" s="48">
        <f t="shared" si="2"/>
        <v>0</v>
      </c>
      <c r="W10" s="49">
        <f t="shared" si="3"/>
        <v>0.17264296888611352</v>
      </c>
      <c r="X10" s="44">
        <f t="shared" si="4"/>
        <v>35015.110295692226</v>
      </c>
      <c r="Y10" s="44">
        <f t="shared" si="5"/>
        <v>0</v>
      </c>
      <c r="Z10" s="44">
        <f t="shared" si="6"/>
        <v>344956.45729825634</v>
      </c>
      <c r="AA10" s="50">
        <f t="shared" si="7"/>
        <v>397982.11029569223</v>
      </c>
      <c r="AB10" s="51">
        <f t="shared" si="8"/>
        <v>322479.62727704621</v>
      </c>
      <c r="AC10" s="44">
        <f t="shared" si="8"/>
        <v>372050.21061577281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1.0293963841416951</v>
      </c>
      <c r="AG10" s="44">
        <f t="shared" si="10"/>
        <v>981285.48533606471</v>
      </c>
      <c r="AH10" s="52">
        <f>HLOOKUP(I10,ElecAvoidedCostsWOCC!$A$5:$Q$50,T10+1,FALSE)</f>
        <v>1.0293963841416951</v>
      </c>
      <c r="AI10" s="44">
        <f t="shared" si="11"/>
        <v>0</v>
      </c>
      <c r="AJ10" s="44">
        <f t="shared" si="12"/>
        <v>981285.48533606471</v>
      </c>
      <c r="AK10" s="44">
        <f>HLOOKUP(I10,ElecAvoidedCostsWOCC!$A$5:$Q$50,G10+1,FALSE)*J10*L10</f>
        <v>0</v>
      </c>
      <c r="AL10" s="44">
        <f t="shared" si="13"/>
        <v>981285.48533606471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981285.48533606471</v>
      </c>
      <c r="AN10" s="48">
        <f t="shared" si="14"/>
        <v>1079414.0338696712</v>
      </c>
      <c r="AO10" s="47">
        <f t="shared" si="15"/>
        <v>3.0429379171076452</v>
      </c>
      <c r="AP10" s="47">
        <f t="shared" si="16"/>
        <v>2.9012590319009757</v>
      </c>
    </row>
    <row r="11" spans="1:42" ht="13.5" customHeight="1">
      <c r="A11" s="36" t="s">
        <v>252</v>
      </c>
      <c r="B11" s="97" t="s">
        <v>133</v>
      </c>
      <c r="C11" s="98">
        <v>18230721</v>
      </c>
      <c r="D11" s="61" t="s">
        <v>135</v>
      </c>
      <c r="E11" s="38" t="s">
        <v>1057</v>
      </c>
      <c r="F11" s="39" t="s">
        <v>1058</v>
      </c>
      <c r="G11" s="39">
        <v>15</v>
      </c>
      <c r="H11" s="39"/>
      <c r="I11" s="40" t="s">
        <v>270</v>
      </c>
      <c r="J11" s="41">
        <v>1</v>
      </c>
      <c r="K11" s="41">
        <v>272062</v>
      </c>
      <c r="L11" s="41"/>
      <c r="M11" s="42">
        <v>135553</v>
      </c>
      <c r="N11" s="42">
        <v>222672</v>
      </c>
      <c r="O11" s="43">
        <v>272062</v>
      </c>
      <c r="P11" s="44">
        <v>135553</v>
      </c>
      <c r="Q11" s="44">
        <v>222672</v>
      </c>
      <c r="R11" s="45"/>
      <c r="S11" s="46"/>
      <c r="T11" s="39">
        <f t="shared" si="0"/>
        <v>15</v>
      </c>
      <c r="U11" s="47">
        <f t="shared" si="1"/>
        <v>0.73908655955010039</v>
      </c>
      <c r="V11" s="48">
        <f t="shared" si="2"/>
        <v>87119</v>
      </c>
      <c r="W11" s="49">
        <f t="shared" si="3"/>
        <v>4.9272437303340022E-2</v>
      </c>
      <c r="X11" s="44">
        <f t="shared" si="4"/>
        <v>9993.3396526106844</v>
      </c>
      <c r="Y11" s="44">
        <f t="shared" si="5"/>
        <v>87119</v>
      </c>
      <c r="Z11" s="44">
        <f t="shared" si="6"/>
        <v>98450.840623708486</v>
      </c>
      <c r="AA11" s="50">
        <f t="shared" si="7"/>
        <v>232665.33965261068</v>
      </c>
      <c r="AB11" s="51">
        <f t="shared" si="8"/>
        <v>92035.935892033725</v>
      </c>
      <c r="AC11" s="44">
        <f t="shared" si="8"/>
        <v>217505.22543947896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280059.63906235783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280059.63906235783</v>
      </c>
      <c r="AK11" s="44">
        <f>HLOOKUP(I11,ElecAvoidedCostsWOCC!$A$5:$Q$50,G11+1,FALSE)*J11*L11</f>
        <v>0</v>
      </c>
      <c r="AL11" s="44">
        <f t="shared" si="13"/>
        <v>280059.63906235783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280059.63906235783</v>
      </c>
      <c r="AN11" s="48">
        <f t="shared" si="14"/>
        <v>308065.60296859365</v>
      </c>
      <c r="AO11" s="47">
        <f t="shared" si="15"/>
        <v>3.0429379171076447</v>
      </c>
      <c r="AP11" s="47">
        <f t="shared" si="16"/>
        <v>1.4163595488160499</v>
      </c>
    </row>
    <row r="12" spans="1:42" ht="13.5" customHeight="1">
      <c r="A12" s="55">
        <f>SUM(P5:P1000)</f>
        <v>1524849.43</v>
      </c>
      <c r="B12" s="97" t="s">
        <v>133</v>
      </c>
      <c r="C12" s="98">
        <v>18230721</v>
      </c>
      <c r="D12" s="61" t="s">
        <v>135</v>
      </c>
      <c r="E12" s="38" t="s">
        <v>1037</v>
      </c>
      <c r="F12" s="39" t="s">
        <v>1038</v>
      </c>
      <c r="G12" s="39">
        <v>15</v>
      </c>
      <c r="H12" s="39"/>
      <c r="I12" s="40" t="s">
        <v>270</v>
      </c>
      <c r="J12" s="41">
        <v>1</v>
      </c>
      <c r="K12" s="41">
        <v>685091</v>
      </c>
      <c r="L12" s="41"/>
      <c r="M12" s="42">
        <v>226521</v>
      </c>
      <c r="N12" s="42">
        <v>257822</v>
      </c>
      <c r="O12" s="43">
        <v>685091</v>
      </c>
      <c r="P12" s="44">
        <v>226521</v>
      </c>
      <c r="Q12" s="44">
        <v>257822</v>
      </c>
      <c r="R12" s="45"/>
      <c r="S12" s="46"/>
      <c r="T12" s="39">
        <f t="shared" si="0"/>
        <v>15</v>
      </c>
      <c r="U12" s="47">
        <f t="shared" si="1"/>
        <v>1.8611255896403678</v>
      </c>
      <c r="V12" s="48">
        <f t="shared" si="2"/>
        <v>31301</v>
      </c>
      <c r="W12" s="49">
        <f t="shared" si="3"/>
        <v>0.12407503930935786</v>
      </c>
      <c r="X12" s="44">
        <f t="shared" si="4"/>
        <v>25164.657526397314</v>
      </c>
      <c r="Y12" s="44">
        <f t="shared" si="5"/>
        <v>31301</v>
      </c>
      <c r="Z12" s="44">
        <f t="shared" si="6"/>
        <v>247913.28760994578</v>
      </c>
      <c r="AA12" s="50">
        <f t="shared" si="7"/>
        <v>282986.65752639732</v>
      </c>
      <c r="AB12" s="51">
        <f t="shared" si="8"/>
        <v>231759.64065620807</v>
      </c>
      <c r="AC12" s="44">
        <f t="shared" si="8"/>
        <v>264547.68395475112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1.0293963841416951</v>
      </c>
      <c r="AG12" s="44">
        <f t="shared" si="10"/>
        <v>705230.19820801809</v>
      </c>
      <c r="AH12" s="52">
        <f>HLOOKUP(I12,ElecAvoidedCostsWOCC!$A$5:$Q$50,T12+1,FALSE)</f>
        <v>1.0293963841416951</v>
      </c>
      <c r="AI12" s="44">
        <f t="shared" si="11"/>
        <v>0</v>
      </c>
      <c r="AJ12" s="44">
        <f t="shared" si="12"/>
        <v>705230.19820801809</v>
      </c>
      <c r="AK12" s="44">
        <f>HLOOKUP(I12,ElecAvoidedCostsWOCC!$A$5:$Q$50,G12+1,FALSE)*J12*L12</f>
        <v>0</v>
      </c>
      <c r="AL12" s="44">
        <f t="shared" si="13"/>
        <v>705230.19820801809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705230.19820801809</v>
      </c>
      <c r="AN12" s="48">
        <f t="shared" si="14"/>
        <v>775753.21802882</v>
      </c>
      <c r="AO12" s="47">
        <f t="shared" si="15"/>
        <v>3.0429379171076452</v>
      </c>
      <c r="AP12" s="47">
        <f t="shared" si="16"/>
        <v>2.9323757684512812</v>
      </c>
    </row>
    <row r="13" spans="1:42" ht="13.5" customHeight="1">
      <c r="A13" s="56" t="s">
        <v>255</v>
      </c>
      <c r="B13" s="97" t="s">
        <v>133</v>
      </c>
      <c r="C13" s="98">
        <v>18230721</v>
      </c>
      <c r="D13" s="61" t="s">
        <v>135</v>
      </c>
      <c r="E13" s="38" t="s">
        <v>1093</v>
      </c>
      <c r="F13" s="39" t="s">
        <v>1094</v>
      </c>
      <c r="G13" s="39">
        <v>5</v>
      </c>
      <c r="H13" s="39"/>
      <c r="I13" s="40" t="s">
        <v>270</v>
      </c>
      <c r="J13" s="41">
        <v>1</v>
      </c>
      <c r="K13" s="41"/>
      <c r="L13" s="41"/>
      <c r="M13" s="42">
        <v>14392</v>
      </c>
      <c r="N13" s="42">
        <v>14392</v>
      </c>
      <c r="O13" s="43">
        <v>0</v>
      </c>
      <c r="P13" s="44">
        <v>14392</v>
      </c>
      <c r="Q13" s="44">
        <v>14392</v>
      </c>
      <c r="R13" s="45"/>
      <c r="S13" s="46"/>
      <c r="T13" s="39">
        <f t="shared" si="0"/>
        <v>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14392</v>
      </c>
      <c r="AB13" s="51">
        <f t="shared" si="8"/>
        <v>0</v>
      </c>
      <c r="AC13" s="44">
        <f t="shared" si="8"/>
        <v>13454.239506403663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0.35807218478063102</v>
      </c>
      <c r="AG13" s="44">
        <f t="shared" si="10"/>
        <v>0</v>
      </c>
      <c r="AH13" s="52">
        <f>HLOOKUP(I13,ElecAvoidedCostsWOCC!$A$5:$Q$50,T13+1,FALSE)</f>
        <v>0.35807218478063102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>
      <c r="A14" s="55">
        <f>SUM(Y5:Y1000)</f>
        <v>498022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13.528016044665428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1998091.55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2225689.48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2.7382365981597627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2.704048432466934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04" priority="4">
      <formula>ISTEXT(J5)</formula>
    </cfRule>
    <cfRule type="notContainsBlanks" dxfId="203" priority="5">
      <formula>LEN(TRIM(J5))&gt;0</formula>
    </cfRule>
  </conditionalFormatting>
  <conditionalFormatting sqref="M5:N24 R5:S24">
    <cfRule type="expression" dxfId="202" priority="2">
      <formula>ISTEXT(M5)</formula>
    </cfRule>
  </conditionalFormatting>
  <conditionalFormatting sqref="M5:N24 R5:S24">
    <cfRule type="notContainsBlanks" dxfId="201" priority="3">
      <formula>LEN(TRIM(M5))&gt;0</formula>
    </cfRule>
  </conditionalFormatting>
  <conditionalFormatting sqref="R5:S24">
    <cfRule type="expression" dxfId="2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48"/>
  <sheetViews>
    <sheetView zoomScale="85" zoomScaleNormal="85" workbookViewId="0">
      <selection activeCell="F24" sqref="F2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18230714</v>
      </c>
      <c r="D2" s="20" t="s">
        <v>128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18230714</v>
      </c>
      <c r="D5" s="61" t="s">
        <v>128</v>
      </c>
      <c r="E5" s="38" t="s">
        <v>1097</v>
      </c>
      <c r="F5" s="39" t="s">
        <v>1098</v>
      </c>
      <c r="G5" s="39">
        <v>12</v>
      </c>
      <c r="H5" s="39"/>
      <c r="I5" s="40" t="s">
        <v>271</v>
      </c>
      <c r="J5" s="41">
        <v>6446</v>
      </c>
      <c r="K5" s="41">
        <v>110</v>
      </c>
      <c r="L5" s="41"/>
      <c r="M5" s="42">
        <v>6</v>
      </c>
      <c r="N5" s="42">
        <v>6</v>
      </c>
      <c r="O5" s="43">
        <v>709060</v>
      </c>
      <c r="P5" s="44">
        <v>36742.559999999998</v>
      </c>
      <c r="Q5" s="44">
        <v>38676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0.57144669314897789</v>
      </c>
      <c r="V5" s="48">
        <f t="shared" ref="V5:V24" si="2">N5-M5</f>
        <v>0</v>
      </c>
      <c r="W5" s="49">
        <f t="shared" ref="W5:W24" si="3">(O5/A$10)</f>
        <v>4.762055776241482E-2</v>
      </c>
      <c r="X5" s="44">
        <f t="shared" ref="X5:X24" si="4">W5*A$8</f>
        <v>18696.446235130345</v>
      </c>
      <c r="Y5" s="44">
        <f t="shared" ref="Y5:Y24" si="5">Q5-P5</f>
        <v>1933.4400000000023</v>
      </c>
      <c r="Z5" s="44">
        <f t="shared" ref="Z5:Z24" si="6">X5+(A$6*W5)</f>
        <v>105226.0445479014</v>
      </c>
      <c r="AA5" s="50">
        <f t="shared" ref="AA5:AA24" si="7">Q5+X5</f>
        <v>57372.446235130345</v>
      </c>
      <c r="AB5" s="51">
        <f t="shared" ref="AB5:AC20" si="8">Z5/(1+ElecDiscountRate)^1</f>
        <v>98369.677991868186</v>
      </c>
      <c r="AC5" s="44">
        <f t="shared" si="8"/>
        <v>53634.146242058836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0.86650348716649883</v>
      </c>
      <c r="AG5" s="44">
        <f t="shared" ref="AG5:AG24" si="10">AF5*J5*K5</f>
        <v>614402.9626102777</v>
      </c>
      <c r="AH5" s="52">
        <f>HLOOKUP(I5,ElecAvoidedCostsWOCC!$A$5:$Q$50,T5+1,FALSE)</f>
        <v>0.86650348716649883</v>
      </c>
      <c r="AI5" s="44">
        <f t="shared" ref="AI5:AI24" si="11">AH5*J5*L5</f>
        <v>0</v>
      </c>
      <c r="AJ5" s="44">
        <f>AG5+AI5</f>
        <v>614402.9626102777</v>
      </c>
      <c r="AK5" s="44">
        <f>HLOOKUP(I5,ElecAvoidedCostsWOCC!$A$5:$Q$50,G5+1,FALSE)*J5*L5</f>
        <v>0</v>
      </c>
      <c r="AL5" s="44">
        <f>AG5+AI5-AK5</f>
        <v>614402.9626102777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614402.9626102777</v>
      </c>
      <c r="AN5" s="48">
        <f>AM5*1.1+AD5+AE5</f>
        <v>675843.2588713055</v>
      </c>
      <c r="AO5" s="47">
        <f>IFERROR(AM5/AB5,0)</f>
        <v>6.2458572108070518</v>
      </c>
      <c r="AP5" s="47">
        <f>AN5/AC5</f>
        <v>12.600988478890386</v>
      </c>
    </row>
    <row r="6" spans="1:42" ht="13.5" customHeight="1">
      <c r="A6" s="53">
        <f>SUMIF('Program Costs'!C:C,D2,'Program Costs'!L:L)</f>
        <v>1817063.94</v>
      </c>
      <c r="B6" s="97" t="s">
        <v>70</v>
      </c>
      <c r="C6" s="98">
        <v>18230714</v>
      </c>
      <c r="D6" s="61" t="s">
        <v>128</v>
      </c>
      <c r="E6" s="38" t="s">
        <v>1099</v>
      </c>
      <c r="F6" s="39" t="s">
        <v>1100</v>
      </c>
      <c r="G6" s="39">
        <v>3</v>
      </c>
      <c r="H6" s="39"/>
      <c r="I6" s="40" t="s">
        <v>271</v>
      </c>
      <c r="J6" s="41">
        <v>118</v>
      </c>
      <c r="K6" s="41">
        <v>57</v>
      </c>
      <c r="L6" s="41"/>
      <c r="M6" s="42">
        <v>2</v>
      </c>
      <c r="N6" s="42">
        <v>2</v>
      </c>
      <c r="O6" s="43">
        <v>6726</v>
      </c>
      <c r="P6" s="44">
        <v>236</v>
      </c>
      <c r="Q6" s="44">
        <v>236</v>
      </c>
      <c r="R6" s="45">
        <v>0</v>
      </c>
      <c r="S6" s="46">
        <v>0</v>
      </c>
      <c r="T6" s="39">
        <f t="shared" si="0"/>
        <v>3</v>
      </c>
      <c r="U6" s="47">
        <f t="shared" si="1"/>
        <v>1.3551569888726005E-3</v>
      </c>
      <c r="V6" s="48">
        <f t="shared" si="2"/>
        <v>0</v>
      </c>
      <c r="W6" s="49">
        <f t="shared" si="3"/>
        <v>4.5171899629086685E-4</v>
      </c>
      <c r="X6" s="44">
        <f t="shared" si="4"/>
        <v>177.35071415322636</v>
      </c>
      <c r="Y6" s="44">
        <f t="shared" si="5"/>
        <v>0</v>
      </c>
      <c r="Z6" s="44">
        <f t="shared" si="6"/>
        <v>998.1530133263542</v>
      </c>
      <c r="AA6" s="50">
        <f t="shared" si="7"/>
        <v>413.35071415322636</v>
      </c>
      <c r="AB6" s="51">
        <f t="shared" si="8"/>
        <v>933.11490448383108</v>
      </c>
      <c r="AC6" s="44">
        <f t="shared" si="8"/>
        <v>386.41741998057989</v>
      </c>
      <c r="AD6" s="44">
        <f t="shared" si="9"/>
        <v>0</v>
      </c>
      <c r="AE6" s="44">
        <v>0</v>
      </c>
      <c r="AF6" s="52">
        <f>HLOOKUP(I6,ElecAvoidedCostsWOCC!$A$5:$Q$50,G6+1,FALSE)</f>
        <v>0.22797487781098191</v>
      </c>
      <c r="AG6" s="44">
        <f t="shared" si="10"/>
        <v>1533.3590281566644</v>
      </c>
      <c r="AH6" s="52">
        <f>HLOOKUP(I6,ElecAvoidedCostsWOCC!$A$5:$Q$50,T6+1,FALSE)</f>
        <v>0.22797487781098191</v>
      </c>
      <c r="AI6" s="44">
        <f t="shared" si="11"/>
        <v>0</v>
      </c>
      <c r="AJ6" s="44">
        <f t="shared" ref="AJ6:AJ24" si="12">AG6+AI6</f>
        <v>1533.3590281566644</v>
      </c>
      <c r="AK6" s="44">
        <f>HLOOKUP(I6,ElecAvoidedCostsWOCC!$A$5:$Q$50,G6+1,FALSE)*J6*L6</f>
        <v>0</v>
      </c>
      <c r="AL6" s="44">
        <f t="shared" ref="AL6:AL24" si="13">AG6+AI6-AK6</f>
        <v>1533.3590281566644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1533.3590281566644</v>
      </c>
      <c r="AN6" s="48">
        <f t="shared" ref="AN6:AN24" si="14">AM6*1.1+AD6+AE6</f>
        <v>1686.6949309723309</v>
      </c>
      <c r="AO6" s="47">
        <f t="shared" ref="AO6:AO24" si="15">IFERROR(AM6/AB6,0)</f>
        <v>1.6432692488229721</v>
      </c>
      <c r="AP6" s="47">
        <f t="shared" ref="AP6:AP24" si="16">AN6/AC6</f>
        <v>4.3649557285929266</v>
      </c>
    </row>
    <row r="7" spans="1:42" ht="13.5" customHeight="1">
      <c r="A7" s="36" t="s">
        <v>249</v>
      </c>
      <c r="B7" s="97" t="s">
        <v>70</v>
      </c>
      <c r="C7" s="98">
        <v>18230714</v>
      </c>
      <c r="D7" s="61" t="s">
        <v>128</v>
      </c>
      <c r="E7" s="38" t="s">
        <v>1101</v>
      </c>
      <c r="F7" s="39" t="s">
        <v>1102</v>
      </c>
      <c r="G7" s="39">
        <v>5</v>
      </c>
      <c r="H7" s="39"/>
      <c r="I7" s="40" t="s">
        <v>271</v>
      </c>
      <c r="J7" s="41">
        <v>1345</v>
      </c>
      <c r="K7" s="41">
        <v>79</v>
      </c>
      <c r="L7" s="41"/>
      <c r="M7" s="42">
        <v>2</v>
      </c>
      <c r="N7" s="42">
        <v>2</v>
      </c>
      <c r="O7" s="43">
        <v>106255</v>
      </c>
      <c r="P7" s="44">
        <v>2682.02</v>
      </c>
      <c r="Q7" s="44">
        <v>2690</v>
      </c>
      <c r="R7" s="45">
        <v>0</v>
      </c>
      <c r="S7" s="46">
        <v>0</v>
      </c>
      <c r="T7" s="39">
        <f t="shared" si="0"/>
        <v>5</v>
      </c>
      <c r="U7" s="47">
        <f t="shared" si="1"/>
        <v>3.5680495057155856E-2</v>
      </c>
      <c r="V7" s="48">
        <f t="shared" si="2"/>
        <v>0</v>
      </c>
      <c r="W7" s="49">
        <f t="shared" si="3"/>
        <v>7.136099011431171E-3</v>
      </c>
      <c r="X7" s="44">
        <f t="shared" si="4"/>
        <v>2801.7246702871048</v>
      </c>
      <c r="Y7" s="44">
        <f t="shared" si="5"/>
        <v>7.9800000000000182</v>
      </c>
      <c r="Z7" s="44">
        <f t="shared" si="6"/>
        <v>15768.472856228334</v>
      </c>
      <c r="AA7" s="50">
        <f t="shared" si="7"/>
        <v>5491.7246702871053</v>
      </c>
      <c r="AB7" s="51">
        <f t="shared" si="8"/>
        <v>14741.023517087346</v>
      </c>
      <c r="AC7" s="44">
        <f t="shared" si="8"/>
        <v>5133.8923719613958</v>
      </c>
      <c r="AD7" s="44">
        <f t="shared" si="9"/>
        <v>0</v>
      </c>
      <c r="AE7" s="44">
        <v>0</v>
      </c>
      <c r="AF7" s="52">
        <f>HLOOKUP(I7,ElecAvoidedCostsWOCC!$A$5:$Q$50,G7+1,FALSE)</f>
        <v>0.3694540986241362</v>
      </c>
      <c r="AG7" s="44">
        <f t="shared" si="10"/>
        <v>39256.345249307597</v>
      </c>
      <c r="AH7" s="52">
        <f>HLOOKUP(I7,ElecAvoidedCostsWOCC!$A$5:$Q$50,T7+1,FALSE)</f>
        <v>0.3694540986241362</v>
      </c>
      <c r="AI7" s="44">
        <f t="shared" si="11"/>
        <v>0</v>
      </c>
      <c r="AJ7" s="44">
        <f t="shared" si="12"/>
        <v>39256.345249307597</v>
      </c>
      <c r="AK7" s="44">
        <f>HLOOKUP(I7,ElecAvoidedCostsWOCC!$A$5:$Q$50,G7+1,FALSE)*J7*L7</f>
        <v>0</v>
      </c>
      <c r="AL7" s="44">
        <f t="shared" si="13"/>
        <v>39256.345249307597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39256.345249307589</v>
      </c>
      <c r="AN7" s="48">
        <f t="shared" si="14"/>
        <v>43181.979774238353</v>
      </c>
      <c r="AO7" s="47">
        <f t="shared" si="15"/>
        <v>2.6630678123403593</v>
      </c>
      <c r="AP7" s="47">
        <f t="shared" si="16"/>
        <v>8.4111579763680826</v>
      </c>
    </row>
    <row r="8" spans="1:42" ht="13.5" customHeight="1">
      <c r="A8" s="53">
        <f>SUMIF('Program Costs'!C:C,D2,'Program Costs'!O:O)</f>
        <v>392612.91999999993</v>
      </c>
      <c r="B8" s="97" t="s">
        <v>70</v>
      </c>
      <c r="C8" s="98">
        <v>18230714</v>
      </c>
      <c r="D8" s="61" t="s">
        <v>128</v>
      </c>
      <c r="E8" s="38" t="s">
        <v>1103</v>
      </c>
      <c r="F8" s="39" t="s">
        <v>1104</v>
      </c>
      <c r="G8" s="39">
        <v>5</v>
      </c>
      <c r="H8" s="39"/>
      <c r="I8" s="40" t="s">
        <v>271</v>
      </c>
      <c r="J8" s="41">
        <v>33</v>
      </c>
      <c r="K8" s="41">
        <v>99</v>
      </c>
      <c r="L8" s="41"/>
      <c r="M8" s="42">
        <v>4</v>
      </c>
      <c r="N8" s="42">
        <v>4</v>
      </c>
      <c r="O8" s="43">
        <v>3267</v>
      </c>
      <c r="P8" s="44">
        <v>132</v>
      </c>
      <c r="Q8" s="44">
        <v>132</v>
      </c>
      <c r="R8" s="45">
        <v>0</v>
      </c>
      <c r="S8" s="46">
        <v>0</v>
      </c>
      <c r="T8" s="39">
        <f t="shared" si="0"/>
        <v>5</v>
      </c>
      <c r="U8" s="47">
        <f t="shared" si="1"/>
        <v>1.0970606310453926E-3</v>
      </c>
      <c r="V8" s="48">
        <f t="shared" si="2"/>
        <v>0</v>
      </c>
      <c r="W8" s="49">
        <f t="shared" si="3"/>
        <v>2.194121262090785E-4</v>
      </c>
      <c r="X8" s="44">
        <f t="shared" si="4"/>
        <v>86.144035554354829</v>
      </c>
      <c r="Y8" s="44">
        <f t="shared" si="5"/>
        <v>0</v>
      </c>
      <c r="Z8" s="44">
        <f t="shared" si="6"/>
        <v>484.82989808760027</v>
      </c>
      <c r="AA8" s="50">
        <f t="shared" si="7"/>
        <v>218.14403555435484</v>
      </c>
      <c r="AB8" s="51">
        <f t="shared" si="8"/>
        <v>453.23913067925611</v>
      </c>
      <c r="AC8" s="44">
        <f t="shared" si="8"/>
        <v>203.93010709016997</v>
      </c>
      <c r="AD8" s="44">
        <f t="shared" si="9"/>
        <v>0</v>
      </c>
      <c r="AE8" s="44">
        <v>0</v>
      </c>
      <c r="AF8" s="52">
        <f>HLOOKUP(I8,ElecAvoidedCostsWOCC!$A$5:$Q$50,G8+1,FALSE)</f>
        <v>0.3694540986241362</v>
      </c>
      <c r="AG8" s="44">
        <f t="shared" si="10"/>
        <v>1207.0065402050529</v>
      </c>
      <c r="AH8" s="52">
        <f>HLOOKUP(I8,ElecAvoidedCostsWOCC!$A$5:$Q$50,T8+1,FALSE)</f>
        <v>0.3694540986241362</v>
      </c>
      <c r="AI8" s="44">
        <f t="shared" si="11"/>
        <v>0</v>
      </c>
      <c r="AJ8" s="44">
        <f t="shared" si="12"/>
        <v>1207.0065402050529</v>
      </c>
      <c r="AK8" s="44">
        <f>HLOOKUP(I8,ElecAvoidedCostsWOCC!$A$5:$Q$50,G8+1,FALSE)*J8*L8</f>
        <v>0</v>
      </c>
      <c r="AL8" s="44">
        <f t="shared" si="13"/>
        <v>1207.0065402050529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1207.0065402050529</v>
      </c>
      <c r="AN8" s="48">
        <f t="shared" si="14"/>
        <v>1327.7071942255584</v>
      </c>
      <c r="AO8" s="47">
        <f t="shared" si="15"/>
        <v>2.6630678123403597</v>
      </c>
      <c r="AP8" s="47">
        <f t="shared" si="16"/>
        <v>6.5105992105349006</v>
      </c>
    </row>
    <row r="9" spans="1:42" ht="13.5" customHeight="1">
      <c r="A9" s="36" t="s">
        <v>251</v>
      </c>
      <c r="B9" s="97" t="s">
        <v>70</v>
      </c>
      <c r="C9" s="98">
        <v>18230714</v>
      </c>
      <c r="D9" s="61" t="s">
        <v>128</v>
      </c>
      <c r="E9" s="38" t="s">
        <v>1105</v>
      </c>
      <c r="F9" s="39" t="s">
        <v>1106</v>
      </c>
      <c r="G9" s="39">
        <v>5</v>
      </c>
      <c r="H9" s="39"/>
      <c r="I9" s="40" t="s">
        <v>271</v>
      </c>
      <c r="J9" s="41">
        <v>1805</v>
      </c>
      <c r="K9" s="41">
        <v>99</v>
      </c>
      <c r="L9" s="41"/>
      <c r="M9" s="42">
        <v>4</v>
      </c>
      <c r="N9" s="42">
        <v>4</v>
      </c>
      <c r="O9" s="43">
        <v>178695</v>
      </c>
      <c r="P9" s="44">
        <v>6998.8</v>
      </c>
      <c r="Q9" s="44">
        <v>7220</v>
      </c>
      <c r="R9" s="45">
        <v>0</v>
      </c>
      <c r="S9" s="46">
        <v>0</v>
      </c>
      <c r="T9" s="39">
        <f t="shared" si="0"/>
        <v>5</v>
      </c>
      <c r="U9" s="47">
        <f t="shared" si="1"/>
        <v>6.0005892092028286E-2</v>
      </c>
      <c r="V9" s="48">
        <f t="shared" si="2"/>
        <v>0</v>
      </c>
      <c r="W9" s="49">
        <f t="shared" si="3"/>
        <v>1.2001178418405657E-2</v>
      </c>
      <c r="X9" s="44">
        <f t="shared" si="4"/>
        <v>4711.8177022912259</v>
      </c>
      <c r="Y9" s="44">
        <f t="shared" si="5"/>
        <v>221.19999999999982</v>
      </c>
      <c r="Z9" s="44">
        <f t="shared" si="6"/>
        <v>26518.726243882375</v>
      </c>
      <c r="AA9" s="50">
        <f t="shared" si="7"/>
        <v>11931.817702291226</v>
      </c>
      <c r="AB9" s="51">
        <f t="shared" si="8"/>
        <v>24790.806996244155</v>
      </c>
      <c r="AC9" s="44">
        <f t="shared" si="8"/>
        <v>11154.358887810811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0.3694540986241362</v>
      </c>
      <c r="AG9" s="44">
        <f t="shared" si="10"/>
        <v>66019.600153640014</v>
      </c>
      <c r="AH9" s="52">
        <f>HLOOKUP(I9,ElecAvoidedCostsWOCC!$A$5:$Q$50,T9+1,FALSE)</f>
        <v>0.3694540986241362</v>
      </c>
      <c r="AI9" s="44">
        <f t="shared" si="11"/>
        <v>0</v>
      </c>
      <c r="AJ9" s="44">
        <f t="shared" si="12"/>
        <v>66019.600153640014</v>
      </c>
      <c r="AK9" s="44">
        <f>HLOOKUP(I9,ElecAvoidedCostsWOCC!$A$5:$Q$50,G9+1,FALSE)*J9*L9</f>
        <v>0</v>
      </c>
      <c r="AL9" s="44">
        <f t="shared" si="13"/>
        <v>66019.600153640014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66019.600153640014</v>
      </c>
      <c r="AN9" s="48">
        <f t="shared" si="14"/>
        <v>72621.56016900402</v>
      </c>
      <c r="AO9" s="47">
        <f t="shared" si="15"/>
        <v>2.6630678123403602</v>
      </c>
      <c r="AP9" s="47">
        <f t="shared" si="16"/>
        <v>6.5105992105349006</v>
      </c>
    </row>
    <row r="10" spans="1:42" ht="13.5" customHeight="1">
      <c r="A10" s="54">
        <f>SUM(O5:O999)</f>
        <v>14889787.800000012</v>
      </c>
      <c r="B10" s="97" t="s">
        <v>70</v>
      </c>
      <c r="C10" s="98">
        <v>18230714</v>
      </c>
      <c r="D10" s="61" t="s">
        <v>128</v>
      </c>
      <c r="E10" s="38" t="s">
        <v>1107</v>
      </c>
      <c r="F10" s="39" t="s">
        <v>1108</v>
      </c>
      <c r="G10" s="39">
        <v>5</v>
      </c>
      <c r="H10" s="39"/>
      <c r="I10" s="40" t="s">
        <v>271</v>
      </c>
      <c r="J10" s="41">
        <v>398</v>
      </c>
      <c r="K10" s="41">
        <v>128</v>
      </c>
      <c r="L10" s="41"/>
      <c r="M10" s="42">
        <v>4</v>
      </c>
      <c r="N10" s="42">
        <v>4</v>
      </c>
      <c r="O10" s="43">
        <v>50944</v>
      </c>
      <c r="P10" s="44">
        <v>1592</v>
      </c>
      <c r="Q10" s="44">
        <v>1592</v>
      </c>
      <c r="R10" s="45">
        <v>0</v>
      </c>
      <c r="S10" s="46">
        <v>0</v>
      </c>
      <c r="T10" s="39">
        <f t="shared" si="0"/>
        <v>5</v>
      </c>
      <c r="U10" s="47">
        <f t="shared" si="1"/>
        <v>1.7107026871128399E-2</v>
      </c>
      <c r="V10" s="48">
        <f t="shared" si="2"/>
        <v>0</v>
      </c>
      <c r="W10" s="49">
        <f t="shared" si="3"/>
        <v>3.4214053742256797E-3</v>
      </c>
      <c r="X10" s="44">
        <f t="shared" si="4"/>
        <v>1343.2879544784366</v>
      </c>
      <c r="Y10" s="44">
        <f t="shared" si="5"/>
        <v>0</v>
      </c>
      <c r="Z10" s="44">
        <f t="shared" si="6"/>
        <v>7560.2002841061239</v>
      </c>
      <c r="AA10" s="50">
        <f t="shared" si="7"/>
        <v>2935.2879544784364</v>
      </c>
      <c r="AB10" s="51">
        <f t="shared" si="8"/>
        <v>7067.589309251307</v>
      </c>
      <c r="AC10" s="44">
        <f t="shared" si="8"/>
        <v>2744.0291245007347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0.3694540986241362</v>
      </c>
      <c r="AG10" s="44">
        <f t="shared" si="10"/>
        <v>18821.469600307995</v>
      </c>
      <c r="AH10" s="52">
        <f>HLOOKUP(I10,ElecAvoidedCostsWOCC!$A$5:$Q$50,T10+1,FALSE)</f>
        <v>0.3694540986241362</v>
      </c>
      <c r="AI10" s="44">
        <f t="shared" si="11"/>
        <v>0</v>
      </c>
      <c r="AJ10" s="44">
        <f t="shared" si="12"/>
        <v>18821.469600307995</v>
      </c>
      <c r="AK10" s="44">
        <f>HLOOKUP(I10,ElecAvoidedCostsWOCC!$A$5:$Q$50,G10+1,FALSE)*J10*L10</f>
        <v>0</v>
      </c>
      <c r="AL10" s="44">
        <f t="shared" si="13"/>
        <v>18821.469600307995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18821.469600307995</v>
      </c>
      <c r="AN10" s="48">
        <f t="shared" si="14"/>
        <v>20703.616560338796</v>
      </c>
      <c r="AO10" s="47">
        <f t="shared" si="15"/>
        <v>2.6630678123403602</v>
      </c>
      <c r="AP10" s="47">
        <f t="shared" si="16"/>
        <v>7.5449696854459365</v>
      </c>
    </row>
    <row r="11" spans="1:42" ht="13.5" customHeight="1">
      <c r="A11" s="36" t="s">
        <v>252</v>
      </c>
      <c r="B11" s="97" t="s">
        <v>70</v>
      </c>
      <c r="C11" s="98">
        <v>18230714</v>
      </c>
      <c r="D11" s="61" t="s">
        <v>128</v>
      </c>
      <c r="E11" s="38" t="s">
        <v>1109</v>
      </c>
      <c r="F11" s="39" t="s">
        <v>1110</v>
      </c>
      <c r="G11" s="39">
        <v>5</v>
      </c>
      <c r="H11" s="39"/>
      <c r="I11" s="40" t="s">
        <v>271</v>
      </c>
      <c r="J11" s="41">
        <v>97</v>
      </c>
      <c r="K11" s="41">
        <v>94</v>
      </c>
      <c r="L11" s="41"/>
      <c r="M11" s="42">
        <v>3</v>
      </c>
      <c r="N11" s="42">
        <v>3</v>
      </c>
      <c r="O11" s="43">
        <v>9118</v>
      </c>
      <c r="P11" s="44">
        <v>291</v>
      </c>
      <c r="Q11" s="44">
        <v>291</v>
      </c>
      <c r="R11" s="45">
        <v>0</v>
      </c>
      <c r="S11" s="46">
        <v>0</v>
      </c>
      <c r="T11" s="39">
        <f t="shared" si="0"/>
        <v>5</v>
      </c>
      <c r="U11" s="47">
        <f t="shared" si="1"/>
        <v>3.0618300685252187E-3</v>
      </c>
      <c r="V11" s="48">
        <f t="shared" si="2"/>
        <v>0</v>
      </c>
      <c r="W11" s="49">
        <f t="shared" si="3"/>
        <v>6.1236601370504376E-4</v>
      </c>
      <c r="X11" s="44">
        <f t="shared" si="4"/>
        <v>240.42280874949719</v>
      </c>
      <c r="Y11" s="44">
        <f t="shared" si="5"/>
        <v>0</v>
      </c>
      <c r="Z11" s="44">
        <f t="shared" si="6"/>
        <v>1353.1310103344779</v>
      </c>
      <c r="AA11" s="50">
        <f t="shared" si="7"/>
        <v>531.42280874949722</v>
      </c>
      <c r="AB11" s="51">
        <f t="shared" si="8"/>
        <v>1264.9630834200971</v>
      </c>
      <c r="AC11" s="44">
        <f t="shared" si="8"/>
        <v>496.79611923856891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0.3694540986241362</v>
      </c>
      <c r="AG11" s="44">
        <f t="shared" si="10"/>
        <v>3368.6824712548737</v>
      </c>
      <c r="AH11" s="52">
        <f>HLOOKUP(I11,ElecAvoidedCostsWOCC!$A$5:$Q$50,T11+1,FALSE)</f>
        <v>0.3694540986241362</v>
      </c>
      <c r="AI11" s="44">
        <f t="shared" si="11"/>
        <v>0</v>
      </c>
      <c r="AJ11" s="44">
        <f t="shared" si="12"/>
        <v>3368.6824712548737</v>
      </c>
      <c r="AK11" s="44">
        <f>HLOOKUP(I11,ElecAvoidedCostsWOCC!$A$5:$Q$50,G11+1,FALSE)*J11*L11</f>
        <v>0</v>
      </c>
      <c r="AL11" s="44">
        <f t="shared" si="13"/>
        <v>3368.6824712548737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3368.6824712548741</v>
      </c>
      <c r="AN11" s="48">
        <f t="shared" si="14"/>
        <v>3705.550718380362</v>
      </c>
      <c r="AO11" s="47">
        <f t="shared" si="15"/>
        <v>2.6630678123403602</v>
      </c>
      <c r="AP11" s="47">
        <f t="shared" si="16"/>
        <v>7.4588962652522275</v>
      </c>
    </row>
    <row r="12" spans="1:42" ht="13.5" customHeight="1">
      <c r="A12" s="55">
        <f>SUM(P5:P1000)</f>
        <v>1315131.1400000001</v>
      </c>
      <c r="B12" s="97" t="s">
        <v>70</v>
      </c>
      <c r="C12" s="98">
        <v>18230714</v>
      </c>
      <c r="D12" s="61" t="s">
        <v>128</v>
      </c>
      <c r="E12" s="38" t="s">
        <v>1111</v>
      </c>
      <c r="F12" s="39" t="s">
        <v>1046</v>
      </c>
      <c r="G12" s="39">
        <v>12</v>
      </c>
      <c r="H12" s="39"/>
      <c r="I12" s="40" t="s">
        <v>271</v>
      </c>
      <c r="J12" s="41">
        <v>60750</v>
      </c>
      <c r="K12" s="41">
        <v>31.8</v>
      </c>
      <c r="L12" s="41"/>
      <c r="M12" s="42">
        <v>2</v>
      </c>
      <c r="N12" s="42">
        <v>2</v>
      </c>
      <c r="O12" s="43">
        <v>1931850</v>
      </c>
      <c r="P12" s="44">
        <v>221843.68</v>
      </c>
      <c r="Q12" s="44">
        <v>121500</v>
      </c>
      <c r="R12" s="45">
        <v>0</v>
      </c>
      <c r="S12" s="46">
        <v>0</v>
      </c>
      <c r="T12" s="39">
        <f t="shared" si="0"/>
        <v>12</v>
      </c>
      <c r="U12" s="47">
        <f t="shared" si="1"/>
        <v>1.5569194344059076</v>
      </c>
      <c r="V12" s="48">
        <f t="shared" si="2"/>
        <v>0</v>
      </c>
      <c r="W12" s="49">
        <f t="shared" si="3"/>
        <v>0.1297432862004923</v>
      </c>
      <c r="X12" s="44">
        <f t="shared" si="4"/>
        <v>50938.890445570978</v>
      </c>
      <c r="Y12" s="44">
        <f t="shared" si="5"/>
        <v>-100343.67999999999</v>
      </c>
      <c r="Z12" s="44">
        <f t="shared" si="6"/>
        <v>286690.73725758516</v>
      </c>
      <c r="AA12" s="50">
        <f t="shared" si="7"/>
        <v>172438.89044557099</v>
      </c>
      <c r="AB12" s="51">
        <f t="shared" si="8"/>
        <v>268010.4115710808</v>
      </c>
      <c r="AC12" s="44">
        <f t="shared" si="8"/>
        <v>161203.03865155741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0.86650348716649883</v>
      </c>
      <c r="AG12" s="44">
        <f t="shared" si="10"/>
        <v>1673954.7616826009</v>
      </c>
      <c r="AH12" s="52">
        <f>HLOOKUP(I12,ElecAvoidedCostsWOCC!$A$5:$Q$50,T12+1,FALSE)</f>
        <v>0.86650348716649883</v>
      </c>
      <c r="AI12" s="44">
        <f t="shared" si="11"/>
        <v>0</v>
      </c>
      <c r="AJ12" s="44">
        <f t="shared" si="12"/>
        <v>1673954.7616826009</v>
      </c>
      <c r="AK12" s="44">
        <f>HLOOKUP(I12,ElecAvoidedCostsWOCC!$A$5:$Q$50,G12+1,FALSE)*J12*L12</f>
        <v>0</v>
      </c>
      <c r="AL12" s="44">
        <f t="shared" si="13"/>
        <v>1673954.7616826009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1673954.7616826009</v>
      </c>
      <c r="AN12" s="48">
        <f t="shared" si="14"/>
        <v>1841350.2378508612</v>
      </c>
      <c r="AO12" s="47">
        <f t="shared" si="15"/>
        <v>6.2458572108070527</v>
      </c>
      <c r="AP12" s="47">
        <f t="shared" si="16"/>
        <v>11.422552907522823</v>
      </c>
    </row>
    <row r="13" spans="1:42" ht="13.5" customHeight="1">
      <c r="A13" s="56" t="s">
        <v>255</v>
      </c>
      <c r="B13" s="97" t="s">
        <v>70</v>
      </c>
      <c r="C13" s="98">
        <v>18230714</v>
      </c>
      <c r="D13" s="61" t="s">
        <v>128</v>
      </c>
      <c r="E13" s="38" t="s">
        <v>1045</v>
      </c>
      <c r="F13" s="39" t="s">
        <v>1046</v>
      </c>
      <c r="G13" s="39">
        <v>12</v>
      </c>
      <c r="H13" s="39"/>
      <c r="I13" s="40" t="s">
        <v>271</v>
      </c>
      <c r="J13" s="41">
        <v>98176</v>
      </c>
      <c r="K13" s="41">
        <v>79.2</v>
      </c>
      <c r="L13" s="41"/>
      <c r="M13" s="42">
        <v>4</v>
      </c>
      <c r="N13" s="42">
        <v>4</v>
      </c>
      <c r="O13" s="43">
        <v>7775539.2000000104</v>
      </c>
      <c r="P13" s="44">
        <v>391206.09</v>
      </c>
      <c r="Q13" s="44">
        <v>392704</v>
      </c>
      <c r="R13" s="45">
        <v>0</v>
      </c>
      <c r="S13" s="46">
        <v>0</v>
      </c>
      <c r="T13" s="39">
        <f t="shared" si="0"/>
        <v>12</v>
      </c>
      <c r="U13" s="47">
        <f t="shared" si="1"/>
        <v>6.2664741535134603</v>
      </c>
      <c r="V13" s="48">
        <f t="shared" si="2"/>
        <v>0</v>
      </c>
      <c r="W13" s="49">
        <f t="shared" si="3"/>
        <v>0.52220617945945502</v>
      </c>
      <c r="X13" s="44">
        <f t="shared" si="4"/>
        <v>205024.89295962063</v>
      </c>
      <c r="Y13" s="44">
        <f t="shared" si="5"/>
        <v>1497.9099999999744</v>
      </c>
      <c r="Z13" s="44">
        <f t="shared" si="6"/>
        <v>1153906.9109005651</v>
      </c>
      <c r="AA13" s="50">
        <f t="shared" si="7"/>
        <v>597728.89295962057</v>
      </c>
      <c r="AB13" s="51">
        <f t="shared" si="8"/>
        <v>1078720.1186319201</v>
      </c>
      <c r="AC13" s="44">
        <f t="shared" si="8"/>
        <v>558781.80140190758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0.86650348716649883</v>
      </c>
      <c r="AG13" s="44">
        <f t="shared" si="10"/>
        <v>6737531.8313998086</v>
      </c>
      <c r="AH13" s="52">
        <f>HLOOKUP(I13,ElecAvoidedCostsWOCC!$A$5:$Q$50,T13+1,FALSE)</f>
        <v>0.86650348716649883</v>
      </c>
      <c r="AI13" s="44">
        <f t="shared" si="11"/>
        <v>0</v>
      </c>
      <c r="AJ13" s="44">
        <f t="shared" si="12"/>
        <v>6737531.8313998086</v>
      </c>
      <c r="AK13" s="44">
        <f>HLOOKUP(I13,ElecAvoidedCostsWOCC!$A$5:$Q$50,G13+1,FALSE)*J13*L13</f>
        <v>0</v>
      </c>
      <c r="AL13" s="44">
        <f t="shared" si="13"/>
        <v>6737531.8313998086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6737531.8313998086</v>
      </c>
      <c r="AN13" s="48">
        <f t="shared" si="14"/>
        <v>7411285.0145397903</v>
      </c>
      <c r="AO13" s="47">
        <f t="shared" si="15"/>
        <v>6.2458572108070447</v>
      </c>
      <c r="AP13" s="47">
        <f t="shared" si="16"/>
        <v>13.263289885149952</v>
      </c>
    </row>
    <row r="14" spans="1:42" ht="13.5" customHeight="1">
      <c r="A14" s="55">
        <f>SUM(Y5:Y1000)</f>
        <v>985543.97</v>
      </c>
      <c r="B14" s="97" t="s">
        <v>70</v>
      </c>
      <c r="C14" s="98">
        <v>18230714</v>
      </c>
      <c r="D14" s="61" t="s">
        <v>128</v>
      </c>
      <c r="E14" s="38" t="s">
        <v>1112</v>
      </c>
      <c r="F14" s="39" t="s">
        <v>1113</v>
      </c>
      <c r="G14" s="39">
        <v>10</v>
      </c>
      <c r="H14" s="39"/>
      <c r="I14" s="40" t="s">
        <v>271</v>
      </c>
      <c r="J14" s="41">
        <v>448</v>
      </c>
      <c r="K14" s="41">
        <v>679.3</v>
      </c>
      <c r="L14" s="41"/>
      <c r="M14" s="42">
        <v>150</v>
      </c>
      <c r="N14" s="42">
        <v>206.89</v>
      </c>
      <c r="O14" s="43">
        <v>304326.40000000002</v>
      </c>
      <c r="P14" s="44">
        <v>66620.69</v>
      </c>
      <c r="Q14" s="44">
        <v>92686.719999999899</v>
      </c>
      <c r="R14" s="45">
        <v>0</v>
      </c>
      <c r="S14" s="46">
        <v>0</v>
      </c>
      <c r="T14" s="39">
        <f t="shared" si="0"/>
        <v>10</v>
      </c>
      <c r="U14" s="47">
        <f t="shared" si="1"/>
        <v>0.20438598863040866</v>
      </c>
      <c r="V14" s="48">
        <f t="shared" si="2"/>
        <v>56.889999999999986</v>
      </c>
      <c r="W14" s="49">
        <f t="shared" si="3"/>
        <v>2.0438598863040867E-2</v>
      </c>
      <c r="X14" s="44">
        <f t="shared" si="4"/>
        <v>8024.4579803271536</v>
      </c>
      <c r="Y14" s="44">
        <f t="shared" si="5"/>
        <v>26066.029999999897</v>
      </c>
      <c r="Z14" s="44">
        <f t="shared" si="6"/>
        <v>45162.698958483714</v>
      </c>
      <c r="AA14" s="50">
        <f t="shared" si="7"/>
        <v>100711.17798032705</v>
      </c>
      <c r="AB14" s="51">
        <f t="shared" si="8"/>
        <v>42219.967241734797</v>
      </c>
      <c r="AC14" s="44">
        <f t="shared" si="8"/>
        <v>94148.993157265621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0.7278724357900942</v>
      </c>
      <c r="AG14" s="44">
        <f t="shared" si="10"/>
        <v>221510.79804323049</v>
      </c>
      <c r="AH14" s="52">
        <f>HLOOKUP(I14,ElecAvoidedCostsWOCC!$A$5:$Q$50,T14+1,FALSE)</f>
        <v>0.7278724357900942</v>
      </c>
      <c r="AI14" s="44">
        <f t="shared" si="11"/>
        <v>0</v>
      </c>
      <c r="AJ14" s="44">
        <f t="shared" si="12"/>
        <v>221510.79804323049</v>
      </c>
      <c r="AK14" s="44">
        <f>HLOOKUP(I14,ElecAvoidedCostsWOCC!$A$5:$Q$50,G14+1,FALSE)*J14*L14</f>
        <v>0</v>
      </c>
      <c r="AL14" s="44">
        <f t="shared" si="13"/>
        <v>221510.79804323049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221510.79804323049</v>
      </c>
      <c r="AN14" s="48">
        <f t="shared" si="14"/>
        <v>243661.87784755355</v>
      </c>
      <c r="AO14" s="47">
        <f t="shared" si="15"/>
        <v>5.2465885815341222</v>
      </c>
      <c r="AP14" s="47">
        <f t="shared" si="16"/>
        <v>2.5880454976352532</v>
      </c>
    </row>
    <row r="15" spans="1:42" ht="13.5" customHeight="1">
      <c r="A15" s="57" t="s">
        <v>258</v>
      </c>
      <c r="B15" s="97" t="s">
        <v>70</v>
      </c>
      <c r="C15" s="98">
        <v>18230714</v>
      </c>
      <c r="D15" s="61" t="s">
        <v>128</v>
      </c>
      <c r="E15" s="38" t="s">
        <v>1114</v>
      </c>
      <c r="F15" s="39" t="s">
        <v>1115</v>
      </c>
      <c r="G15" s="39">
        <v>10</v>
      </c>
      <c r="H15" s="39"/>
      <c r="I15" s="40" t="s">
        <v>271</v>
      </c>
      <c r="J15" s="41">
        <v>88</v>
      </c>
      <c r="K15" s="41">
        <v>2817.8</v>
      </c>
      <c r="L15" s="41"/>
      <c r="M15" s="42">
        <v>300</v>
      </c>
      <c r="N15" s="42">
        <v>693.27</v>
      </c>
      <c r="O15" s="43">
        <v>247966.4</v>
      </c>
      <c r="P15" s="44">
        <v>26320.3</v>
      </c>
      <c r="Q15" s="44">
        <v>61007.76</v>
      </c>
      <c r="R15" s="45">
        <v>0</v>
      </c>
      <c r="S15" s="46">
        <v>0</v>
      </c>
      <c r="T15" s="39">
        <f t="shared" si="0"/>
        <v>10</v>
      </c>
      <c r="U15" s="47">
        <f t="shared" si="1"/>
        <v>0.16653454255405831</v>
      </c>
      <c r="V15" s="48">
        <f t="shared" si="2"/>
        <v>393.27</v>
      </c>
      <c r="W15" s="49">
        <f t="shared" si="3"/>
        <v>1.665345425540583E-2</v>
      </c>
      <c r="X15" s="44">
        <f t="shared" si="4"/>
        <v>6538.3613033013071</v>
      </c>
      <c r="Y15" s="44">
        <f t="shared" si="5"/>
        <v>34687.460000000006</v>
      </c>
      <c r="Z15" s="44">
        <f t="shared" si="6"/>
        <v>36798.752507238794</v>
      </c>
      <c r="AA15" s="50">
        <f t="shared" si="7"/>
        <v>67546.121303301305</v>
      </c>
      <c r="AB15" s="51">
        <f t="shared" si="8"/>
        <v>34401.002624323446</v>
      </c>
      <c r="AC15" s="44">
        <f t="shared" si="8"/>
        <v>63144.920354586611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0.7278724357900942</v>
      </c>
      <c r="AG15" s="44">
        <f t="shared" si="10"/>
        <v>180487.90756210082</v>
      </c>
      <c r="AH15" s="52">
        <f>HLOOKUP(I15,ElecAvoidedCostsWOCC!$A$5:$Q$50,T15+1,FALSE)</f>
        <v>0.7278724357900942</v>
      </c>
      <c r="AI15" s="44">
        <f t="shared" si="11"/>
        <v>0</v>
      </c>
      <c r="AJ15" s="44">
        <f t="shared" si="12"/>
        <v>180487.90756210082</v>
      </c>
      <c r="AK15" s="44">
        <f>HLOOKUP(I15,ElecAvoidedCostsWOCC!$A$5:$Q$50,G15+1,FALSE)*J15*L15</f>
        <v>0</v>
      </c>
      <c r="AL15" s="44">
        <f t="shared" si="13"/>
        <v>180487.90756210082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180487.90756210082</v>
      </c>
      <c r="AN15" s="48">
        <f t="shared" si="14"/>
        <v>198536.69831831093</v>
      </c>
      <c r="AO15" s="47">
        <f t="shared" si="15"/>
        <v>5.246588581534124</v>
      </c>
      <c r="AP15" s="47">
        <f t="shared" si="16"/>
        <v>3.1441436176249757</v>
      </c>
    </row>
    <row r="16" spans="1:42" ht="13.5" customHeight="1">
      <c r="A16" s="54">
        <f>SUM(U5:U999)</f>
        <v>12.134488081824781</v>
      </c>
      <c r="B16" s="97" t="s">
        <v>70</v>
      </c>
      <c r="C16" s="98">
        <v>18230714</v>
      </c>
      <c r="D16" s="61" t="s">
        <v>128</v>
      </c>
      <c r="E16" s="38" t="s">
        <v>1116</v>
      </c>
      <c r="F16" s="39" t="s">
        <v>1117</v>
      </c>
      <c r="G16" s="39">
        <v>10</v>
      </c>
      <c r="H16" s="39"/>
      <c r="I16" s="40" t="s">
        <v>271</v>
      </c>
      <c r="J16" s="41">
        <v>26</v>
      </c>
      <c r="K16" s="41">
        <v>232.3</v>
      </c>
      <c r="L16" s="41"/>
      <c r="M16" s="42">
        <v>40</v>
      </c>
      <c r="N16" s="42">
        <v>131.18</v>
      </c>
      <c r="O16" s="43">
        <v>6039.8</v>
      </c>
      <c r="P16" s="44">
        <v>1012.75</v>
      </c>
      <c r="Q16" s="44">
        <v>3410.68</v>
      </c>
      <c r="R16" s="45">
        <v>0</v>
      </c>
      <c r="S16" s="46">
        <v>0</v>
      </c>
      <c r="T16" s="39">
        <f t="shared" si="0"/>
        <v>10</v>
      </c>
      <c r="U16" s="47">
        <f t="shared" si="1"/>
        <v>4.0563371897079656E-3</v>
      </c>
      <c r="V16" s="48">
        <f t="shared" si="2"/>
        <v>91.18</v>
      </c>
      <c r="W16" s="49">
        <f t="shared" si="3"/>
        <v>4.0563371897079655E-4</v>
      </c>
      <c r="X16" s="44">
        <f t="shared" si="4"/>
        <v>159.2570388555838</v>
      </c>
      <c r="Y16" s="44">
        <f t="shared" si="5"/>
        <v>2397.9299999999998</v>
      </c>
      <c r="Z16" s="44">
        <f t="shared" si="6"/>
        <v>896.3194424455121</v>
      </c>
      <c r="AA16" s="50">
        <f t="shared" si="7"/>
        <v>3569.9370388555835</v>
      </c>
      <c r="AB16" s="51">
        <f t="shared" si="8"/>
        <v>837.9166518140712</v>
      </c>
      <c r="AC16" s="44">
        <f t="shared" si="8"/>
        <v>3337.3254546654043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0.7278724357900942</v>
      </c>
      <c r="AG16" s="44">
        <f t="shared" si="10"/>
        <v>4396.2039376850116</v>
      </c>
      <c r="AH16" s="52">
        <f>HLOOKUP(I16,ElecAvoidedCostsWOCC!$A$5:$Q$50,T16+1,FALSE)</f>
        <v>0.7278724357900942</v>
      </c>
      <c r="AI16" s="44">
        <f t="shared" si="11"/>
        <v>0</v>
      </c>
      <c r="AJ16" s="44">
        <f t="shared" si="12"/>
        <v>4396.2039376850116</v>
      </c>
      <c r="AK16" s="44">
        <f>HLOOKUP(I16,ElecAvoidedCostsWOCC!$A$5:$Q$50,G16+1,FALSE)*J16*L16</f>
        <v>0</v>
      </c>
      <c r="AL16" s="44">
        <f t="shared" si="13"/>
        <v>4396.2039376850116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4396.2039376850116</v>
      </c>
      <c r="AN16" s="48">
        <f t="shared" si="14"/>
        <v>4835.824331453513</v>
      </c>
      <c r="AO16" s="47">
        <f t="shared" si="15"/>
        <v>5.2465885815341258</v>
      </c>
      <c r="AP16" s="47">
        <f t="shared" si="16"/>
        <v>1.4490119100291183</v>
      </c>
    </row>
    <row r="17" spans="1:42" ht="13.5" customHeight="1">
      <c r="A17" s="58" t="s">
        <v>261</v>
      </c>
      <c r="B17" s="97" t="s">
        <v>70</v>
      </c>
      <c r="C17" s="98">
        <v>18230714</v>
      </c>
      <c r="D17" s="61" t="s">
        <v>128</v>
      </c>
      <c r="E17" s="38" t="s">
        <v>1118</v>
      </c>
      <c r="F17" s="39" t="s">
        <v>1119</v>
      </c>
      <c r="G17" s="39">
        <v>10</v>
      </c>
      <c r="H17" s="39"/>
      <c r="I17" s="40" t="s">
        <v>271</v>
      </c>
      <c r="J17" s="41">
        <v>641</v>
      </c>
      <c r="K17" s="41">
        <v>502.4</v>
      </c>
      <c r="L17" s="41"/>
      <c r="M17" s="42">
        <v>90</v>
      </c>
      <c r="N17" s="42">
        <v>215.58</v>
      </c>
      <c r="O17" s="43">
        <v>322038.40000000002</v>
      </c>
      <c r="P17" s="44">
        <v>42333.58</v>
      </c>
      <c r="Q17" s="44">
        <v>138186.78</v>
      </c>
      <c r="R17" s="45">
        <v>0</v>
      </c>
      <c r="S17" s="46">
        <v>0</v>
      </c>
      <c r="T17" s="39">
        <f t="shared" si="0"/>
        <v>10</v>
      </c>
      <c r="U17" s="47">
        <f t="shared" si="1"/>
        <v>0.21628138985298351</v>
      </c>
      <c r="V17" s="48">
        <f t="shared" si="2"/>
        <v>125.58000000000001</v>
      </c>
      <c r="W17" s="49">
        <f t="shared" si="3"/>
        <v>2.1628138985298351E-2</v>
      </c>
      <c r="X17" s="44">
        <f t="shared" si="4"/>
        <v>8491.4868011838207</v>
      </c>
      <c r="Y17" s="44">
        <f t="shared" si="5"/>
        <v>95853.2</v>
      </c>
      <c r="Z17" s="44">
        <f t="shared" si="6"/>
        <v>47791.198240677644</v>
      </c>
      <c r="AA17" s="50">
        <f t="shared" si="7"/>
        <v>146678.26680118381</v>
      </c>
      <c r="AB17" s="51">
        <f t="shared" si="8"/>
        <v>44677.197570045471</v>
      </c>
      <c r="AC17" s="44">
        <f t="shared" si="8"/>
        <v>137120.93746020735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0.7278724357900942</v>
      </c>
      <c r="AG17" s="44">
        <f t="shared" si="10"/>
        <v>234402.87462594465</v>
      </c>
      <c r="AH17" s="52">
        <f>HLOOKUP(I17,ElecAvoidedCostsWOCC!$A$5:$Q$50,T17+1,FALSE)</f>
        <v>0.7278724357900942</v>
      </c>
      <c r="AI17" s="44">
        <f t="shared" si="11"/>
        <v>0</v>
      </c>
      <c r="AJ17" s="44">
        <f t="shared" si="12"/>
        <v>234402.87462594465</v>
      </c>
      <c r="AK17" s="44">
        <f>HLOOKUP(I17,ElecAvoidedCostsWOCC!$A$5:$Q$50,G17+1,FALSE)*J17*L17</f>
        <v>0</v>
      </c>
      <c r="AL17" s="44">
        <f t="shared" si="13"/>
        <v>234402.87462594465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234402.87462594468</v>
      </c>
      <c r="AN17" s="48">
        <f t="shared" si="14"/>
        <v>257843.16208853916</v>
      </c>
      <c r="AO17" s="47">
        <f t="shared" si="15"/>
        <v>5.246588581534124</v>
      </c>
      <c r="AP17" s="47">
        <f t="shared" si="16"/>
        <v>1.8804069375865049</v>
      </c>
    </row>
    <row r="18" spans="1:42" ht="13.5" customHeight="1">
      <c r="A18" s="59">
        <f>A6+A8</f>
        <v>2209676.86</v>
      </c>
      <c r="B18" s="97" t="s">
        <v>70</v>
      </c>
      <c r="C18" s="98">
        <v>18230714</v>
      </c>
      <c r="D18" s="61" t="s">
        <v>128</v>
      </c>
      <c r="E18" s="38" t="s">
        <v>1120</v>
      </c>
      <c r="F18" s="39" t="s">
        <v>1121</v>
      </c>
      <c r="G18" s="39">
        <v>10</v>
      </c>
      <c r="H18" s="39"/>
      <c r="I18" s="40" t="s">
        <v>271</v>
      </c>
      <c r="J18" s="41">
        <v>569</v>
      </c>
      <c r="K18" s="41">
        <v>652</v>
      </c>
      <c r="L18" s="41"/>
      <c r="M18" s="42">
        <v>100</v>
      </c>
      <c r="N18" s="42">
        <v>241.93</v>
      </c>
      <c r="O18" s="43">
        <v>370988</v>
      </c>
      <c r="P18" s="44">
        <v>54091.519999999997</v>
      </c>
      <c r="Q18" s="44">
        <v>137658.17000000001</v>
      </c>
      <c r="R18" s="45">
        <v>0</v>
      </c>
      <c r="S18" s="46">
        <v>0</v>
      </c>
      <c r="T18" s="39">
        <f t="shared" si="0"/>
        <v>10</v>
      </c>
      <c r="U18" s="47">
        <f t="shared" si="1"/>
        <v>0.24915600207546254</v>
      </c>
      <c r="V18" s="48">
        <f t="shared" si="2"/>
        <v>141.93</v>
      </c>
      <c r="W18" s="49">
        <f t="shared" si="3"/>
        <v>2.4915600207546254E-2</v>
      </c>
      <c r="X18" s="44">
        <f t="shared" si="4"/>
        <v>9782.1865510373391</v>
      </c>
      <c r="Y18" s="44">
        <f t="shared" si="5"/>
        <v>83566.650000000023</v>
      </c>
      <c r="Z18" s="44">
        <f t="shared" si="6"/>
        <v>55055.425231626148</v>
      </c>
      <c r="AA18" s="50">
        <f t="shared" si="7"/>
        <v>147440.35655103734</v>
      </c>
      <c r="AB18" s="51">
        <f t="shared" si="8"/>
        <v>51468.098748832519</v>
      </c>
      <c r="AC18" s="44">
        <f t="shared" si="8"/>
        <v>137833.37061889999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0.7278724357900942</v>
      </c>
      <c r="AG18" s="44">
        <f t="shared" si="10"/>
        <v>270031.93920889549</v>
      </c>
      <c r="AH18" s="52">
        <f>HLOOKUP(I18,ElecAvoidedCostsWOCC!$A$5:$Q$50,T18+1,FALSE)</f>
        <v>0.7278724357900942</v>
      </c>
      <c r="AI18" s="44">
        <f t="shared" si="11"/>
        <v>0</v>
      </c>
      <c r="AJ18" s="44">
        <f t="shared" si="12"/>
        <v>270031.93920889549</v>
      </c>
      <c r="AK18" s="44">
        <f>HLOOKUP(I18,ElecAvoidedCostsWOCC!$A$5:$Q$50,G18+1,FALSE)*J18*L18</f>
        <v>0</v>
      </c>
      <c r="AL18" s="44">
        <f t="shared" si="13"/>
        <v>270031.93920889549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270031.93920889549</v>
      </c>
      <c r="AN18" s="48">
        <f t="shared" si="14"/>
        <v>297035.13312978507</v>
      </c>
      <c r="AO18" s="47">
        <f t="shared" si="15"/>
        <v>5.2465885815341249</v>
      </c>
      <c r="AP18" s="47">
        <f t="shared" si="16"/>
        <v>2.1550306126595951</v>
      </c>
    </row>
    <row r="19" spans="1:42" ht="13.5" customHeight="1">
      <c r="A19" s="58" t="s">
        <v>231</v>
      </c>
      <c r="B19" s="97" t="s">
        <v>70</v>
      </c>
      <c r="C19" s="98">
        <v>18230714</v>
      </c>
      <c r="D19" s="61" t="s">
        <v>128</v>
      </c>
      <c r="E19" s="38" t="s">
        <v>1122</v>
      </c>
      <c r="F19" s="39" t="s">
        <v>1123</v>
      </c>
      <c r="G19" s="39">
        <v>10</v>
      </c>
      <c r="H19" s="39"/>
      <c r="I19" s="40" t="s">
        <v>271</v>
      </c>
      <c r="J19" s="41">
        <v>2377</v>
      </c>
      <c r="K19" s="41">
        <v>54</v>
      </c>
      <c r="L19" s="41"/>
      <c r="M19" s="42">
        <v>3</v>
      </c>
      <c r="N19" s="42">
        <v>20</v>
      </c>
      <c r="O19" s="43">
        <v>128358</v>
      </c>
      <c r="P19" s="44">
        <v>7109</v>
      </c>
      <c r="Q19" s="44">
        <v>47540</v>
      </c>
      <c r="R19" s="45">
        <v>0</v>
      </c>
      <c r="S19" s="46">
        <v>0</v>
      </c>
      <c r="T19" s="39">
        <f t="shared" si="0"/>
        <v>10</v>
      </c>
      <c r="U19" s="47">
        <f t="shared" si="1"/>
        <v>8.6205392396525554E-2</v>
      </c>
      <c r="V19" s="48">
        <f t="shared" si="2"/>
        <v>17</v>
      </c>
      <c r="W19" s="49">
        <f t="shared" si="3"/>
        <v>8.6205392396525547E-3</v>
      </c>
      <c r="X19" s="44">
        <f t="shared" si="4"/>
        <v>3384.5350828545688</v>
      </c>
      <c r="Y19" s="44">
        <f t="shared" si="5"/>
        <v>40431</v>
      </c>
      <c r="Z19" s="44">
        <f t="shared" si="6"/>
        <v>19048.606078582241</v>
      </c>
      <c r="AA19" s="50">
        <f t="shared" si="7"/>
        <v>50924.535082854571</v>
      </c>
      <c r="AB19" s="51">
        <f t="shared" si="8"/>
        <v>17807.428324373413</v>
      </c>
      <c r="AC19" s="44">
        <f t="shared" si="8"/>
        <v>47606.371022580694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0.7278724357900942</v>
      </c>
      <c r="AG19" s="44">
        <f t="shared" si="10"/>
        <v>93428.25011314491</v>
      </c>
      <c r="AH19" s="52">
        <f>HLOOKUP(I19,ElecAvoidedCostsWOCC!$A$5:$Q$50,T19+1,FALSE)</f>
        <v>0.7278724357900942</v>
      </c>
      <c r="AI19" s="44">
        <f t="shared" si="11"/>
        <v>0</v>
      </c>
      <c r="AJ19" s="44">
        <f t="shared" si="12"/>
        <v>93428.25011314491</v>
      </c>
      <c r="AK19" s="44">
        <f>HLOOKUP(I19,ElecAvoidedCostsWOCC!$A$5:$Q$50,G19+1,FALSE)*J19*L19</f>
        <v>0</v>
      </c>
      <c r="AL19" s="44">
        <f t="shared" si="13"/>
        <v>93428.25011314491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93428.25011314491</v>
      </c>
      <c r="AN19" s="48">
        <f t="shared" si="14"/>
        <v>102771.07512445941</v>
      </c>
      <c r="AO19" s="47">
        <f t="shared" si="15"/>
        <v>5.2465885815341249</v>
      </c>
      <c r="AP19" s="47">
        <f t="shared" si="16"/>
        <v>2.1587672598634531</v>
      </c>
    </row>
    <row r="20" spans="1:42" ht="13.5" customHeight="1">
      <c r="A20" s="59">
        <f>A8+SUM(Q5:Q906)</f>
        <v>2693288.03</v>
      </c>
      <c r="B20" s="97" t="s">
        <v>70</v>
      </c>
      <c r="C20" s="98">
        <v>18230714</v>
      </c>
      <c r="D20" s="61" t="s">
        <v>128</v>
      </c>
      <c r="E20" s="38" t="s">
        <v>1124</v>
      </c>
      <c r="F20" s="39" t="s">
        <v>1125</v>
      </c>
      <c r="G20" s="39">
        <v>12</v>
      </c>
      <c r="H20" s="39"/>
      <c r="I20" s="40" t="s">
        <v>271</v>
      </c>
      <c r="J20" s="41">
        <v>4511</v>
      </c>
      <c r="K20" s="41">
        <v>70.599999999999994</v>
      </c>
      <c r="L20" s="41"/>
      <c r="M20" s="42">
        <v>4</v>
      </c>
      <c r="N20" s="42">
        <v>20</v>
      </c>
      <c r="O20" s="43">
        <v>318476.59999999998</v>
      </c>
      <c r="P20" s="44">
        <v>18044</v>
      </c>
      <c r="Q20" s="44">
        <v>90220</v>
      </c>
      <c r="R20" s="45">
        <v>0</v>
      </c>
      <c r="S20" s="46">
        <v>0</v>
      </c>
      <c r="T20" s="39">
        <f t="shared" si="0"/>
        <v>12</v>
      </c>
      <c r="U20" s="47">
        <f t="shared" si="1"/>
        <v>0.25666713665321655</v>
      </c>
      <c r="V20" s="48">
        <f t="shared" si="2"/>
        <v>16</v>
      </c>
      <c r="W20" s="49">
        <f t="shared" si="3"/>
        <v>2.1388928054434712E-2</v>
      </c>
      <c r="X20" s="44">
        <f t="shared" si="4"/>
        <v>8397.5694991215296</v>
      </c>
      <c r="Y20" s="44">
        <f t="shared" si="5"/>
        <v>72176</v>
      </c>
      <c r="Z20" s="44">
        <f t="shared" si="6"/>
        <v>47262.6193820892</v>
      </c>
      <c r="AA20" s="50">
        <f t="shared" si="7"/>
        <v>98617.569499121528</v>
      </c>
      <c r="AB20" s="51">
        <f t="shared" si="8"/>
        <v>44183.060093567539</v>
      </c>
      <c r="AC20" s="44">
        <f t="shared" si="8"/>
        <v>92191.800971413963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0.86650348716649883</v>
      </c>
      <c r="AG20" s="44">
        <f t="shared" si="10"/>
        <v>275961.08448093012</v>
      </c>
      <c r="AH20" s="52">
        <f>HLOOKUP(I20,ElecAvoidedCostsWOCC!$A$5:$Q$50,T20+1,FALSE)</f>
        <v>0.86650348716649883</v>
      </c>
      <c r="AI20" s="44">
        <f t="shared" si="11"/>
        <v>0</v>
      </c>
      <c r="AJ20" s="44">
        <f t="shared" si="12"/>
        <v>275961.08448093012</v>
      </c>
      <c r="AK20" s="44">
        <f>HLOOKUP(I20,ElecAvoidedCostsWOCC!$A$5:$Q$50,G20+1,FALSE)*J20*L20</f>
        <v>0</v>
      </c>
      <c r="AL20" s="44">
        <f t="shared" si="13"/>
        <v>275961.08448093012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275961.08448093012</v>
      </c>
      <c r="AN20" s="48">
        <f t="shared" si="14"/>
        <v>303557.19292902318</v>
      </c>
      <c r="AO20" s="47">
        <f t="shared" si="15"/>
        <v>6.2458572108070518</v>
      </c>
      <c r="AP20" s="47">
        <f t="shared" si="16"/>
        <v>3.2926701694779514</v>
      </c>
    </row>
    <row r="21" spans="1:42" ht="13.5" customHeight="1">
      <c r="A21" s="58" t="s">
        <v>245</v>
      </c>
      <c r="B21" s="97" t="s">
        <v>70</v>
      </c>
      <c r="C21" s="98">
        <v>18230714</v>
      </c>
      <c r="D21" s="61" t="s">
        <v>128</v>
      </c>
      <c r="E21" s="38" t="s">
        <v>1126</v>
      </c>
      <c r="F21" s="39" t="s">
        <v>1127</v>
      </c>
      <c r="G21" s="39">
        <v>15</v>
      </c>
      <c r="H21" s="39"/>
      <c r="I21" s="40" t="s">
        <v>271</v>
      </c>
      <c r="J21" s="41">
        <v>17</v>
      </c>
      <c r="K21" s="41">
        <v>202</v>
      </c>
      <c r="L21" s="41"/>
      <c r="M21" s="42">
        <v>40</v>
      </c>
      <c r="N21" s="42">
        <v>255</v>
      </c>
      <c r="O21" s="43">
        <v>3434</v>
      </c>
      <c r="P21" s="44">
        <v>680</v>
      </c>
      <c r="Q21" s="44">
        <v>4335</v>
      </c>
      <c r="R21" s="45">
        <v>0</v>
      </c>
      <c r="S21" s="46">
        <v>0</v>
      </c>
      <c r="T21" s="39">
        <f t="shared" si="0"/>
        <v>15</v>
      </c>
      <c r="U21" s="47">
        <f t="shared" si="1"/>
        <v>3.4594180046004386E-3</v>
      </c>
      <c r="V21" s="48">
        <f t="shared" si="2"/>
        <v>215</v>
      </c>
      <c r="W21" s="49">
        <f t="shared" si="3"/>
        <v>2.3062786697336258E-4</v>
      </c>
      <c r="X21" s="44">
        <f t="shared" si="4"/>
        <v>90.547480285783422</v>
      </c>
      <c r="Y21" s="44">
        <f t="shared" si="5"/>
        <v>3655</v>
      </c>
      <c r="Z21" s="44">
        <f t="shared" si="6"/>
        <v>509.61306092219752</v>
      </c>
      <c r="AA21" s="50">
        <f t="shared" si="7"/>
        <v>4425.5474802857834</v>
      </c>
      <c r="AB21" s="51">
        <f t="shared" ref="AB21:AC24" si="18">Z21/(1+ElecDiscountRate)^1</f>
        <v>476.40746089763246</v>
      </c>
      <c r="AC21" s="44">
        <f t="shared" si="18"/>
        <v>4137.1856411010403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1.0545904948077327</v>
      </c>
      <c r="AG21" s="44">
        <f t="shared" si="10"/>
        <v>3621.4637591697542</v>
      </c>
      <c r="AH21" s="52">
        <f>HLOOKUP(I21,ElecAvoidedCostsWOCC!$A$5:$Q$50,T21+1,FALSE)</f>
        <v>1.0545904948077327</v>
      </c>
      <c r="AI21" s="44">
        <f t="shared" si="11"/>
        <v>0</v>
      </c>
      <c r="AJ21" s="44">
        <f t="shared" si="12"/>
        <v>3621.4637591697542</v>
      </c>
      <c r="AK21" s="44">
        <f>HLOOKUP(I21,ElecAvoidedCostsWOCC!$A$5:$Q$50,G21+1,FALSE)*J21*L21</f>
        <v>0</v>
      </c>
      <c r="AL21" s="44">
        <f t="shared" si="13"/>
        <v>3621.4637591697542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3621.4637591697542</v>
      </c>
      <c r="AN21" s="48">
        <f t="shared" si="14"/>
        <v>3983.6101350867298</v>
      </c>
      <c r="AO21" s="47">
        <f t="shared" si="15"/>
        <v>7.6016100846663948</v>
      </c>
      <c r="AP21" s="47">
        <f t="shared" si="16"/>
        <v>0.962879232566069</v>
      </c>
    </row>
    <row r="22" spans="1:42" ht="13.5" customHeight="1">
      <c r="A22" s="60">
        <f>(SUM(AM5:AM110)/(SUM(AB5:AB110)))</f>
        <v>6.2877407176510145</v>
      </c>
      <c r="B22" s="97" t="s">
        <v>70</v>
      </c>
      <c r="C22" s="98">
        <v>18230714</v>
      </c>
      <c r="D22" s="61" t="s">
        <v>128</v>
      </c>
      <c r="E22" s="38" t="s">
        <v>1128</v>
      </c>
      <c r="F22" s="39" t="s">
        <v>1129</v>
      </c>
      <c r="G22" s="39">
        <v>15</v>
      </c>
      <c r="H22" s="39"/>
      <c r="I22" s="40" t="s">
        <v>271</v>
      </c>
      <c r="J22" s="41">
        <v>291</v>
      </c>
      <c r="K22" s="41">
        <v>252</v>
      </c>
      <c r="L22" s="41"/>
      <c r="M22" s="42">
        <v>50</v>
      </c>
      <c r="N22" s="42">
        <v>329</v>
      </c>
      <c r="O22" s="43">
        <v>73332</v>
      </c>
      <c r="P22" s="44">
        <v>14240</v>
      </c>
      <c r="Q22" s="44">
        <v>95739</v>
      </c>
      <c r="R22" s="45">
        <v>0</v>
      </c>
      <c r="S22" s="46">
        <v>0</v>
      </c>
      <c r="T22" s="39">
        <f t="shared" si="0"/>
        <v>15</v>
      </c>
      <c r="U22" s="47">
        <f t="shared" si="1"/>
        <v>7.3874793568246763E-2</v>
      </c>
      <c r="V22" s="48">
        <f t="shared" si="2"/>
        <v>279</v>
      </c>
      <c r="W22" s="49">
        <f t="shared" si="3"/>
        <v>4.9249862378831178E-3</v>
      </c>
      <c r="X22" s="44">
        <f t="shared" si="4"/>
        <v>1933.6132278151051</v>
      </c>
      <c r="Y22" s="44">
        <f t="shared" si="5"/>
        <v>81499</v>
      </c>
      <c r="Z22" s="44">
        <f t="shared" si="6"/>
        <v>10882.62812566878</v>
      </c>
      <c r="AA22" s="50">
        <f t="shared" si="7"/>
        <v>97672.613227815105</v>
      </c>
      <c r="AB22" s="51">
        <f t="shared" si="18"/>
        <v>10173.532883676526</v>
      </c>
      <c r="AC22" s="44">
        <f t="shared" si="18"/>
        <v>91308.416591394867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1.0545904948077327</v>
      </c>
      <c r="AG22" s="44">
        <f t="shared" si="10"/>
        <v>77335.23016524066</v>
      </c>
      <c r="AH22" s="52">
        <f>HLOOKUP(I22,ElecAvoidedCostsWOCC!$A$5:$Q$50,T22+1,FALSE)</f>
        <v>1.0545904948077327</v>
      </c>
      <c r="AI22" s="44">
        <f t="shared" si="11"/>
        <v>0</v>
      </c>
      <c r="AJ22" s="44">
        <f t="shared" si="12"/>
        <v>77335.23016524066</v>
      </c>
      <c r="AK22" s="44">
        <f>HLOOKUP(I22,ElecAvoidedCostsWOCC!$A$5:$Q$50,G22+1,FALSE)*J22*L22</f>
        <v>0</v>
      </c>
      <c r="AL22" s="44">
        <f t="shared" si="13"/>
        <v>77335.23016524066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77335.23016524066</v>
      </c>
      <c r="AN22" s="48">
        <f t="shared" si="14"/>
        <v>85068.75318176474</v>
      </c>
      <c r="AO22" s="47">
        <f t="shared" si="15"/>
        <v>7.6016100846663939</v>
      </c>
      <c r="AP22" s="47">
        <f t="shared" si="16"/>
        <v>0.93166387456314548</v>
      </c>
    </row>
    <row r="23" spans="1:42" ht="13.5" customHeight="1">
      <c r="A23" s="58" t="s">
        <v>246</v>
      </c>
      <c r="B23" s="97" t="s">
        <v>70</v>
      </c>
      <c r="C23" s="98">
        <v>18230714</v>
      </c>
      <c r="D23" s="61" t="s">
        <v>128</v>
      </c>
      <c r="E23" s="38" t="s">
        <v>1130</v>
      </c>
      <c r="F23" s="39" t="s">
        <v>1131</v>
      </c>
      <c r="G23" s="39">
        <v>15</v>
      </c>
      <c r="H23" s="39"/>
      <c r="I23" s="40" t="s">
        <v>271</v>
      </c>
      <c r="J23" s="41">
        <v>54</v>
      </c>
      <c r="K23" s="41">
        <v>352</v>
      </c>
      <c r="L23" s="41"/>
      <c r="M23" s="42">
        <v>70</v>
      </c>
      <c r="N23" s="42">
        <v>365</v>
      </c>
      <c r="O23" s="43">
        <v>19008</v>
      </c>
      <c r="P23" s="44">
        <v>3780</v>
      </c>
      <c r="Q23" s="44">
        <v>19710</v>
      </c>
      <c r="R23" s="45">
        <v>0</v>
      </c>
      <c r="S23" s="46">
        <v>0</v>
      </c>
      <c r="T23" s="39">
        <f t="shared" si="0"/>
        <v>15</v>
      </c>
      <c r="U23" s="47">
        <f t="shared" si="1"/>
        <v>1.9148694650974123E-2</v>
      </c>
      <c r="V23" s="48">
        <f t="shared" si="2"/>
        <v>295</v>
      </c>
      <c r="W23" s="49">
        <f t="shared" si="3"/>
        <v>1.2765796433982749E-3</v>
      </c>
      <c r="X23" s="44">
        <f t="shared" si="4"/>
        <v>501.20166140715531</v>
      </c>
      <c r="Y23" s="44">
        <f t="shared" si="5"/>
        <v>15930</v>
      </c>
      <c r="Z23" s="44">
        <f t="shared" si="6"/>
        <v>2820.8284979642199</v>
      </c>
      <c r="AA23" s="50">
        <f t="shared" si="7"/>
        <v>20211.201661407154</v>
      </c>
      <c r="AB23" s="51">
        <f t="shared" si="18"/>
        <v>2637.027669406581</v>
      </c>
      <c r="AC23" s="44">
        <f t="shared" si="18"/>
        <v>18894.270974485513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1.0545904948077327</v>
      </c>
      <c r="AG23" s="44">
        <f t="shared" si="10"/>
        <v>20045.656125305384</v>
      </c>
      <c r="AH23" s="52">
        <f>HLOOKUP(I23,ElecAvoidedCostsWOCC!$A$5:$Q$50,T23+1,FALSE)</f>
        <v>1.0545904948077327</v>
      </c>
      <c r="AI23" s="44">
        <f t="shared" si="11"/>
        <v>0</v>
      </c>
      <c r="AJ23" s="44">
        <f t="shared" si="12"/>
        <v>20045.656125305384</v>
      </c>
      <c r="AK23" s="44">
        <f>HLOOKUP(I23,ElecAvoidedCostsWOCC!$A$5:$Q$50,G23+1,FALSE)*J23*L23</f>
        <v>0</v>
      </c>
      <c r="AL23" s="44">
        <f t="shared" si="13"/>
        <v>20045.656125305384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20045.656125305381</v>
      </c>
      <c r="AN23" s="48">
        <f t="shared" si="14"/>
        <v>22050.22173783592</v>
      </c>
      <c r="AO23" s="47">
        <f t="shared" si="15"/>
        <v>7.601610084666393</v>
      </c>
      <c r="AP23" s="47">
        <f t="shared" si="16"/>
        <v>1.1670321531649539</v>
      </c>
    </row>
    <row r="24" spans="1:42" ht="13.5" customHeight="1">
      <c r="A24" s="60">
        <f>(SUM(AN5:AN110)/SUM(AC5:AC110))</f>
        <v>5.6745741679996122</v>
      </c>
      <c r="B24" s="97" t="s">
        <v>70</v>
      </c>
      <c r="C24" s="98">
        <v>18230714</v>
      </c>
      <c r="D24" s="61" t="s">
        <v>128</v>
      </c>
      <c r="E24" s="38" t="s">
        <v>1132</v>
      </c>
      <c r="F24" s="39" t="s">
        <v>1133</v>
      </c>
      <c r="G24" s="39">
        <v>15</v>
      </c>
      <c r="H24" s="39"/>
      <c r="I24" s="40" t="s">
        <v>271</v>
      </c>
      <c r="J24" s="41">
        <v>122</v>
      </c>
      <c r="K24" s="41">
        <v>533</v>
      </c>
      <c r="L24" s="41"/>
      <c r="M24" s="42">
        <v>110</v>
      </c>
      <c r="N24" s="42">
        <v>388</v>
      </c>
      <c r="O24" s="43">
        <v>65026</v>
      </c>
      <c r="P24" s="44">
        <v>13172.29</v>
      </c>
      <c r="Q24" s="44">
        <v>47336</v>
      </c>
      <c r="R24" s="45">
        <v>0</v>
      </c>
      <c r="S24" s="46">
        <v>0</v>
      </c>
      <c r="T24" s="39">
        <f t="shared" si="0"/>
        <v>15</v>
      </c>
      <c r="U24" s="47">
        <f t="shared" si="1"/>
        <v>6.5507313677096141E-2</v>
      </c>
      <c r="V24" s="48">
        <f t="shared" si="2"/>
        <v>278</v>
      </c>
      <c r="W24" s="49">
        <f t="shared" si="3"/>
        <v>4.3671542451397425E-3</v>
      </c>
      <c r="X24" s="44">
        <f t="shared" si="4"/>
        <v>1714.6011802747098</v>
      </c>
      <c r="Y24" s="44">
        <f t="shared" si="5"/>
        <v>34163.71</v>
      </c>
      <c r="Z24" s="44">
        <f t="shared" si="6"/>
        <v>9649.9996795360566</v>
      </c>
      <c r="AA24" s="50">
        <f t="shared" si="7"/>
        <v>49050.601180274709</v>
      </c>
      <c r="AB24" s="51">
        <f t="shared" si="18"/>
        <v>9021.2206034739229</v>
      </c>
      <c r="AC24" s="44">
        <f t="shared" si="18"/>
        <v>45854.539759067688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1.0545904948077327</v>
      </c>
      <c r="AG24" s="44">
        <f t="shared" si="10"/>
        <v>68575.801515367639</v>
      </c>
      <c r="AH24" s="52">
        <f>HLOOKUP(I24,ElecAvoidedCostsWOCC!$A$5:$Q$50,T24+1,FALSE)</f>
        <v>1.0545904948077327</v>
      </c>
      <c r="AI24" s="44">
        <f t="shared" si="11"/>
        <v>0</v>
      </c>
      <c r="AJ24" s="44">
        <f t="shared" si="12"/>
        <v>68575.801515367639</v>
      </c>
      <c r="AK24" s="44">
        <f>HLOOKUP(I24,ElecAvoidedCostsWOCC!$A$5:$Q$50,G24+1,FALSE)*J24*L24</f>
        <v>0</v>
      </c>
      <c r="AL24" s="44">
        <f t="shared" si="13"/>
        <v>68575.801515367639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68575.801515367624</v>
      </c>
      <c r="AN24" s="48">
        <f t="shared" si="14"/>
        <v>75433.381666904388</v>
      </c>
      <c r="AO24" s="47">
        <f t="shared" si="15"/>
        <v>7.6016100846663939</v>
      </c>
      <c r="AP24" s="47">
        <f t="shared" si="16"/>
        <v>1.6450580915925017</v>
      </c>
    </row>
    <row r="25" spans="1:42" ht="13.5" customHeight="1">
      <c r="B25" s="97" t="s">
        <v>70</v>
      </c>
      <c r="C25" s="98">
        <v>18230714</v>
      </c>
      <c r="D25" s="61" t="s">
        <v>128</v>
      </c>
      <c r="E25" s="38" t="s">
        <v>1134</v>
      </c>
      <c r="F25" s="39" t="s">
        <v>1135</v>
      </c>
      <c r="G25" s="39">
        <v>15</v>
      </c>
      <c r="H25" s="39"/>
      <c r="I25" s="40" t="s">
        <v>271</v>
      </c>
      <c r="J25" s="41">
        <v>413</v>
      </c>
      <c r="K25" s="41">
        <v>857</v>
      </c>
      <c r="L25" s="41"/>
      <c r="M25" s="42">
        <v>175</v>
      </c>
      <c r="N25" s="42">
        <v>516</v>
      </c>
      <c r="O25" s="43">
        <v>353941</v>
      </c>
      <c r="P25" s="44">
        <v>69307.259999999995</v>
      </c>
      <c r="Q25" s="44">
        <v>213108</v>
      </c>
      <c r="R25" s="45">
        <v>0</v>
      </c>
      <c r="S25" s="46">
        <v>0</v>
      </c>
      <c r="T25" s="39">
        <f t="shared" ref="T25:T48" si="19">G25+H25</f>
        <v>15</v>
      </c>
      <c r="U25" s="47">
        <f t="shared" ref="U25:U48" si="20">(O25/$A$10)*T25</f>
        <v>0.35656082351959345</v>
      </c>
      <c r="V25" s="48">
        <f t="shared" ref="V25:V48" si="21">N25-M25</f>
        <v>341</v>
      </c>
      <c r="W25" s="49">
        <f t="shared" ref="W25:W48" si="22">(O25/A$10)</f>
        <v>2.3770721567972896E-2</v>
      </c>
      <c r="X25" s="44">
        <f t="shared" ref="X25:X48" si="23">W25*A$8</f>
        <v>9332.6924053088151</v>
      </c>
      <c r="Y25" s="44">
        <f t="shared" ref="Y25:Y48" si="24">Q25-P25</f>
        <v>143800.74</v>
      </c>
      <c r="Z25" s="44">
        <f t="shared" ref="Z25:Z48" si="25">X25+(A$6*W25)</f>
        <v>52525.613394252621</v>
      </c>
      <c r="AA25" s="50">
        <f t="shared" ref="AA25:AA48" si="26">Q25+X25</f>
        <v>222440.69240530883</v>
      </c>
      <c r="AB25" s="51">
        <f t="shared" ref="AB25:AB48" si="27">Z25/(1+ElecDiscountRate)^1</f>
        <v>49103.125543846516</v>
      </c>
      <c r="AC25" s="44">
        <f t="shared" ref="AC25:AC48" si="28">AA25/(1+ElecDiscountRate)^1</f>
        <v>207946.80041629318</v>
      </c>
      <c r="AD25" s="44">
        <f t="shared" ref="AD25:AD48" si="29">-PV(ElecDiscountRate,T25,R25)*J25</f>
        <v>0</v>
      </c>
      <c r="AE25" s="44">
        <f t="shared" ref="AE25:AE48" si="30">-PV(ElecDiscountRate,T25,S25)*J25</f>
        <v>0</v>
      </c>
      <c r="AF25" s="52">
        <f>HLOOKUP(I25,ElecAvoidedCostsWOCC!$A$5:$Q$50,G25+1,FALSE)</f>
        <v>1.0545904948077327</v>
      </c>
      <c r="AG25" s="44">
        <f t="shared" ref="AG25:AG48" si="31">AF25*J25*K25</f>
        <v>373262.81432274368</v>
      </c>
      <c r="AH25" s="52">
        <f>HLOOKUP(I25,ElecAvoidedCostsWOCC!$A$5:$Q$50,T25+1,FALSE)</f>
        <v>1.0545904948077327</v>
      </c>
      <c r="AI25" s="44">
        <f t="shared" ref="AI25:AI48" si="32">AH25*J25*L25</f>
        <v>0</v>
      </c>
      <c r="AJ25" s="44">
        <f t="shared" ref="AJ25:AJ48" si="33">AG25+AI25</f>
        <v>373262.81432274368</v>
      </c>
      <c r="AK25" s="44">
        <f>HLOOKUP(I25,ElecAvoidedCostsWOCC!$A$5:$Q$50,G25+1,FALSE)*J25*L25</f>
        <v>0</v>
      </c>
      <c r="AL25" s="44">
        <f t="shared" ref="AL25:AL48" si="34">AG25+AI25-AK25</f>
        <v>373262.81432274368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373262.81432274374</v>
      </c>
      <c r="AN25" s="48">
        <f t="shared" ref="AN25:AN48" si="35">AM25*1.1+AD25+AE25</f>
        <v>410589.09575501812</v>
      </c>
      <c r="AO25" s="47">
        <f t="shared" ref="AO25:AO48" si="36">IFERROR(AM25/AB25,0)</f>
        <v>7.6016100846663948</v>
      </c>
      <c r="AP25" s="47">
        <f t="shared" ref="AP25:AP48" si="37">AN25/AC25</f>
        <v>1.974491047388327</v>
      </c>
    </row>
    <row r="26" spans="1:42" ht="13.5" customHeight="1">
      <c r="B26" s="97" t="s">
        <v>70</v>
      </c>
      <c r="C26" s="98">
        <v>18230714</v>
      </c>
      <c r="D26" s="61" t="s">
        <v>128</v>
      </c>
      <c r="E26" s="38" t="s">
        <v>1136</v>
      </c>
      <c r="F26" s="39" t="s">
        <v>1137</v>
      </c>
      <c r="G26" s="39">
        <v>15</v>
      </c>
      <c r="H26" s="39"/>
      <c r="I26" s="40" t="s">
        <v>271</v>
      </c>
      <c r="J26" s="41">
        <v>40</v>
      </c>
      <c r="K26" s="41">
        <v>1042</v>
      </c>
      <c r="L26" s="41"/>
      <c r="M26" s="42">
        <v>210</v>
      </c>
      <c r="N26" s="42">
        <v>471</v>
      </c>
      <c r="O26" s="43">
        <v>41680</v>
      </c>
      <c r="P26" s="44">
        <v>8400</v>
      </c>
      <c r="Q26" s="44">
        <v>18840</v>
      </c>
      <c r="R26" s="45">
        <v>0</v>
      </c>
      <c r="S26" s="46">
        <v>0</v>
      </c>
      <c r="T26" s="39">
        <f t="shared" si="19"/>
        <v>15</v>
      </c>
      <c r="U26" s="47">
        <f t="shared" si="20"/>
        <v>4.1988509735511444E-2</v>
      </c>
      <c r="V26" s="48">
        <f t="shared" si="21"/>
        <v>261</v>
      </c>
      <c r="W26" s="49">
        <f t="shared" si="22"/>
        <v>2.7992339823674295E-3</v>
      </c>
      <c r="X26" s="44">
        <f t="shared" si="23"/>
        <v>1099.0154275805048</v>
      </c>
      <c r="Y26" s="44">
        <f t="shared" si="24"/>
        <v>10440</v>
      </c>
      <c r="Z26" s="44">
        <f t="shared" si="25"/>
        <v>6185.4025565629563</v>
      </c>
      <c r="AA26" s="50">
        <f t="shared" si="26"/>
        <v>19939.015427580503</v>
      </c>
      <c r="AB26" s="51">
        <f t="shared" si="27"/>
        <v>5782.3712784546651</v>
      </c>
      <c r="AC26" s="44">
        <f t="shared" si="28"/>
        <v>18639.819975301954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1.0545904948077327</v>
      </c>
      <c r="AG26" s="44">
        <f t="shared" si="31"/>
        <v>43955.331823586297</v>
      </c>
      <c r="AH26" s="52">
        <f>HLOOKUP(I26,ElecAvoidedCostsWOCC!$A$5:$Q$50,T26+1,FALSE)</f>
        <v>1.0545904948077327</v>
      </c>
      <c r="AI26" s="44">
        <f t="shared" si="32"/>
        <v>0</v>
      </c>
      <c r="AJ26" s="44">
        <f t="shared" si="33"/>
        <v>43955.331823586297</v>
      </c>
      <c r="AK26" s="44">
        <f>HLOOKUP(I26,ElecAvoidedCostsWOCC!$A$5:$Q$50,G26+1,FALSE)*J26*L26</f>
        <v>0</v>
      </c>
      <c r="AL26" s="44">
        <f t="shared" si="34"/>
        <v>43955.331823586297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43955.331823586304</v>
      </c>
      <c r="AN26" s="48">
        <f t="shared" si="35"/>
        <v>48350.865005944936</v>
      </c>
      <c r="AO26" s="47">
        <f t="shared" si="36"/>
        <v>7.6016100846663965</v>
      </c>
      <c r="AP26" s="47">
        <f t="shared" si="37"/>
        <v>2.5939555784342643</v>
      </c>
    </row>
    <row r="27" spans="1:42" ht="13.5" customHeight="1">
      <c r="B27" s="97" t="s">
        <v>70</v>
      </c>
      <c r="C27" s="98">
        <v>18230714</v>
      </c>
      <c r="D27" s="61" t="s">
        <v>128</v>
      </c>
      <c r="E27" s="38" t="s">
        <v>1138</v>
      </c>
      <c r="F27" s="39" t="s">
        <v>1139</v>
      </c>
      <c r="G27" s="39">
        <v>15</v>
      </c>
      <c r="H27" s="39"/>
      <c r="I27" s="40" t="s">
        <v>271</v>
      </c>
      <c r="J27" s="41">
        <v>265</v>
      </c>
      <c r="K27" s="41">
        <v>1230</v>
      </c>
      <c r="L27" s="41"/>
      <c r="M27" s="42">
        <v>250</v>
      </c>
      <c r="N27" s="42">
        <v>677</v>
      </c>
      <c r="O27" s="43">
        <v>325950</v>
      </c>
      <c r="P27" s="44">
        <v>65820</v>
      </c>
      <c r="Q27" s="44">
        <v>179405</v>
      </c>
      <c r="R27" s="45">
        <v>0</v>
      </c>
      <c r="S27" s="46">
        <v>0</v>
      </c>
      <c r="T27" s="39">
        <f t="shared" si="19"/>
        <v>15</v>
      </c>
      <c r="U27" s="47">
        <f t="shared" si="20"/>
        <v>0.32836263791482617</v>
      </c>
      <c r="V27" s="48">
        <f t="shared" si="21"/>
        <v>427</v>
      </c>
      <c r="W27" s="49">
        <f t="shared" si="22"/>
        <v>2.1890842527655077E-2</v>
      </c>
      <c r="X27" s="44">
        <f t="shared" si="23"/>
        <v>8594.627606042839</v>
      </c>
      <c r="Y27" s="44">
        <f t="shared" si="24"/>
        <v>113585</v>
      </c>
      <c r="Z27" s="44">
        <f t="shared" si="25"/>
        <v>48371.688179263336</v>
      </c>
      <c r="AA27" s="50">
        <f t="shared" si="26"/>
        <v>187999.62760604284</v>
      </c>
      <c r="AB27" s="51">
        <f t="shared" si="27"/>
        <v>45219.863680717332</v>
      </c>
      <c r="AC27" s="44">
        <f t="shared" si="28"/>
        <v>175749.86221000543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1.0545904948077327</v>
      </c>
      <c r="AG27" s="44">
        <f t="shared" si="31"/>
        <v>343743.77178258047</v>
      </c>
      <c r="AH27" s="52">
        <f>HLOOKUP(I27,ElecAvoidedCostsWOCC!$A$5:$Q$50,T27+1,FALSE)</f>
        <v>1.0545904948077327</v>
      </c>
      <c r="AI27" s="44">
        <f t="shared" si="32"/>
        <v>0</v>
      </c>
      <c r="AJ27" s="44">
        <f t="shared" si="33"/>
        <v>343743.77178258047</v>
      </c>
      <c r="AK27" s="44">
        <f>HLOOKUP(I27,ElecAvoidedCostsWOCC!$A$5:$Q$50,G27+1,FALSE)*J27*L27</f>
        <v>0</v>
      </c>
      <c r="AL27" s="44">
        <f t="shared" si="34"/>
        <v>343743.77178258047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343743.77178258053</v>
      </c>
      <c r="AN27" s="48">
        <f t="shared" si="35"/>
        <v>378118.14896083862</v>
      </c>
      <c r="AO27" s="47">
        <f t="shared" si="36"/>
        <v>7.6016100846663957</v>
      </c>
      <c r="AP27" s="47">
        <f t="shared" si="37"/>
        <v>2.1514563038975307</v>
      </c>
    </row>
    <row r="28" spans="1:42" ht="13.5" customHeight="1">
      <c r="B28" s="97" t="s">
        <v>70</v>
      </c>
      <c r="C28" s="98">
        <v>18230714</v>
      </c>
      <c r="D28" s="61" t="s">
        <v>128</v>
      </c>
      <c r="E28" s="38" t="s">
        <v>1140</v>
      </c>
      <c r="F28" s="39" t="s">
        <v>1141</v>
      </c>
      <c r="G28" s="39">
        <v>15</v>
      </c>
      <c r="H28" s="39"/>
      <c r="I28" s="40" t="s">
        <v>271</v>
      </c>
      <c r="J28" s="41">
        <v>354</v>
      </c>
      <c r="K28" s="41">
        <v>3204</v>
      </c>
      <c r="L28" s="41"/>
      <c r="M28" s="42">
        <v>645</v>
      </c>
      <c r="N28" s="42">
        <v>1203</v>
      </c>
      <c r="O28" s="43">
        <v>1134216</v>
      </c>
      <c r="P28" s="44">
        <v>211874.83</v>
      </c>
      <c r="Q28" s="44">
        <v>425862</v>
      </c>
      <c r="R28" s="45">
        <v>0</v>
      </c>
      <c r="S28" s="46">
        <v>0</v>
      </c>
      <c r="T28" s="39">
        <f t="shared" si="19"/>
        <v>15</v>
      </c>
      <c r="U28" s="47">
        <f t="shared" si="20"/>
        <v>1.1426113137757401</v>
      </c>
      <c r="V28" s="48">
        <f t="shared" si="21"/>
        <v>558</v>
      </c>
      <c r="W28" s="49">
        <f t="shared" si="22"/>
        <v>7.6174087585049344E-2</v>
      </c>
      <c r="X28" s="44">
        <f t="shared" si="23"/>
        <v>29906.930955101965</v>
      </c>
      <c r="Y28" s="44">
        <f t="shared" si="24"/>
        <v>213987.17</v>
      </c>
      <c r="Z28" s="44">
        <f t="shared" si="25"/>
        <v>168320.11866829681</v>
      </c>
      <c r="AA28" s="50">
        <f t="shared" si="26"/>
        <v>455768.93095510197</v>
      </c>
      <c r="AB28" s="51">
        <f t="shared" si="27"/>
        <v>157352.63968243133</v>
      </c>
      <c r="AC28" s="44">
        <f t="shared" si="28"/>
        <v>426071.73128456756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1.0545904948077327</v>
      </c>
      <c r="AG28" s="44">
        <f t="shared" si="31"/>
        <v>1196133.4126588474</v>
      </c>
      <c r="AH28" s="52">
        <f>HLOOKUP(I28,ElecAvoidedCostsWOCC!$A$5:$Q$50,T28+1,FALSE)</f>
        <v>1.0545904948077327</v>
      </c>
      <c r="AI28" s="44">
        <f t="shared" si="32"/>
        <v>0</v>
      </c>
      <c r="AJ28" s="44">
        <f t="shared" si="33"/>
        <v>1196133.4126588474</v>
      </c>
      <c r="AK28" s="44">
        <f>HLOOKUP(I28,ElecAvoidedCostsWOCC!$A$5:$Q$50,G28+1,FALSE)*J28*L28</f>
        <v>0</v>
      </c>
      <c r="AL28" s="44">
        <f t="shared" si="34"/>
        <v>1196133.4126588474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1196133.4126588474</v>
      </c>
      <c r="AN28" s="48">
        <f t="shared" si="35"/>
        <v>1315746.7539247323</v>
      </c>
      <c r="AO28" s="47">
        <f t="shared" si="36"/>
        <v>7.6016100846663939</v>
      </c>
      <c r="AP28" s="47">
        <f t="shared" si="37"/>
        <v>3.0880874212374416</v>
      </c>
    </row>
    <row r="29" spans="1:42">
      <c r="B29" s="97" t="s">
        <v>70</v>
      </c>
      <c r="C29" s="98">
        <v>18230714</v>
      </c>
      <c r="D29" s="61" t="s">
        <v>128</v>
      </c>
      <c r="E29" s="38" t="s">
        <v>1142</v>
      </c>
      <c r="F29" s="39" t="s">
        <v>1143</v>
      </c>
      <c r="G29" s="39">
        <v>15</v>
      </c>
      <c r="H29" s="39"/>
      <c r="I29" s="40" t="s">
        <v>271</v>
      </c>
      <c r="J29" s="41">
        <v>160</v>
      </c>
      <c r="K29" s="41">
        <v>234</v>
      </c>
      <c r="L29" s="41"/>
      <c r="M29" s="42">
        <v>20</v>
      </c>
      <c r="N29" s="42">
        <v>98</v>
      </c>
      <c r="O29" s="43">
        <v>37440</v>
      </c>
      <c r="P29" s="44">
        <v>3200</v>
      </c>
      <c r="Q29" s="44">
        <v>15680</v>
      </c>
      <c r="R29" s="45">
        <v>0</v>
      </c>
      <c r="S29" s="46">
        <v>0</v>
      </c>
      <c r="T29" s="39">
        <f t="shared" si="19"/>
        <v>15</v>
      </c>
      <c r="U29" s="47">
        <f t="shared" si="20"/>
        <v>3.7717125827676307E-2</v>
      </c>
      <c r="V29" s="48">
        <f t="shared" si="21"/>
        <v>78</v>
      </c>
      <c r="W29" s="49">
        <f t="shared" si="22"/>
        <v>2.5144750551784204E-3</v>
      </c>
      <c r="X29" s="44">
        <f t="shared" si="23"/>
        <v>987.2153936807606</v>
      </c>
      <c r="Y29" s="44">
        <f t="shared" si="24"/>
        <v>12480</v>
      </c>
      <c r="Z29" s="44">
        <f t="shared" si="25"/>
        <v>5556.1773444749788</v>
      </c>
      <c r="AA29" s="50">
        <f t="shared" si="26"/>
        <v>16667.215393680759</v>
      </c>
      <c r="AB29" s="51">
        <f t="shared" si="27"/>
        <v>5194.1454094372048</v>
      </c>
      <c r="AC29" s="44">
        <f t="shared" si="28"/>
        <v>15581.205378779805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1.0545904948077327</v>
      </c>
      <c r="AG29" s="44">
        <f t="shared" si="31"/>
        <v>39483.868125601512</v>
      </c>
      <c r="AH29" s="52">
        <f>HLOOKUP(I29,ElecAvoidedCostsWOCC!$A$5:$Q$50,T29+1,FALSE)</f>
        <v>1.0545904948077327</v>
      </c>
      <c r="AI29" s="44">
        <f t="shared" si="32"/>
        <v>0</v>
      </c>
      <c r="AJ29" s="44">
        <f t="shared" si="33"/>
        <v>39483.868125601512</v>
      </c>
      <c r="AK29" s="44">
        <f>HLOOKUP(I29,ElecAvoidedCostsWOCC!$A$5:$Q$50,G29+1,FALSE)*J29*L29</f>
        <v>0</v>
      </c>
      <c r="AL29" s="44">
        <f t="shared" si="34"/>
        <v>39483.868125601512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39483.868125601512</v>
      </c>
      <c r="AN29" s="48">
        <f t="shared" si="35"/>
        <v>43432.254938161663</v>
      </c>
      <c r="AO29" s="47">
        <f t="shared" si="36"/>
        <v>7.6016100846663939</v>
      </c>
      <c r="AP29" s="47">
        <f t="shared" si="37"/>
        <v>2.7874772125982288</v>
      </c>
    </row>
    <row r="30" spans="1:42">
      <c r="B30" s="97" t="s">
        <v>70</v>
      </c>
      <c r="C30" s="98">
        <v>18230714</v>
      </c>
      <c r="D30" s="61" t="s">
        <v>128</v>
      </c>
      <c r="E30" s="38" t="s">
        <v>1144</v>
      </c>
      <c r="F30" s="39" t="s">
        <v>1145</v>
      </c>
      <c r="G30" s="39">
        <v>15</v>
      </c>
      <c r="H30" s="39"/>
      <c r="I30" s="40" t="s">
        <v>271</v>
      </c>
      <c r="J30" s="41">
        <v>74</v>
      </c>
      <c r="K30" s="41">
        <v>305</v>
      </c>
      <c r="L30" s="41"/>
      <c r="M30" s="42">
        <v>15</v>
      </c>
      <c r="N30" s="42">
        <v>89</v>
      </c>
      <c r="O30" s="43">
        <v>22570</v>
      </c>
      <c r="P30" s="44">
        <v>1110</v>
      </c>
      <c r="Q30" s="44">
        <v>6586</v>
      </c>
      <c r="R30" s="45">
        <v>0</v>
      </c>
      <c r="S30" s="46">
        <v>0</v>
      </c>
      <c r="T30" s="39">
        <f t="shared" si="19"/>
        <v>15</v>
      </c>
      <c r="U30" s="47">
        <f t="shared" si="20"/>
        <v>2.273706009430166E-2</v>
      </c>
      <c r="V30" s="48">
        <f t="shared" si="21"/>
        <v>74</v>
      </c>
      <c r="W30" s="49">
        <f t="shared" si="22"/>
        <v>1.5158040062867775E-3</v>
      </c>
      <c r="X30" s="44">
        <f t="shared" si="23"/>
        <v>595.12423705594995</v>
      </c>
      <c r="Y30" s="44">
        <f t="shared" si="24"/>
        <v>5476</v>
      </c>
      <c r="Z30" s="44">
        <f t="shared" si="25"/>
        <v>3349.4370369871863</v>
      </c>
      <c r="AA30" s="50">
        <f t="shared" si="26"/>
        <v>7181.1242370559503</v>
      </c>
      <c r="AB30" s="51">
        <f t="shared" si="27"/>
        <v>3131.192892387759</v>
      </c>
      <c r="AC30" s="44">
        <f t="shared" si="28"/>
        <v>6713.2132719977089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1.0545904948077327</v>
      </c>
      <c r="AG30" s="44">
        <f t="shared" si="31"/>
        <v>23802.107467810525</v>
      </c>
      <c r="AH30" s="52">
        <f>HLOOKUP(I30,ElecAvoidedCostsWOCC!$A$5:$Q$50,T30+1,FALSE)</f>
        <v>1.0545904948077327</v>
      </c>
      <c r="AI30" s="44">
        <f t="shared" si="32"/>
        <v>0</v>
      </c>
      <c r="AJ30" s="44">
        <f t="shared" si="33"/>
        <v>23802.107467810525</v>
      </c>
      <c r="AK30" s="44">
        <f>HLOOKUP(I30,ElecAvoidedCostsWOCC!$A$5:$Q$50,G30+1,FALSE)*J30*L30</f>
        <v>0</v>
      </c>
      <c r="AL30" s="44">
        <f t="shared" si="34"/>
        <v>23802.107467810525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23802.107467810529</v>
      </c>
      <c r="AN30" s="48">
        <f t="shared" si="35"/>
        <v>26182.318214591585</v>
      </c>
      <c r="AO30" s="47">
        <f t="shared" si="36"/>
        <v>7.6016100846663957</v>
      </c>
      <c r="AP30" s="47">
        <f t="shared" si="37"/>
        <v>3.9001171501289553</v>
      </c>
    </row>
    <row r="31" spans="1:42">
      <c r="B31" s="97" t="s">
        <v>70</v>
      </c>
      <c r="C31" s="98">
        <v>18230714</v>
      </c>
      <c r="D31" s="61" t="s">
        <v>128</v>
      </c>
      <c r="E31" s="38" t="s">
        <v>1146</v>
      </c>
      <c r="F31" s="39" t="s">
        <v>1147</v>
      </c>
      <c r="G31" s="39">
        <v>15</v>
      </c>
      <c r="H31" s="39"/>
      <c r="I31" s="40" t="s">
        <v>271</v>
      </c>
      <c r="J31" s="41">
        <v>448</v>
      </c>
      <c r="K31" s="41">
        <v>107</v>
      </c>
      <c r="L31" s="41"/>
      <c r="M31" s="42">
        <v>30</v>
      </c>
      <c r="N31" s="42">
        <v>66</v>
      </c>
      <c r="O31" s="43">
        <v>47936</v>
      </c>
      <c r="P31" s="44">
        <v>4686.9399999999996</v>
      </c>
      <c r="Q31" s="44">
        <v>29568</v>
      </c>
      <c r="R31" s="45">
        <v>0</v>
      </c>
      <c r="S31" s="46">
        <v>0</v>
      </c>
      <c r="T31" s="39">
        <f t="shared" si="19"/>
        <v>15</v>
      </c>
      <c r="U31" s="47">
        <f t="shared" si="20"/>
        <v>4.829081580329838E-2</v>
      </c>
      <c r="V31" s="48">
        <f t="shared" si="21"/>
        <v>36</v>
      </c>
      <c r="W31" s="49">
        <f t="shared" si="22"/>
        <v>3.2193877202198922E-3</v>
      </c>
      <c r="X31" s="44">
        <f t="shared" si="23"/>
        <v>1263.9732134476747</v>
      </c>
      <c r="Y31" s="44">
        <f t="shared" si="24"/>
        <v>24881.06</v>
      </c>
      <c r="Z31" s="44">
        <f t="shared" si="25"/>
        <v>7113.8065487380491</v>
      </c>
      <c r="AA31" s="50">
        <f t="shared" si="26"/>
        <v>30831.973213447676</v>
      </c>
      <c r="AB31" s="51">
        <f t="shared" si="27"/>
        <v>6650.2819002879769</v>
      </c>
      <c r="AC31" s="44">
        <f t="shared" si="28"/>
        <v>28823.009454471041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1.0545904948077327</v>
      </c>
      <c r="AG31" s="44">
        <f t="shared" si="31"/>
        <v>50552.849959103478</v>
      </c>
      <c r="AH31" s="52">
        <f>HLOOKUP(I31,ElecAvoidedCostsWOCC!$A$5:$Q$50,T31+1,FALSE)</f>
        <v>1.0545904948077327</v>
      </c>
      <c r="AI31" s="44">
        <f t="shared" si="32"/>
        <v>0</v>
      </c>
      <c r="AJ31" s="44">
        <f t="shared" si="33"/>
        <v>50552.849959103478</v>
      </c>
      <c r="AK31" s="44">
        <f>HLOOKUP(I31,ElecAvoidedCostsWOCC!$A$5:$Q$50,G31+1,FALSE)*J31*L31</f>
        <v>0</v>
      </c>
      <c r="AL31" s="44">
        <f t="shared" si="34"/>
        <v>50552.849959103478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50552.849959103478</v>
      </c>
      <c r="AN31" s="48">
        <f t="shared" si="35"/>
        <v>55608.134955013833</v>
      </c>
      <c r="AO31" s="47">
        <f t="shared" si="36"/>
        <v>7.6016100846663948</v>
      </c>
      <c r="AP31" s="47">
        <f t="shared" si="37"/>
        <v>1.9292966281974373</v>
      </c>
    </row>
    <row r="32" spans="1:42">
      <c r="B32" s="97" t="s">
        <v>70</v>
      </c>
      <c r="C32" s="98">
        <v>18230714</v>
      </c>
      <c r="D32" s="61" t="s">
        <v>128</v>
      </c>
      <c r="E32" s="38" t="s">
        <v>1148</v>
      </c>
      <c r="F32" s="39" t="s">
        <v>1149</v>
      </c>
      <c r="G32" s="39">
        <v>15</v>
      </c>
      <c r="H32" s="39"/>
      <c r="I32" s="40" t="s">
        <v>271</v>
      </c>
      <c r="J32" s="41">
        <v>2</v>
      </c>
      <c r="K32" s="41">
        <v>60</v>
      </c>
      <c r="L32" s="41"/>
      <c r="M32" s="42">
        <v>30</v>
      </c>
      <c r="N32" s="42">
        <v>45</v>
      </c>
      <c r="O32" s="43">
        <v>120</v>
      </c>
      <c r="P32" s="44">
        <v>60</v>
      </c>
      <c r="Q32" s="44">
        <v>90</v>
      </c>
      <c r="R32" s="45">
        <v>0</v>
      </c>
      <c r="S32" s="46">
        <v>0</v>
      </c>
      <c r="T32" s="39">
        <f t="shared" si="19"/>
        <v>15</v>
      </c>
      <c r="U32" s="47">
        <f t="shared" si="20"/>
        <v>1.2088822380665483E-4</v>
      </c>
      <c r="V32" s="48">
        <f t="shared" si="21"/>
        <v>15</v>
      </c>
      <c r="W32" s="49">
        <f t="shared" si="22"/>
        <v>8.0592149204436553E-6</v>
      </c>
      <c r="X32" s="44">
        <f t="shared" si="23"/>
        <v>3.1641519028229506</v>
      </c>
      <c r="Y32" s="44">
        <f t="shared" si="24"/>
        <v>30</v>
      </c>
      <c r="Z32" s="44">
        <f t="shared" si="25"/>
        <v>17.808260719471086</v>
      </c>
      <c r="AA32" s="50">
        <f t="shared" si="26"/>
        <v>93.164151902822951</v>
      </c>
      <c r="AB32" s="51">
        <f t="shared" si="27"/>
        <v>16.647901953324375</v>
      </c>
      <c r="AC32" s="44">
        <f t="shared" si="28"/>
        <v>87.093719643659853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1.0545904948077327</v>
      </c>
      <c r="AG32" s="44">
        <f t="shared" si="31"/>
        <v>126.55085937692792</v>
      </c>
      <c r="AH32" s="52">
        <f>HLOOKUP(I32,ElecAvoidedCostsWOCC!$A$5:$Q$50,T32+1,FALSE)</f>
        <v>1.0545904948077327</v>
      </c>
      <c r="AI32" s="44">
        <f t="shared" si="32"/>
        <v>0</v>
      </c>
      <c r="AJ32" s="44">
        <f t="shared" si="33"/>
        <v>126.55085937692792</v>
      </c>
      <c r="AK32" s="44">
        <f>HLOOKUP(I32,ElecAvoidedCostsWOCC!$A$5:$Q$50,G32+1,FALSE)*J32*L32</f>
        <v>0</v>
      </c>
      <c r="AL32" s="44">
        <f t="shared" si="34"/>
        <v>126.55085937692792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126.55085937692792</v>
      </c>
      <c r="AN32" s="48">
        <f t="shared" si="35"/>
        <v>139.20594531462072</v>
      </c>
      <c r="AO32" s="47">
        <f t="shared" si="36"/>
        <v>7.601610084666393</v>
      </c>
      <c r="AP32" s="47">
        <f t="shared" si="37"/>
        <v>1.5983465384665594</v>
      </c>
    </row>
    <row r="33" spans="2:42">
      <c r="B33" s="97" t="s">
        <v>70</v>
      </c>
      <c r="C33" s="98">
        <v>18230714</v>
      </c>
      <c r="D33" s="61" t="s">
        <v>128</v>
      </c>
      <c r="E33" s="38" t="s">
        <v>1150</v>
      </c>
      <c r="F33" s="39" t="s">
        <v>1151</v>
      </c>
      <c r="G33" s="39">
        <v>15</v>
      </c>
      <c r="H33" s="39"/>
      <c r="I33" s="40" t="s">
        <v>271</v>
      </c>
      <c r="J33" s="41">
        <v>17</v>
      </c>
      <c r="K33" s="41">
        <v>620</v>
      </c>
      <c r="L33" s="41"/>
      <c r="M33" s="42">
        <v>80</v>
      </c>
      <c r="N33" s="42">
        <v>201</v>
      </c>
      <c r="O33" s="43">
        <v>10540</v>
      </c>
      <c r="P33" s="44">
        <v>1360</v>
      </c>
      <c r="Q33" s="44">
        <v>3417</v>
      </c>
      <c r="R33" s="45">
        <v>0</v>
      </c>
      <c r="S33" s="46">
        <v>0</v>
      </c>
      <c r="T33" s="39">
        <f t="shared" si="19"/>
        <v>15</v>
      </c>
      <c r="U33" s="47">
        <f t="shared" si="20"/>
        <v>1.0618015657684516E-2</v>
      </c>
      <c r="V33" s="48">
        <f t="shared" si="21"/>
        <v>121</v>
      </c>
      <c r="W33" s="49">
        <f t="shared" si="22"/>
        <v>7.0786771051230106E-4</v>
      </c>
      <c r="X33" s="44">
        <f t="shared" si="23"/>
        <v>277.91800879794914</v>
      </c>
      <c r="Y33" s="44">
        <f t="shared" si="24"/>
        <v>2057</v>
      </c>
      <c r="Z33" s="44">
        <f t="shared" si="25"/>
        <v>1564.1588998602103</v>
      </c>
      <c r="AA33" s="50">
        <f t="shared" si="26"/>
        <v>3694.9180087979494</v>
      </c>
      <c r="AB33" s="51">
        <f t="shared" si="27"/>
        <v>1462.2407215669909</v>
      </c>
      <c r="AC33" s="44">
        <f t="shared" si="28"/>
        <v>3454.1628576217154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1.0545904948077327</v>
      </c>
      <c r="AG33" s="44">
        <f t="shared" si="31"/>
        <v>11115.383815273502</v>
      </c>
      <c r="AH33" s="52">
        <f>HLOOKUP(I33,ElecAvoidedCostsWOCC!$A$5:$Q$50,T33+1,FALSE)</f>
        <v>1.0545904948077327</v>
      </c>
      <c r="AI33" s="44">
        <f t="shared" si="32"/>
        <v>0</v>
      </c>
      <c r="AJ33" s="44">
        <f t="shared" si="33"/>
        <v>11115.383815273502</v>
      </c>
      <c r="AK33" s="44">
        <f>HLOOKUP(I33,ElecAvoidedCostsWOCC!$A$5:$Q$50,G33+1,FALSE)*J33*L33</f>
        <v>0</v>
      </c>
      <c r="AL33" s="44">
        <f t="shared" si="34"/>
        <v>11115.383815273502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11115.383815273502</v>
      </c>
      <c r="AN33" s="48">
        <f t="shared" si="35"/>
        <v>12226.922196800853</v>
      </c>
      <c r="AO33" s="47">
        <f t="shared" si="36"/>
        <v>7.6016100846663939</v>
      </c>
      <c r="AP33" s="47">
        <f t="shared" si="37"/>
        <v>3.5397642499171043</v>
      </c>
    </row>
    <row r="34" spans="2:42">
      <c r="B34" s="97" t="s">
        <v>70</v>
      </c>
      <c r="C34" s="98">
        <v>18230714</v>
      </c>
      <c r="D34" s="61" t="s">
        <v>128</v>
      </c>
      <c r="E34" s="38" t="s">
        <v>1152</v>
      </c>
      <c r="F34" s="39" t="s">
        <v>1153</v>
      </c>
      <c r="G34" s="39">
        <v>15</v>
      </c>
      <c r="H34" s="39"/>
      <c r="I34" s="40" t="s">
        <v>271</v>
      </c>
      <c r="J34" s="41">
        <v>299</v>
      </c>
      <c r="K34" s="41">
        <v>953</v>
      </c>
      <c r="L34" s="41"/>
      <c r="M34" s="42">
        <v>140</v>
      </c>
      <c r="N34" s="42">
        <v>352</v>
      </c>
      <c r="O34" s="43">
        <v>284947</v>
      </c>
      <c r="P34" s="44">
        <v>40183.83</v>
      </c>
      <c r="Q34" s="44">
        <v>105248</v>
      </c>
      <c r="R34" s="45">
        <v>0</v>
      </c>
      <c r="S34" s="46">
        <v>0</v>
      </c>
      <c r="T34" s="39">
        <f t="shared" si="19"/>
        <v>15</v>
      </c>
      <c r="U34" s="47">
        <f t="shared" si="20"/>
        <v>0.28705613924195728</v>
      </c>
      <c r="V34" s="48">
        <f t="shared" si="21"/>
        <v>212</v>
      </c>
      <c r="W34" s="49">
        <f t="shared" si="22"/>
        <v>1.9137075949463817E-2</v>
      </c>
      <c r="X34" s="44">
        <f t="shared" si="23"/>
        <v>7513.4632687807598</v>
      </c>
      <c r="Y34" s="44">
        <f t="shared" si="24"/>
        <v>65064.17</v>
      </c>
      <c r="Z34" s="44">
        <f t="shared" si="25"/>
        <v>42286.753893592722</v>
      </c>
      <c r="AA34" s="50">
        <f t="shared" si="26"/>
        <v>112761.46326878076</v>
      </c>
      <c r="AB34" s="51">
        <f t="shared" si="27"/>
        <v>39531.414315782669</v>
      </c>
      <c r="AC34" s="44">
        <f t="shared" si="28"/>
        <v>105414.10046628097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1.0545904948077327</v>
      </c>
      <c r="AG34" s="44">
        <f t="shared" si="31"/>
        <v>300502.39772397897</v>
      </c>
      <c r="AH34" s="52">
        <f>HLOOKUP(I34,ElecAvoidedCostsWOCC!$A$5:$Q$50,T34+1,FALSE)</f>
        <v>1.0545904948077327</v>
      </c>
      <c r="AI34" s="44">
        <f t="shared" si="32"/>
        <v>0</v>
      </c>
      <c r="AJ34" s="44">
        <f t="shared" si="33"/>
        <v>300502.39772397897</v>
      </c>
      <c r="AK34" s="44">
        <f>HLOOKUP(I34,ElecAvoidedCostsWOCC!$A$5:$Q$50,G34+1,FALSE)*J34*L34</f>
        <v>0</v>
      </c>
      <c r="AL34" s="44">
        <f t="shared" si="34"/>
        <v>300502.39772397897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300502.39772397903</v>
      </c>
      <c r="AN34" s="48">
        <f t="shared" si="35"/>
        <v>330552.63749637693</v>
      </c>
      <c r="AO34" s="47">
        <f t="shared" si="36"/>
        <v>7.6016100846663948</v>
      </c>
      <c r="AP34" s="47">
        <f t="shared" si="37"/>
        <v>3.1357535285529616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</sheetData>
  <conditionalFormatting sqref="J5:L48">
    <cfRule type="expression" dxfId="199" priority="4">
      <formula>ISTEXT(J5)</formula>
    </cfRule>
    <cfRule type="notContainsBlanks" dxfId="198" priority="5">
      <formula>LEN(TRIM(J5))&gt;0</formula>
    </cfRule>
  </conditionalFormatting>
  <conditionalFormatting sqref="M5:N48 R5:S48">
    <cfRule type="expression" dxfId="197" priority="2">
      <formula>ISTEXT(M5)</formula>
    </cfRule>
  </conditionalFormatting>
  <conditionalFormatting sqref="M5:N48 R5:S48">
    <cfRule type="notContainsBlanks" dxfId="196" priority="3">
      <formula>LEN(TRIM(M5))&gt;0</formula>
    </cfRule>
  </conditionalFormatting>
  <conditionalFormatting sqref="R5:S48">
    <cfRule type="expression" dxfId="1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83"/>
  <sheetViews>
    <sheetView zoomScale="85" zoomScaleNormal="85" workbookViewId="0">
      <selection activeCell="G25" sqref="G2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58.2851562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18230716</v>
      </c>
      <c r="D2" s="20" t="s">
        <v>131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18230716</v>
      </c>
      <c r="D5" s="61" t="s">
        <v>131</v>
      </c>
      <c r="E5" s="38" t="s">
        <v>1154</v>
      </c>
      <c r="F5" s="39" t="s">
        <v>1155</v>
      </c>
      <c r="G5" s="39">
        <v>15</v>
      </c>
      <c r="H5" s="39"/>
      <c r="I5" s="40" t="s">
        <v>269</v>
      </c>
      <c r="J5" s="41">
        <v>2</v>
      </c>
      <c r="K5" s="41">
        <v>10200</v>
      </c>
      <c r="L5" s="41"/>
      <c r="M5" s="42">
        <v>750</v>
      </c>
      <c r="N5" s="42">
        <v>2659</v>
      </c>
      <c r="O5" s="43">
        <v>20400</v>
      </c>
      <c r="P5" s="44">
        <v>1500</v>
      </c>
      <c r="Q5" s="44">
        <v>5318</v>
      </c>
      <c r="R5" s="45">
        <v>4172.99</v>
      </c>
      <c r="S5" s="46"/>
      <c r="T5" s="39">
        <f t="shared" ref="T5:T13" si="0">G5+H5</f>
        <v>15</v>
      </c>
      <c r="U5" s="47">
        <f t="shared" ref="U5:U13" si="1">(O5/$A$10)*T5</f>
        <v>0.60514540902579128</v>
      </c>
      <c r="V5" s="48">
        <f t="shared" ref="V5:V13" si="2">N5-M5</f>
        <v>1909</v>
      </c>
      <c r="W5" s="49">
        <f t="shared" ref="W5:W13" si="3">(O5/A$10)</f>
        <v>4.0343027268386088E-2</v>
      </c>
      <c r="X5" s="44">
        <f t="shared" ref="X5:X13" si="4">W5*A$8</f>
        <v>2682.9069263223009</v>
      </c>
      <c r="Y5" s="44">
        <f t="shared" ref="Y5:Y13" si="5">Q5-P5</f>
        <v>3818</v>
      </c>
      <c r="Z5" s="44">
        <f t="shared" ref="Z5:Z13" si="6">X5+(A$6*W5)</f>
        <v>8694.8728580596453</v>
      </c>
      <c r="AA5" s="50">
        <f t="shared" ref="AA5:AA13" si="7">Q5+X5</f>
        <v>8000.9069263223009</v>
      </c>
      <c r="AB5" s="51">
        <f t="shared" ref="AB5:AC11" si="8">Z5/(1+ElecDiscountRate)^1</f>
        <v>8128.3283706269467</v>
      </c>
      <c r="AC5" s="44">
        <f t="shared" si="8"/>
        <v>7479.5801872696084</v>
      </c>
      <c r="AD5" s="44">
        <f t="shared" ref="AD5:AD13" si="9">-PV(ElecDiscountRate,T5,R5)*J5</f>
        <v>76158.713972089681</v>
      </c>
      <c r="AE5" s="44">
        <f t="shared" ref="AE5:AE13" si="10">-PV(ElecDiscountRate,T5,S5)*J5</f>
        <v>0</v>
      </c>
      <c r="AF5" s="52">
        <f>HLOOKUP(I5,ElecAvoidedCostsWOCC!$A$5:$Q$50,G5+1,FALSE)</f>
        <v>1.0178775471043147</v>
      </c>
      <c r="AG5" s="44">
        <f t="shared" ref="AG5:AG13" si="11">AF5*J5*K5</f>
        <v>20764.701960928018</v>
      </c>
      <c r="AH5" s="52">
        <f>HLOOKUP(I5,ElecAvoidedCostsWOCC!$A$5:$Q$50,T5+1,FALSE)</f>
        <v>1.0178775471043147</v>
      </c>
      <c r="AI5" s="44">
        <f t="shared" ref="AI5:AI13" si="12">AH5*J5*L5</f>
        <v>0</v>
      </c>
      <c r="AJ5" s="44">
        <f t="shared" ref="AJ5:AJ13" si="13">AG5+AI5</f>
        <v>20764.701960928018</v>
      </c>
      <c r="AK5" s="44">
        <f>HLOOKUP(I5,ElecAvoidedCostsWOCC!$A$5:$Q$50,G5+1,FALSE)*J5*L5</f>
        <v>0</v>
      </c>
      <c r="AL5" s="44">
        <f t="shared" ref="AL5:AL13" si="14">AG5+AI5-AK5</f>
        <v>20764.701960928018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20764.701960928018</v>
      </c>
      <c r="AN5" s="48">
        <f t="shared" ref="AN5:AN13" si="15">AM5*1.1+AD5+AE5</f>
        <v>98999.886129110499</v>
      </c>
      <c r="AO5" s="47">
        <f t="shared" ref="AO5:AO13" si="16">IFERROR(AM5/AB5,0)</f>
        <v>2.554609141525912</v>
      </c>
      <c r="AP5" s="47">
        <f t="shared" ref="AP5:AP13" si="17">AN5/AC5</f>
        <v>13.236021761971379</v>
      </c>
    </row>
    <row r="6" spans="1:42" ht="13.5" customHeight="1">
      <c r="A6" s="53">
        <f>SUMIF('Program Costs'!C:C,D2,'Program Costs'!L:L)</f>
        <v>149021.19</v>
      </c>
      <c r="B6" s="97" t="s">
        <v>70</v>
      </c>
      <c r="C6" s="98">
        <v>18230716</v>
      </c>
      <c r="D6" s="61" t="s">
        <v>131</v>
      </c>
      <c r="E6" s="38" t="s">
        <v>1156</v>
      </c>
      <c r="F6" s="39" t="s">
        <v>1157</v>
      </c>
      <c r="G6" s="39">
        <v>15</v>
      </c>
      <c r="H6" s="39"/>
      <c r="I6" s="40" t="s">
        <v>269</v>
      </c>
      <c r="J6" s="41">
        <v>1</v>
      </c>
      <c r="K6" s="41">
        <v>14338</v>
      </c>
      <c r="L6" s="41"/>
      <c r="M6" s="42">
        <v>750</v>
      </c>
      <c r="N6" s="42">
        <v>2659</v>
      </c>
      <c r="O6" s="43">
        <v>14338</v>
      </c>
      <c r="P6" s="44">
        <v>750</v>
      </c>
      <c r="Q6" s="44">
        <v>2659</v>
      </c>
      <c r="R6" s="45">
        <v>9597.84</v>
      </c>
      <c r="S6" s="46"/>
      <c r="T6" s="39">
        <f t="shared" si="0"/>
        <v>15</v>
      </c>
      <c r="U6" s="47">
        <f t="shared" si="1"/>
        <v>0.42532229777508801</v>
      </c>
      <c r="V6" s="48">
        <f t="shared" si="2"/>
        <v>1909</v>
      </c>
      <c r="W6" s="49">
        <f t="shared" si="3"/>
        <v>2.8354819851672534E-2</v>
      </c>
      <c r="X6" s="44">
        <f t="shared" si="4"/>
        <v>1885.6627210592719</v>
      </c>
      <c r="Y6" s="44">
        <f t="shared" si="5"/>
        <v>1909</v>
      </c>
      <c r="Z6" s="44">
        <f t="shared" si="6"/>
        <v>6111.1317175911372</v>
      </c>
      <c r="AA6" s="50">
        <f t="shared" si="7"/>
        <v>4544.6627210592724</v>
      </c>
      <c r="AB6" s="51">
        <f t="shared" si="8"/>
        <v>5712.9398126494689</v>
      </c>
      <c r="AC6" s="44">
        <f t="shared" si="8"/>
        <v>4248.5395167423312</v>
      </c>
      <c r="AD6" s="44">
        <f t="shared" si="9"/>
        <v>87582.183435603903</v>
      </c>
      <c r="AE6" s="44">
        <f t="shared" si="10"/>
        <v>0</v>
      </c>
      <c r="AF6" s="52">
        <f>HLOOKUP(I6,ElecAvoidedCostsWOCC!$A$5:$Q$50,G6+1,FALSE)</f>
        <v>1.0178775471043147</v>
      </c>
      <c r="AG6" s="44">
        <f t="shared" si="11"/>
        <v>14594.328270381664</v>
      </c>
      <c r="AH6" s="52">
        <f>HLOOKUP(I6,ElecAvoidedCostsWOCC!$A$5:$Q$50,T6+1,FALSE)</f>
        <v>1.0178775471043147</v>
      </c>
      <c r="AI6" s="44">
        <f t="shared" si="12"/>
        <v>0</v>
      </c>
      <c r="AJ6" s="44">
        <f t="shared" si="13"/>
        <v>14594.328270381664</v>
      </c>
      <c r="AK6" s="44">
        <f>HLOOKUP(I6,ElecAvoidedCostsWOCC!$A$5:$Q$50,G6+1,FALSE)*J6*L6</f>
        <v>0</v>
      </c>
      <c r="AL6" s="44">
        <f t="shared" si="14"/>
        <v>14594.328270381664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14594.328270381664</v>
      </c>
      <c r="AN6" s="48">
        <f t="shared" si="15"/>
        <v>103635.94453302374</v>
      </c>
      <c r="AO6" s="47">
        <f t="shared" si="16"/>
        <v>2.554609141525912</v>
      </c>
      <c r="AP6" s="47">
        <f t="shared" si="17"/>
        <v>24.393310718806511</v>
      </c>
    </row>
    <row r="7" spans="1:42" ht="13.5" customHeight="1">
      <c r="A7" s="36" t="s">
        <v>249</v>
      </c>
      <c r="B7" s="97" t="s">
        <v>70</v>
      </c>
      <c r="C7" s="98">
        <v>18230716</v>
      </c>
      <c r="D7" s="61" t="s">
        <v>131</v>
      </c>
      <c r="E7" s="38" t="s">
        <v>1158</v>
      </c>
      <c r="F7" s="39" t="s">
        <v>1159</v>
      </c>
      <c r="G7" s="39">
        <v>20</v>
      </c>
      <c r="H7" s="39"/>
      <c r="I7" s="40" t="s">
        <v>269</v>
      </c>
      <c r="J7" s="41">
        <v>1</v>
      </c>
      <c r="K7" s="41">
        <v>7341</v>
      </c>
      <c r="L7" s="41"/>
      <c r="M7" s="42">
        <v>1000</v>
      </c>
      <c r="N7" s="42">
        <v>5882</v>
      </c>
      <c r="O7" s="43">
        <v>7341</v>
      </c>
      <c r="P7" s="44">
        <v>1000</v>
      </c>
      <c r="Q7" s="44">
        <v>5882</v>
      </c>
      <c r="R7" s="45">
        <v>1817.04</v>
      </c>
      <c r="S7" s="46"/>
      <c r="T7" s="39">
        <f t="shared" si="0"/>
        <v>20</v>
      </c>
      <c r="U7" s="47">
        <f t="shared" si="1"/>
        <v>0.29035114036982573</v>
      </c>
      <c r="V7" s="48">
        <f t="shared" si="2"/>
        <v>4882</v>
      </c>
      <c r="W7" s="49">
        <f t="shared" si="3"/>
        <v>1.4517557018491287E-2</v>
      </c>
      <c r="X7" s="44">
        <f t="shared" si="4"/>
        <v>965.45194833980429</v>
      </c>
      <c r="Y7" s="44">
        <f t="shared" si="5"/>
        <v>4882</v>
      </c>
      <c r="Z7" s="44">
        <f t="shared" si="6"/>
        <v>3128.8755711282279</v>
      </c>
      <c r="AA7" s="50">
        <f t="shared" si="7"/>
        <v>6847.4519483398044</v>
      </c>
      <c r="AB7" s="51">
        <f t="shared" si="8"/>
        <v>2925.0028710182551</v>
      </c>
      <c r="AC7" s="44">
        <f t="shared" si="8"/>
        <v>6401.282554304762</v>
      </c>
      <c r="AD7" s="44">
        <f t="shared" si="9"/>
        <v>19294.713544832579</v>
      </c>
      <c r="AE7" s="44">
        <f t="shared" si="10"/>
        <v>0</v>
      </c>
      <c r="AF7" s="52">
        <f>HLOOKUP(I7,ElecAvoidedCostsWOCC!$A$5:$Q$50,G7+1,FALSE)</f>
        <v>1.2734662051561068</v>
      </c>
      <c r="AG7" s="44">
        <f t="shared" si="11"/>
        <v>9348.5154120509796</v>
      </c>
      <c r="AH7" s="52">
        <f>HLOOKUP(I7,ElecAvoidedCostsWOCC!$A$5:$Q$50,T7+1,FALSE)</f>
        <v>1.2734662051561068</v>
      </c>
      <c r="AI7" s="44">
        <f t="shared" si="12"/>
        <v>0</v>
      </c>
      <c r="AJ7" s="44">
        <f t="shared" si="13"/>
        <v>9348.5154120509796</v>
      </c>
      <c r="AK7" s="44">
        <f>HLOOKUP(I7,ElecAvoidedCostsWOCC!$A$5:$Q$50,G7+1,FALSE)*J7*L7</f>
        <v>0</v>
      </c>
      <c r="AL7" s="44">
        <f t="shared" si="14"/>
        <v>9348.5154120509796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9348.5154120509796</v>
      </c>
      <c r="AN7" s="48">
        <f t="shared" si="15"/>
        <v>29578.080498088657</v>
      </c>
      <c r="AO7" s="47">
        <f t="shared" si="16"/>
        <v>3.1960705080595577</v>
      </c>
      <c r="AP7" s="47">
        <f t="shared" si="17"/>
        <v>4.6206491038577671</v>
      </c>
    </row>
    <row r="8" spans="1:42" ht="13.5" customHeight="1">
      <c r="A8" s="53">
        <f>SUMIF('Program Costs'!C:C,D2,'Program Costs'!O:O)</f>
        <v>66502.37</v>
      </c>
      <c r="B8" s="97" t="s">
        <v>70</v>
      </c>
      <c r="C8" s="98">
        <v>18230716</v>
      </c>
      <c r="D8" s="61" t="s">
        <v>131</v>
      </c>
      <c r="E8" s="38" t="s">
        <v>1160</v>
      </c>
      <c r="F8" s="39" t="s">
        <v>1161</v>
      </c>
      <c r="G8" s="39">
        <v>10</v>
      </c>
      <c r="H8" s="39"/>
      <c r="I8" s="40" t="s">
        <v>269</v>
      </c>
      <c r="J8" s="41">
        <v>1</v>
      </c>
      <c r="K8" s="41">
        <v>1349</v>
      </c>
      <c r="L8" s="41"/>
      <c r="M8" s="42">
        <v>150</v>
      </c>
      <c r="N8" s="42">
        <v>175</v>
      </c>
      <c r="O8" s="43">
        <v>1349</v>
      </c>
      <c r="P8" s="44">
        <v>150</v>
      </c>
      <c r="Q8" s="44">
        <v>175</v>
      </c>
      <c r="R8" s="45">
        <v>479.68</v>
      </c>
      <c r="S8" s="46">
        <v>0</v>
      </c>
      <c r="T8" s="39">
        <f t="shared" si="0"/>
        <v>10</v>
      </c>
      <c r="U8" s="47">
        <f t="shared" si="1"/>
        <v>2.6677815580908249E-2</v>
      </c>
      <c r="V8" s="48">
        <f t="shared" si="2"/>
        <v>25</v>
      </c>
      <c r="W8" s="49">
        <f t="shared" si="3"/>
        <v>2.667781558090825E-3</v>
      </c>
      <c r="X8" s="44">
        <f t="shared" si="4"/>
        <v>177.41379625533253</v>
      </c>
      <c r="Y8" s="44">
        <f t="shared" si="5"/>
        <v>25</v>
      </c>
      <c r="Z8" s="44">
        <f t="shared" si="6"/>
        <v>574.96977870208138</v>
      </c>
      <c r="AA8" s="50">
        <f t="shared" si="7"/>
        <v>352.4137962553325</v>
      </c>
      <c r="AB8" s="51">
        <f t="shared" si="8"/>
        <v>537.50563588116415</v>
      </c>
      <c r="AC8" s="44">
        <f t="shared" si="8"/>
        <v>329.45105754448207</v>
      </c>
      <c r="AD8" s="44">
        <f t="shared" si="9"/>
        <v>3373.748616335276</v>
      </c>
      <c r="AE8" s="44">
        <f t="shared" si="10"/>
        <v>0</v>
      </c>
      <c r="AF8" s="52">
        <f>HLOOKUP(I8,ElecAvoidedCostsWOCC!$A$5:$Q$50,G8+1,FALSE)</f>
        <v>0.70152531155702258</v>
      </c>
      <c r="AG8" s="44">
        <f t="shared" si="11"/>
        <v>946.35764529042342</v>
      </c>
      <c r="AH8" s="52">
        <f>HLOOKUP(I8,ElecAvoidedCostsWOCC!$A$5:$Q$50,T8+1,FALSE)</f>
        <v>0.70152531155702258</v>
      </c>
      <c r="AI8" s="44">
        <f t="shared" si="12"/>
        <v>0</v>
      </c>
      <c r="AJ8" s="44">
        <f t="shared" si="13"/>
        <v>946.35764529042342</v>
      </c>
      <c r="AK8" s="44">
        <f>HLOOKUP(I8,ElecAvoidedCostsWOCC!$A$5:$Q$50,G8+1,FALSE)*J8*L8</f>
        <v>0</v>
      </c>
      <c r="AL8" s="44">
        <f t="shared" si="14"/>
        <v>946.35764529042342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946.35764529042342</v>
      </c>
      <c r="AN8" s="48">
        <f t="shared" si="15"/>
        <v>4414.7420261547413</v>
      </c>
      <c r="AO8" s="47">
        <f t="shared" si="16"/>
        <v>1.760646925569449</v>
      </c>
      <c r="AP8" s="47">
        <f t="shared" si="17"/>
        <v>13.400297024569934</v>
      </c>
    </row>
    <row r="9" spans="1:42" ht="13.5" customHeight="1">
      <c r="A9" s="36" t="s">
        <v>251</v>
      </c>
      <c r="B9" s="97" t="s">
        <v>70</v>
      </c>
      <c r="C9" s="98">
        <v>18230716</v>
      </c>
      <c r="D9" s="61" t="s">
        <v>131</v>
      </c>
      <c r="E9" s="38" t="s">
        <v>1162</v>
      </c>
      <c r="F9" s="39" t="s">
        <v>1163</v>
      </c>
      <c r="G9" s="39">
        <v>10</v>
      </c>
      <c r="H9" s="39"/>
      <c r="I9" s="40" t="s">
        <v>269</v>
      </c>
      <c r="J9" s="41">
        <v>2</v>
      </c>
      <c r="K9" s="41">
        <v>2254</v>
      </c>
      <c r="L9" s="41"/>
      <c r="M9" s="42">
        <v>150</v>
      </c>
      <c r="N9" s="42">
        <v>232</v>
      </c>
      <c r="O9" s="43">
        <v>4508</v>
      </c>
      <c r="P9" s="44">
        <v>300</v>
      </c>
      <c r="Q9" s="44">
        <v>464</v>
      </c>
      <c r="R9" s="45">
        <v>1126.21</v>
      </c>
      <c r="S9" s="46"/>
      <c r="T9" s="39">
        <f t="shared" si="0"/>
        <v>10</v>
      </c>
      <c r="U9" s="47">
        <f t="shared" si="1"/>
        <v>8.9150179865629647E-2</v>
      </c>
      <c r="V9" s="48">
        <f t="shared" si="2"/>
        <v>82</v>
      </c>
      <c r="W9" s="49">
        <f t="shared" si="3"/>
        <v>8.915017986562964E-3</v>
      </c>
      <c r="X9" s="44">
        <f t="shared" si="4"/>
        <v>592.86982469906525</v>
      </c>
      <c r="Y9" s="44">
        <f t="shared" si="5"/>
        <v>164</v>
      </c>
      <c r="Z9" s="44">
        <f t="shared" si="6"/>
        <v>1921.3964139280822</v>
      </c>
      <c r="AA9" s="50">
        <f t="shared" si="7"/>
        <v>1056.8698246990652</v>
      </c>
      <c r="AB9" s="51">
        <f t="shared" si="8"/>
        <v>1796.2011909208957</v>
      </c>
      <c r="AC9" s="44">
        <f t="shared" si="8"/>
        <v>988.00581910728727</v>
      </c>
      <c r="AD9" s="44">
        <f t="shared" si="9"/>
        <v>15842.017299878884</v>
      </c>
      <c r="AE9" s="44">
        <f t="shared" si="10"/>
        <v>0</v>
      </c>
      <c r="AF9" s="52">
        <f>HLOOKUP(I9,ElecAvoidedCostsWOCC!$A$5:$Q$50,G9+1,FALSE)</f>
        <v>0.70152531155702258</v>
      </c>
      <c r="AG9" s="44">
        <f t="shared" si="11"/>
        <v>3162.4761044990578</v>
      </c>
      <c r="AH9" s="52">
        <f>HLOOKUP(I9,ElecAvoidedCostsWOCC!$A$5:$Q$50,T9+1,FALSE)</f>
        <v>0.70152531155702258</v>
      </c>
      <c r="AI9" s="44">
        <f t="shared" si="12"/>
        <v>0</v>
      </c>
      <c r="AJ9" s="44">
        <f t="shared" si="13"/>
        <v>3162.4761044990578</v>
      </c>
      <c r="AK9" s="44">
        <f>HLOOKUP(I9,ElecAvoidedCostsWOCC!$A$5:$Q$50,G9+1,FALSE)*J9*L9</f>
        <v>0</v>
      </c>
      <c r="AL9" s="44">
        <f t="shared" si="14"/>
        <v>3162.4761044990578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3162.4761044990578</v>
      </c>
      <c r="AN9" s="48">
        <f t="shared" si="15"/>
        <v>19320.741014827847</v>
      </c>
      <c r="AO9" s="47">
        <f t="shared" si="16"/>
        <v>1.760646925569449</v>
      </c>
      <c r="AP9" s="47">
        <f t="shared" si="17"/>
        <v>19.555290709001191</v>
      </c>
    </row>
    <row r="10" spans="1:42" ht="13.5" customHeight="1">
      <c r="A10" s="54">
        <f>SUM(O5:O971)</f>
        <v>505663.58999999997</v>
      </c>
      <c r="B10" s="97" t="s">
        <v>70</v>
      </c>
      <c r="C10" s="98">
        <v>18230716</v>
      </c>
      <c r="D10" s="61" t="s">
        <v>131</v>
      </c>
      <c r="E10" s="38" t="s">
        <v>1164</v>
      </c>
      <c r="F10" s="39" t="s">
        <v>1165</v>
      </c>
      <c r="G10" s="39">
        <v>12</v>
      </c>
      <c r="H10" s="39"/>
      <c r="I10" s="40" t="s">
        <v>272</v>
      </c>
      <c r="J10" s="41">
        <v>1</v>
      </c>
      <c r="K10" s="41">
        <v>1344</v>
      </c>
      <c r="L10" s="41"/>
      <c r="M10" s="42">
        <v>850</v>
      </c>
      <c r="N10" s="42">
        <v>871</v>
      </c>
      <c r="O10" s="43">
        <v>1344</v>
      </c>
      <c r="P10" s="44">
        <v>850</v>
      </c>
      <c r="Q10" s="44">
        <v>871</v>
      </c>
      <c r="R10" s="45">
        <v>1357</v>
      </c>
      <c r="S10" s="46">
        <v>0</v>
      </c>
      <c r="T10" s="39">
        <f t="shared" si="0"/>
        <v>12</v>
      </c>
      <c r="U10" s="47">
        <f t="shared" si="1"/>
        <v>3.1894722734535821E-2</v>
      </c>
      <c r="V10" s="48">
        <f t="shared" si="2"/>
        <v>21</v>
      </c>
      <c r="W10" s="49">
        <f t="shared" si="3"/>
        <v>2.6578935612113185E-3</v>
      </c>
      <c r="X10" s="44">
        <f t="shared" si="4"/>
        <v>176.75622102829274</v>
      </c>
      <c r="Y10" s="44">
        <f t="shared" si="5"/>
        <v>21</v>
      </c>
      <c r="Z10" s="44">
        <f t="shared" si="6"/>
        <v>572.8386824133413</v>
      </c>
      <c r="AA10" s="50">
        <f t="shared" si="7"/>
        <v>1047.7562210282927</v>
      </c>
      <c r="AB10" s="51">
        <f t="shared" si="8"/>
        <v>535.51339853542231</v>
      </c>
      <c r="AC10" s="44">
        <f t="shared" si="8"/>
        <v>979.48604377703339</v>
      </c>
      <c r="AD10" s="44">
        <f t="shared" si="9"/>
        <v>10795.479020793144</v>
      </c>
      <c r="AE10" s="44">
        <f t="shared" si="10"/>
        <v>0</v>
      </c>
      <c r="AF10" s="52">
        <f>HLOOKUP(I10,ElecAvoidedCostsWOCC!$A$5:$Q$50,G10+1,FALSE)</f>
        <v>0.82713841420343059</v>
      </c>
      <c r="AG10" s="44">
        <f t="shared" si="11"/>
        <v>1111.6740286894108</v>
      </c>
      <c r="AH10" s="52">
        <f>HLOOKUP(I10,ElecAvoidedCostsWOCC!$A$5:$Q$50,T10+1,FALSE)</f>
        <v>0.82713841420343059</v>
      </c>
      <c r="AI10" s="44">
        <f t="shared" si="12"/>
        <v>0</v>
      </c>
      <c r="AJ10" s="44">
        <f t="shared" si="13"/>
        <v>1111.6740286894108</v>
      </c>
      <c r="AK10" s="44">
        <f>HLOOKUP(I10,ElecAvoidedCostsWOCC!$A$5:$Q$50,G10+1,FALSE)*J10*L10</f>
        <v>0</v>
      </c>
      <c r="AL10" s="44">
        <f t="shared" si="14"/>
        <v>1111.6740286894108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1111.6740286894108</v>
      </c>
      <c r="AN10" s="48">
        <f t="shared" si="15"/>
        <v>12018.320452351496</v>
      </c>
      <c r="AO10" s="47">
        <f t="shared" si="16"/>
        <v>2.0759032952858556</v>
      </c>
      <c r="AP10" s="47">
        <f t="shared" si="17"/>
        <v>12.27002725430083</v>
      </c>
    </row>
    <row r="11" spans="1:42" ht="13.5" customHeight="1">
      <c r="A11" s="36" t="s">
        <v>252</v>
      </c>
      <c r="B11" s="97" t="s">
        <v>70</v>
      </c>
      <c r="C11" s="98">
        <v>18230716</v>
      </c>
      <c r="D11" s="61" t="s">
        <v>131</v>
      </c>
      <c r="E11" s="38" t="s">
        <v>1166</v>
      </c>
      <c r="F11" s="39" t="s">
        <v>1167</v>
      </c>
      <c r="G11" s="39">
        <v>12</v>
      </c>
      <c r="H11" s="39"/>
      <c r="I11" s="40" t="s">
        <v>272</v>
      </c>
      <c r="J11" s="41">
        <v>1</v>
      </c>
      <c r="K11" s="41">
        <v>21109</v>
      </c>
      <c r="L11" s="41"/>
      <c r="M11" s="42">
        <v>2000</v>
      </c>
      <c r="N11" s="42">
        <v>2131</v>
      </c>
      <c r="O11" s="43">
        <v>21109</v>
      </c>
      <c r="P11" s="44">
        <v>2000</v>
      </c>
      <c r="Q11" s="44">
        <v>2131</v>
      </c>
      <c r="R11" s="45">
        <v>10342.09</v>
      </c>
      <c r="S11" s="46">
        <v>0</v>
      </c>
      <c r="T11" s="39">
        <f t="shared" si="0"/>
        <v>12</v>
      </c>
      <c r="U11" s="47">
        <f t="shared" si="1"/>
        <v>0.50094174271080116</v>
      </c>
      <c r="V11" s="48">
        <f t="shared" si="2"/>
        <v>131</v>
      </c>
      <c r="W11" s="49">
        <f t="shared" si="3"/>
        <v>4.1745145225900095E-2</v>
      </c>
      <c r="X11" s="44">
        <f t="shared" si="4"/>
        <v>2776.1510935165416</v>
      </c>
      <c r="Y11" s="44">
        <f t="shared" si="5"/>
        <v>131</v>
      </c>
      <c r="Z11" s="44">
        <f t="shared" si="6"/>
        <v>8997.0623118029926</v>
      </c>
      <c r="AA11" s="50">
        <f t="shared" si="7"/>
        <v>4907.1510935165416</v>
      </c>
      <c r="AB11" s="51">
        <f t="shared" si="8"/>
        <v>8410.8276262531472</v>
      </c>
      <c r="AC11" s="44">
        <f t="shared" si="8"/>
        <v>4587.4087066621869</v>
      </c>
      <c r="AD11" s="44">
        <f t="shared" si="9"/>
        <v>82275.472090018098</v>
      </c>
      <c r="AE11" s="44">
        <f t="shared" si="10"/>
        <v>0</v>
      </c>
      <c r="AF11" s="52">
        <f>HLOOKUP(I11,ElecAvoidedCostsWOCC!$A$5:$Q$50,G11+1,FALSE)</f>
        <v>0.82713841420343059</v>
      </c>
      <c r="AG11" s="44">
        <f t="shared" si="11"/>
        <v>17460.064785420218</v>
      </c>
      <c r="AH11" s="52">
        <f>HLOOKUP(I11,ElecAvoidedCostsWOCC!$A$5:$Q$50,T11+1,FALSE)</f>
        <v>0.82713841420343059</v>
      </c>
      <c r="AI11" s="44">
        <f t="shared" si="12"/>
        <v>0</v>
      </c>
      <c r="AJ11" s="44">
        <f t="shared" si="13"/>
        <v>17460.064785420218</v>
      </c>
      <c r="AK11" s="44">
        <f>HLOOKUP(I11,ElecAvoidedCostsWOCC!$A$5:$Q$50,G11+1,FALSE)*J11*L11</f>
        <v>0</v>
      </c>
      <c r="AL11" s="44">
        <f t="shared" si="14"/>
        <v>17460.064785420218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17460.064785420218</v>
      </c>
      <c r="AN11" s="48">
        <f t="shared" si="15"/>
        <v>101481.54335398033</v>
      </c>
      <c r="AO11" s="47">
        <f t="shared" si="16"/>
        <v>2.0759032952858556</v>
      </c>
      <c r="AP11" s="47">
        <f t="shared" si="17"/>
        <v>22.121757585410048</v>
      </c>
    </row>
    <row r="12" spans="1:42" ht="13.5" customHeight="1">
      <c r="A12" s="55">
        <f>SUM(P5:P972)</f>
        <v>87875</v>
      </c>
      <c r="B12" s="97" t="s">
        <v>70</v>
      </c>
      <c r="C12" s="98">
        <v>18230716</v>
      </c>
      <c r="D12" s="61" t="s">
        <v>131</v>
      </c>
      <c r="E12" s="38" t="s">
        <v>1168</v>
      </c>
      <c r="F12" s="39" t="s">
        <v>1169</v>
      </c>
      <c r="G12" s="39">
        <v>7</v>
      </c>
      <c r="H12" s="39"/>
      <c r="I12" s="40" t="s">
        <v>270</v>
      </c>
      <c r="J12" s="41">
        <v>11</v>
      </c>
      <c r="K12" s="41">
        <v>1188.69</v>
      </c>
      <c r="L12" s="41"/>
      <c r="M12" s="42">
        <v>400</v>
      </c>
      <c r="N12" s="42">
        <v>399.62</v>
      </c>
      <c r="O12" s="43">
        <v>13075.59</v>
      </c>
      <c r="P12" s="44">
        <v>4400</v>
      </c>
      <c r="Q12" s="44">
        <v>4395.82</v>
      </c>
      <c r="R12" s="45">
        <v>389.08</v>
      </c>
      <c r="S12" s="46">
        <v>0</v>
      </c>
      <c r="T12" s="39">
        <f t="shared" si="0"/>
        <v>7</v>
      </c>
      <c r="U12" s="47">
        <f t="shared" si="1"/>
        <v>0.18100795036478701</v>
      </c>
      <c r="V12" s="48">
        <f t="shared" si="2"/>
        <v>-0.37999999999999545</v>
      </c>
      <c r="W12" s="49">
        <f t="shared" si="3"/>
        <v>2.5858278623541002E-2</v>
      </c>
      <c r="X12" s="44">
        <f t="shared" si="4"/>
        <v>1719.6368125858144</v>
      </c>
      <c r="Y12" s="44">
        <f t="shared" si="5"/>
        <v>-4.180000000000291</v>
      </c>
      <c r="Z12" s="44">
        <f t="shared" si="6"/>
        <v>5573.0682644174567</v>
      </c>
      <c r="AA12" s="50">
        <f t="shared" si="7"/>
        <v>6115.4568125858141</v>
      </c>
      <c r="AB12" s="51">
        <f>Z12/(1+ElecDiscountRate)^1</f>
        <v>5209.9357431218623</v>
      </c>
      <c r="AC12" s="44">
        <f>AA12/(1+ElecDiscountRate)^1</f>
        <v>5716.9830911337885</v>
      </c>
      <c r="AD12" s="44">
        <f t="shared" si="9"/>
        <v>23089.655840921994</v>
      </c>
      <c r="AE12" s="44">
        <f t="shared" si="10"/>
        <v>0</v>
      </c>
      <c r="AF12" s="52">
        <f>HLOOKUP(I12,ElecAvoidedCostsWOCC!$A$5:$Q$50,G12+1,FALSE)</f>
        <v>0.49980838947667638</v>
      </c>
      <c r="AG12" s="44">
        <f t="shared" si="11"/>
        <v>6535.2895793573352</v>
      </c>
      <c r="AH12" s="52">
        <f>HLOOKUP(I12,ElecAvoidedCostsWOCC!$A$5:$Q$50,T12+1,FALSE)</f>
        <v>0.49980838947667638</v>
      </c>
      <c r="AI12" s="44">
        <f t="shared" si="12"/>
        <v>0</v>
      </c>
      <c r="AJ12" s="44">
        <f t="shared" si="13"/>
        <v>6535.2895793573352</v>
      </c>
      <c r="AK12" s="44">
        <f>HLOOKUP(I12,ElecAvoidedCostsWOCC!$A$5:$Q$50,G12+1,FALSE)*J12*L12</f>
        <v>0</v>
      </c>
      <c r="AL12" s="44">
        <f t="shared" si="14"/>
        <v>6535.2895793573352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6535.2895793573352</v>
      </c>
      <c r="AN12" s="48">
        <f t="shared" si="15"/>
        <v>30278.474378215062</v>
      </c>
      <c r="AO12" s="47">
        <f t="shared" si="16"/>
        <v>1.25438967034962</v>
      </c>
      <c r="AP12" s="47">
        <f t="shared" si="17"/>
        <v>5.296232977349991</v>
      </c>
    </row>
    <row r="13" spans="1:42" ht="13.5" customHeight="1">
      <c r="A13" s="56" t="s">
        <v>255</v>
      </c>
      <c r="B13" s="97" t="s">
        <v>70</v>
      </c>
      <c r="C13" s="98">
        <v>18230716</v>
      </c>
      <c r="D13" s="61" t="s">
        <v>131</v>
      </c>
      <c r="E13" s="38" t="s">
        <v>1170</v>
      </c>
      <c r="F13" s="39" t="s">
        <v>1171</v>
      </c>
      <c r="G13" s="39">
        <v>12</v>
      </c>
      <c r="H13" s="39"/>
      <c r="I13" s="40" t="s">
        <v>272</v>
      </c>
      <c r="J13" s="41">
        <v>7</v>
      </c>
      <c r="K13" s="41">
        <v>1951</v>
      </c>
      <c r="L13" s="41"/>
      <c r="M13" s="42">
        <v>500</v>
      </c>
      <c r="N13" s="42">
        <v>1007</v>
      </c>
      <c r="O13" s="43">
        <v>13657</v>
      </c>
      <c r="P13" s="44">
        <v>3500</v>
      </c>
      <c r="Q13" s="44">
        <v>7049</v>
      </c>
      <c r="R13" s="45">
        <v>0</v>
      </c>
      <c r="S13" s="46">
        <v>0</v>
      </c>
      <c r="T13" s="39">
        <f t="shared" si="0"/>
        <v>12</v>
      </c>
      <c r="U13" s="47">
        <f t="shared" si="1"/>
        <v>0.3240968961202052</v>
      </c>
      <c r="V13" s="48">
        <f t="shared" si="2"/>
        <v>507</v>
      </c>
      <c r="W13" s="49">
        <f t="shared" si="3"/>
        <v>2.7008074676683765E-2</v>
      </c>
      <c r="X13" s="44">
        <f t="shared" si="4"/>
        <v>1796.1009751364541</v>
      </c>
      <c r="Y13" s="44">
        <f t="shared" si="5"/>
        <v>3549</v>
      </c>
      <c r="Z13" s="44">
        <f t="shared" si="6"/>
        <v>5820.8764030647344</v>
      </c>
      <c r="AA13" s="50">
        <f t="shared" si="7"/>
        <v>8845.1009751364545</v>
      </c>
      <c r="AB13" s="51">
        <f>Z13/(1+ElecDiscountRate)^1</f>
        <v>5441.5970861594224</v>
      </c>
      <c r="AC13" s="44">
        <f>AA13/(1+ElecDiscountRate)^1</f>
        <v>8268.7678556010596</v>
      </c>
      <c r="AD13" s="44">
        <f t="shared" si="9"/>
        <v>0</v>
      </c>
      <c r="AE13" s="44">
        <f t="shared" si="10"/>
        <v>0</v>
      </c>
      <c r="AF13" s="52">
        <f>HLOOKUP(I13,ElecAvoidedCostsWOCC!$A$5:$Q$50,G13+1,FALSE)</f>
        <v>0.82713841420343059</v>
      </c>
      <c r="AG13" s="44">
        <f t="shared" si="11"/>
        <v>11296.229322776253</v>
      </c>
      <c r="AH13" s="52">
        <f>HLOOKUP(I13,ElecAvoidedCostsWOCC!$A$5:$Q$50,T13+1,FALSE)</f>
        <v>0.82713841420343059</v>
      </c>
      <c r="AI13" s="44">
        <f t="shared" si="12"/>
        <v>0</v>
      </c>
      <c r="AJ13" s="44">
        <f t="shared" si="13"/>
        <v>11296.229322776253</v>
      </c>
      <c r="AK13" s="44">
        <f>HLOOKUP(I13,ElecAvoidedCostsWOCC!$A$5:$Q$50,G13+1,FALSE)*J13*L13</f>
        <v>0</v>
      </c>
      <c r="AL13" s="44">
        <f t="shared" si="14"/>
        <v>11296.229322776253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11296.229322776251</v>
      </c>
      <c r="AN13" s="48">
        <f t="shared" si="15"/>
        <v>12425.852255053876</v>
      </c>
      <c r="AO13" s="47">
        <f t="shared" si="16"/>
        <v>2.0759032952858547</v>
      </c>
      <c r="AP13" s="47">
        <f t="shared" si="17"/>
        <v>1.5027453270001903</v>
      </c>
    </row>
    <row r="14" spans="1:42" ht="13.5" customHeight="1">
      <c r="A14" s="55">
        <f>SUM(Y5:Y972)</f>
        <v>13597.800000000001</v>
      </c>
      <c r="B14" s="97" t="s">
        <v>70</v>
      </c>
      <c r="C14" s="98">
        <v>18230716</v>
      </c>
      <c r="D14" s="61" t="s">
        <v>131</v>
      </c>
      <c r="E14" s="38" t="s">
        <v>1172</v>
      </c>
      <c r="F14" s="39" t="s">
        <v>1173</v>
      </c>
      <c r="G14" s="39">
        <v>12</v>
      </c>
      <c r="H14" s="39"/>
      <c r="I14" s="40" t="s">
        <v>272</v>
      </c>
      <c r="J14" s="41">
        <v>2</v>
      </c>
      <c r="K14" s="41">
        <v>1740</v>
      </c>
      <c r="L14" s="41"/>
      <c r="M14" s="42">
        <v>450</v>
      </c>
      <c r="N14" s="42">
        <v>793</v>
      </c>
      <c r="O14" s="43">
        <v>3480</v>
      </c>
      <c r="P14" s="44">
        <v>900</v>
      </c>
      <c r="Q14" s="44">
        <v>1586</v>
      </c>
      <c r="R14" s="45">
        <v>0</v>
      </c>
      <c r="S14" s="46">
        <v>0</v>
      </c>
      <c r="T14" s="39">
        <f t="shared" ref="T14:T60" si="18">G14+H14</f>
        <v>12</v>
      </c>
      <c r="U14" s="47">
        <f t="shared" ref="U14:U60" si="19">(O14/$A$10)*T14</f>
        <v>8.2584549937637391E-2</v>
      </c>
      <c r="V14" s="48">
        <f t="shared" ref="V14:V60" si="20">N14-M14</f>
        <v>343</v>
      </c>
      <c r="W14" s="49">
        <f t="shared" ref="W14:W60" si="21">(O14/A$10)</f>
        <v>6.8820458281364499E-3</v>
      </c>
      <c r="X14" s="44">
        <f t="shared" ref="X14:X60" si="22">W14*A$8</f>
        <v>457.67235801968656</v>
      </c>
      <c r="Y14" s="44">
        <f t="shared" ref="Y14:Y60" si="23">Q14-P14</f>
        <v>686</v>
      </c>
      <c r="Z14" s="44">
        <f t="shared" ref="Z14:Z60" si="24">X14+(A$6*W14)</f>
        <v>1483.2430169631157</v>
      </c>
      <c r="AA14" s="50">
        <f t="shared" ref="AA14:AA60" si="25">Q14+X14</f>
        <v>2043.6723580196865</v>
      </c>
      <c r="AB14" s="51">
        <f t="shared" ref="AB14:AB60" si="26">Z14/(1+ElecDiscountRate)^1</f>
        <v>1386.5971926363611</v>
      </c>
      <c r="AC14" s="44">
        <f t="shared" ref="AC14:AC60" si="27">AA14/(1+ElecDiscountRate)^1</f>
        <v>1910.5098233333517</v>
      </c>
      <c r="AD14" s="44">
        <f t="shared" ref="AD14:AD60" si="28">-PV(ElecDiscountRate,T14,R14)*J14</f>
        <v>0</v>
      </c>
      <c r="AE14" s="44">
        <f t="shared" ref="AE14:AE60" si="29">-PV(ElecDiscountRate,T14,S14)*J14</f>
        <v>0</v>
      </c>
      <c r="AF14" s="52">
        <f>HLOOKUP(I14,ElecAvoidedCostsWOCC!$A$5:$Q$50,G14+1,FALSE)</f>
        <v>0.82713841420343059</v>
      </c>
      <c r="AG14" s="44">
        <f t="shared" ref="AG14:AG60" si="30">AF14*J14*K14</f>
        <v>2878.4416814279384</v>
      </c>
      <c r="AH14" s="52">
        <f>HLOOKUP(I14,ElecAvoidedCostsWOCC!$A$5:$Q$50,T14+1,FALSE)</f>
        <v>0.82713841420343059</v>
      </c>
      <c r="AI14" s="44">
        <f t="shared" ref="AI14:AI60" si="31">AH14*J14*L14</f>
        <v>0</v>
      </c>
      <c r="AJ14" s="44">
        <f t="shared" ref="AJ14:AJ60" si="32">AG14+AI14</f>
        <v>2878.4416814279384</v>
      </c>
      <c r="AK14" s="44">
        <f>HLOOKUP(I14,ElecAvoidedCostsWOCC!$A$5:$Q$50,G14+1,FALSE)*J14*L14</f>
        <v>0</v>
      </c>
      <c r="AL14" s="44">
        <f t="shared" ref="AL14:AL60" si="33">AG14+AI14-AK14</f>
        <v>2878.4416814279384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2878.4416814279384</v>
      </c>
      <c r="AN14" s="48">
        <f t="shared" ref="AN14:AN60" si="34">AM14*1.1+AD14+AE14</f>
        <v>3166.2858495707324</v>
      </c>
      <c r="AO14" s="47">
        <f t="shared" ref="AO14:AO60" si="35">IFERROR(AM14/AB14,0)</f>
        <v>2.0759032952858556</v>
      </c>
      <c r="AP14" s="47">
        <f t="shared" ref="AP14:AP60" si="36">AN14/AC14</f>
        <v>1.6572989109505714</v>
      </c>
    </row>
    <row r="15" spans="1:42" ht="13.5" customHeight="1">
      <c r="A15" s="57" t="s">
        <v>258</v>
      </c>
      <c r="B15" s="97" t="s">
        <v>70</v>
      </c>
      <c r="C15" s="98">
        <v>18230716</v>
      </c>
      <c r="D15" s="61" t="s">
        <v>131</v>
      </c>
      <c r="E15" s="38" t="s">
        <v>1174</v>
      </c>
      <c r="F15" s="39" t="s">
        <v>1175</v>
      </c>
      <c r="G15" s="39">
        <v>10</v>
      </c>
      <c r="H15" s="39"/>
      <c r="I15" s="40" t="s">
        <v>274</v>
      </c>
      <c r="J15" s="41">
        <v>2</v>
      </c>
      <c r="K15" s="41">
        <v>666</v>
      </c>
      <c r="L15" s="41"/>
      <c r="M15" s="42">
        <v>250</v>
      </c>
      <c r="N15" s="42">
        <v>272.88</v>
      </c>
      <c r="O15" s="43">
        <v>1332</v>
      </c>
      <c r="P15" s="44">
        <v>500</v>
      </c>
      <c r="Q15" s="44">
        <v>545.76</v>
      </c>
      <c r="R15" s="45">
        <v>5378.87</v>
      </c>
      <c r="S15" s="46">
        <v>0</v>
      </c>
      <c r="T15" s="39">
        <f t="shared" si="18"/>
        <v>10</v>
      </c>
      <c r="U15" s="47">
        <f t="shared" si="19"/>
        <v>2.6341623687005031E-2</v>
      </c>
      <c r="V15" s="48">
        <f t="shared" si="20"/>
        <v>22.879999999999995</v>
      </c>
      <c r="W15" s="49">
        <f t="shared" si="21"/>
        <v>2.6341623687005031E-3</v>
      </c>
      <c r="X15" s="44">
        <f t="shared" si="22"/>
        <v>175.17804048339727</v>
      </c>
      <c r="Y15" s="44">
        <f t="shared" si="23"/>
        <v>45.759999999999991</v>
      </c>
      <c r="Z15" s="44">
        <f t="shared" si="24"/>
        <v>567.72405132036499</v>
      </c>
      <c r="AA15" s="50">
        <f t="shared" si="25"/>
        <v>720.93804048339723</v>
      </c>
      <c r="AB15" s="51">
        <f t="shared" si="26"/>
        <v>530.73202890564176</v>
      </c>
      <c r="AC15" s="44">
        <f t="shared" si="27"/>
        <v>673.9628311520961</v>
      </c>
      <c r="AD15" s="44">
        <f t="shared" si="28"/>
        <v>75662.75525328271</v>
      </c>
      <c r="AE15" s="44">
        <f t="shared" si="29"/>
        <v>0</v>
      </c>
      <c r="AF15" s="52">
        <f>HLOOKUP(I15,ElecAvoidedCostsWOCC!$A$5:$Q$50,G15+1,FALSE)</f>
        <v>0.68726615252653023</v>
      </c>
      <c r="AG15" s="44">
        <f t="shared" si="30"/>
        <v>915.43851516533823</v>
      </c>
      <c r="AH15" s="52">
        <f>HLOOKUP(I15,ElecAvoidedCostsWOCC!$A$5:$Q$50,T15+1,FALSE)</f>
        <v>0.68726615252653023</v>
      </c>
      <c r="AI15" s="44">
        <f t="shared" si="31"/>
        <v>0</v>
      </c>
      <c r="AJ15" s="44">
        <f t="shared" si="32"/>
        <v>915.43851516533823</v>
      </c>
      <c r="AK15" s="44">
        <f>HLOOKUP(I15,ElecAvoidedCostsWOCC!$A$5:$Q$50,G15+1,FALSE)*J15*L15</f>
        <v>0</v>
      </c>
      <c r="AL15" s="44">
        <f t="shared" si="33"/>
        <v>915.43851516533823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915.43851516533823</v>
      </c>
      <c r="AN15" s="48">
        <f t="shared" si="34"/>
        <v>76669.737619964581</v>
      </c>
      <c r="AO15" s="47">
        <f t="shared" si="35"/>
        <v>1.7248601277238782</v>
      </c>
      <c r="AP15" s="47">
        <f t="shared" si="36"/>
        <v>113.75959337238612</v>
      </c>
    </row>
    <row r="16" spans="1:42" ht="13.5" customHeight="1">
      <c r="A16" s="54">
        <f>SUM(U5:U971)</f>
        <v>12.785051678330255</v>
      </c>
      <c r="B16" s="97" t="s">
        <v>70</v>
      </c>
      <c r="C16" s="98">
        <v>18230716</v>
      </c>
      <c r="D16" s="61" t="s">
        <v>131</v>
      </c>
      <c r="E16" s="38" t="s">
        <v>1176</v>
      </c>
      <c r="F16" s="39" t="s">
        <v>1175</v>
      </c>
      <c r="G16" s="39">
        <v>10</v>
      </c>
      <c r="H16" s="39"/>
      <c r="I16" s="40" t="s">
        <v>274</v>
      </c>
      <c r="J16" s="41">
        <v>7</v>
      </c>
      <c r="K16" s="41">
        <v>666</v>
      </c>
      <c r="L16" s="41"/>
      <c r="M16" s="42">
        <v>250</v>
      </c>
      <c r="N16" s="42">
        <v>272.88</v>
      </c>
      <c r="O16" s="43">
        <v>4662</v>
      </c>
      <c r="P16" s="44">
        <v>1750</v>
      </c>
      <c r="Q16" s="44">
        <v>1910.16</v>
      </c>
      <c r="R16" s="45">
        <v>878.03</v>
      </c>
      <c r="S16" s="46">
        <v>0</v>
      </c>
      <c r="T16" s="39">
        <f t="shared" si="18"/>
        <v>10</v>
      </c>
      <c r="U16" s="47">
        <f t="shared" si="19"/>
        <v>9.2195682904517601E-2</v>
      </c>
      <c r="V16" s="48">
        <f t="shared" si="20"/>
        <v>22.879999999999995</v>
      </c>
      <c r="W16" s="49">
        <f t="shared" si="21"/>
        <v>9.2195682904517608E-3</v>
      </c>
      <c r="X16" s="44">
        <f t="shared" si="22"/>
        <v>613.1231416918904</v>
      </c>
      <c r="Y16" s="44">
        <f t="shared" si="23"/>
        <v>160.16000000000008</v>
      </c>
      <c r="Z16" s="44">
        <f t="shared" si="24"/>
        <v>1987.0341796212774</v>
      </c>
      <c r="AA16" s="50">
        <f t="shared" si="25"/>
        <v>2523.2831416918907</v>
      </c>
      <c r="AB16" s="51">
        <f t="shared" si="26"/>
        <v>1857.562101169746</v>
      </c>
      <c r="AC16" s="44">
        <f t="shared" si="27"/>
        <v>2358.8699090323366</v>
      </c>
      <c r="AD16" s="44">
        <f t="shared" si="28"/>
        <v>43228.334479665689</v>
      </c>
      <c r="AE16" s="44">
        <f t="shared" si="29"/>
        <v>0</v>
      </c>
      <c r="AF16" s="52">
        <f>HLOOKUP(I16,ElecAvoidedCostsWOCC!$A$5:$Q$50,G16+1,FALSE)</f>
        <v>0.68726615252653023</v>
      </c>
      <c r="AG16" s="44">
        <f t="shared" si="30"/>
        <v>3204.034803078684</v>
      </c>
      <c r="AH16" s="52">
        <f>HLOOKUP(I16,ElecAvoidedCostsWOCC!$A$5:$Q$50,T16+1,FALSE)</f>
        <v>0.68726615252653023</v>
      </c>
      <c r="AI16" s="44">
        <f t="shared" si="31"/>
        <v>0</v>
      </c>
      <c r="AJ16" s="44">
        <f t="shared" si="32"/>
        <v>3204.034803078684</v>
      </c>
      <c r="AK16" s="44">
        <f>HLOOKUP(I16,ElecAvoidedCostsWOCC!$A$5:$Q$50,G16+1,FALSE)*J16*L16</f>
        <v>0</v>
      </c>
      <c r="AL16" s="44">
        <f t="shared" si="33"/>
        <v>3204.034803078684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3204.0348030786836</v>
      </c>
      <c r="AN16" s="48">
        <f t="shared" si="34"/>
        <v>46752.772763052242</v>
      </c>
      <c r="AO16" s="47">
        <f t="shared" si="35"/>
        <v>1.7248601277238782</v>
      </c>
      <c r="AP16" s="47">
        <f t="shared" si="36"/>
        <v>19.819987776363352</v>
      </c>
    </row>
    <row r="17" spans="1:42" ht="13.5" customHeight="1">
      <c r="A17" s="58" t="s">
        <v>261</v>
      </c>
      <c r="B17" s="97" t="s">
        <v>70</v>
      </c>
      <c r="C17" s="98">
        <v>18230716</v>
      </c>
      <c r="D17" s="61" t="s">
        <v>131</v>
      </c>
      <c r="E17" s="38" t="s">
        <v>1177</v>
      </c>
      <c r="F17" s="39" t="s">
        <v>1178</v>
      </c>
      <c r="G17" s="39">
        <v>10</v>
      </c>
      <c r="H17" s="39"/>
      <c r="I17" s="40" t="s">
        <v>274</v>
      </c>
      <c r="J17" s="41">
        <v>2</v>
      </c>
      <c r="K17" s="41">
        <v>2123</v>
      </c>
      <c r="L17" s="41"/>
      <c r="M17" s="42">
        <v>500</v>
      </c>
      <c r="N17" s="42">
        <v>513.35</v>
      </c>
      <c r="O17" s="43">
        <v>4246</v>
      </c>
      <c r="P17" s="44">
        <v>1000</v>
      </c>
      <c r="Q17" s="44">
        <v>1026.7</v>
      </c>
      <c r="R17" s="45">
        <v>878.03</v>
      </c>
      <c r="S17" s="46">
        <v>0</v>
      </c>
      <c r="T17" s="39">
        <f t="shared" si="18"/>
        <v>10</v>
      </c>
      <c r="U17" s="47">
        <f t="shared" si="19"/>
        <v>8.3968869500768289E-2</v>
      </c>
      <c r="V17" s="48">
        <f t="shared" si="20"/>
        <v>13.350000000000023</v>
      </c>
      <c r="W17" s="49">
        <f t="shared" si="21"/>
        <v>8.3968869500768289E-3</v>
      </c>
      <c r="X17" s="44">
        <f t="shared" si="22"/>
        <v>558.41288280218077</v>
      </c>
      <c r="Y17" s="44">
        <f t="shared" si="23"/>
        <v>26.700000000000045</v>
      </c>
      <c r="Z17" s="44">
        <f t="shared" si="24"/>
        <v>1809.7269683981003</v>
      </c>
      <c r="AA17" s="50">
        <f t="shared" si="25"/>
        <v>1585.1128828021808</v>
      </c>
      <c r="AB17" s="51">
        <f t="shared" si="26"/>
        <v>1691.8079540040201</v>
      </c>
      <c r="AC17" s="44">
        <f t="shared" si="27"/>
        <v>1481.8293753409187</v>
      </c>
      <c r="AD17" s="44">
        <f t="shared" si="28"/>
        <v>12350.95270847591</v>
      </c>
      <c r="AE17" s="44">
        <f t="shared" si="29"/>
        <v>0</v>
      </c>
      <c r="AF17" s="52">
        <f>HLOOKUP(I17,ElecAvoidedCostsWOCC!$A$5:$Q$50,G17+1,FALSE)</f>
        <v>0.68726615252653023</v>
      </c>
      <c r="AG17" s="44">
        <f t="shared" si="30"/>
        <v>2918.1320836276473</v>
      </c>
      <c r="AH17" s="52">
        <f>HLOOKUP(I17,ElecAvoidedCostsWOCC!$A$5:$Q$50,T17+1,FALSE)</f>
        <v>0.68726615252653023</v>
      </c>
      <c r="AI17" s="44">
        <f t="shared" si="31"/>
        <v>0</v>
      </c>
      <c r="AJ17" s="44">
        <f t="shared" si="32"/>
        <v>2918.1320836276473</v>
      </c>
      <c r="AK17" s="44">
        <f>HLOOKUP(I17,ElecAvoidedCostsWOCC!$A$5:$Q$50,G17+1,FALSE)*J17*L17</f>
        <v>0</v>
      </c>
      <c r="AL17" s="44">
        <f t="shared" si="33"/>
        <v>2918.1320836276473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2918.1320836276473</v>
      </c>
      <c r="AN17" s="48">
        <f t="shared" si="34"/>
        <v>15560.898000466323</v>
      </c>
      <c r="AO17" s="47">
        <f t="shared" si="35"/>
        <v>1.7248601277238782</v>
      </c>
      <c r="AP17" s="47">
        <f t="shared" si="36"/>
        <v>10.501140184838277</v>
      </c>
    </row>
    <row r="18" spans="1:42" ht="13.5" customHeight="1">
      <c r="A18" s="59">
        <f>A6+A8</f>
        <v>215523.56</v>
      </c>
      <c r="B18" s="97" t="s">
        <v>70</v>
      </c>
      <c r="C18" s="98">
        <v>18230716</v>
      </c>
      <c r="D18" s="61" t="s">
        <v>131</v>
      </c>
      <c r="E18" s="38" t="s">
        <v>1179</v>
      </c>
      <c r="F18" s="39" t="s">
        <v>1180</v>
      </c>
      <c r="G18" s="39">
        <v>10</v>
      </c>
      <c r="H18" s="39"/>
      <c r="I18" s="40" t="s">
        <v>274</v>
      </c>
      <c r="J18" s="41">
        <v>2</v>
      </c>
      <c r="K18" s="41">
        <v>1319</v>
      </c>
      <c r="L18" s="41"/>
      <c r="M18" s="42">
        <v>375</v>
      </c>
      <c r="N18" s="42">
        <v>399.56</v>
      </c>
      <c r="O18" s="43">
        <v>2638</v>
      </c>
      <c r="P18" s="44">
        <v>750</v>
      </c>
      <c r="Q18" s="44">
        <v>799.12</v>
      </c>
      <c r="R18" s="45">
        <v>878.03</v>
      </c>
      <c r="S18" s="46">
        <v>0</v>
      </c>
      <c r="T18" s="39">
        <f t="shared" si="18"/>
        <v>10</v>
      </c>
      <c r="U18" s="47">
        <f t="shared" si="19"/>
        <v>5.216907153627573E-2</v>
      </c>
      <c r="V18" s="48">
        <f t="shared" si="20"/>
        <v>24.560000000000002</v>
      </c>
      <c r="W18" s="49">
        <f t="shared" si="21"/>
        <v>5.2169071536275731E-3</v>
      </c>
      <c r="X18" s="44">
        <f t="shared" si="22"/>
        <v>346.93668978618769</v>
      </c>
      <c r="Y18" s="44">
        <f t="shared" si="23"/>
        <v>49.120000000000005</v>
      </c>
      <c r="Z18" s="44">
        <f t="shared" si="24"/>
        <v>1124.3664019392813</v>
      </c>
      <c r="AA18" s="50">
        <f t="shared" si="25"/>
        <v>1146.0566897861877</v>
      </c>
      <c r="AB18" s="51">
        <f t="shared" si="26"/>
        <v>1051.1044236134255</v>
      </c>
      <c r="AC18" s="44">
        <f t="shared" si="27"/>
        <v>1071.381405801802</v>
      </c>
      <c r="AD18" s="44">
        <f t="shared" si="28"/>
        <v>12350.95270847591</v>
      </c>
      <c r="AE18" s="44">
        <f t="shared" si="29"/>
        <v>0</v>
      </c>
      <c r="AF18" s="52">
        <f>HLOOKUP(I18,ElecAvoidedCostsWOCC!$A$5:$Q$50,G18+1,FALSE)</f>
        <v>0.68726615252653023</v>
      </c>
      <c r="AG18" s="44">
        <f t="shared" si="30"/>
        <v>1813.0081103649868</v>
      </c>
      <c r="AH18" s="52">
        <f>HLOOKUP(I18,ElecAvoidedCostsWOCC!$A$5:$Q$50,T18+1,FALSE)</f>
        <v>0.68726615252653023</v>
      </c>
      <c r="AI18" s="44">
        <f t="shared" si="31"/>
        <v>0</v>
      </c>
      <c r="AJ18" s="44">
        <f t="shared" si="32"/>
        <v>1813.0081103649868</v>
      </c>
      <c r="AK18" s="44">
        <f>HLOOKUP(I18,ElecAvoidedCostsWOCC!$A$5:$Q$50,G18+1,FALSE)*J18*L18</f>
        <v>0</v>
      </c>
      <c r="AL18" s="44">
        <f t="shared" si="33"/>
        <v>1813.0081103649868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1813.0081103649868</v>
      </c>
      <c r="AN18" s="48">
        <f t="shared" si="34"/>
        <v>14345.261629877396</v>
      </c>
      <c r="AO18" s="47">
        <f t="shared" si="35"/>
        <v>1.7248601277238784</v>
      </c>
      <c r="AP18" s="47">
        <f t="shared" si="36"/>
        <v>13.389500277113422</v>
      </c>
    </row>
    <row r="19" spans="1:42" ht="13.5" customHeight="1">
      <c r="A19" s="58" t="s">
        <v>231</v>
      </c>
      <c r="B19" s="97" t="s">
        <v>70</v>
      </c>
      <c r="C19" s="98">
        <v>18230716</v>
      </c>
      <c r="D19" s="61" t="s">
        <v>131</v>
      </c>
      <c r="E19" s="38" t="s">
        <v>1181</v>
      </c>
      <c r="F19" s="39" t="s">
        <v>1182</v>
      </c>
      <c r="G19" s="39">
        <v>10</v>
      </c>
      <c r="H19" s="39"/>
      <c r="I19" s="40" t="s">
        <v>274</v>
      </c>
      <c r="J19" s="41">
        <v>4</v>
      </c>
      <c r="K19" s="41">
        <v>745</v>
      </c>
      <c r="L19" s="41"/>
      <c r="M19" s="42">
        <v>200</v>
      </c>
      <c r="N19" s="42">
        <v>224.48</v>
      </c>
      <c r="O19" s="43">
        <v>2980</v>
      </c>
      <c r="P19" s="44">
        <v>800</v>
      </c>
      <c r="Q19" s="44">
        <v>897.92</v>
      </c>
      <c r="R19" s="45">
        <v>878.03</v>
      </c>
      <c r="S19" s="46">
        <v>0</v>
      </c>
      <c r="T19" s="39">
        <f t="shared" si="18"/>
        <v>10</v>
      </c>
      <c r="U19" s="47">
        <f t="shared" si="19"/>
        <v>5.8932461401858108E-2</v>
      </c>
      <c r="V19" s="48">
        <f t="shared" si="20"/>
        <v>24.47999999999999</v>
      </c>
      <c r="W19" s="49">
        <f t="shared" si="21"/>
        <v>5.8932461401858104E-3</v>
      </c>
      <c r="X19" s="44">
        <f t="shared" si="22"/>
        <v>391.91483531570861</v>
      </c>
      <c r="Y19" s="44">
        <f t="shared" si="23"/>
        <v>97.919999999999959</v>
      </c>
      <c r="Z19" s="44">
        <f t="shared" si="24"/>
        <v>1270.1333880891048</v>
      </c>
      <c r="AA19" s="50">
        <f t="shared" si="25"/>
        <v>1289.8348353157085</v>
      </c>
      <c r="AB19" s="51">
        <f t="shared" si="26"/>
        <v>1187.3734580621713</v>
      </c>
      <c r="AC19" s="44">
        <f t="shared" si="27"/>
        <v>1205.7911894135816</v>
      </c>
      <c r="AD19" s="44">
        <f t="shared" si="28"/>
        <v>24701.90541695182</v>
      </c>
      <c r="AE19" s="44">
        <f t="shared" si="29"/>
        <v>0</v>
      </c>
      <c r="AF19" s="52">
        <f>HLOOKUP(I19,ElecAvoidedCostsWOCC!$A$5:$Q$50,G19+1,FALSE)</f>
        <v>0.68726615252653023</v>
      </c>
      <c r="AG19" s="44">
        <f t="shared" si="30"/>
        <v>2048.0531345290601</v>
      </c>
      <c r="AH19" s="52">
        <f>HLOOKUP(I19,ElecAvoidedCostsWOCC!$A$5:$Q$50,T19+1,FALSE)</f>
        <v>0.68726615252653023</v>
      </c>
      <c r="AI19" s="44">
        <f t="shared" si="31"/>
        <v>0</v>
      </c>
      <c r="AJ19" s="44">
        <f t="shared" si="32"/>
        <v>2048.0531345290601</v>
      </c>
      <c r="AK19" s="44">
        <f>HLOOKUP(I19,ElecAvoidedCostsWOCC!$A$5:$Q$50,G19+1,FALSE)*J19*L19</f>
        <v>0</v>
      </c>
      <c r="AL19" s="44">
        <f t="shared" si="33"/>
        <v>2048.0531345290601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2048.0531345290601</v>
      </c>
      <c r="AN19" s="48">
        <f t="shared" si="34"/>
        <v>26954.763864933786</v>
      </c>
      <c r="AO19" s="47">
        <f t="shared" si="35"/>
        <v>1.7248601277238786</v>
      </c>
      <c r="AP19" s="47">
        <f t="shared" si="36"/>
        <v>22.354420982328481</v>
      </c>
    </row>
    <row r="20" spans="1:42" ht="13.5" customHeight="1">
      <c r="A20" s="59">
        <f>A8+SUM(Q5:Q878)</f>
        <v>167975.16999999998</v>
      </c>
      <c r="B20" s="97" t="s">
        <v>70</v>
      </c>
      <c r="C20" s="98">
        <v>18230716</v>
      </c>
      <c r="D20" s="61" t="s">
        <v>131</v>
      </c>
      <c r="E20" s="38" t="s">
        <v>1183</v>
      </c>
      <c r="F20" s="39" t="s">
        <v>1184</v>
      </c>
      <c r="G20" s="39">
        <v>10</v>
      </c>
      <c r="H20" s="39"/>
      <c r="I20" s="40" t="s">
        <v>274</v>
      </c>
      <c r="J20" s="41">
        <v>3</v>
      </c>
      <c r="K20" s="41">
        <v>344</v>
      </c>
      <c r="L20" s="41"/>
      <c r="M20" s="42">
        <v>150</v>
      </c>
      <c r="N20" s="42">
        <v>151.82</v>
      </c>
      <c r="O20" s="43">
        <v>1032</v>
      </c>
      <c r="P20" s="44">
        <v>450</v>
      </c>
      <c r="Q20" s="44">
        <v>455.46</v>
      </c>
      <c r="R20" s="45">
        <v>878.03</v>
      </c>
      <c r="S20" s="46">
        <v>0</v>
      </c>
      <c r="T20" s="39">
        <f t="shared" si="18"/>
        <v>10</v>
      </c>
      <c r="U20" s="47">
        <f t="shared" si="19"/>
        <v>2.0408825559301194E-2</v>
      </c>
      <c r="V20" s="48">
        <f t="shared" si="20"/>
        <v>1.8199999999999932</v>
      </c>
      <c r="W20" s="49">
        <f t="shared" si="21"/>
        <v>2.0408825559301196E-3</v>
      </c>
      <c r="X20" s="44">
        <f t="shared" si="22"/>
        <v>135.7235268610105</v>
      </c>
      <c r="Y20" s="44">
        <f t="shared" si="23"/>
        <v>5.4599999999999795</v>
      </c>
      <c r="Z20" s="44">
        <f t="shared" si="24"/>
        <v>439.85827399595848</v>
      </c>
      <c r="AA20" s="50">
        <f t="shared" si="25"/>
        <v>591.18352686101048</v>
      </c>
      <c r="AB20" s="51">
        <f t="shared" si="26"/>
        <v>411.19778816112785</v>
      </c>
      <c r="AC20" s="44">
        <f t="shared" si="27"/>
        <v>552.66292124989286</v>
      </c>
      <c r="AD20" s="44">
        <f t="shared" si="28"/>
        <v>18526.429062713865</v>
      </c>
      <c r="AE20" s="44">
        <f t="shared" si="29"/>
        <v>0</v>
      </c>
      <c r="AF20" s="52">
        <f>HLOOKUP(I20,ElecAvoidedCostsWOCC!$A$5:$Q$50,G20+1,FALSE)</f>
        <v>0.68726615252653023</v>
      </c>
      <c r="AG20" s="44">
        <f t="shared" si="30"/>
        <v>709.25866940737922</v>
      </c>
      <c r="AH20" s="52">
        <f>HLOOKUP(I20,ElecAvoidedCostsWOCC!$A$5:$Q$50,T20+1,FALSE)</f>
        <v>0.68726615252653023</v>
      </c>
      <c r="AI20" s="44">
        <f t="shared" si="31"/>
        <v>0</v>
      </c>
      <c r="AJ20" s="44">
        <f t="shared" si="32"/>
        <v>709.25866940737922</v>
      </c>
      <c r="AK20" s="44">
        <f>HLOOKUP(I20,ElecAvoidedCostsWOCC!$A$5:$Q$50,G20+1,FALSE)*J20*L20</f>
        <v>0</v>
      </c>
      <c r="AL20" s="44">
        <f t="shared" si="33"/>
        <v>709.25866940737922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709.25866940737922</v>
      </c>
      <c r="AN20" s="48">
        <f t="shared" si="34"/>
        <v>19306.613599061984</v>
      </c>
      <c r="AO20" s="47">
        <f t="shared" si="35"/>
        <v>1.7248601277238782</v>
      </c>
      <c r="AP20" s="47">
        <f t="shared" si="36"/>
        <v>34.933795731037073</v>
      </c>
    </row>
    <row r="21" spans="1:42" ht="13.5" customHeight="1">
      <c r="A21" s="58" t="s">
        <v>245</v>
      </c>
      <c r="B21" s="97" t="s">
        <v>70</v>
      </c>
      <c r="C21" s="98">
        <v>18230716</v>
      </c>
      <c r="D21" s="61" t="s">
        <v>131</v>
      </c>
      <c r="E21" s="38" t="s">
        <v>1185</v>
      </c>
      <c r="F21" s="39" t="s">
        <v>1186</v>
      </c>
      <c r="G21" s="39"/>
      <c r="H21" s="39"/>
      <c r="I21" s="40"/>
      <c r="J21" s="41">
        <v>1</v>
      </c>
      <c r="K21" s="41">
        <v>0</v>
      </c>
      <c r="L21" s="41"/>
      <c r="M21" s="42">
        <v>25</v>
      </c>
      <c r="N21" s="42">
        <v>25</v>
      </c>
      <c r="O21" s="43">
        <v>0</v>
      </c>
      <c r="P21" s="44">
        <v>25</v>
      </c>
      <c r="Q21" s="44">
        <v>25</v>
      </c>
      <c r="R21" s="45">
        <v>0</v>
      </c>
      <c r="S21" s="46">
        <v>0</v>
      </c>
      <c r="T21" s="39">
        <f t="shared" si="18"/>
        <v>0</v>
      </c>
      <c r="U21" s="47">
        <f t="shared" si="19"/>
        <v>0</v>
      </c>
      <c r="V21" s="48">
        <f t="shared" si="20"/>
        <v>0</v>
      </c>
      <c r="W21" s="49">
        <f t="shared" si="21"/>
        <v>0</v>
      </c>
      <c r="X21" s="44">
        <f t="shared" si="22"/>
        <v>0</v>
      </c>
      <c r="Y21" s="44">
        <f t="shared" si="23"/>
        <v>0</v>
      </c>
      <c r="Z21" s="44">
        <f t="shared" si="24"/>
        <v>0</v>
      </c>
      <c r="AA21" s="50">
        <f t="shared" si="25"/>
        <v>25</v>
      </c>
      <c r="AB21" s="51">
        <f t="shared" si="26"/>
        <v>0</v>
      </c>
      <c r="AC21" s="44">
        <f t="shared" si="27"/>
        <v>23.371038608955779</v>
      </c>
      <c r="AD21" s="44">
        <f t="shared" si="28"/>
        <v>0</v>
      </c>
      <c r="AE21" s="44">
        <f t="shared" si="29"/>
        <v>0</v>
      </c>
      <c r="AF21" s="52" t="e">
        <f>HLOOKUP(I21,ElecAvoidedCostsWOCC!$A$5:$Q$50,G21+1,FALSE)</f>
        <v>#N/A</v>
      </c>
      <c r="AG21" s="44" t="e">
        <f t="shared" si="30"/>
        <v>#N/A</v>
      </c>
      <c r="AH21" s="52" t="e">
        <f>HLOOKUP(I21,ElecAvoidedCostsWOCC!$A$5:$Q$50,T21+1,FALSE)</f>
        <v>#N/A</v>
      </c>
      <c r="AI21" s="44" t="e">
        <f t="shared" si="31"/>
        <v>#N/A</v>
      </c>
      <c r="AJ21" s="44" t="e">
        <f t="shared" si="32"/>
        <v>#N/A</v>
      </c>
      <c r="AK21" s="44" t="e">
        <f>HLOOKUP(I21,ElecAvoidedCostsWOCC!$A$5:$Q$50,G21+1,FALSE)*J21*L21</f>
        <v>#N/A</v>
      </c>
      <c r="AL21" s="44" t="e">
        <f t="shared" si="3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4"/>
        <v>0</v>
      </c>
      <c r="AO21" s="47">
        <f t="shared" si="35"/>
        <v>0</v>
      </c>
      <c r="AP21" s="47">
        <f t="shared" si="36"/>
        <v>0</v>
      </c>
    </row>
    <row r="22" spans="1:42" ht="13.5" customHeight="1">
      <c r="A22" s="60">
        <f>(SUM(AM5:AM972)/(SUM(AB5:AB972)))</f>
        <v>2.1865814196037672</v>
      </c>
      <c r="B22" s="97" t="s">
        <v>70</v>
      </c>
      <c r="C22" s="98">
        <v>18230716</v>
      </c>
      <c r="D22" s="61" t="s">
        <v>131</v>
      </c>
      <c r="E22" s="38" t="s">
        <v>1187</v>
      </c>
      <c r="F22" s="39" t="s">
        <v>1188</v>
      </c>
      <c r="G22" s="39"/>
      <c r="H22" s="39"/>
      <c r="I22" s="40"/>
      <c r="J22" s="41">
        <v>5</v>
      </c>
      <c r="K22" s="41">
        <v>0</v>
      </c>
      <c r="L22" s="41"/>
      <c r="M22" s="42">
        <v>50</v>
      </c>
      <c r="N22" s="42">
        <v>50</v>
      </c>
      <c r="O22" s="43">
        <v>0</v>
      </c>
      <c r="P22" s="44">
        <v>250</v>
      </c>
      <c r="Q22" s="44">
        <v>250</v>
      </c>
      <c r="R22" s="45">
        <v>0</v>
      </c>
      <c r="S22" s="46">
        <v>0</v>
      </c>
      <c r="T22" s="39">
        <f t="shared" si="18"/>
        <v>0</v>
      </c>
      <c r="U22" s="47">
        <f t="shared" si="19"/>
        <v>0</v>
      </c>
      <c r="V22" s="48">
        <f t="shared" si="20"/>
        <v>0</v>
      </c>
      <c r="W22" s="49">
        <f t="shared" si="21"/>
        <v>0</v>
      </c>
      <c r="X22" s="44">
        <f t="shared" si="22"/>
        <v>0</v>
      </c>
      <c r="Y22" s="44">
        <f t="shared" si="23"/>
        <v>0</v>
      </c>
      <c r="Z22" s="44">
        <f t="shared" si="24"/>
        <v>0</v>
      </c>
      <c r="AA22" s="50">
        <f t="shared" si="25"/>
        <v>250</v>
      </c>
      <c r="AB22" s="51">
        <f t="shared" si="26"/>
        <v>0</v>
      </c>
      <c r="AC22" s="44">
        <f t="shared" si="27"/>
        <v>233.7103860895578</v>
      </c>
      <c r="AD22" s="44">
        <f t="shared" si="28"/>
        <v>0</v>
      </c>
      <c r="AE22" s="44">
        <f t="shared" si="29"/>
        <v>0</v>
      </c>
      <c r="AF22" s="52" t="e">
        <f>HLOOKUP(I22,ElecAvoidedCostsWOCC!$A$5:$Q$50,G22+1,FALSE)</f>
        <v>#N/A</v>
      </c>
      <c r="AG22" s="44" t="e">
        <f t="shared" si="30"/>
        <v>#N/A</v>
      </c>
      <c r="AH22" s="52" t="e">
        <f>HLOOKUP(I22,ElecAvoidedCostsWOCC!$A$5:$Q$50,T22+1,FALSE)</f>
        <v>#N/A</v>
      </c>
      <c r="AI22" s="44" t="e">
        <f t="shared" si="31"/>
        <v>#N/A</v>
      </c>
      <c r="AJ22" s="44" t="e">
        <f t="shared" si="32"/>
        <v>#N/A</v>
      </c>
      <c r="AK22" s="44" t="e">
        <f>HLOOKUP(I22,ElecAvoidedCostsWOCC!$A$5:$Q$50,G22+1,FALSE)*J22*L22</f>
        <v>#N/A</v>
      </c>
      <c r="AL22" s="44" t="e">
        <f t="shared" si="3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4"/>
        <v>0</v>
      </c>
      <c r="AO22" s="47">
        <f t="shared" si="35"/>
        <v>0</v>
      </c>
      <c r="AP22" s="47">
        <f t="shared" si="36"/>
        <v>0</v>
      </c>
    </row>
    <row r="23" spans="1:42" ht="13.5" customHeight="1">
      <c r="A23" s="58" t="s">
        <v>246</v>
      </c>
      <c r="B23" s="97" t="s">
        <v>70</v>
      </c>
      <c r="C23" s="98">
        <v>18230716</v>
      </c>
      <c r="D23" s="61" t="s">
        <v>131</v>
      </c>
      <c r="E23" s="38" t="s">
        <v>1189</v>
      </c>
      <c r="F23" s="39" t="s">
        <v>1188</v>
      </c>
      <c r="G23" s="39"/>
      <c r="H23" s="39"/>
      <c r="I23" s="40"/>
      <c r="J23" s="41">
        <v>14</v>
      </c>
      <c r="K23" s="41">
        <v>0</v>
      </c>
      <c r="L23" s="41"/>
      <c r="M23" s="42">
        <v>50</v>
      </c>
      <c r="N23" s="42">
        <v>0</v>
      </c>
      <c r="O23" s="43">
        <v>0</v>
      </c>
      <c r="P23" s="44">
        <v>700</v>
      </c>
      <c r="Q23" s="44">
        <v>0</v>
      </c>
      <c r="R23" s="45">
        <v>0</v>
      </c>
      <c r="S23" s="46">
        <v>0</v>
      </c>
      <c r="T23" s="39">
        <f t="shared" si="18"/>
        <v>0</v>
      </c>
      <c r="U23" s="47">
        <f t="shared" si="19"/>
        <v>0</v>
      </c>
      <c r="V23" s="48">
        <f t="shared" si="20"/>
        <v>-50</v>
      </c>
      <c r="W23" s="49">
        <f t="shared" si="21"/>
        <v>0</v>
      </c>
      <c r="X23" s="44">
        <f t="shared" si="22"/>
        <v>0</v>
      </c>
      <c r="Y23" s="44">
        <f t="shared" si="23"/>
        <v>-700</v>
      </c>
      <c r="Z23" s="44">
        <f t="shared" si="24"/>
        <v>0</v>
      </c>
      <c r="AA23" s="50">
        <f t="shared" si="25"/>
        <v>0</v>
      </c>
      <c r="AB23" s="51">
        <f t="shared" si="26"/>
        <v>0</v>
      </c>
      <c r="AC23" s="44">
        <f t="shared" si="27"/>
        <v>0</v>
      </c>
      <c r="AD23" s="44">
        <f t="shared" si="28"/>
        <v>0</v>
      </c>
      <c r="AE23" s="44">
        <f t="shared" si="29"/>
        <v>0</v>
      </c>
      <c r="AF23" s="52" t="e">
        <f>HLOOKUP(I23,ElecAvoidedCostsWOCC!$A$5:$Q$50,G23+1,FALSE)</f>
        <v>#N/A</v>
      </c>
      <c r="AG23" s="44" t="e">
        <f t="shared" si="30"/>
        <v>#N/A</v>
      </c>
      <c r="AH23" s="52" t="e">
        <f>HLOOKUP(I23,ElecAvoidedCostsWOCC!$A$5:$Q$50,T23+1,FALSE)</f>
        <v>#N/A</v>
      </c>
      <c r="AI23" s="44" t="e">
        <f t="shared" si="31"/>
        <v>#N/A</v>
      </c>
      <c r="AJ23" s="44" t="e">
        <f t="shared" si="32"/>
        <v>#N/A</v>
      </c>
      <c r="AK23" s="44" t="e">
        <f>HLOOKUP(I23,ElecAvoidedCostsWOCC!$A$5:$Q$50,G23+1,FALSE)*J23*L23</f>
        <v>#N/A</v>
      </c>
      <c r="AL23" s="44" t="e">
        <f t="shared" si="3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4"/>
        <v>0</v>
      </c>
      <c r="AO23" s="47">
        <f t="shared" si="35"/>
        <v>0</v>
      </c>
      <c r="AP23" s="47" t="e">
        <f t="shared" si="36"/>
        <v>#DIV/0!</v>
      </c>
    </row>
    <row r="24" spans="1:42" ht="13.5" customHeight="1">
      <c r="A24" s="60">
        <f>(SUM(AN5:AN972)/SUM(AC5:AC972))</f>
        <v>8.1454961589368118</v>
      </c>
      <c r="B24" s="97" t="s">
        <v>70</v>
      </c>
      <c r="C24" s="98">
        <v>18230716</v>
      </c>
      <c r="D24" s="61" t="s">
        <v>131</v>
      </c>
      <c r="E24" s="38" t="s">
        <v>1190</v>
      </c>
      <c r="F24" s="39" t="s">
        <v>1191</v>
      </c>
      <c r="G24" s="39"/>
      <c r="H24" s="39"/>
      <c r="I24" s="40"/>
      <c r="J24" s="41">
        <v>2</v>
      </c>
      <c r="K24" s="41">
        <v>0</v>
      </c>
      <c r="L24" s="41"/>
      <c r="M24" s="42">
        <v>50</v>
      </c>
      <c r="N24" s="42">
        <v>0</v>
      </c>
      <c r="O24" s="43">
        <v>0</v>
      </c>
      <c r="P24" s="44">
        <v>100</v>
      </c>
      <c r="Q24" s="44">
        <v>0</v>
      </c>
      <c r="R24" s="45">
        <v>0</v>
      </c>
      <c r="S24" s="46">
        <v>0</v>
      </c>
      <c r="T24" s="39">
        <f t="shared" si="18"/>
        <v>0</v>
      </c>
      <c r="U24" s="47">
        <f t="shared" si="19"/>
        <v>0</v>
      </c>
      <c r="V24" s="48">
        <f t="shared" si="20"/>
        <v>-50</v>
      </c>
      <c r="W24" s="49">
        <f t="shared" si="21"/>
        <v>0</v>
      </c>
      <c r="X24" s="44">
        <f t="shared" si="22"/>
        <v>0</v>
      </c>
      <c r="Y24" s="44">
        <f t="shared" si="23"/>
        <v>-100</v>
      </c>
      <c r="Z24" s="44">
        <f t="shared" si="24"/>
        <v>0</v>
      </c>
      <c r="AA24" s="50">
        <f t="shared" si="25"/>
        <v>0</v>
      </c>
      <c r="AB24" s="51">
        <f t="shared" si="26"/>
        <v>0</v>
      </c>
      <c r="AC24" s="44">
        <f t="shared" si="27"/>
        <v>0</v>
      </c>
      <c r="AD24" s="44">
        <f t="shared" si="28"/>
        <v>0</v>
      </c>
      <c r="AE24" s="44">
        <f t="shared" si="29"/>
        <v>0</v>
      </c>
      <c r="AF24" s="52" t="e">
        <f>HLOOKUP(I24,ElecAvoidedCostsWOCC!$A$5:$Q$50,G24+1,FALSE)</f>
        <v>#N/A</v>
      </c>
      <c r="AG24" s="44" t="e">
        <f t="shared" si="30"/>
        <v>#N/A</v>
      </c>
      <c r="AH24" s="52" t="e">
        <f>HLOOKUP(I24,ElecAvoidedCostsWOCC!$A$5:$Q$50,T24+1,FALSE)</f>
        <v>#N/A</v>
      </c>
      <c r="AI24" s="44" t="e">
        <f t="shared" si="31"/>
        <v>#N/A</v>
      </c>
      <c r="AJ24" s="44" t="e">
        <f t="shared" si="32"/>
        <v>#N/A</v>
      </c>
      <c r="AK24" s="44" t="e">
        <f>HLOOKUP(I24,ElecAvoidedCostsWOCC!$A$5:$Q$50,G24+1,FALSE)*J24*L24</f>
        <v>#N/A</v>
      </c>
      <c r="AL24" s="44" t="e">
        <f t="shared" si="3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4"/>
        <v>0</v>
      </c>
      <c r="AO24" s="47">
        <f t="shared" si="35"/>
        <v>0</v>
      </c>
      <c r="AP24" s="47" t="e">
        <f t="shared" si="36"/>
        <v>#DIV/0!</v>
      </c>
    </row>
    <row r="25" spans="1:42" ht="13.5" customHeight="1">
      <c r="B25" s="97" t="s">
        <v>70</v>
      </c>
      <c r="C25" s="98">
        <v>18230716</v>
      </c>
      <c r="D25" s="61" t="s">
        <v>131</v>
      </c>
      <c r="E25" s="38" t="s">
        <v>1192</v>
      </c>
      <c r="F25" s="39" t="s">
        <v>1193</v>
      </c>
      <c r="G25" s="39"/>
      <c r="H25" s="39"/>
      <c r="I25" s="40"/>
      <c r="J25" s="41">
        <v>1</v>
      </c>
      <c r="K25" s="41">
        <v>0</v>
      </c>
      <c r="L25" s="41"/>
      <c r="M25" s="42">
        <v>50</v>
      </c>
      <c r="N25" s="42">
        <v>0</v>
      </c>
      <c r="O25" s="43">
        <v>0</v>
      </c>
      <c r="P25" s="44">
        <v>50</v>
      </c>
      <c r="Q25" s="44">
        <v>0</v>
      </c>
      <c r="R25" s="45">
        <v>0</v>
      </c>
      <c r="S25" s="46">
        <v>0</v>
      </c>
      <c r="T25" s="39">
        <f t="shared" si="18"/>
        <v>0</v>
      </c>
      <c r="U25" s="47">
        <f t="shared" si="19"/>
        <v>0</v>
      </c>
      <c r="V25" s="48">
        <f t="shared" si="20"/>
        <v>-50</v>
      </c>
      <c r="W25" s="49">
        <f t="shared" si="21"/>
        <v>0</v>
      </c>
      <c r="X25" s="44">
        <f t="shared" si="22"/>
        <v>0</v>
      </c>
      <c r="Y25" s="44">
        <f t="shared" si="23"/>
        <v>-50</v>
      </c>
      <c r="Z25" s="44">
        <f t="shared" si="24"/>
        <v>0</v>
      </c>
      <c r="AA25" s="50">
        <f t="shared" si="25"/>
        <v>0</v>
      </c>
      <c r="AB25" s="51">
        <f t="shared" si="26"/>
        <v>0</v>
      </c>
      <c r="AC25" s="44">
        <f t="shared" si="27"/>
        <v>0</v>
      </c>
      <c r="AD25" s="44">
        <f t="shared" si="28"/>
        <v>0</v>
      </c>
      <c r="AE25" s="44">
        <f t="shared" si="29"/>
        <v>0</v>
      </c>
      <c r="AF25" s="52" t="e">
        <f>HLOOKUP(I25,ElecAvoidedCostsWOCC!$A$5:$Q$50,G25+1,FALSE)</f>
        <v>#N/A</v>
      </c>
      <c r="AG25" s="44" t="e">
        <f t="shared" si="30"/>
        <v>#N/A</v>
      </c>
      <c r="AH25" s="52" t="e">
        <f>HLOOKUP(I25,ElecAvoidedCostsWOCC!$A$5:$Q$50,T25+1,FALSE)</f>
        <v>#N/A</v>
      </c>
      <c r="AI25" s="44" t="e">
        <f t="shared" si="31"/>
        <v>#N/A</v>
      </c>
      <c r="AJ25" s="44" t="e">
        <f t="shared" si="32"/>
        <v>#N/A</v>
      </c>
      <c r="AK25" s="44" t="e">
        <f>HLOOKUP(I25,ElecAvoidedCostsWOCC!$A$5:$Q$50,G25+1,FALSE)*J25*L25</f>
        <v>#N/A</v>
      </c>
      <c r="AL25" s="44" t="e">
        <f t="shared" si="33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4"/>
        <v>0</v>
      </c>
      <c r="AO25" s="47">
        <f t="shared" si="35"/>
        <v>0</v>
      </c>
      <c r="AP25" s="47" t="e">
        <f t="shared" si="36"/>
        <v>#DIV/0!</v>
      </c>
    </row>
    <row r="26" spans="1:42" ht="13.5" customHeight="1">
      <c r="B26" s="97" t="s">
        <v>70</v>
      </c>
      <c r="C26" s="98">
        <v>18230716</v>
      </c>
      <c r="D26" s="61" t="s">
        <v>131</v>
      </c>
      <c r="E26" s="38" t="s">
        <v>1194</v>
      </c>
      <c r="F26" s="39" t="s">
        <v>1195</v>
      </c>
      <c r="G26" s="39"/>
      <c r="H26" s="39"/>
      <c r="I26" s="40"/>
      <c r="J26" s="41">
        <v>2</v>
      </c>
      <c r="K26" s="41">
        <v>0</v>
      </c>
      <c r="L26" s="41"/>
      <c r="M26" s="42">
        <v>50</v>
      </c>
      <c r="N26" s="42">
        <v>50</v>
      </c>
      <c r="O26" s="43">
        <v>0</v>
      </c>
      <c r="P26" s="44">
        <v>100</v>
      </c>
      <c r="Q26" s="44">
        <v>100</v>
      </c>
      <c r="R26" s="45">
        <v>0</v>
      </c>
      <c r="S26" s="46">
        <v>0</v>
      </c>
      <c r="T26" s="39">
        <f t="shared" si="18"/>
        <v>0</v>
      </c>
      <c r="U26" s="47">
        <f t="shared" si="19"/>
        <v>0</v>
      </c>
      <c r="V26" s="48">
        <f t="shared" si="20"/>
        <v>0</v>
      </c>
      <c r="W26" s="49">
        <f t="shared" si="21"/>
        <v>0</v>
      </c>
      <c r="X26" s="44">
        <f t="shared" si="22"/>
        <v>0</v>
      </c>
      <c r="Y26" s="44">
        <f t="shared" si="23"/>
        <v>0</v>
      </c>
      <c r="Z26" s="44">
        <f t="shared" si="24"/>
        <v>0</v>
      </c>
      <c r="AA26" s="50">
        <f t="shared" si="25"/>
        <v>100</v>
      </c>
      <c r="AB26" s="51">
        <f t="shared" si="26"/>
        <v>0</v>
      </c>
      <c r="AC26" s="44">
        <f t="shared" si="27"/>
        <v>93.484154435823115</v>
      </c>
      <c r="AD26" s="44">
        <f t="shared" si="28"/>
        <v>0</v>
      </c>
      <c r="AE26" s="44">
        <f t="shared" si="29"/>
        <v>0</v>
      </c>
      <c r="AF26" s="52" t="e">
        <f>HLOOKUP(I26,ElecAvoidedCostsWOCC!$A$5:$Q$50,G26+1,FALSE)</f>
        <v>#N/A</v>
      </c>
      <c r="AG26" s="44" t="e">
        <f t="shared" si="30"/>
        <v>#N/A</v>
      </c>
      <c r="AH26" s="52" t="e">
        <f>HLOOKUP(I26,ElecAvoidedCostsWOCC!$A$5:$Q$50,T26+1,FALSE)</f>
        <v>#N/A</v>
      </c>
      <c r="AI26" s="44" t="e">
        <f t="shared" si="31"/>
        <v>#N/A</v>
      </c>
      <c r="AJ26" s="44" t="e">
        <f t="shared" si="32"/>
        <v>#N/A</v>
      </c>
      <c r="AK26" s="44" t="e">
        <f>HLOOKUP(I26,ElecAvoidedCostsWOCC!$A$5:$Q$50,G26+1,FALSE)*J26*L26</f>
        <v>#N/A</v>
      </c>
      <c r="AL26" s="44" t="e">
        <f t="shared" si="33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4"/>
        <v>0</v>
      </c>
      <c r="AO26" s="47">
        <f t="shared" si="35"/>
        <v>0</v>
      </c>
      <c r="AP26" s="47">
        <f t="shared" si="36"/>
        <v>0</v>
      </c>
    </row>
    <row r="27" spans="1:42" ht="13.5" customHeight="1">
      <c r="B27" s="97" t="s">
        <v>70</v>
      </c>
      <c r="C27" s="98">
        <v>18230716</v>
      </c>
      <c r="D27" s="61" t="s">
        <v>131</v>
      </c>
      <c r="E27" s="38" t="s">
        <v>1196</v>
      </c>
      <c r="F27" s="39" t="s">
        <v>1195</v>
      </c>
      <c r="G27" s="39"/>
      <c r="H27" s="39"/>
      <c r="I27" s="40"/>
      <c r="J27" s="41">
        <v>14</v>
      </c>
      <c r="K27" s="41">
        <v>0</v>
      </c>
      <c r="L27" s="41"/>
      <c r="M27" s="42">
        <v>50</v>
      </c>
      <c r="N27" s="42">
        <v>0</v>
      </c>
      <c r="O27" s="43">
        <v>0</v>
      </c>
      <c r="P27" s="44">
        <v>700</v>
      </c>
      <c r="Q27" s="44">
        <v>0</v>
      </c>
      <c r="R27" s="45">
        <v>0</v>
      </c>
      <c r="S27" s="46">
        <v>0</v>
      </c>
      <c r="T27" s="39">
        <f t="shared" si="18"/>
        <v>0</v>
      </c>
      <c r="U27" s="47">
        <f t="shared" si="19"/>
        <v>0</v>
      </c>
      <c r="V27" s="48">
        <f t="shared" si="20"/>
        <v>-50</v>
      </c>
      <c r="W27" s="49">
        <f t="shared" si="21"/>
        <v>0</v>
      </c>
      <c r="X27" s="44">
        <f t="shared" si="22"/>
        <v>0</v>
      </c>
      <c r="Y27" s="44">
        <f t="shared" si="23"/>
        <v>-700</v>
      </c>
      <c r="Z27" s="44">
        <f t="shared" si="24"/>
        <v>0</v>
      </c>
      <c r="AA27" s="50">
        <f t="shared" si="25"/>
        <v>0</v>
      </c>
      <c r="AB27" s="51">
        <f t="shared" si="26"/>
        <v>0</v>
      </c>
      <c r="AC27" s="44">
        <f t="shared" si="27"/>
        <v>0</v>
      </c>
      <c r="AD27" s="44">
        <f t="shared" si="28"/>
        <v>0</v>
      </c>
      <c r="AE27" s="44">
        <f t="shared" si="29"/>
        <v>0</v>
      </c>
      <c r="AF27" s="52" t="e">
        <f>HLOOKUP(I27,ElecAvoidedCostsWOCC!$A$5:$Q$50,G27+1,FALSE)</f>
        <v>#N/A</v>
      </c>
      <c r="AG27" s="44" t="e">
        <f t="shared" si="30"/>
        <v>#N/A</v>
      </c>
      <c r="AH27" s="52" t="e">
        <f>HLOOKUP(I27,ElecAvoidedCostsWOCC!$A$5:$Q$50,T27+1,FALSE)</f>
        <v>#N/A</v>
      </c>
      <c r="AI27" s="44" t="e">
        <f t="shared" si="31"/>
        <v>#N/A</v>
      </c>
      <c r="AJ27" s="44" t="e">
        <f t="shared" si="32"/>
        <v>#N/A</v>
      </c>
      <c r="AK27" s="44" t="e">
        <f>HLOOKUP(I27,ElecAvoidedCostsWOCC!$A$5:$Q$50,G27+1,FALSE)*J27*L27</f>
        <v>#N/A</v>
      </c>
      <c r="AL27" s="44" t="e">
        <f t="shared" si="33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4"/>
        <v>0</v>
      </c>
      <c r="AO27" s="47">
        <f t="shared" si="35"/>
        <v>0</v>
      </c>
      <c r="AP27" s="47" t="e">
        <f t="shared" si="36"/>
        <v>#DIV/0!</v>
      </c>
    </row>
    <row r="28" spans="1:42" ht="13.5" customHeight="1">
      <c r="B28" s="97" t="s">
        <v>70</v>
      </c>
      <c r="C28" s="98">
        <v>18230716</v>
      </c>
      <c r="D28" s="61" t="s">
        <v>131</v>
      </c>
      <c r="E28" s="38" t="s">
        <v>1197</v>
      </c>
      <c r="F28" s="39" t="s">
        <v>1198</v>
      </c>
      <c r="G28" s="39"/>
      <c r="H28" s="39"/>
      <c r="I28" s="40"/>
      <c r="J28" s="41">
        <v>7</v>
      </c>
      <c r="K28" s="41">
        <v>0</v>
      </c>
      <c r="L28" s="41"/>
      <c r="M28" s="42">
        <v>50</v>
      </c>
      <c r="N28" s="42">
        <v>50</v>
      </c>
      <c r="O28" s="43">
        <v>0</v>
      </c>
      <c r="P28" s="44">
        <v>350</v>
      </c>
      <c r="Q28" s="44">
        <v>350</v>
      </c>
      <c r="R28" s="45">
        <v>0</v>
      </c>
      <c r="S28" s="46">
        <v>0</v>
      </c>
      <c r="T28" s="39">
        <f t="shared" si="18"/>
        <v>0</v>
      </c>
      <c r="U28" s="47">
        <f t="shared" si="19"/>
        <v>0</v>
      </c>
      <c r="V28" s="48">
        <f t="shared" si="20"/>
        <v>0</v>
      </c>
      <c r="W28" s="49">
        <f t="shared" si="21"/>
        <v>0</v>
      </c>
      <c r="X28" s="44">
        <f t="shared" si="22"/>
        <v>0</v>
      </c>
      <c r="Y28" s="44">
        <f t="shared" si="23"/>
        <v>0</v>
      </c>
      <c r="Z28" s="44">
        <f t="shared" si="24"/>
        <v>0</v>
      </c>
      <c r="AA28" s="50">
        <f t="shared" si="25"/>
        <v>350</v>
      </c>
      <c r="AB28" s="51">
        <f t="shared" si="26"/>
        <v>0</v>
      </c>
      <c r="AC28" s="44">
        <f t="shared" si="27"/>
        <v>327.19454052538094</v>
      </c>
      <c r="AD28" s="44">
        <f t="shared" si="28"/>
        <v>0</v>
      </c>
      <c r="AE28" s="44">
        <f t="shared" si="29"/>
        <v>0</v>
      </c>
      <c r="AF28" s="52" t="e">
        <f>HLOOKUP(I28,ElecAvoidedCostsWOCC!$A$5:$Q$50,G28+1,FALSE)</f>
        <v>#N/A</v>
      </c>
      <c r="AG28" s="44" t="e">
        <f t="shared" si="30"/>
        <v>#N/A</v>
      </c>
      <c r="AH28" s="52" t="e">
        <f>HLOOKUP(I28,ElecAvoidedCostsWOCC!$A$5:$Q$50,T28+1,FALSE)</f>
        <v>#N/A</v>
      </c>
      <c r="AI28" s="44" t="e">
        <f t="shared" si="31"/>
        <v>#N/A</v>
      </c>
      <c r="AJ28" s="44" t="e">
        <f t="shared" si="32"/>
        <v>#N/A</v>
      </c>
      <c r="AK28" s="44" t="e">
        <f>HLOOKUP(I28,ElecAvoidedCostsWOCC!$A$5:$Q$50,G28+1,FALSE)*J28*L28</f>
        <v>#N/A</v>
      </c>
      <c r="AL28" s="44" t="e">
        <f t="shared" si="33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4"/>
        <v>0</v>
      </c>
      <c r="AO28" s="47">
        <f t="shared" si="35"/>
        <v>0</v>
      </c>
      <c r="AP28" s="47">
        <f t="shared" si="36"/>
        <v>0</v>
      </c>
    </row>
    <row r="29" spans="1:42">
      <c r="B29" s="97" t="s">
        <v>70</v>
      </c>
      <c r="C29" s="98">
        <v>18230716</v>
      </c>
      <c r="D29" s="61" t="s">
        <v>131</v>
      </c>
      <c r="E29" s="38" t="s">
        <v>1199</v>
      </c>
      <c r="F29" s="39" t="s">
        <v>1198</v>
      </c>
      <c r="G29" s="39"/>
      <c r="H29" s="39"/>
      <c r="I29" s="40"/>
      <c r="J29" s="41">
        <v>8</v>
      </c>
      <c r="K29" s="41">
        <v>0</v>
      </c>
      <c r="L29" s="41"/>
      <c r="M29" s="42">
        <v>50</v>
      </c>
      <c r="N29" s="42">
        <v>0</v>
      </c>
      <c r="O29" s="43">
        <v>0</v>
      </c>
      <c r="P29" s="44">
        <v>400</v>
      </c>
      <c r="Q29" s="44">
        <v>0</v>
      </c>
      <c r="R29" s="45">
        <v>0</v>
      </c>
      <c r="S29" s="46">
        <v>0</v>
      </c>
      <c r="T29" s="39">
        <f t="shared" si="18"/>
        <v>0</v>
      </c>
      <c r="U29" s="47">
        <f t="shared" si="19"/>
        <v>0</v>
      </c>
      <c r="V29" s="48">
        <f t="shared" si="20"/>
        <v>-50</v>
      </c>
      <c r="W29" s="49">
        <f t="shared" si="21"/>
        <v>0</v>
      </c>
      <c r="X29" s="44">
        <f t="shared" si="22"/>
        <v>0</v>
      </c>
      <c r="Y29" s="44">
        <f t="shared" si="23"/>
        <v>-400</v>
      </c>
      <c r="Z29" s="44">
        <f t="shared" si="24"/>
        <v>0</v>
      </c>
      <c r="AA29" s="50">
        <f t="shared" si="25"/>
        <v>0</v>
      </c>
      <c r="AB29" s="51">
        <f t="shared" si="26"/>
        <v>0</v>
      </c>
      <c r="AC29" s="44">
        <f t="shared" si="27"/>
        <v>0</v>
      </c>
      <c r="AD29" s="44">
        <f t="shared" si="28"/>
        <v>0</v>
      </c>
      <c r="AE29" s="44">
        <f t="shared" si="29"/>
        <v>0</v>
      </c>
      <c r="AF29" s="52" t="e">
        <f>HLOOKUP(I29,ElecAvoidedCostsWOCC!$A$5:$Q$50,G29+1,FALSE)</f>
        <v>#N/A</v>
      </c>
      <c r="AG29" s="44" t="e">
        <f t="shared" si="30"/>
        <v>#N/A</v>
      </c>
      <c r="AH29" s="52" t="e">
        <f>HLOOKUP(I29,ElecAvoidedCostsWOCC!$A$5:$Q$50,T29+1,FALSE)</f>
        <v>#N/A</v>
      </c>
      <c r="AI29" s="44" t="e">
        <f t="shared" si="31"/>
        <v>#N/A</v>
      </c>
      <c r="AJ29" s="44" t="e">
        <f t="shared" si="32"/>
        <v>#N/A</v>
      </c>
      <c r="AK29" s="44" t="e">
        <f>HLOOKUP(I29,ElecAvoidedCostsWOCC!$A$5:$Q$50,G29+1,FALSE)*J29*L29</f>
        <v>#N/A</v>
      </c>
      <c r="AL29" s="44" t="e">
        <f t="shared" si="33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4"/>
        <v>0</v>
      </c>
      <c r="AO29" s="47">
        <f t="shared" si="35"/>
        <v>0</v>
      </c>
      <c r="AP29" s="47" t="e">
        <f t="shared" si="36"/>
        <v>#DIV/0!</v>
      </c>
    </row>
    <row r="30" spans="1:42">
      <c r="B30" s="97" t="s">
        <v>70</v>
      </c>
      <c r="C30" s="98">
        <v>18230716</v>
      </c>
      <c r="D30" s="61" t="s">
        <v>131</v>
      </c>
      <c r="E30" s="38" t="s">
        <v>1200</v>
      </c>
      <c r="F30" s="39" t="s">
        <v>1201</v>
      </c>
      <c r="G30" s="39"/>
      <c r="H30" s="39"/>
      <c r="I30" s="40"/>
      <c r="J30" s="41">
        <v>1</v>
      </c>
      <c r="K30" s="41">
        <v>0</v>
      </c>
      <c r="L30" s="41"/>
      <c r="M30" s="42">
        <v>50</v>
      </c>
      <c r="N30" s="42">
        <v>50</v>
      </c>
      <c r="O30" s="43">
        <v>0</v>
      </c>
      <c r="P30" s="44">
        <v>50</v>
      </c>
      <c r="Q30" s="44">
        <v>50</v>
      </c>
      <c r="R30" s="45">
        <v>0</v>
      </c>
      <c r="S30" s="46">
        <v>0</v>
      </c>
      <c r="T30" s="39">
        <f t="shared" si="18"/>
        <v>0</v>
      </c>
      <c r="U30" s="47">
        <f t="shared" si="19"/>
        <v>0</v>
      </c>
      <c r="V30" s="48">
        <f t="shared" si="20"/>
        <v>0</v>
      </c>
      <c r="W30" s="49">
        <f t="shared" si="21"/>
        <v>0</v>
      </c>
      <c r="X30" s="44">
        <f t="shared" si="22"/>
        <v>0</v>
      </c>
      <c r="Y30" s="44">
        <f t="shared" si="23"/>
        <v>0</v>
      </c>
      <c r="Z30" s="44">
        <f t="shared" si="24"/>
        <v>0</v>
      </c>
      <c r="AA30" s="50">
        <f t="shared" si="25"/>
        <v>50</v>
      </c>
      <c r="AB30" s="51">
        <f t="shared" si="26"/>
        <v>0</v>
      </c>
      <c r="AC30" s="44">
        <f t="shared" si="27"/>
        <v>46.742077217911557</v>
      </c>
      <c r="AD30" s="44">
        <f t="shared" si="28"/>
        <v>0</v>
      </c>
      <c r="AE30" s="44">
        <f t="shared" si="29"/>
        <v>0</v>
      </c>
      <c r="AF30" s="52" t="e">
        <f>HLOOKUP(I30,ElecAvoidedCostsWOCC!$A$5:$Q$50,G30+1,FALSE)</f>
        <v>#N/A</v>
      </c>
      <c r="AG30" s="44" t="e">
        <f t="shared" si="30"/>
        <v>#N/A</v>
      </c>
      <c r="AH30" s="52" t="e">
        <f>HLOOKUP(I30,ElecAvoidedCostsWOCC!$A$5:$Q$50,T30+1,FALSE)</f>
        <v>#N/A</v>
      </c>
      <c r="AI30" s="44" t="e">
        <f t="shared" si="31"/>
        <v>#N/A</v>
      </c>
      <c r="AJ30" s="44" t="e">
        <f t="shared" si="32"/>
        <v>#N/A</v>
      </c>
      <c r="AK30" s="44" t="e">
        <f>HLOOKUP(I30,ElecAvoidedCostsWOCC!$A$5:$Q$50,G30+1,FALSE)*J30*L30</f>
        <v>#N/A</v>
      </c>
      <c r="AL30" s="44" t="e">
        <f t="shared" si="33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4"/>
        <v>0</v>
      </c>
      <c r="AO30" s="47">
        <f t="shared" si="35"/>
        <v>0</v>
      </c>
      <c r="AP30" s="47">
        <f t="shared" si="36"/>
        <v>0</v>
      </c>
    </row>
    <row r="31" spans="1:42">
      <c r="B31" s="97" t="s">
        <v>70</v>
      </c>
      <c r="C31" s="98">
        <v>18230716</v>
      </c>
      <c r="D31" s="61" t="s">
        <v>131</v>
      </c>
      <c r="E31" s="38" t="s">
        <v>1202</v>
      </c>
      <c r="F31" s="39" t="s">
        <v>1201</v>
      </c>
      <c r="G31" s="39"/>
      <c r="H31" s="39"/>
      <c r="I31" s="40"/>
      <c r="J31" s="41">
        <v>6</v>
      </c>
      <c r="K31" s="41">
        <v>0</v>
      </c>
      <c r="L31" s="41"/>
      <c r="M31" s="42">
        <v>300</v>
      </c>
      <c r="N31" s="42">
        <v>0</v>
      </c>
      <c r="O31" s="43">
        <v>0</v>
      </c>
      <c r="P31" s="44">
        <v>1800</v>
      </c>
      <c r="Q31" s="44">
        <v>0</v>
      </c>
      <c r="R31" s="45">
        <v>0</v>
      </c>
      <c r="S31" s="46">
        <v>0</v>
      </c>
      <c r="T31" s="39">
        <f t="shared" si="18"/>
        <v>0</v>
      </c>
      <c r="U31" s="47">
        <f t="shared" si="19"/>
        <v>0</v>
      </c>
      <c r="V31" s="48">
        <f t="shared" si="20"/>
        <v>-300</v>
      </c>
      <c r="W31" s="49">
        <f t="shared" si="21"/>
        <v>0</v>
      </c>
      <c r="X31" s="44">
        <f t="shared" si="22"/>
        <v>0</v>
      </c>
      <c r="Y31" s="44">
        <f t="shared" si="23"/>
        <v>-1800</v>
      </c>
      <c r="Z31" s="44">
        <f t="shared" si="24"/>
        <v>0</v>
      </c>
      <c r="AA31" s="50">
        <f t="shared" si="25"/>
        <v>0</v>
      </c>
      <c r="AB31" s="51">
        <f t="shared" si="26"/>
        <v>0</v>
      </c>
      <c r="AC31" s="44">
        <f t="shared" si="27"/>
        <v>0</v>
      </c>
      <c r="AD31" s="44">
        <f t="shared" si="28"/>
        <v>0</v>
      </c>
      <c r="AE31" s="44">
        <f t="shared" si="29"/>
        <v>0</v>
      </c>
      <c r="AF31" s="52" t="e">
        <f>HLOOKUP(I31,ElecAvoidedCostsWOCC!$A$5:$Q$50,G31+1,FALSE)</f>
        <v>#N/A</v>
      </c>
      <c r="AG31" s="44" t="e">
        <f t="shared" si="30"/>
        <v>#N/A</v>
      </c>
      <c r="AH31" s="52" t="e">
        <f>HLOOKUP(I31,ElecAvoidedCostsWOCC!$A$5:$Q$50,T31+1,FALSE)</f>
        <v>#N/A</v>
      </c>
      <c r="AI31" s="44" t="e">
        <f t="shared" si="31"/>
        <v>#N/A</v>
      </c>
      <c r="AJ31" s="44" t="e">
        <f t="shared" si="32"/>
        <v>#N/A</v>
      </c>
      <c r="AK31" s="44" t="e">
        <f>HLOOKUP(I31,ElecAvoidedCostsWOCC!$A$5:$Q$50,G31+1,FALSE)*J31*L31</f>
        <v>#N/A</v>
      </c>
      <c r="AL31" s="44" t="e">
        <f t="shared" si="33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4"/>
        <v>0</v>
      </c>
      <c r="AO31" s="47">
        <f t="shared" si="35"/>
        <v>0</v>
      </c>
      <c r="AP31" s="47" t="e">
        <f t="shared" si="36"/>
        <v>#DIV/0!</v>
      </c>
    </row>
    <row r="32" spans="1:42">
      <c r="B32" s="97" t="s">
        <v>70</v>
      </c>
      <c r="C32" s="98">
        <v>18230716</v>
      </c>
      <c r="D32" s="61" t="s">
        <v>131</v>
      </c>
      <c r="E32" s="38" t="s">
        <v>1203</v>
      </c>
      <c r="F32" s="39" t="s">
        <v>1204</v>
      </c>
      <c r="G32" s="39">
        <v>10</v>
      </c>
      <c r="H32" s="39"/>
      <c r="I32" s="40" t="s">
        <v>272</v>
      </c>
      <c r="J32" s="41">
        <v>2</v>
      </c>
      <c r="K32" s="41">
        <v>2840</v>
      </c>
      <c r="L32" s="41"/>
      <c r="M32" s="42">
        <v>550</v>
      </c>
      <c r="N32" s="42">
        <v>597.41</v>
      </c>
      <c r="O32" s="43">
        <v>5680</v>
      </c>
      <c r="P32" s="44">
        <v>1100</v>
      </c>
      <c r="Q32" s="44">
        <v>1194.82</v>
      </c>
      <c r="R32" s="45">
        <v>0</v>
      </c>
      <c r="S32" s="46">
        <v>0</v>
      </c>
      <c r="T32" s="39">
        <f t="shared" si="18"/>
        <v>10</v>
      </c>
      <c r="U32" s="47">
        <f t="shared" si="19"/>
        <v>0.11232764455119262</v>
      </c>
      <c r="V32" s="48">
        <f t="shared" si="20"/>
        <v>47.409999999999968</v>
      </c>
      <c r="W32" s="49">
        <f t="shared" si="21"/>
        <v>1.1232764455119263E-2</v>
      </c>
      <c r="X32" s="44">
        <f t="shared" si="22"/>
        <v>747.00545791718957</v>
      </c>
      <c r="Y32" s="44">
        <f t="shared" si="23"/>
        <v>94.819999999999936</v>
      </c>
      <c r="Z32" s="44">
        <f t="shared" si="24"/>
        <v>2420.9253840087636</v>
      </c>
      <c r="AA32" s="50">
        <f t="shared" si="25"/>
        <v>1941.8254579171894</v>
      </c>
      <c r="AB32" s="51">
        <f t="shared" si="26"/>
        <v>2263.1816247627962</v>
      </c>
      <c r="AC32" s="44">
        <f t="shared" si="27"/>
        <v>1815.2991099534347</v>
      </c>
      <c r="AD32" s="44">
        <f t="shared" si="28"/>
        <v>0</v>
      </c>
      <c r="AE32" s="44">
        <f t="shared" si="29"/>
        <v>0</v>
      </c>
      <c r="AF32" s="52">
        <f>HLOOKUP(I32,ElecAvoidedCostsWOCC!$A$5:$Q$50,G32+1,FALSE)</f>
        <v>0.69303218561010682</v>
      </c>
      <c r="AG32" s="44">
        <f t="shared" si="30"/>
        <v>3936.4228142654069</v>
      </c>
      <c r="AH32" s="52">
        <f>HLOOKUP(I32,ElecAvoidedCostsWOCC!$A$5:$Q$50,T32+1,FALSE)</f>
        <v>0.69303218561010682</v>
      </c>
      <c r="AI32" s="44">
        <f t="shared" si="31"/>
        <v>0</v>
      </c>
      <c r="AJ32" s="44">
        <f t="shared" si="32"/>
        <v>3936.4228142654069</v>
      </c>
      <c r="AK32" s="44">
        <f>HLOOKUP(I32,ElecAvoidedCostsWOCC!$A$5:$Q$50,G32+1,FALSE)*J32*L32</f>
        <v>0</v>
      </c>
      <c r="AL32" s="44">
        <f t="shared" si="33"/>
        <v>3936.4228142654069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3936.4228142654069</v>
      </c>
      <c r="AN32" s="48">
        <f t="shared" si="34"/>
        <v>4330.065095691948</v>
      </c>
      <c r="AO32" s="47">
        <f t="shared" si="35"/>
        <v>1.7393313780894553</v>
      </c>
      <c r="AP32" s="47">
        <f t="shared" si="36"/>
        <v>2.3853176988573641</v>
      </c>
    </row>
    <row r="33" spans="2:42">
      <c r="B33" s="97" t="s">
        <v>70</v>
      </c>
      <c r="C33" s="98">
        <v>18230716</v>
      </c>
      <c r="D33" s="61" t="s">
        <v>131</v>
      </c>
      <c r="E33" s="38" t="s">
        <v>1205</v>
      </c>
      <c r="F33" s="39" t="s">
        <v>1206</v>
      </c>
      <c r="G33" s="39">
        <v>10</v>
      </c>
      <c r="H33" s="39"/>
      <c r="I33" s="40" t="s">
        <v>272</v>
      </c>
      <c r="J33" s="41">
        <v>2</v>
      </c>
      <c r="K33" s="41">
        <v>1605</v>
      </c>
      <c r="L33" s="41"/>
      <c r="M33" s="42">
        <v>250</v>
      </c>
      <c r="N33" s="42">
        <v>280.58999999999997</v>
      </c>
      <c r="O33" s="43">
        <v>3210</v>
      </c>
      <c r="P33" s="44">
        <v>500</v>
      </c>
      <c r="Q33" s="44">
        <v>561.17999999999995</v>
      </c>
      <c r="R33" s="45">
        <v>0</v>
      </c>
      <c r="S33" s="46">
        <v>0</v>
      </c>
      <c r="T33" s="39">
        <f t="shared" si="18"/>
        <v>10</v>
      </c>
      <c r="U33" s="47">
        <f t="shared" si="19"/>
        <v>6.3480939966431046E-2</v>
      </c>
      <c r="V33" s="48">
        <f t="shared" si="20"/>
        <v>30.589999999999975</v>
      </c>
      <c r="W33" s="49">
        <f t="shared" si="21"/>
        <v>6.3480939966431048E-3</v>
      </c>
      <c r="X33" s="44">
        <f t="shared" si="22"/>
        <v>422.16329575953847</v>
      </c>
      <c r="Y33" s="44">
        <f t="shared" si="23"/>
        <v>61.17999999999995</v>
      </c>
      <c r="Z33" s="44">
        <f t="shared" si="24"/>
        <v>1368.1638173711499</v>
      </c>
      <c r="AA33" s="50">
        <f t="shared" si="25"/>
        <v>983.34329575953848</v>
      </c>
      <c r="AB33" s="51">
        <f t="shared" si="26"/>
        <v>1279.0163759662987</v>
      </c>
      <c r="AC33" s="44">
        <f t="shared" si="27"/>
        <v>919.27016524215981</v>
      </c>
      <c r="AD33" s="44">
        <f t="shared" si="28"/>
        <v>0</v>
      </c>
      <c r="AE33" s="44">
        <f t="shared" si="29"/>
        <v>0</v>
      </c>
      <c r="AF33" s="52">
        <f>HLOOKUP(I33,ElecAvoidedCostsWOCC!$A$5:$Q$50,G33+1,FALSE)</f>
        <v>0.69303218561010682</v>
      </c>
      <c r="AG33" s="44">
        <f t="shared" si="30"/>
        <v>2224.6333158084431</v>
      </c>
      <c r="AH33" s="52">
        <f>HLOOKUP(I33,ElecAvoidedCostsWOCC!$A$5:$Q$50,T33+1,FALSE)</f>
        <v>0.69303218561010682</v>
      </c>
      <c r="AI33" s="44">
        <f t="shared" si="31"/>
        <v>0</v>
      </c>
      <c r="AJ33" s="44">
        <f t="shared" si="32"/>
        <v>2224.6333158084431</v>
      </c>
      <c r="AK33" s="44">
        <f>HLOOKUP(I33,ElecAvoidedCostsWOCC!$A$5:$Q$50,G33+1,FALSE)*J33*L33</f>
        <v>0</v>
      </c>
      <c r="AL33" s="44">
        <f t="shared" si="33"/>
        <v>2224.6333158084431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2224.6333158084431</v>
      </c>
      <c r="AN33" s="48">
        <f t="shared" si="34"/>
        <v>2447.0966473892877</v>
      </c>
      <c r="AO33" s="47">
        <f t="shared" si="35"/>
        <v>1.7393313780894553</v>
      </c>
      <c r="AP33" s="47">
        <f t="shared" si="36"/>
        <v>2.6619994207520685</v>
      </c>
    </row>
    <row r="34" spans="2:42">
      <c r="B34" s="97" t="s">
        <v>70</v>
      </c>
      <c r="C34" s="98">
        <v>18230716</v>
      </c>
      <c r="D34" s="61" t="s">
        <v>131</v>
      </c>
      <c r="E34" s="38" t="s">
        <v>1207</v>
      </c>
      <c r="F34" s="39" t="s">
        <v>1208</v>
      </c>
      <c r="G34" s="39">
        <v>12</v>
      </c>
      <c r="H34" s="39"/>
      <c r="I34" s="40" t="s">
        <v>274</v>
      </c>
      <c r="J34" s="41">
        <v>5</v>
      </c>
      <c r="K34" s="41">
        <v>3772</v>
      </c>
      <c r="L34" s="41"/>
      <c r="M34" s="42">
        <v>1200</v>
      </c>
      <c r="N34" s="42">
        <v>1476</v>
      </c>
      <c r="O34" s="43">
        <v>18860</v>
      </c>
      <c r="P34" s="44">
        <v>6000</v>
      </c>
      <c r="Q34" s="44">
        <v>7380</v>
      </c>
      <c r="R34" s="45">
        <v>0</v>
      </c>
      <c r="S34" s="46">
        <v>0</v>
      </c>
      <c r="T34" s="39">
        <f t="shared" si="18"/>
        <v>12</v>
      </c>
      <c r="U34" s="47">
        <f t="shared" si="19"/>
        <v>0.44757029075397736</v>
      </c>
      <c r="V34" s="48">
        <f t="shared" si="20"/>
        <v>276</v>
      </c>
      <c r="W34" s="49">
        <f t="shared" si="21"/>
        <v>3.7297524229498114E-2</v>
      </c>
      <c r="X34" s="44">
        <f t="shared" si="22"/>
        <v>2480.3737563940481</v>
      </c>
      <c r="Y34" s="44">
        <f t="shared" si="23"/>
        <v>1380</v>
      </c>
      <c r="Z34" s="44">
        <f t="shared" si="24"/>
        <v>8038.495201127691</v>
      </c>
      <c r="AA34" s="50">
        <f t="shared" si="25"/>
        <v>9860.3737563940485</v>
      </c>
      <c r="AB34" s="51">
        <f t="shared" si="26"/>
        <v>7514.7192681384413</v>
      </c>
      <c r="AC34" s="44">
        <f t="shared" si="27"/>
        <v>9217.8870303767853</v>
      </c>
      <c r="AD34" s="44">
        <f t="shared" si="28"/>
        <v>0</v>
      </c>
      <c r="AE34" s="44">
        <f t="shared" si="29"/>
        <v>0</v>
      </c>
      <c r="AF34" s="52">
        <f>HLOOKUP(I34,ElecAvoidedCostsWOCC!$A$5:$Q$50,G34+1,FALSE)</f>
        <v>0.82065637928828472</v>
      </c>
      <c r="AG34" s="44">
        <f t="shared" si="30"/>
        <v>15477.579313377049</v>
      </c>
      <c r="AH34" s="52">
        <f>HLOOKUP(I34,ElecAvoidedCostsWOCC!$A$5:$Q$50,T34+1,FALSE)</f>
        <v>0.82065637928828472</v>
      </c>
      <c r="AI34" s="44">
        <f t="shared" si="31"/>
        <v>0</v>
      </c>
      <c r="AJ34" s="44">
        <f t="shared" si="32"/>
        <v>15477.579313377049</v>
      </c>
      <c r="AK34" s="44">
        <f>HLOOKUP(I34,ElecAvoidedCostsWOCC!$A$5:$Q$50,G34+1,FALSE)*J34*L34</f>
        <v>0</v>
      </c>
      <c r="AL34" s="44">
        <f t="shared" si="33"/>
        <v>15477.579313377049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15477.579313377049</v>
      </c>
      <c r="AN34" s="48">
        <f t="shared" si="34"/>
        <v>17025.337244714756</v>
      </c>
      <c r="AO34" s="47">
        <f t="shared" si="35"/>
        <v>2.0596350656770683</v>
      </c>
      <c r="AP34" s="47">
        <f t="shared" si="36"/>
        <v>1.8469891406359358</v>
      </c>
    </row>
    <row r="35" spans="2:42">
      <c r="B35" s="97" t="s">
        <v>70</v>
      </c>
      <c r="C35" s="98">
        <v>18230716</v>
      </c>
      <c r="D35" s="61" t="s">
        <v>131</v>
      </c>
      <c r="E35" s="38" t="s">
        <v>1209</v>
      </c>
      <c r="F35" s="39" t="s">
        <v>1210</v>
      </c>
      <c r="G35" s="39">
        <v>12</v>
      </c>
      <c r="H35" s="39"/>
      <c r="I35" s="40" t="s">
        <v>272</v>
      </c>
      <c r="J35" s="41">
        <v>8</v>
      </c>
      <c r="K35" s="41">
        <v>2595</v>
      </c>
      <c r="L35" s="41"/>
      <c r="M35" s="42">
        <v>1000</v>
      </c>
      <c r="N35" s="42">
        <v>1191</v>
      </c>
      <c r="O35" s="43">
        <v>20760</v>
      </c>
      <c r="P35" s="44">
        <v>8000</v>
      </c>
      <c r="Q35" s="44">
        <v>9528</v>
      </c>
      <c r="R35" s="45">
        <v>0</v>
      </c>
      <c r="S35" s="46">
        <v>0</v>
      </c>
      <c r="T35" s="39">
        <f t="shared" si="18"/>
        <v>12</v>
      </c>
      <c r="U35" s="47">
        <f t="shared" si="19"/>
        <v>0.49265955652452653</v>
      </c>
      <c r="V35" s="48">
        <f t="shared" si="20"/>
        <v>191</v>
      </c>
      <c r="W35" s="49">
        <f t="shared" si="21"/>
        <v>4.1054963043710542E-2</v>
      </c>
      <c r="X35" s="44">
        <f t="shared" si="22"/>
        <v>2730.2523426691646</v>
      </c>
      <c r="Y35" s="44">
        <f t="shared" si="23"/>
        <v>1528</v>
      </c>
      <c r="Z35" s="44">
        <f t="shared" si="24"/>
        <v>8848.3117908489312</v>
      </c>
      <c r="AA35" s="50">
        <f t="shared" si="25"/>
        <v>12258.252342669164</v>
      </c>
      <c r="AB35" s="51">
        <f t="shared" si="26"/>
        <v>8271.7694595203611</v>
      </c>
      <c r="AC35" s="44">
        <f t="shared" si="27"/>
        <v>11459.523551153747</v>
      </c>
      <c r="AD35" s="44">
        <f t="shared" si="28"/>
        <v>0</v>
      </c>
      <c r="AE35" s="44">
        <f t="shared" si="29"/>
        <v>0</v>
      </c>
      <c r="AF35" s="52">
        <f>HLOOKUP(I35,ElecAvoidedCostsWOCC!$A$5:$Q$50,G35+1,FALSE)</f>
        <v>0.82713841420343059</v>
      </c>
      <c r="AG35" s="44">
        <f t="shared" si="30"/>
        <v>17171.393478863218</v>
      </c>
      <c r="AH35" s="52">
        <f>HLOOKUP(I35,ElecAvoidedCostsWOCC!$A$5:$Q$50,T35+1,FALSE)</f>
        <v>0.82713841420343059</v>
      </c>
      <c r="AI35" s="44">
        <f t="shared" si="31"/>
        <v>0</v>
      </c>
      <c r="AJ35" s="44">
        <f t="shared" si="32"/>
        <v>17171.393478863218</v>
      </c>
      <c r="AK35" s="44">
        <f>HLOOKUP(I35,ElecAvoidedCostsWOCC!$A$5:$Q$50,G35+1,FALSE)*J35*L35</f>
        <v>0</v>
      </c>
      <c r="AL35" s="44">
        <f t="shared" si="33"/>
        <v>17171.393478863218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17171.393478863218</v>
      </c>
      <c r="AN35" s="48">
        <f t="shared" si="34"/>
        <v>18888.532826749542</v>
      </c>
      <c r="AO35" s="47">
        <f t="shared" si="35"/>
        <v>2.0759032952858556</v>
      </c>
      <c r="AP35" s="47">
        <f t="shared" si="36"/>
        <v>1.6482825610012244</v>
      </c>
    </row>
    <row r="36" spans="2:42">
      <c r="B36" s="97" t="s">
        <v>70</v>
      </c>
      <c r="C36" s="98">
        <v>18230716</v>
      </c>
      <c r="D36" s="61" t="s">
        <v>131</v>
      </c>
      <c r="E36" s="38" t="s">
        <v>1211</v>
      </c>
      <c r="F36" s="39" t="s">
        <v>1212</v>
      </c>
      <c r="G36" s="39">
        <v>12</v>
      </c>
      <c r="H36" s="39"/>
      <c r="I36" s="40" t="s">
        <v>272</v>
      </c>
      <c r="J36" s="41">
        <v>6</v>
      </c>
      <c r="K36" s="41">
        <v>36468</v>
      </c>
      <c r="L36" s="41"/>
      <c r="M36" s="42">
        <v>2300</v>
      </c>
      <c r="N36" s="42">
        <v>2393</v>
      </c>
      <c r="O36" s="43">
        <v>218808</v>
      </c>
      <c r="P36" s="44">
        <v>13800</v>
      </c>
      <c r="Q36" s="44">
        <v>14358</v>
      </c>
      <c r="R36" s="45">
        <v>1887.14</v>
      </c>
      <c r="S36" s="46">
        <v>0</v>
      </c>
      <c r="T36" s="39">
        <f t="shared" si="18"/>
        <v>12</v>
      </c>
      <c r="U36" s="47">
        <f t="shared" si="19"/>
        <v>5.192574770906484</v>
      </c>
      <c r="V36" s="48">
        <f t="shared" si="20"/>
        <v>93</v>
      </c>
      <c r="W36" s="49">
        <f t="shared" si="21"/>
        <v>0.432714564242207</v>
      </c>
      <c r="X36" s="44">
        <f t="shared" si="22"/>
        <v>28776.544055624017</v>
      </c>
      <c r="Y36" s="44">
        <f t="shared" si="23"/>
        <v>558</v>
      </c>
      <c r="Z36" s="44">
        <f t="shared" si="24"/>
        <v>93260.183349329149</v>
      </c>
      <c r="AA36" s="50">
        <f t="shared" si="25"/>
        <v>43134.544055624021</v>
      </c>
      <c r="AB36" s="51">
        <f t="shared" si="26"/>
        <v>87183.493829418658</v>
      </c>
      <c r="AC36" s="44">
        <f t="shared" si="27"/>
        <v>40323.963780147722</v>
      </c>
      <c r="AD36" s="44">
        <f t="shared" si="28"/>
        <v>90077.73152232678</v>
      </c>
      <c r="AE36" s="44">
        <f t="shared" si="29"/>
        <v>0</v>
      </c>
      <c r="AF36" s="52">
        <f>HLOOKUP(I36,ElecAvoidedCostsWOCC!$A$5:$Q$50,G36+1,FALSE)</f>
        <v>0.82713841420343059</v>
      </c>
      <c r="AG36" s="44">
        <f t="shared" si="30"/>
        <v>180984.50213502426</v>
      </c>
      <c r="AH36" s="52">
        <f>HLOOKUP(I36,ElecAvoidedCostsWOCC!$A$5:$Q$50,T36+1,FALSE)</f>
        <v>0.82713841420343059</v>
      </c>
      <c r="AI36" s="44">
        <f t="shared" si="31"/>
        <v>0</v>
      </c>
      <c r="AJ36" s="44">
        <f t="shared" si="32"/>
        <v>180984.50213502426</v>
      </c>
      <c r="AK36" s="44">
        <f>HLOOKUP(I36,ElecAvoidedCostsWOCC!$A$5:$Q$50,G36+1,FALSE)*J36*L36</f>
        <v>0</v>
      </c>
      <c r="AL36" s="44">
        <f t="shared" si="33"/>
        <v>180984.50213502426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180984.50213502423</v>
      </c>
      <c r="AN36" s="48">
        <f t="shared" si="34"/>
        <v>289160.68387085345</v>
      </c>
      <c r="AO36" s="47">
        <f t="shared" si="35"/>
        <v>2.0759032952858556</v>
      </c>
      <c r="AP36" s="47">
        <f t="shared" si="36"/>
        <v>7.1709389842576172</v>
      </c>
    </row>
    <row r="37" spans="2:42">
      <c r="B37" s="97" t="s">
        <v>70</v>
      </c>
      <c r="C37" s="98">
        <v>18230716</v>
      </c>
      <c r="D37" s="61" t="s">
        <v>131</v>
      </c>
      <c r="E37" s="38" t="s">
        <v>1213</v>
      </c>
      <c r="F37" s="39" t="s">
        <v>1214</v>
      </c>
      <c r="G37" s="39"/>
      <c r="H37" s="39"/>
      <c r="I37" s="40"/>
      <c r="J37" s="41">
        <v>5</v>
      </c>
      <c r="K37" s="41">
        <v>0</v>
      </c>
      <c r="L37" s="41"/>
      <c r="M37" s="42">
        <v>100</v>
      </c>
      <c r="N37" s="42">
        <v>0</v>
      </c>
      <c r="O37" s="43">
        <v>0</v>
      </c>
      <c r="P37" s="44">
        <v>500</v>
      </c>
      <c r="Q37" s="44">
        <v>0</v>
      </c>
      <c r="R37" s="45">
        <v>0</v>
      </c>
      <c r="S37" s="46">
        <v>0</v>
      </c>
      <c r="T37" s="39">
        <f t="shared" si="18"/>
        <v>0</v>
      </c>
      <c r="U37" s="47">
        <f t="shared" si="19"/>
        <v>0</v>
      </c>
      <c r="V37" s="48">
        <f t="shared" si="20"/>
        <v>-100</v>
      </c>
      <c r="W37" s="49">
        <f t="shared" si="21"/>
        <v>0</v>
      </c>
      <c r="X37" s="44">
        <f t="shared" si="22"/>
        <v>0</v>
      </c>
      <c r="Y37" s="44">
        <f t="shared" si="23"/>
        <v>-500</v>
      </c>
      <c r="Z37" s="44">
        <f t="shared" si="24"/>
        <v>0</v>
      </c>
      <c r="AA37" s="50">
        <f t="shared" si="25"/>
        <v>0</v>
      </c>
      <c r="AB37" s="51">
        <f t="shared" si="26"/>
        <v>0</v>
      </c>
      <c r="AC37" s="44">
        <f t="shared" si="27"/>
        <v>0</v>
      </c>
      <c r="AD37" s="44">
        <f t="shared" si="28"/>
        <v>0</v>
      </c>
      <c r="AE37" s="44">
        <f t="shared" si="29"/>
        <v>0</v>
      </c>
      <c r="AF37" s="52" t="e">
        <f>HLOOKUP(I37,ElecAvoidedCostsWOCC!$A$5:$Q$50,G37+1,FALSE)</f>
        <v>#N/A</v>
      </c>
      <c r="AG37" s="44" t="e">
        <f t="shared" si="30"/>
        <v>#N/A</v>
      </c>
      <c r="AH37" s="52" t="e">
        <f>HLOOKUP(I37,ElecAvoidedCostsWOCC!$A$5:$Q$50,T37+1,FALSE)</f>
        <v>#N/A</v>
      </c>
      <c r="AI37" s="44" t="e">
        <f t="shared" si="31"/>
        <v>#N/A</v>
      </c>
      <c r="AJ37" s="44" t="e">
        <f t="shared" si="32"/>
        <v>#N/A</v>
      </c>
      <c r="AK37" s="44" t="e">
        <f>HLOOKUP(I37,ElecAvoidedCostsWOCC!$A$5:$Q$50,G37+1,FALSE)*J37*L37</f>
        <v>#N/A</v>
      </c>
      <c r="AL37" s="44" t="e">
        <f t="shared" si="33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4"/>
        <v>0</v>
      </c>
      <c r="AO37" s="47">
        <f t="shared" si="35"/>
        <v>0</v>
      </c>
      <c r="AP37" s="47" t="e">
        <f t="shared" si="36"/>
        <v>#DIV/0!</v>
      </c>
    </row>
    <row r="38" spans="2:42">
      <c r="B38" s="97" t="s">
        <v>70</v>
      </c>
      <c r="C38" s="98">
        <v>18230716</v>
      </c>
      <c r="D38" s="61" t="s">
        <v>131</v>
      </c>
      <c r="E38" s="38" t="s">
        <v>1215</v>
      </c>
      <c r="F38" s="39" t="s">
        <v>1216</v>
      </c>
      <c r="G38" s="39">
        <v>15</v>
      </c>
      <c r="H38" s="39"/>
      <c r="I38" s="40" t="s">
        <v>272</v>
      </c>
      <c r="J38" s="41">
        <v>1</v>
      </c>
      <c r="K38" s="41">
        <v>10677</v>
      </c>
      <c r="L38" s="41"/>
      <c r="M38" s="42">
        <v>2500</v>
      </c>
      <c r="N38" s="42">
        <v>2659</v>
      </c>
      <c r="O38" s="43">
        <v>10677</v>
      </c>
      <c r="P38" s="44">
        <v>2500</v>
      </c>
      <c r="Q38" s="44">
        <v>2659</v>
      </c>
      <c r="R38" s="45">
        <v>763.14</v>
      </c>
      <c r="S38" s="46">
        <v>0</v>
      </c>
      <c r="T38" s="39">
        <f t="shared" si="18"/>
        <v>15</v>
      </c>
      <c r="U38" s="47">
        <f t="shared" si="19"/>
        <v>0.31672242804746931</v>
      </c>
      <c r="V38" s="48">
        <f t="shared" si="20"/>
        <v>159</v>
      </c>
      <c r="W38" s="49">
        <f t="shared" si="21"/>
        <v>2.1114828536497952E-2</v>
      </c>
      <c r="X38" s="44">
        <f t="shared" si="22"/>
        <v>1404.1861398207452</v>
      </c>
      <c r="Y38" s="44">
        <f t="shared" si="23"/>
        <v>159</v>
      </c>
      <c r="Z38" s="44">
        <f t="shared" si="24"/>
        <v>4550.7430149756292</v>
      </c>
      <c r="AA38" s="50">
        <f t="shared" si="25"/>
        <v>4063.1861398207452</v>
      </c>
      <c r="AB38" s="51">
        <f t="shared" si="26"/>
        <v>4254.2236280972502</v>
      </c>
      <c r="AC38" s="44">
        <f t="shared" si="27"/>
        <v>3798.4352059649855</v>
      </c>
      <c r="AD38" s="44">
        <f t="shared" si="28"/>
        <v>6963.8030501703252</v>
      </c>
      <c r="AE38" s="44">
        <f t="shared" si="29"/>
        <v>0</v>
      </c>
      <c r="AF38" s="52">
        <f>HLOOKUP(I38,ElecAvoidedCostsWOCC!$A$5:$Q$50,G38+1,FALSE)</f>
        <v>1.0096153045728067</v>
      </c>
      <c r="AG38" s="44">
        <f t="shared" si="30"/>
        <v>10779.662606923857</v>
      </c>
      <c r="AH38" s="52">
        <f>HLOOKUP(I38,ElecAvoidedCostsWOCC!$A$5:$Q$50,T38+1,FALSE)</f>
        <v>1.0096153045728067</v>
      </c>
      <c r="AI38" s="44">
        <f t="shared" si="31"/>
        <v>0</v>
      </c>
      <c r="AJ38" s="44">
        <f t="shared" si="32"/>
        <v>10779.662606923857</v>
      </c>
      <c r="AK38" s="44">
        <f>HLOOKUP(I38,ElecAvoidedCostsWOCC!$A$5:$Q$50,G38+1,FALSE)*J38*L38</f>
        <v>0</v>
      </c>
      <c r="AL38" s="44">
        <f t="shared" si="33"/>
        <v>10779.662606923857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10779.662606923857</v>
      </c>
      <c r="AN38" s="48">
        <f t="shared" si="34"/>
        <v>18821.431917786569</v>
      </c>
      <c r="AO38" s="47">
        <f t="shared" si="35"/>
        <v>2.5338730516489525</v>
      </c>
      <c r="AP38" s="47">
        <f t="shared" si="36"/>
        <v>4.9550488285886187</v>
      </c>
    </row>
    <row r="39" spans="2:42">
      <c r="B39" s="97" t="s">
        <v>70</v>
      </c>
      <c r="C39" s="98">
        <v>18230716</v>
      </c>
      <c r="D39" s="61" t="s">
        <v>131</v>
      </c>
      <c r="E39" s="38" t="s">
        <v>1217</v>
      </c>
      <c r="F39" s="39" t="s">
        <v>1218</v>
      </c>
      <c r="G39" s="39">
        <v>15</v>
      </c>
      <c r="H39" s="39"/>
      <c r="I39" s="40" t="s">
        <v>272</v>
      </c>
      <c r="J39" s="41">
        <v>1</v>
      </c>
      <c r="K39" s="41">
        <v>4356</v>
      </c>
      <c r="L39" s="41"/>
      <c r="M39" s="42">
        <v>2300</v>
      </c>
      <c r="N39" s="42">
        <v>2399.86</v>
      </c>
      <c r="O39" s="43">
        <v>4356</v>
      </c>
      <c r="P39" s="44">
        <v>2300</v>
      </c>
      <c r="Q39" s="44">
        <v>2399.86</v>
      </c>
      <c r="R39" s="45">
        <v>763.14</v>
      </c>
      <c r="S39" s="46">
        <v>0</v>
      </c>
      <c r="T39" s="39">
        <f t="shared" si="18"/>
        <v>15</v>
      </c>
      <c r="U39" s="47">
        <f t="shared" si="19"/>
        <v>0.12921634322138956</v>
      </c>
      <c r="V39" s="48">
        <f t="shared" si="20"/>
        <v>99.860000000000127</v>
      </c>
      <c r="W39" s="49">
        <f t="shared" si="21"/>
        <v>8.6144228814259705E-3</v>
      </c>
      <c r="X39" s="44">
        <f t="shared" si="22"/>
        <v>572.87953779705595</v>
      </c>
      <c r="Y39" s="44">
        <f t="shared" si="23"/>
        <v>99.860000000000127</v>
      </c>
      <c r="Z39" s="44">
        <f t="shared" si="24"/>
        <v>1856.611086750383</v>
      </c>
      <c r="AA39" s="50">
        <f t="shared" si="25"/>
        <v>2972.7395377970561</v>
      </c>
      <c r="AB39" s="51">
        <f t="shared" si="26"/>
        <v>1735.637175610342</v>
      </c>
      <c r="AC39" s="44">
        <f t="shared" si="27"/>
        <v>2779.0404204889742</v>
      </c>
      <c r="AD39" s="44">
        <f t="shared" si="28"/>
        <v>6963.8030501703252</v>
      </c>
      <c r="AE39" s="44">
        <f t="shared" si="29"/>
        <v>0</v>
      </c>
      <c r="AF39" s="52">
        <f>HLOOKUP(I39,ElecAvoidedCostsWOCC!$A$5:$Q$50,G39+1,FALSE)</f>
        <v>1.0096153045728067</v>
      </c>
      <c r="AG39" s="44">
        <f t="shared" si="30"/>
        <v>4397.8842667191457</v>
      </c>
      <c r="AH39" s="52">
        <f>HLOOKUP(I39,ElecAvoidedCostsWOCC!$A$5:$Q$50,T39+1,FALSE)</f>
        <v>1.0096153045728067</v>
      </c>
      <c r="AI39" s="44">
        <f t="shared" si="31"/>
        <v>0</v>
      </c>
      <c r="AJ39" s="44">
        <f t="shared" si="32"/>
        <v>4397.8842667191457</v>
      </c>
      <c r="AK39" s="44">
        <f>HLOOKUP(I39,ElecAvoidedCostsWOCC!$A$5:$Q$50,G39+1,FALSE)*J39*L39</f>
        <v>0</v>
      </c>
      <c r="AL39" s="44">
        <f t="shared" si="33"/>
        <v>4397.8842667191457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4397.8842667191457</v>
      </c>
      <c r="AN39" s="48">
        <f t="shared" si="34"/>
        <v>11801.475743561386</v>
      </c>
      <c r="AO39" s="47">
        <f t="shared" si="35"/>
        <v>2.5338730516489525</v>
      </c>
      <c r="AP39" s="47">
        <f t="shared" si="36"/>
        <v>4.2466009693680196</v>
      </c>
    </row>
    <row r="40" spans="2:42">
      <c r="B40" s="97" t="s">
        <v>70</v>
      </c>
      <c r="C40" s="98">
        <v>18230716</v>
      </c>
      <c r="D40" s="61" t="s">
        <v>131</v>
      </c>
      <c r="E40" s="38" t="s">
        <v>1219</v>
      </c>
      <c r="F40" s="39" t="s">
        <v>1220</v>
      </c>
      <c r="G40" s="39">
        <v>15</v>
      </c>
      <c r="H40" s="39"/>
      <c r="I40" s="40" t="s">
        <v>272</v>
      </c>
      <c r="J40" s="41">
        <v>5</v>
      </c>
      <c r="K40" s="41">
        <v>14537</v>
      </c>
      <c r="L40" s="41"/>
      <c r="M40" s="42">
        <v>2500</v>
      </c>
      <c r="N40" s="42">
        <v>2659</v>
      </c>
      <c r="O40" s="43">
        <v>72685</v>
      </c>
      <c r="P40" s="44">
        <v>12500</v>
      </c>
      <c r="Q40" s="44">
        <v>13295</v>
      </c>
      <c r="R40" s="45">
        <v>1755.23</v>
      </c>
      <c r="S40" s="46">
        <v>0</v>
      </c>
      <c r="T40" s="39">
        <f t="shared" si="18"/>
        <v>15</v>
      </c>
      <c r="U40" s="47">
        <f t="shared" si="19"/>
        <v>2.1561271595607669</v>
      </c>
      <c r="V40" s="48">
        <f t="shared" si="20"/>
        <v>159</v>
      </c>
      <c r="W40" s="49">
        <f t="shared" si="21"/>
        <v>0.14374181063738445</v>
      </c>
      <c r="X40" s="44">
        <f t="shared" si="22"/>
        <v>9559.1710754772757</v>
      </c>
      <c r="Y40" s="44">
        <f t="shared" si="23"/>
        <v>795</v>
      </c>
      <c r="Z40" s="44">
        <f t="shared" si="24"/>
        <v>30979.746749414964</v>
      </c>
      <c r="AA40" s="50">
        <f t="shared" si="25"/>
        <v>22854.171075477276</v>
      </c>
      <c r="AB40" s="51">
        <f t="shared" si="26"/>
        <v>28961.154295049979</v>
      </c>
      <c r="AC40" s="44">
        <f t="shared" si="27"/>
        <v>21365.028583226394</v>
      </c>
      <c r="AD40" s="44">
        <f t="shared" si="28"/>
        <v>80084.100084849837</v>
      </c>
      <c r="AE40" s="44">
        <f t="shared" si="29"/>
        <v>0</v>
      </c>
      <c r="AF40" s="52">
        <f>HLOOKUP(I40,ElecAvoidedCostsWOCC!$A$5:$Q$50,G40+1,FALSE)</f>
        <v>1.0096153045728067</v>
      </c>
      <c r="AG40" s="44">
        <f t="shared" si="30"/>
        <v>73383.888412874454</v>
      </c>
      <c r="AH40" s="52">
        <f>HLOOKUP(I40,ElecAvoidedCostsWOCC!$A$5:$Q$50,T40+1,FALSE)</f>
        <v>1.0096153045728067</v>
      </c>
      <c r="AI40" s="44">
        <f t="shared" si="31"/>
        <v>0</v>
      </c>
      <c r="AJ40" s="44">
        <f t="shared" si="32"/>
        <v>73383.888412874454</v>
      </c>
      <c r="AK40" s="44">
        <f>HLOOKUP(I40,ElecAvoidedCostsWOCC!$A$5:$Q$50,G40+1,FALSE)*J40*L40</f>
        <v>0</v>
      </c>
      <c r="AL40" s="44">
        <f t="shared" si="33"/>
        <v>73383.888412874454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73383.888412874454</v>
      </c>
      <c r="AN40" s="48">
        <f t="shared" si="34"/>
        <v>160806.37733901176</v>
      </c>
      <c r="AO40" s="47">
        <f t="shared" si="35"/>
        <v>2.5338730516489525</v>
      </c>
      <c r="AP40" s="47">
        <f t="shared" si="36"/>
        <v>7.526616531899248</v>
      </c>
    </row>
    <row r="41" spans="2:42">
      <c r="B41" s="97" t="s">
        <v>70</v>
      </c>
      <c r="C41" s="98">
        <v>18230716</v>
      </c>
      <c r="D41" s="61" t="s">
        <v>131</v>
      </c>
      <c r="E41" s="38" t="s">
        <v>1221</v>
      </c>
      <c r="F41" s="39" t="s">
        <v>1222</v>
      </c>
      <c r="G41" s="39">
        <v>20</v>
      </c>
      <c r="H41" s="39"/>
      <c r="I41" s="40" t="s">
        <v>272</v>
      </c>
      <c r="J41" s="41">
        <v>2</v>
      </c>
      <c r="K41" s="41">
        <v>8290</v>
      </c>
      <c r="L41" s="41"/>
      <c r="M41" s="42">
        <v>5800</v>
      </c>
      <c r="N41" s="42">
        <v>5882</v>
      </c>
      <c r="O41" s="43">
        <v>16580</v>
      </c>
      <c r="P41" s="44">
        <v>11600</v>
      </c>
      <c r="Q41" s="44">
        <v>11764</v>
      </c>
      <c r="R41" s="45">
        <v>4683.4399999999996</v>
      </c>
      <c r="S41" s="46">
        <v>0</v>
      </c>
      <c r="T41" s="39">
        <f t="shared" si="18"/>
        <v>20</v>
      </c>
      <c r="U41" s="47">
        <f t="shared" si="19"/>
        <v>0.65577195304886393</v>
      </c>
      <c r="V41" s="48">
        <f t="shared" si="20"/>
        <v>82</v>
      </c>
      <c r="W41" s="49">
        <f t="shared" si="21"/>
        <v>3.2788597652443199E-2</v>
      </c>
      <c r="X41" s="44">
        <f t="shared" si="22"/>
        <v>2180.519452863909</v>
      </c>
      <c r="Y41" s="44">
        <f t="shared" si="23"/>
        <v>164</v>
      </c>
      <c r="Z41" s="44">
        <f t="shared" si="24"/>
        <v>7066.7152934622009</v>
      </c>
      <c r="AA41" s="50">
        <f t="shared" si="25"/>
        <v>13944.519452863909</v>
      </c>
      <c r="AB41" s="51">
        <f t="shared" si="26"/>
        <v>6606.2590384801351</v>
      </c>
      <c r="AC41" s="44">
        <f t="shared" si="27"/>
        <v>13035.916100648694</v>
      </c>
      <c r="AD41" s="44">
        <f t="shared" si="28"/>
        <v>99464.660331539955</v>
      </c>
      <c r="AE41" s="44">
        <f t="shared" si="29"/>
        <v>0</v>
      </c>
      <c r="AF41" s="52">
        <f>HLOOKUP(I41,ElecAvoidedCostsWOCC!$A$5:$Q$50,G41+1,FALSE)</f>
        <v>1.2676380533923397</v>
      </c>
      <c r="AG41" s="44">
        <f t="shared" si="30"/>
        <v>21017.438925244991</v>
      </c>
      <c r="AH41" s="52">
        <f>HLOOKUP(I41,ElecAvoidedCostsWOCC!$A$5:$Q$50,T41+1,FALSE)</f>
        <v>1.2676380533923397</v>
      </c>
      <c r="AI41" s="44">
        <f t="shared" si="31"/>
        <v>0</v>
      </c>
      <c r="AJ41" s="44">
        <f t="shared" si="32"/>
        <v>21017.438925244991</v>
      </c>
      <c r="AK41" s="44">
        <f>HLOOKUP(I41,ElecAvoidedCostsWOCC!$A$5:$Q$50,G41+1,FALSE)*J41*L41</f>
        <v>0</v>
      </c>
      <c r="AL41" s="44">
        <f t="shared" si="33"/>
        <v>21017.438925244991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21017.438925244991</v>
      </c>
      <c r="AN41" s="48">
        <f t="shared" si="34"/>
        <v>122583.84314930945</v>
      </c>
      <c r="AO41" s="47">
        <f t="shared" si="35"/>
        <v>3.1814433558875939</v>
      </c>
      <c r="AP41" s="47">
        <f t="shared" si="36"/>
        <v>9.403546494381736</v>
      </c>
    </row>
    <row r="42" spans="2:42">
      <c r="B42" s="97" t="s">
        <v>70</v>
      </c>
      <c r="C42" s="98">
        <v>18230716</v>
      </c>
      <c r="D42" s="61" t="s">
        <v>131</v>
      </c>
      <c r="E42" s="38" t="s">
        <v>1223</v>
      </c>
      <c r="F42" s="39" t="s">
        <v>1224</v>
      </c>
      <c r="G42" s="39">
        <v>10</v>
      </c>
      <c r="H42" s="39"/>
      <c r="I42" s="40" t="s">
        <v>272</v>
      </c>
      <c r="J42" s="41">
        <v>5</v>
      </c>
      <c r="K42" s="41">
        <v>2854</v>
      </c>
      <c r="L42" s="41"/>
      <c r="M42" s="42">
        <v>200</v>
      </c>
      <c r="N42" s="42">
        <v>232</v>
      </c>
      <c r="O42" s="43">
        <v>14270</v>
      </c>
      <c r="P42" s="44">
        <v>1000</v>
      </c>
      <c r="Q42" s="44">
        <v>1160</v>
      </c>
      <c r="R42" s="45">
        <v>110.15</v>
      </c>
      <c r="S42" s="46">
        <v>0</v>
      </c>
      <c r="T42" s="39">
        <f t="shared" si="18"/>
        <v>10</v>
      </c>
      <c r="U42" s="47">
        <f t="shared" si="19"/>
        <v>0.2822034309411125</v>
      </c>
      <c r="V42" s="48">
        <f t="shared" si="20"/>
        <v>32</v>
      </c>
      <c r="W42" s="49">
        <f t="shared" si="21"/>
        <v>2.8220343094111248E-2</v>
      </c>
      <c r="X42" s="44">
        <f t="shared" si="22"/>
        <v>1876.7196979715309</v>
      </c>
      <c r="Y42" s="44">
        <f t="shared" si="23"/>
        <v>160</v>
      </c>
      <c r="Z42" s="44">
        <f t="shared" si="24"/>
        <v>6082.1488080642712</v>
      </c>
      <c r="AA42" s="50">
        <f t="shared" si="25"/>
        <v>3036.7196979715309</v>
      </c>
      <c r="AB42" s="51">
        <f t="shared" si="26"/>
        <v>5685.8453847473784</v>
      </c>
      <c r="AC42" s="44">
        <f t="shared" si="27"/>
        <v>2838.8517322347675</v>
      </c>
      <c r="AD42" s="44">
        <f t="shared" si="28"/>
        <v>3873.6075101039301</v>
      </c>
      <c r="AE42" s="44">
        <f t="shared" si="29"/>
        <v>0</v>
      </c>
      <c r="AF42" s="52">
        <f>HLOOKUP(I42,ElecAvoidedCostsWOCC!$A$5:$Q$50,G42+1,FALSE)</f>
        <v>0.69303218561010682</v>
      </c>
      <c r="AG42" s="44">
        <f t="shared" si="30"/>
        <v>9889.5692886562247</v>
      </c>
      <c r="AH42" s="52">
        <f>HLOOKUP(I42,ElecAvoidedCostsWOCC!$A$5:$Q$50,T42+1,FALSE)</f>
        <v>0.69303218561010682</v>
      </c>
      <c r="AI42" s="44">
        <f t="shared" si="31"/>
        <v>0</v>
      </c>
      <c r="AJ42" s="44">
        <f t="shared" si="32"/>
        <v>9889.5692886562247</v>
      </c>
      <c r="AK42" s="44">
        <f>HLOOKUP(I42,ElecAvoidedCostsWOCC!$A$5:$Q$50,G42+1,FALSE)*J42*L42</f>
        <v>0</v>
      </c>
      <c r="AL42" s="44">
        <f t="shared" si="33"/>
        <v>9889.5692886562247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9889.5692886562247</v>
      </c>
      <c r="AN42" s="48">
        <f t="shared" si="34"/>
        <v>14752.133727625778</v>
      </c>
      <c r="AO42" s="47">
        <f t="shared" si="35"/>
        <v>1.7393313780894548</v>
      </c>
      <c r="AP42" s="47">
        <f t="shared" si="36"/>
        <v>5.1965143371586997</v>
      </c>
    </row>
    <row r="43" spans="2:42">
      <c r="B43" s="97" t="s">
        <v>70</v>
      </c>
      <c r="C43" s="98">
        <v>18230716</v>
      </c>
      <c r="D43" s="61" t="s">
        <v>131</v>
      </c>
      <c r="E43" s="38" t="s">
        <v>1225</v>
      </c>
      <c r="F43" s="39" t="s">
        <v>1226</v>
      </c>
      <c r="G43" s="39">
        <v>10</v>
      </c>
      <c r="H43" s="39"/>
      <c r="I43" s="40" t="s">
        <v>272</v>
      </c>
      <c r="J43" s="41">
        <v>1</v>
      </c>
      <c r="K43" s="41">
        <v>2286</v>
      </c>
      <c r="L43" s="41"/>
      <c r="M43" s="42">
        <v>200</v>
      </c>
      <c r="N43" s="42">
        <v>232</v>
      </c>
      <c r="O43" s="43">
        <v>2286</v>
      </c>
      <c r="P43" s="44">
        <v>200</v>
      </c>
      <c r="Q43" s="44">
        <v>232</v>
      </c>
      <c r="R43" s="45">
        <v>258.63</v>
      </c>
      <c r="S43" s="46">
        <v>0</v>
      </c>
      <c r="T43" s="39">
        <f t="shared" si="18"/>
        <v>10</v>
      </c>
      <c r="U43" s="47">
        <f t="shared" si="19"/>
        <v>4.5207921733103229E-2</v>
      </c>
      <c r="V43" s="48">
        <f t="shared" si="20"/>
        <v>32</v>
      </c>
      <c r="W43" s="49">
        <f t="shared" si="21"/>
        <v>4.5207921733103227E-3</v>
      </c>
      <c r="X43" s="44">
        <f t="shared" si="22"/>
        <v>300.64339380258718</v>
      </c>
      <c r="Y43" s="44">
        <f t="shared" si="23"/>
        <v>32</v>
      </c>
      <c r="Z43" s="44">
        <f t="shared" si="24"/>
        <v>974.33722321197774</v>
      </c>
      <c r="AA43" s="50">
        <f t="shared" si="25"/>
        <v>532.64339380258718</v>
      </c>
      <c r="AB43" s="51">
        <f t="shared" si="26"/>
        <v>910.85091447319587</v>
      </c>
      <c r="AC43" s="44">
        <f t="shared" si="27"/>
        <v>497.93717285462009</v>
      </c>
      <c r="AD43" s="44">
        <f t="shared" si="28"/>
        <v>1819.0306134147606</v>
      </c>
      <c r="AE43" s="44">
        <f t="shared" si="29"/>
        <v>0</v>
      </c>
      <c r="AF43" s="52">
        <f>HLOOKUP(I43,ElecAvoidedCostsWOCC!$A$5:$Q$50,G43+1,FALSE)</f>
        <v>0.69303218561010682</v>
      </c>
      <c r="AG43" s="44">
        <f t="shared" si="30"/>
        <v>1584.2715763047042</v>
      </c>
      <c r="AH43" s="52">
        <f>HLOOKUP(I43,ElecAvoidedCostsWOCC!$A$5:$Q$50,T43+1,FALSE)</f>
        <v>0.69303218561010682</v>
      </c>
      <c r="AI43" s="44">
        <f t="shared" si="31"/>
        <v>0</v>
      </c>
      <c r="AJ43" s="44">
        <f t="shared" si="32"/>
        <v>1584.2715763047042</v>
      </c>
      <c r="AK43" s="44">
        <f>HLOOKUP(I43,ElecAvoidedCostsWOCC!$A$5:$Q$50,G43+1,FALSE)*J43*L43</f>
        <v>0</v>
      </c>
      <c r="AL43" s="44">
        <f t="shared" si="33"/>
        <v>1584.2715763047042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1584.2715763047042</v>
      </c>
      <c r="AN43" s="48">
        <f t="shared" si="34"/>
        <v>3561.7293473499358</v>
      </c>
      <c r="AO43" s="47">
        <f t="shared" si="35"/>
        <v>1.7393313780894553</v>
      </c>
      <c r="AP43" s="47">
        <f t="shared" si="36"/>
        <v>7.1529693734872728</v>
      </c>
    </row>
    <row r="44" spans="2:42">
      <c r="B44" s="97" t="s">
        <v>70</v>
      </c>
      <c r="C44" s="98">
        <v>18230716</v>
      </c>
      <c r="D44" s="61" t="s">
        <v>131</v>
      </c>
      <c r="E44" s="38" t="s">
        <v>1227</v>
      </c>
      <c r="F44" s="39" t="s">
        <v>1228</v>
      </c>
      <c r="G44" s="39"/>
      <c r="H44" s="39"/>
      <c r="I44" s="40"/>
      <c r="J44" s="41">
        <v>1</v>
      </c>
      <c r="K44" s="41">
        <v>0</v>
      </c>
      <c r="L44" s="41"/>
      <c r="M44" s="42">
        <v>750</v>
      </c>
      <c r="N44" s="42">
        <v>0</v>
      </c>
      <c r="O44" s="43">
        <v>0</v>
      </c>
      <c r="P44" s="44">
        <v>750</v>
      </c>
      <c r="Q44" s="44">
        <v>0</v>
      </c>
      <c r="R44" s="45">
        <v>0</v>
      </c>
      <c r="S44" s="46">
        <v>0</v>
      </c>
      <c r="T44" s="39">
        <f t="shared" si="18"/>
        <v>0</v>
      </c>
      <c r="U44" s="47">
        <f t="shared" si="19"/>
        <v>0</v>
      </c>
      <c r="V44" s="48">
        <f t="shared" si="20"/>
        <v>-750</v>
      </c>
      <c r="W44" s="49">
        <f t="shared" si="21"/>
        <v>0</v>
      </c>
      <c r="X44" s="44">
        <f t="shared" si="22"/>
        <v>0</v>
      </c>
      <c r="Y44" s="44">
        <f t="shared" si="23"/>
        <v>-750</v>
      </c>
      <c r="Z44" s="44">
        <f t="shared" si="24"/>
        <v>0</v>
      </c>
      <c r="AA44" s="50">
        <f t="shared" si="25"/>
        <v>0</v>
      </c>
      <c r="AB44" s="51">
        <f t="shared" si="26"/>
        <v>0</v>
      </c>
      <c r="AC44" s="44">
        <f t="shared" si="27"/>
        <v>0</v>
      </c>
      <c r="AD44" s="44">
        <f t="shared" si="28"/>
        <v>0</v>
      </c>
      <c r="AE44" s="44">
        <f t="shared" si="29"/>
        <v>0</v>
      </c>
      <c r="AF44" s="52" t="e">
        <f>HLOOKUP(I44,ElecAvoidedCostsWOCC!$A$5:$Q$50,G44+1,FALSE)</f>
        <v>#N/A</v>
      </c>
      <c r="AG44" s="44" t="e">
        <f t="shared" si="30"/>
        <v>#N/A</v>
      </c>
      <c r="AH44" s="52" t="e">
        <f>HLOOKUP(I44,ElecAvoidedCostsWOCC!$A$5:$Q$50,T44+1,FALSE)</f>
        <v>#N/A</v>
      </c>
      <c r="AI44" s="44" t="e">
        <f t="shared" si="31"/>
        <v>#N/A</v>
      </c>
      <c r="AJ44" s="44" t="e">
        <f t="shared" si="32"/>
        <v>#N/A</v>
      </c>
      <c r="AK44" s="44" t="e">
        <f>HLOOKUP(I44,ElecAvoidedCostsWOCC!$A$5:$Q$50,G44+1,FALSE)*J44*L44</f>
        <v>#N/A</v>
      </c>
      <c r="AL44" s="44" t="e">
        <f t="shared" si="33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4"/>
        <v>0</v>
      </c>
      <c r="AO44" s="47">
        <f t="shared" si="35"/>
        <v>0</v>
      </c>
      <c r="AP44" s="47" t="e">
        <f t="shared" si="36"/>
        <v>#DIV/0!</v>
      </c>
    </row>
    <row r="45" spans="2:42">
      <c r="B45" s="97" t="s">
        <v>70</v>
      </c>
      <c r="C45" s="98">
        <v>18230716</v>
      </c>
      <c r="D45" s="61" t="s">
        <v>131</v>
      </c>
      <c r="E45" s="38" t="s">
        <v>1229</v>
      </c>
      <c r="F45" s="39" t="s">
        <v>1230</v>
      </c>
      <c r="G45" s="39"/>
      <c r="H45" s="39"/>
      <c r="I45" s="40"/>
      <c r="J45" s="41">
        <v>1</v>
      </c>
      <c r="K45" s="41">
        <v>0</v>
      </c>
      <c r="L45" s="41"/>
      <c r="M45" s="42">
        <v>1000</v>
      </c>
      <c r="N45" s="42">
        <v>0</v>
      </c>
      <c r="O45" s="43">
        <v>0</v>
      </c>
      <c r="P45" s="44">
        <v>1000</v>
      </c>
      <c r="Q45" s="44">
        <v>0</v>
      </c>
      <c r="R45" s="45">
        <v>0</v>
      </c>
      <c r="S45" s="46">
        <v>0</v>
      </c>
      <c r="T45" s="39">
        <f t="shared" si="18"/>
        <v>0</v>
      </c>
      <c r="U45" s="47">
        <f t="shared" si="19"/>
        <v>0</v>
      </c>
      <c r="V45" s="48">
        <f t="shared" si="20"/>
        <v>-1000</v>
      </c>
      <c r="W45" s="49">
        <f t="shared" si="21"/>
        <v>0</v>
      </c>
      <c r="X45" s="44">
        <f t="shared" si="22"/>
        <v>0</v>
      </c>
      <c r="Y45" s="44">
        <f t="shared" si="23"/>
        <v>-1000</v>
      </c>
      <c r="Z45" s="44">
        <f t="shared" si="24"/>
        <v>0</v>
      </c>
      <c r="AA45" s="50">
        <f t="shared" si="25"/>
        <v>0</v>
      </c>
      <c r="AB45" s="51">
        <f t="shared" si="26"/>
        <v>0</v>
      </c>
      <c r="AC45" s="44">
        <f t="shared" si="27"/>
        <v>0</v>
      </c>
      <c r="AD45" s="44">
        <f t="shared" si="28"/>
        <v>0</v>
      </c>
      <c r="AE45" s="44">
        <f t="shared" si="29"/>
        <v>0</v>
      </c>
      <c r="AF45" s="52" t="e">
        <f>HLOOKUP(I45,ElecAvoidedCostsWOCC!$A$5:$Q$50,G45+1,FALSE)</f>
        <v>#N/A</v>
      </c>
      <c r="AG45" s="44" t="e">
        <f t="shared" si="30"/>
        <v>#N/A</v>
      </c>
      <c r="AH45" s="52" t="e">
        <f>HLOOKUP(I45,ElecAvoidedCostsWOCC!$A$5:$Q$50,T45+1,FALSE)</f>
        <v>#N/A</v>
      </c>
      <c r="AI45" s="44" t="e">
        <f t="shared" si="31"/>
        <v>#N/A</v>
      </c>
      <c r="AJ45" s="44" t="e">
        <f t="shared" si="32"/>
        <v>#N/A</v>
      </c>
      <c r="AK45" s="44" t="e">
        <f>HLOOKUP(I45,ElecAvoidedCostsWOCC!$A$5:$Q$50,G45+1,FALSE)*J45*L45</f>
        <v>#N/A</v>
      </c>
      <c r="AL45" s="44" t="e">
        <f t="shared" si="33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4"/>
        <v>0</v>
      </c>
      <c r="AO45" s="47">
        <f t="shared" si="35"/>
        <v>0</v>
      </c>
      <c r="AP45" s="47" t="e">
        <f t="shared" si="36"/>
        <v>#DIV/0!</v>
      </c>
    </row>
    <row r="46" spans="2:42">
      <c r="B46" s="97" t="s">
        <v>70</v>
      </c>
      <c r="C46" s="98">
        <v>18230716</v>
      </c>
      <c r="D46" s="61" t="s">
        <v>131</v>
      </c>
      <c r="E46" s="38" t="s">
        <v>1231</v>
      </c>
      <c r="F46" s="39" t="s">
        <v>1232</v>
      </c>
      <c r="G46" s="39"/>
      <c r="H46" s="39"/>
      <c r="I46" s="40"/>
      <c r="J46" s="41">
        <v>1</v>
      </c>
      <c r="K46" s="41">
        <v>0</v>
      </c>
      <c r="L46" s="41"/>
      <c r="M46" s="42">
        <v>250</v>
      </c>
      <c r="N46" s="42">
        <v>0</v>
      </c>
      <c r="O46" s="43">
        <v>0</v>
      </c>
      <c r="P46" s="44">
        <v>250</v>
      </c>
      <c r="Q46" s="44">
        <v>0</v>
      </c>
      <c r="R46" s="45">
        <v>0</v>
      </c>
      <c r="S46" s="46">
        <v>0</v>
      </c>
      <c r="T46" s="39">
        <f t="shared" si="18"/>
        <v>0</v>
      </c>
      <c r="U46" s="47">
        <f t="shared" si="19"/>
        <v>0</v>
      </c>
      <c r="V46" s="48">
        <f t="shared" si="20"/>
        <v>-250</v>
      </c>
      <c r="W46" s="49">
        <f t="shared" si="21"/>
        <v>0</v>
      </c>
      <c r="X46" s="44">
        <f t="shared" si="22"/>
        <v>0</v>
      </c>
      <c r="Y46" s="44">
        <f t="shared" si="23"/>
        <v>-250</v>
      </c>
      <c r="Z46" s="44">
        <f t="shared" si="24"/>
        <v>0</v>
      </c>
      <c r="AA46" s="50">
        <f t="shared" si="25"/>
        <v>0</v>
      </c>
      <c r="AB46" s="51">
        <f t="shared" si="26"/>
        <v>0</v>
      </c>
      <c r="AC46" s="44">
        <f t="shared" si="27"/>
        <v>0</v>
      </c>
      <c r="AD46" s="44">
        <f t="shared" si="28"/>
        <v>0</v>
      </c>
      <c r="AE46" s="44">
        <f t="shared" si="29"/>
        <v>0</v>
      </c>
      <c r="AF46" s="52" t="e">
        <f>HLOOKUP(I46,ElecAvoidedCostsWOCC!$A$5:$Q$50,G46+1,FALSE)</f>
        <v>#N/A</v>
      </c>
      <c r="AG46" s="44" t="e">
        <f t="shared" si="30"/>
        <v>#N/A</v>
      </c>
      <c r="AH46" s="52" t="e">
        <f>HLOOKUP(I46,ElecAvoidedCostsWOCC!$A$5:$Q$50,T46+1,FALSE)</f>
        <v>#N/A</v>
      </c>
      <c r="AI46" s="44" t="e">
        <f t="shared" si="31"/>
        <v>#N/A</v>
      </c>
      <c r="AJ46" s="44" t="e">
        <f t="shared" si="32"/>
        <v>#N/A</v>
      </c>
      <c r="AK46" s="44" t="e">
        <f>HLOOKUP(I46,ElecAvoidedCostsWOCC!$A$5:$Q$50,G46+1,FALSE)*J46*L46</f>
        <v>#N/A</v>
      </c>
      <c r="AL46" s="44" t="e">
        <f t="shared" si="33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4"/>
        <v>0</v>
      </c>
      <c r="AO46" s="47">
        <f t="shared" si="35"/>
        <v>0</v>
      </c>
      <c r="AP46" s="47" t="e">
        <f t="shared" si="36"/>
        <v>#DIV/0!</v>
      </c>
    </row>
    <row r="47" spans="2:42">
      <c r="B47" s="97" t="s">
        <v>70</v>
      </c>
      <c r="C47" s="98">
        <v>18230716</v>
      </c>
      <c r="D47" s="61" t="s">
        <v>131</v>
      </c>
      <c r="E47" s="38" t="s">
        <v>1233</v>
      </c>
      <c r="F47" s="39" t="s">
        <v>1234</v>
      </c>
      <c r="G47" s="39"/>
      <c r="H47" s="39"/>
      <c r="I47" s="40"/>
      <c r="J47" s="41">
        <v>1</v>
      </c>
      <c r="K47" s="41">
        <v>0</v>
      </c>
      <c r="L47" s="41"/>
      <c r="M47" s="42">
        <v>750</v>
      </c>
      <c r="N47" s="42">
        <v>0</v>
      </c>
      <c r="O47" s="43">
        <v>0</v>
      </c>
      <c r="P47" s="44">
        <v>750</v>
      </c>
      <c r="Q47" s="44">
        <v>0</v>
      </c>
      <c r="R47" s="45">
        <v>0</v>
      </c>
      <c r="S47" s="46">
        <v>0</v>
      </c>
      <c r="T47" s="39">
        <f t="shared" si="18"/>
        <v>0</v>
      </c>
      <c r="U47" s="47">
        <f t="shared" si="19"/>
        <v>0</v>
      </c>
      <c r="V47" s="48">
        <f t="shared" si="20"/>
        <v>-750</v>
      </c>
      <c r="W47" s="49">
        <f t="shared" si="21"/>
        <v>0</v>
      </c>
      <c r="X47" s="44">
        <f t="shared" si="22"/>
        <v>0</v>
      </c>
      <c r="Y47" s="44">
        <f t="shared" si="23"/>
        <v>-750</v>
      </c>
      <c r="Z47" s="44">
        <f t="shared" si="24"/>
        <v>0</v>
      </c>
      <c r="AA47" s="50">
        <f t="shared" si="25"/>
        <v>0</v>
      </c>
      <c r="AB47" s="51">
        <f t="shared" si="26"/>
        <v>0</v>
      </c>
      <c r="AC47" s="44">
        <f t="shared" si="27"/>
        <v>0</v>
      </c>
      <c r="AD47" s="44">
        <f t="shared" si="28"/>
        <v>0</v>
      </c>
      <c r="AE47" s="44">
        <f t="shared" si="29"/>
        <v>0</v>
      </c>
      <c r="AF47" s="52" t="e">
        <f>HLOOKUP(I47,ElecAvoidedCostsWOCC!$A$5:$Q$50,G47+1,FALSE)</f>
        <v>#N/A</v>
      </c>
      <c r="AG47" s="44" t="e">
        <f t="shared" si="30"/>
        <v>#N/A</v>
      </c>
      <c r="AH47" s="52" t="e">
        <f>HLOOKUP(I47,ElecAvoidedCostsWOCC!$A$5:$Q$50,T47+1,FALSE)</f>
        <v>#N/A</v>
      </c>
      <c r="AI47" s="44" t="e">
        <f t="shared" si="31"/>
        <v>#N/A</v>
      </c>
      <c r="AJ47" s="44" t="e">
        <f t="shared" si="32"/>
        <v>#N/A</v>
      </c>
      <c r="AK47" s="44" t="e">
        <f>HLOOKUP(I47,ElecAvoidedCostsWOCC!$A$5:$Q$50,G47+1,FALSE)*J47*L47</f>
        <v>#N/A</v>
      </c>
      <c r="AL47" s="44" t="e">
        <f t="shared" si="33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4"/>
        <v>0</v>
      </c>
      <c r="AO47" s="47">
        <f t="shared" si="35"/>
        <v>0</v>
      </c>
      <c r="AP47" s="47" t="e">
        <f t="shared" si="36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8"/>
        <v>0</v>
      </c>
      <c r="U48" s="47">
        <f t="shared" si="19"/>
        <v>0</v>
      </c>
      <c r="V48" s="48">
        <f t="shared" si="20"/>
        <v>0</v>
      </c>
      <c r="W48" s="49">
        <f t="shared" si="21"/>
        <v>0</v>
      </c>
      <c r="X48" s="44">
        <f t="shared" si="22"/>
        <v>0</v>
      </c>
      <c r="Y48" s="44">
        <f t="shared" si="23"/>
        <v>0</v>
      </c>
      <c r="Z48" s="44">
        <f t="shared" si="24"/>
        <v>0</v>
      </c>
      <c r="AA48" s="50">
        <f t="shared" si="25"/>
        <v>0</v>
      </c>
      <c r="AB48" s="51">
        <f t="shared" si="26"/>
        <v>0</v>
      </c>
      <c r="AC48" s="44">
        <f t="shared" si="27"/>
        <v>0</v>
      </c>
      <c r="AD48" s="44">
        <f t="shared" si="28"/>
        <v>0</v>
      </c>
      <c r="AE48" s="44">
        <f t="shared" si="29"/>
        <v>0</v>
      </c>
      <c r="AF48" s="52" t="e">
        <f>HLOOKUP(I48,ElecAvoidedCostsWOCC!$A$5:$Q$50,G48+1,FALSE)</f>
        <v>#N/A</v>
      </c>
      <c r="AG48" s="44" t="e">
        <f t="shared" si="30"/>
        <v>#N/A</v>
      </c>
      <c r="AH48" s="52" t="e">
        <f>HLOOKUP(I48,ElecAvoidedCostsWOCC!$A$5:$Q$50,T48+1,FALSE)</f>
        <v>#N/A</v>
      </c>
      <c r="AI48" s="44" t="e">
        <f t="shared" si="31"/>
        <v>#N/A</v>
      </c>
      <c r="AJ48" s="44" t="e">
        <f t="shared" si="32"/>
        <v>#N/A</v>
      </c>
      <c r="AK48" s="44" t="e">
        <f>HLOOKUP(I48,ElecAvoidedCostsWOCC!$A$5:$Q$50,G48+1,FALSE)*J48*L48</f>
        <v>#N/A</v>
      </c>
      <c r="AL48" s="44" t="e">
        <f t="shared" si="33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4"/>
        <v>0</v>
      </c>
      <c r="AO48" s="47">
        <f t="shared" si="35"/>
        <v>0</v>
      </c>
      <c r="AP48" s="47" t="e">
        <f t="shared" si="36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8"/>
        <v>0</v>
      </c>
      <c r="U49" s="47">
        <f t="shared" si="19"/>
        <v>0</v>
      </c>
      <c r="V49" s="48">
        <f t="shared" si="20"/>
        <v>0</v>
      </c>
      <c r="W49" s="49">
        <f t="shared" si="21"/>
        <v>0</v>
      </c>
      <c r="X49" s="44">
        <f t="shared" si="22"/>
        <v>0</v>
      </c>
      <c r="Y49" s="44">
        <f t="shared" si="23"/>
        <v>0</v>
      </c>
      <c r="Z49" s="44">
        <f t="shared" si="24"/>
        <v>0</v>
      </c>
      <c r="AA49" s="50">
        <f t="shared" si="25"/>
        <v>0</v>
      </c>
      <c r="AB49" s="51">
        <f t="shared" si="26"/>
        <v>0</v>
      </c>
      <c r="AC49" s="44">
        <f t="shared" si="27"/>
        <v>0</v>
      </c>
      <c r="AD49" s="44">
        <f t="shared" si="28"/>
        <v>0</v>
      </c>
      <c r="AE49" s="44">
        <f t="shared" si="29"/>
        <v>0</v>
      </c>
      <c r="AF49" s="52" t="e">
        <f>HLOOKUP(I49,ElecAvoidedCostsWOCC!$A$5:$Q$50,G49+1,FALSE)</f>
        <v>#N/A</v>
      </c>
      <c r="AG49" s="44" t="e">
        <f t="shared" si="30"/>
        <v>#N/A</v>
      </c>
      <c r="AH49" s="52" t="e">
        <f>HLOOKUP(I49,ElecAvoidedCostsWOCC!$A$5:$Q$50,T49+1,FALSE)</f>
        <v>#N/A</v>
      </c>
      <c r="AI49" s="44" t="e">
        <f t="shared" si="31"/>
        <v>#N/A</v>
      </c>
      <c r="AJ49" s="44" t="e">
        <f t="shared" si="32"/>
        <v>#N/A</v>
      </c>
      <c r="AK49" s="44" t="e">
        <f>HLOOKUP(I49,ElecAvoidedCostsWOCC!$A$5:$Q$50,G49+1,FALSE)*J49*L49</f>
        <v>#N/A</v>
      </c>
      <c r="AL49" s="44" t="e">
        <f t="shared" si="33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4"/>
        <v>0</v>
      </c>
      <c r="AO49" s="47">
        <f t="shared" si="35"/>
        <v>0</v>
      </c>
      <c r="AP49" s="47" t="e">
        <f t="shared" si="36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8"/>
        <v>0</v>
      </c>
      <c r="U50" s="47">
        <f t="shared" si="19"/>
        <v>0</v>
      </c>
      <c r="V50" s="48">
        <f t="shared" si="20"/>
        <v>0</v>
      </c>
      <c r="W50" s="49">
        <f t="shared" si="21"/>
        <v>0</v>
      </c>
      <c r="X50" s="44">
        <f t="shared" si="22"/>
        <v>0</v>
      </c>
      <c r="Y50" s="44">
        <f t="shared" si="23"/>
        <v>0</v>
      </c>
      <c r="Z50" s="44">
        <f t="shared" si="24"/>
        <v>0</v>
      </c>
      <c r="AA50" s="50">
        <f t="shared" si="25"/>
        <v>0</v>
      </c>
      <c r="AB50" s="51">
        <f t="shared" si="26"/>
        <v>0</v>
      </c>
      <c r="AC50" s="44">
        <f t="shared" si="27"/>
        <v>0</v>
      </c>
      <c r="AD50" s="44">
        <f t="shared" si="28"/>
        <v>0</v>
      </c>
      <c r="AE50" s="44">
        <f t="shared" si="29"/>
        <v>0</v>
      </c>
      <c r="AF50" s="52" t="e">
        <f>HLOOKUP(I50,ElecAvoidedCostsWOCC!$A$5:$Q$50,G50+1,FALSE)</f>
        <v>#N/A</v>
      </c>
      <c r="AG50" s="44" t="e">
        <f t="shared" si="30"/>
        <v>#N/A</v>
      </c>
      <c r="AH50" s="52" t="e">
        <f>HLOOKUP(I50,ElecAvoidedCostsWOCC!$A$5:$Q$50,T50+1,FALSE)</f>
        <v>#N/A</v>
      </c>
      <c r="AI50" s="44" t="e">
        <f t="shared" si="31"/>
        <v>#N/A</v>
      </c>
      <c r="AJ50" s="44" t="e">
        <f t="shared" si="32"/>
        <v>#N/A</v>
      </c>
      <c r="AK50" s="44" t="e">
        <f>HLOOKUP(I50,ElecAvoidedCostsWOCC!$A$5:$Q$50,G50+1,FALSE)*J50*L50</f>
        <v>#N/A</v>
      </c>
      <c r="AL50" s="44" t="e">
        <f t="shared" si="33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4"/>
        <v>0</v>
      </c>
      <c r="AO50" s="47">
        <f t="shared" si="35"/>
        <v>0</v>
      </c>
      <c r="AP50" s="47" t="e">
        <f t="shared" si="36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8"/>
        <v>0</v>
      </c>
      <c r="U51" s="47">
        <f t="shared" si="19"/>
        <v>0</v>
      </c>
      <c r="V51" s="48">
        <f t="shared" si="20"/>
        <v>0</v>
      </c>
      <c r="W51" s="49">
        <f t="shared" si="21"/>
        <v>0</v>
      </c>
      <c r="X51" s="44">
        <f t="shared" si="22"/>
        <v>0</v>
      </c>
      <c r="Y51" s="44">
        <f t="shared" si="23"/>
        <v>0</v>
      </c>
      <c r="Z51" s="44">
        <f t="shared" si="24"/>
        <v>0</v>
      </c>
      <c r="AA51" s="50">
        <f t="shared" si="25"/>
        <v>0</v>
      </c>
      <c r="AB51" s="51">
        <f t="shared" si="26"/>
        <v>0</v>
      </c>
      <c r="AC51" s="44">
        <f t="shared" si="27"/>
        <v>0</v>
      </c>
      <c r="AD51" s="44">
        <f t="shared" si="28"/>
        <v>0</v>
      </c>
      <c r="AE51" s="44">
        <f t="shared" si="29"/>
        <v>0</v>
      </c>
      <c r="AF51" s="52" t="e">
        <f>HLOOKUP(I51,ElecAvoidedCostsWOCC!$A$5:$Q$50,G51+1,FALSE)</f>
        <v>#N/A</v>
      </c>
      <c r="AG51" s="44" t="e">
        <f t="shared" si="30"/>
        <v>#N/A</v>
      </c>
      <c r="AH51" s="52" t="e">
        <f>HLOOKUP(I51,ElecAvoidedCostsWOCC!$A$5:$Q$50,T51+1,FALSE)</f>
        <v>#N/A</v>
      </c>
      <c r="AI51" s="44" t="e">
        <f t="shared" si="31"/>
        <v>#N/A</v>
      </c>
      <c r="AJ51" s="44" t="e">
        <f t="shared" si="32"/>
        <v>#N/A</v>
      </c>
      <c r="AK51" s="44" t="e">
        <f>HLOOKUP(I51,ElecAvoidedCostsWOCC!$A$5:$Q$50,G51+1,FALSE)*J51*L51</f>
        <v>#N/A</v>
      </c>
      <c r="AL51" s="44" t="e">
        <f t="shared" si="33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4"/>
        <v>0</v>
      </c>
      <c r="AO51" s="47">
        <f t="shared" si="35"/>
        <v>0</v>
      </c>
      <c r="AP51" s="47" t="e">
        <f t="shared" si="36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8"/>
        <v>0</v>
      </c>
      <c r="U52" s="47">
        <f t="shared" si="19"/>
        <v>0</v>
      </c>
      <c r="V52" s="48">
        <f t="shared" si="20"/>
        <v>0</v>
      </c>
      <c r="W52" s="49">
        <f t="shared" si="21"/>
        <v>0</v>
      </c>
      <c r="X52" s="44">
        <f t="shared" si="22"/>
        <v>0</v>
      </c>
      <c r="Y52" s="44">
        <f t="shared" si="23"/>
        <v>0</v>
      </c>
      <c r="Z52" s="44">
        <f t="shared" si="24"/>
        <v>0</v>
      </c>
      <c r="AA52" s="50">
        <f t="shared" si="25"/>
        <v>0</v>
      </c>
      <c r="AB52" s="51">
        <f t="shared" si="26"/>
        <v>0</v>
      </c>
      <c r="AC52" s="44">
        <f t="shared" si="27"/>
        <v>0</v>
      </c>
      <c r="AD52" s="44">
        <f t="shared" si="28"/>
        <v>0</v>
      </c>
      <c r="AE52" s="44">
        <f t="shared" si="29"/>
        <v>0</v>
      </c>
      <c r="AF52" s="52" t="e">
        <f>HLOOKUP(I52,ElecAvoidedCostsWOCC!$A$5:$Q$50,G52+1,FALSE)</f>
        <v>#N/A</v>
      </c>
      <c r="AG52" s="44" t="e">
        <f t="shared" si="30"/>
        <v>#N/A</v>
      </c>
      <c r="AH52" s="52" t="e">
        <f>HLOOKUP(I52,ElecAvoidedCostsWOCC!$A$5:$Q$50,T52+1,FALSE)</f>
        <v>#N/A</v>
      </c>
      <c r="AI52" s="44" t="e">
        <f t="shared" si="31"/>
        <v>#N/A</v>
      </c>
      <c r="AJ52" s="44" t="e">
        <f t="shared" si="32"/>
        <v>#N/A</v>
      </c>
      <c r="AK52" s="44" t="e">
        <f>HLOOKUP(I52,ElecAvoidedCostsWOCC!$A$5:$Q$50,G52+1,FALSE)*J52*L52</f>
        <v>#N/A</v>
      </c>
      <c r="AL52" s="44" t="e">
        <f t="shared" si="33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4"/>
        <v>0</v>
      </c>
      <c r="AO52" s="47">
        <f t="shared" si="35"/>
        <v>0</v>
      </c>
      <c r="AP52" s="47" t="e">
        <f t="shared" si="36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8"/>
        <v>0</v>
      </c>
      <c r="U53" s="47">
        <f t="shared" si="19"/>
        <v>0</v>
      </c>
      <c r="V53" s="48">
        <f t="shared" si="20"/>
        <v>0</v>
      </c>
      <c r="W53" s="49">
        <f t="shared" si="21"/>
        <v>0</v>
      </c>
      <c r="X53" s="44">
        <f t="shared" si="22"/>
        <v>0</v>
      </c>
      <c r="Y53" s="44">
        <f t="shared" si="23"/>
        <v>0</v>
      </c>
      <c r="Z53" s="44">
        <f t="shared" si="24"/>
        <v>0</v>
      </c>
      <c r="AA53" s="50">
        <f t="shared" si="25"/>
        <v>0</v>
      </c>
      <c r="AB53" s="51">
        <f t="shared" si="26"/>
        <v>0</v>
      </c>
      <c r="AC53" s="44">
        <f t="shared" si="27"/>
        <v>0</v>
      </c>
      <c r="AD53" s="44">
        <f t="shared" si="28"/>
        <v>0</v>
      </c>
      <c r="AE53" s="44">
        <f t="shared" si="29"/>
        <v>0</v>
      </c>
      <c r="AF53" s="52" t="e">
        <f>HLOOKUP(I53,ElecAvoidedCostsWOCC!$A$5:$Q$50,G53+1,FALSE)</f>
        <v>#N/A</v>
      </c>
      <c r="AG53" s="44" t="e">
        <f t="shared" si="30"/>
        <v>#N/A</v>
      </c>
      <c r="AH53" s="52" t="e">
        <f>HLOOKUP(I53,ElecAvoidedCostsWOCC!$A$5:$Q$50,T53+1,FALSE)</f>
        <v>#N/A</v>
      </c>
      <c r="AI53" s="44" t="e">
        <f t="shared" si="31"/>
        <v>#N/A</v>
      </c>
      <c r="AJ53" s="44" t="e">
        <f t="shared" si="32"/>
        <v>#N/A</v>
      </c>
      <c r="AK53" s="44" t="e">
        <f>HLOOKUP(I53,ElecAvoidedCostsWOCC!$A$5:$Q$50,G53+1,FALSE)*J53*L53</f>
        <v>#N/A</v>
      </c>
      <c r="AL53" s="44" t="e">
        <f t="shared" si="33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4"/>
        <v>0</v>
      </c>
      <c r="AO53" s="47">
        <f t="shared" si="35"/>
        <v>0</v>
      </c>
      <c r="AP53" s="47" t="e">
        <f t="shared" si="36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8"/>
        <v>0</v>
      </c>
      <c r="U54" s="47">
        <f t="shared" si="19"/>
        <v>0</v>
      </c>
      <c r="V54" s="48">
        <f t="shared" si="20"/>
        <v>0</v>
      </c>
      <c r="W54" s="49">
        <f t="shared" si="21"/>
        <v>0</v>
      </c>
      <c r="X54" s="44">
        <f t="shared" si="22"/>
        <v>0</v>
      </c>
      <c r="Y54" s="44">
        <f t="shared" si="23"/>
        <v>0</v>
      </c>
      <c r="Z54" s="44">
        <f t="shared" si="24"/>
        <v>0</v>
      </c>
      <c r="AA54" s="50">
        <f t="shared" si="25"/>
        <v>0</v>
      </c>
      <c r="AB54" s="51">
        <f t="shared" si="26"/>
        <v>0</v>
      </c>
      <c r="AC54" s="44">
        <f t="shared" si="27"/>
        <v>0</v>
      </c>
      <c r="AD54" s="44">
        <f t="shared" si="28"/>
        <v>0</v>
      </c>
      <c r="AE54" s="44">
        <f t="shared" si="29"/>
        <v>0</v>
      </c>
      <c r="AF54" s="52" t="e">
        <f>HLOOKUP(I54,ElecAvoidedCostsWOCC!$A$5:$Q$50,G54+1,FALSE)</f>
        <v>#N/A</v>
      </c>
      <c r="AG54" s="44" t="e">
        <f t="shared" si="30"/>
        <v>#N/A</v>
      </c>
      <c r="AH54" s="52" t="e">
        <f>HLOOKUP(I54,ElecAvoidedCostsWOCC!$A$5:$Q$50,T54+1,FALSE)</f>
        <v>#N/A</v>
      </c>
      <c r="AI54" s="44" t="e">
        <f t="shared" si="31"/>
        <v>#N/A</v>
      </c>
      <c r="AJ54" s="44" t="e">
        <f t="shared" si="32"/>
        <v>#N/A</v>
      </c>
      <c r="AK54" s="44" t="e">
        <f>HLOOKUP(I54,ElecAvoidedCostsWOCC!$A$5:$Q$50,G54+1,FALSE)*J54*L54</f>
        <v>#N/A</v>
      </c>
      <c r="AL54" s="44" t="e">
        <f t="shared" si="33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4"/>
        <v>0</v>
      </c>
      <c r="AO54" s="47">
        <f t="shared" si="35"/>
        <v>0</v>
      </c>
      <c r="AP54" s="47" t="e">
        <f t="shared" si="36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8"/>
        <v>0</v>
      </c>
      <c r="U55" s="47">
        <f t="shared" si="19"/>
        <v>0</v>
      </c>
      <c r="V55" s="48">
        <f t="shared" si="20"/>
        <v>0</v>
      </c>
      <c r="W55" s="49">
        <f t="shared" si="21"/>
        <v>0</v>
      </c>
      <c r="X55" s="44">
        <f t="shared" si="22"/>
        <v>0</v>
      </c>
      <c r="Y55" s="44">
        <f t="shared" si="23"/>
        <v>0</v>
      </c>
      <c r="Z55" s="44">
        <f t="shared" si="24"/>
        <v>0</v>
      </c>
      <c r="AA55" s="50">
        <f t="shared" si="25"/>
        <v>0</v>
      </c>
      <c r="AB55" s="51">
        <f t="shared" si="26"/>
        <v>0</v>
      </c>
      <c r="AC55" s="44">
        <f t="shared" si="27"/>
        <v>0</v>
      </c>
      <c r="AD55" s="44">
        <f t="shared" si="28"/>
        <v>0</v>
      </c>
      <c r="AE55" s="44">
        <f t="shared" si="29"/>
        <v>0</v>
      </c>
      <c r="AF55" s="52" t="e">
        <f>HLOOKUP(I55,ElecAvoidedCostsWOCC!$A$5:$Q$50,G55+1,FALSE)</f>
        <v>#N/A</v>
      </c>
      <c r="AG55" s="44" t="e">
        <f t="shared" si="30"/>
        <v>#N/A</v>
      </c>
      <c r="AH55" s="52" t="e">
        <f>HLOOKUP(I55,ElecAvoidedCostsWOCC!$A$5:$Q$50,T55+1,FALSE)</f>
        <v>#N/A</v>
      </c>
      <c r="AI55" s="44" t="e">
        <f t="shared" si="31"/>
        <v>#N/A</v>
      </c>
      <c r="AJ55" s="44" t="e">
        <f t="shared" si="32"/>
        <v>#N/A</v>
      </c>
      <c r="AK55" s="44" t="e">
        <f>HLOOKUP(I55,ElecAvoidedCostsWOCC!$A$5:$Q$50,G55+1,FALSE)*J55*L55</f>
        <v>#N/A</v>
      </c>
      <c r="AL55" s="44" t="e">
        <f t="shared" si="33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4"/>
        <v>0</v>
      </c>
      <c r="AO55" s="47">
        <f t="shared" si="35"/>
        <v>0</v>
      </c>
      <c r="AP55" s="47" t="e">
        <f t="shared" si="36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8"/>
        <v>0</v>
      </c>
      <c r="U56" s="47">
        <f t="shared" si="19"/>
        <v>0</v>
      </c>
      <c r="V56" s="48">
        <f t="shared" si="20"/>
        <v>0</v>
      </c>
      <c r="W56" s="49">
        <f t="shared" si="21"/>
        <v>0</v>
      </c>
      <c r="X56" s="44">
        <f t="shared" si="22"/>
        <v>0</v>
      </c>
      <c r="Y56" s="44">
        <f t="shared" si="23"/>
        <v>0</v>
      </c>
      <c r="Z56" s="44">
        <f t="shared" si="24"/>
        <v>0</v>
      </c>
      <c r="AA56" s="50">
        <f t="shared" si="25"/>
        <v>0</v>
      </c>
      <c r="AB56" s="51">
        <f t="shared" si="26"/>
        <v>0</v>
      </c>
      <c r="AC56" s="44">
        <f t="shared" si="27"/>
        <v>0</v>
      </c>
      <c r="AD56" s="44">
        <f t="shared" si="28"/>
        <v>0</v>
      </c>
      <c r="AE56" s="44">
        <f t="shared" si="29"/>
        <v>0</v>
      </c>
      <c r="AF56" s="52" t="e">
        <f>HLOOKUP(I56,ElecAvoidedCostsWOCC!$A$5:$Q$50,G56+1,FALSE)</f>
        <v>#N/A</v>
      </c>
      <c r="AG56" s="44" t="e">
        <f t="shared" si="30"/>
        <v>#N/A</v>
      </c>
      <c r="AH56" s="52" t="e">
        <f>HLOOKUP(I56,ElecAvoidedCostsWOCC!$A$5:$Q$50,T56+1,FALSE)</f>
        <v>#N/A</v>
      </c>
      <c r="AI56" s="44" t="e">
        <f t="shared" si="31"/>
        <v>#N/A</v>
      </c>
      <c r="AJ56" s="44" t="e">
        <f t="shared" si="32"/>
        <v>#N/A</v>
      </c>
      <c r="AK56" s="44" t="e">
        <f>HLOOKUP(I56,ElecAvoidedCostsWOCC!$A$5:$Q$50,G56+1,FALSE)*J56*L56</f>
        <v>#N/A</v>
      </c>
      <c r="AL56" s="44" t="e">
        <f t="shared" si="33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4"/>
        <v>0</v>
      </c>
      <c r="AO56" s="47">
        <f t="shared" si="35"/>
        <v>0</v>
      </c>
      <c r="AP56" s="47" t="e">
        <f t="shared" si="36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8"/>
        <v>0</v>
      </c>
      <c r="U57" s="47">
        <f t="shared" si="19"/>
        <v>0</v>
      </c>
      <c r="V57" s="48">
        <f t="shared" si="20"/>
        <v>0</v>
      </c>
      <c r="W57" s="49">
        <f t="shared" si="21"/>
        <v>0</v>
      </c>
      <c r="X57" s="44">
        <f t="shared" si="22"/>
        <v>0</v>
      </c>
      <c r="Y57" s="44">
        <f t="shared" si="23"/>
        <v>0</v>
      </c>
      <c r="Z57" s="44">
        <f t="shared" si="24"/>
        <v>0</v>
      </c>
      <c r="AA57" s="50">
        <f t="shared" si="25"/>
        <v>0</v>
      </c>
      <c r="AB57" s="51">
        <f t="shared" si="26"/>
        <v>0</v>
      </c>
      <c r="AC57" s="44">
        <f t="shared" si="27"/>
        <v>0</v>
      </c>
      <c r="AD57" s="44">
        <f t="shared" si="28"/>
        <v>0</v>
      </c>
      <c r="AE57" s="44">
        <f t="shared" si="29"/>
        <v>0</v>
      </c>
      <c r="AF57" s="52" t="e">
        <f>HLOOKUP(I57,ElecAvoidedCostsWOCC!$A$5:$Q$50,G57+1,FALSE)</f>
        <v>#N/A</v>
      </c>
      <c r="AG57" s="44" t="e">
        <f t="shared" si="30"/>
        <v>#N/A</v>
      </c>
      <c r="AH57" s="52" t="e">
        <f>HLOOKUP(I57,ElecAvoidedCostsWOCC!$A$5:$Q$50,T57+1,FALSE)</f>
        <v>#N/A</v>
      </c>
      <c r="AI57" s="44" t="e">
        <f t="shared" si="31"/>
        <v>#N/A</v>
      </c>
      <c r="AJ57" s="44" t="e">
        <f t="shared" si="32"/>
        <v>#N/A</v>
      </c>
      <c r="AK57" s="44" t="e">
        <f>HLOOKUP(I57,ElecAvoidedCostsWOCC!$A$5:$Q$50,G57+1,FALSE)*J57*L57</f>
        <v>#N/A</v>
      </c>
      <c r="AL57" s="44" t="e">
        <f t="shared" si="3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4"/>
        <v>0</v>
      </c>
      <c r="AO57" s="47">
        <f t="shared" si="35"/>
        <v>0</v>
      </c>
      <c r="AP57" s="47" t="e">
        <f t="shared" si="36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8"/>
        <v>0</v>
      </c>
      <c r="U58" s="47">
        <f t="shared" si="19"/>
        <v>0</v>
      </c>
      <c r="V58" s="48">
        <f t="shared" si="20"/>
        <v>0</v>
      </c>
      <c r="W58" s="49">
        <f t="shared" si="21"/>
        <v>0</v>
      </c>
      <c r="X58" s="44">
        <f t="shared" si="22"/>
        <v>0</v>
      </c>
      <c r="Y58" s="44">
        <f t="shared" si="23"/>
        <v>0</v>
      </c>
      <c r="Z58" s="44">
        <f t="shared" si="24"/>
        <v>0</v>
      </c>
      <c r="AA58" s="50">
        <f t="shared" si="25"/>
        <v>0</v>
      </c>
      <c r="AB58" s="51">
        <f t="shared" si="26"/>
        <v>0</v>
      </c>
      <c r="AC58" s="44">
        <f t="shared" si="27"/>
        <v>0</v>
      </c>
      <c r="AD58" s="44">
        <f t="shared" si="28"/>
        <v>0</v>
      </c>
      <c r="AE58" s="44">
        <f t="shared" si="29"/>
        <v>0</v>
      </c>
      <c r="AF58" s="52" t="e">
        <f>HLOOKUP(I58,ElecAvoidedCostsWOCC!$A$5:$Q$50,G58+1,FALSE)</f>
        <v>#N/A</v>
      </c>
      <c r="AG58" s="44" t="e">
        <f t="shared" si="30"/>
        <v>#N/A</v>
      </c>
      <c r="AH58" s="52" t="e">
        <f>HLOOKUP(I58,ElecAvoidedCostsWOCC!$A$5:$Q$50,T58+1,FALSE)</f>
        <v>#N/A</v>
      </c>
      <c r="AI58" s="44" t="e">
        <f t="shared" si="31"/>
        <v>#N/A</v>
      </c>
      <c r="AJ58" s="44" t="e">
        <f t="shared" si="32"/>
        <v>#N/A</v>
      </c>
      <c r="AK58" s="44" t="e">
        <f>HLOOKUP(I58,ElecAvoidedCostsWOCC!$A$5:$Q$50,G58+1,FALSE)*J58*L58</f>
        <v>#N/A</v>
      </c>
      <c r="AL58" s="44" t="e">
        <f t="shared" si="33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4"/>
        <v>0</v>
      </c>
      <c r="AO58" s="47">
        <f t="shared" si="35"/>
        <v>0</v>
      </c>
      <c r="AP58" s="47" t="e">
        <f t="shared" si="36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8"/>
        <v>0</v>
      </c>
      <c r="U59" s="47">
        <f t="shared" si="19"/>
        <v>0</v>
      </c>
      <c r="V59" s="48">
        <f t="shared" si="20"/>
        <v>0</v>
      </c>
      <c r="W59" s="49">
        <f t="shared" si="21"/>
        <v>0</v>
      </c>
      <c r="X59" s="44">
        <f t="shared" si="22"/>
        <v>0</v>
      </c>
      <c r="Y59" s="44">
        <f t="shared" si="23"/>
        <v>0</v>
      </c>
      <c r="Z59" s="44">
        <f t="shared" si="24"/>
        <v>0</v>
      </c>
      <c r="AA59" s="50">
        <f t="shared" si="25"/>
        <v>0</v>
      </c>
      <c r="AB59" s="51">
        <f t="shared" si="26"/>
        <v>0</v>
      </c>
      <c r="AC59" s="44">
        <f t="shared" si="27"/>
        <v>0</v>
      </c>
      <c r="AD59" s="44">
        <f t="shared" si="28"/>
        <v>0</v>
      </c>
      <c r="AE59" s="44">
        <f t="shared" si="29"/>
        <v>0</v>
      </c>
      <c r="AF59" s="52" t="e">
        <f>HLOOKUP(I59,ElecAvoidedCostsWOCC!$A$5:$Q$50,G59+1,FALSE)</f>
        <v>#N/A</v>
      </c>
      <c r="AG59" s="44" t="e">
        <f t="shared" si="30"/>
        <v>#N/A</v>
      </c>
      <c r="AH59" s="52" t="e">
        <f>HLOOKUP(I59,ElecAvoidedCostsWOCC!$A$5:$Q$50,T59+1,FALSE)</f>
        <v>#N/A</v>
      </c>
      <c r="AI59" s="44" t="e">
        <f t="shared" si="31"/>
        <v>#N/A</v>
      </c>
      <c r="AJ59" s="44" t="e">
        <f t="shared" si="32"/>
        <v>#N/A</v>
      </c>
      <c r="AK59" s="44" t="e">
        <f>HLOOKUP(I59,ElecAvoidedCostsWOCC!$A$5:$Q$50,G59+1,FALSE)*J59*L59</f>
        <v>#N/A</v>
      </c>
      <c r="AL59" s="44" t="e">
        <f t="shared" si="33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4"/>
        <v>0</v>
      </c>
      <c r="AO59" s="47">
        <f t="shared" si="35"/>
        <v>0</v>
      </c>
      <c r="AP59" s="47" t="e">
        <f t="shared" si="36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8"/>
        <v>0</v>
      </c>
      <c r="U60" s="47">
        <f t="shared" si="19"/>
        <v>0</v>
      </c>
      <c r="V60" s="48">
        <f t="shared" si="20"/>
        <v>0</v>
      </c>
      <c r="W60" s="49">
        <f t="shared" si="21"/>
        <v>0</v>
      </c>
      <c r="X60" s="44">
        <f t="shared" si="22"/>
        <v>0</v>
      </c>
      <c r="Y60" s="44">
        <f t="shared" si="23"/>
        <v>0</v>
      </c>
      <c r="Z60" s="44">
        <f t="shared" si="24"/>
        <v>0</v>
      </c>
      <c r="AA60" s="50">
        <f t="shared" si="25"/>
        <v>0</v>
      </c>
      <c r="AB60" s="51">
        <f t="shared" si="26"/>
        <v>0</v>
      </c>
      <c r="AC60" s="44">
        <f t="shared" si="27"/>
        <v>0</v>
      </c>
      <c r="AD60" s="44">
        <f t="shared" si="28"/>
        <v>0</v>
      </c>
      <c r="AE60" s="44">
        <f t="shared" si="29"/>
        <v>0</v>
      </c>
      <c r="AF60" s="52" t="e">
        <f>HLOOKUP(I60,ElecAvoidedCostsWOCC!$A$5:$Q$50,G60+1,FALSE)</f>
        <v>#N/A</v>
      </c>
      <c r="AG60" s="44" t="e">
        <f t="shared" si="30"/>
        <v>#N/A</v>
      </c>
      <c r="AH60" s="52" t="e">
        <f>HLOOKUP(I60,ElecAvoidedCostsWOCC!$A$5:$Q$50,T60+1,FALSE)</f>
        <v>#N/A</v>
      </c>
      <c r="AI60" s="44" t="e">
        <f t="shared" si="31"/>
        <v>#N/A</v>
      </c>
      <c r="AJ60" s="44" t="e">
        <f t="shared" si="32"/>
        <v>#N/A</v>
      </c>
      <c r="AK60" s="44" t="e">
        <f>HLOOKUP(I60,ElecAvoidedCostsWOCC!$A$5:$Q$50,G60+1,FALSE)*J60*L60</f>
        <v>#N/A</v>
      </c>
      <c r="AL60" s="44" t="e">
        <f t="shared" si="33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4"/>
        <v>0</v>
      </c>
      <c r="AO60" s="47">
        <f t="shared" si="35"/>
        <v>0</v>
      </c>
      <c r="AP60" s="47" t="e">
        <f t="shared" si="36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ref="T61:T83" si="37">G61+H61</f>
        <v>0</v>
      </c>
      <c r="U61" s="47">
        <f t="shared" ref="U61:U83" si="38">(O61/$A$10)*T61</f>
        <v>0</v>
      </c>
      <c r="V61" s="48">
        <f t="shared" ref="V61:V83" si="39">N61-M61</f>
        <v>0</v>
      </c>
      <c r="W61" s="49">
        <f t="shared" ref="W61:W83" si="40">(O61/A$10)</f>
        <v>0</v>
      </c>
      <c r="X61" s="44">
        <f t="shared" ref="X61:X83" si="41">W61*A$8</f>
        <v>0</v>
      </c>
      <c r="Y61" s="44">
        <f t="shared" ref="Y61:Y83" si="42">Q61-P61</f>
        <v>0</v>
      </c>
      <c r="Z61" s="44">
        <f t="shared" ref="Z61:Z83" si="43">X61+(A$6*W61)</f>
        <v>0</v>
      </c>
      <c r="AA61" s="50">
        <f t="shared" ref="AA61:AA83" si="44">Q61+X61</f>
        <v>0</v>
      </c>
      <c r="AB61" s="51">
        <f t="shared" ref="AB61:AB83" si="45">Z61/(1+ElecDiscountRate)^1</f>
        <v>0</v>
      </c>
      <c r="AC61" s="44">
        <f t="shared" ref="AC61:AC83" si="46">AA61/(1+ElecDiscountRate)^1</f>
        <v>0</v>
      </c>
      <c r="AD61" s="44">
        <f t="shared" ref="AD61:AD83" si="47">-PV(ElecDiscountRate,T61,R61)*J61</f>
        <v>0</v>
      </c>
      <c r="AE61" s="44">
        <f t="shared" ref="AE61:AE83" si="48">-PV(ElecDiscountRate,T61,S61)*J61</f>
        <v>0</v>
      </c>
      <c r="AF61" s="52" t="e">
        <f>HLOOKUP(I61,ElecAvoidedCostsWOCC!$A$5:$Q$50,G61+1,FALSE)</f>
        <v>#N/A</v>
      </c>
      <c r="AG61" s="44" t="e">
        <f t="shared" ref="AG61:AG83" si="49">AF61*J61*K61</f>
        <v>#N/A</v>
      </c>
      <c r="AH61" s="52" t="e">
        <f>HLOOKUP(I61,ElecAvoidedCostsWOCC!$A$5:$Q$50,T61+1,FALSE)</f>
        <v>#N/A</v>
      </c>
      <c r="AI61" s="44" t="e">
        <f t="shared" ref="AI61:AI83" si="50">AH61*J61*L61</f>
        <v>#N/A</v>
      </c>
      <c r="AJ61" s="44" t="e">
        <f t="shared" ref="AJ61:AJ83" si="51">AG61+AI61</f>
        <v>#N/A</v>
      </c>
      <c r="AK61" s="44" t="e">
        <f>HLOOKUP(I61,ElecAvoidedCostsWOCC!$A$5:$Q$50,G61+1,FALSE)*J61*L61</f>
        <v>#N/A</v>
      </c>
      <c r="AL61" s="44" t="e">
        <f t="shared" ref="AL61:AL83" si="52">AG61+AI61-AK61</f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ref="AN61:AN83" si="53">AM61*1.1+AD61+AE61</f>
        <v>0</v>
      </c>
      <c r="AO61" s="47">
        <f t="shared" ref="AO61:AO83" si="54">IFERROR(AM61/AB61,0)</f>
        <v>0</v>
      </c>
      <c r="AP61" s="47" t="e">
        <f t="shared" ref="AP61:AP83" si="55">AN61/AC61</f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7"/>
        <v>0</v>
      </c>
      <c r="U62" s="47">
        <f t="shared" si="38"/>
        <v>0</v>
      </c>
      <c r="V62" s="48">
        <f t="shared" si="39"/>
        <v>0</v>
      </c>
      <c r="W62" s="49">
        <f t="shared" si="40"/>
        <v>0</v>
      </c>
      <c r="X62" s="44">
        <f t="shared" si="41"/>
        <v>0</v>
      </c>
      <c r="Y62" s="44">
        <f t="shared" si="42"/>
        <v>0</v>
      </c>
      <c r="Z62" s="44">
        <f t="shared" si="43"/>
        <v>0</v>
      </c>
      <c r="AA62" s="50">
        <f t="shared" si="44"/>
        <v>0</v>
      </c>
      <c r="AB62" s="51">
        <f t="shared" si="45"/>
        <v>0</v>
      </c>
      <c r="AC62" s="44">
        <f t="shared" si="46"/>
        <v>0</v>
      </c>
      <c r="AD62" s="44">
        <f t="shared" si="47"/>
        <v>0</v>
      </c>
      <c r="AE62" s="44">
        <f t="shared" si="48"/>
        <v>0</v>
      </c>
      <c r="AF62" s="52" t="e">
        <f>HLOOKUP(I62,ElecAvoidedCostsWOCC!$A$5:$Q$50,G62+1,FALSE)</f>
        <v>#N/A</v>
      </c>
      <c r="AG62" s="44" t="e">
        <f t="shared" si="49"/>
        <v>#N/A</v>
      </c>
      <c r="AH62" s="52" t="e">
        <f>HLOOKUP(I62,ElecAvoidedCostsWOCC!$A$5:$Q$50,T62+1,FALSE)</f>
        <v>#N/A</v>
      </c>
      <c r="AI62" s="44" t="e">
        <f t="shared" si="50"/>
        <v>#N/A</v>
      </c>
      <c r="AJ62" s="44" t="e">
        <f t="shared" si="51"/>
        <v>#N/A</v>
      </c>
      <c r="AK62" s="44" t="e">
        <f>HLOOKUP(I62,ElecAvoidedCostsWOCC!$A$5:$Q$50,G62+1,FALSE)*J62*L62</f>
        <v>#N/A</v>
      </c>
      <c r="AL62" s="44" t="e">
        <f t="shared" si="52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3"/>
        <v>0</v>
      </c>
      <c r="AO62" s="47">
        <f t="shared" si="54"/>
        <v>0</v>
      </c>
      <c r="AP62" s="47" t="e">
        <f t="shared" si="55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7"/>
        <v>0</v>
      </c>
      <c r="U63" s="47">
        <f t="shared" si="38"/>
        <v>0</v>
      </c>
      <c r="V63" s="48">
        <f t="shared" si="39"/>
        <v>0</v>
      </c>
      <c r="W63" s="49">
        <f t="shared" si="40"/>
        <v>0</v>
      </c>
      <c r="X63" s="44">
        <f t="shared" si="41"/>
        <v>0</v>
      </c>
      <c r="Y63" s="44">
        <f t="shared" si="42"/>
        <v>0</v>
      </c>
      <c r="Z63" s="44">
        <f t="shared" si="43"/>
        <v>0</v>
      </c>
      <c r="AA63" s="50">
        <f t="shared" si="44"/>
        <v>0</v>
      </c>
      <c r="AB63" s="51">
        <f t="shared" si="45"/>
        <v>0</v>
      </c>
      <c r="AC63" s="44">
        <f t="shared" si="46"/>
        <v>0</v>
      </c>
      <c r="AD63" s="44">
        <f t="shared" si="47"/>
        <v>0</v>
      </c>
      <c r="AE63" s="44">
        <f t="shared" si="48"/>
        <v>0</v>
      </c>
      <c r="AF63" s="52" t="e">
        <f>HLOOKUP(I63,ElecAvoidedCostsWOCC!$A$5:$Q$50,G63+1,FALSE)</f>
        <v>#N/A</v>
      </c>
      <c r="AG63" s="44" t="e">
        <f t="shared" si="49"/>
        <v>#N/A</v>
      </c>
      <c r="AH63" s="52" t="e">
        <f>HLOOKUP(I63,ElecAvoidedCostsWOCC!$A$5:$Q$50,T63+1,FALSE)</f>
        <v>#N/A</v>
      </c>
      <c r="AI63" s="44" t="e">
        <f t="shared" si="50"/>
        <v>#N/A</v>
      </c>
      <c r="AJ63" s="44" t="e">
        <f t="shared" si="51"/>
        <v>#N/A</v>
      </c>
      <c r="AK63" s="44" t="e">
        <f>HLOOKUP(I63,ElecAvoidedCostsWOCC!$A$5:$Q$50,G63+1,FALSE)*J63*L63</f>
        <v>#N/A</v>
      </c>
      <c r="AL63" s="44" t="e">
        <f t="shared" si="52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53"/>
        <v>0</v>
      </c>
      <c r="AO63" s="47">
        <f t="shared" si="54"/>
        <v>0</v>
      </c>
      <c r="AP63" s="47" t="e">
        <f t="shared" si="55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7"/>
        <v>0</v>
      </c>
      <c r="U64" s="47">
        <f t="shared" si="38"/>
        <v>0</v>
      </c>
      <c r="V64" s="48">
        <f t="shared" si="39"/>
        <v>0</v>
      </c>
      <c r="W64" s="49">
        <f t="shared" si="40"/>
        <v>0</v>
      </c>
      <c r="X64" s="44">
        <f t="shared" si="41"/>
        <v>0</v>
      </c>
      <c r="Y64" s="44">
        <f t="shared" si="42"/>
        <v>0</v>
      </c>
      <c r="Z64" s="44">
        <f t="shared" si="43"/>
        <v>0</v>
      </c>
      <c r="AA64" s="50">
        <f t="shared" si="44"/>
        <v>0</v>
      </c>
      <c r="AB64" s="51">
        <f t="shared" si="45"/>
        <v>0</v>
      </c>
      <c r="AC64" s="44">
        <f t="shared" si="46"/>
        <v>0</v>
      </c>
      <c r="AD64" s="44">
        <f t="shared" si="47"/>
        <v>0</v>
      </c>
      <c r="AE64" s="44">
        <f t="shared" si="48"/>
        <v>0</v>
      </c>
      <c r="AF64" s="52" t="e">
        <f>HLOOKUP(I64,ElecAvoidedCostsWOCC!$A$5:$Q$50,G64+1,FALSE)</f>
        <v>#N/A</v>
      </c>
      <c r="AG64" s="44" t="e">
        <f t="shared" si="49"/>
        <v>#N/A</v>
      </c>
      <c r="AH64" s="52" t="e">
        <f>HLOOKUP(I64,ElecAvoidedCostsWOCC!$A$5:$Q$50,T64+1,FALSE)</f>
        <v>#N/A</v>
      </c>
      <c r="AI64" s="44" t="e">
        <f t="shared" si="50"/>
        <v>#N/A</v>
      </c>
      <c r="AJ64" s="44" t="e">
        <f t="shared" si="51"/>
        <v>#N/A</v>
      </c>
      <c r="AK64" s="44" t="e">
        <f>HLOOKUP(I64,ElecAvoidedCostsWOCC!$A$5:$Q$50,G64+1,FALSE)*J64*L64</f>
        <v>#N/A</v>
      </c>
      <c r="AL64" s="44" t="e">
        <f t="shared" si="52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53"/>
        <v>0</v>
      </c>
      <c r="AO64" s="47">
        <f t="shared" si="54"/>
        <v>0</v>
      </c>
      <c r="AP64" s="47" t="e">
        <f t="shared" si="55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37"/>
        <v>0</v>
      </c>
      <c r="U65" s="47">
        <f t="shared" si="38"/>
        <v>0</v>
      </c>
      <c r="V65" s="48">
        <f t="shared" si="39"/>
        <v>0</v>
      </c>
      <c r="W65" s="49">
        <f t="shared" si="40"/>
        <v>0</v>
      </c>
      <c r="X65" s="44">
        <f t="shared" si="41"/>
        <v>0</v>
      </c>
      <c r="Y65" s="44">
        <f t="shared" si="42"/>
        <v>0</v>
      </c>
      <c r="Z65" s="44">
        <f t="shared" si="43"/>
        <v>0</v>
      </c>
      <c r="AA65" s="50">
        <f t="shared" si="44"/>
        <v>0</v>
      </c>
      <c r="AB65" s="51">
        <f t="shared" si="45"/>
        <v>0</v>
      </c>
      <c r="AC65" s="44">
        <f t="shared" si="46"/>
        <v>0</v>
      </c>
      <c r="AD65" s="44">
        <f t="shared" si="47"/>
        <v>0</v>
      </c>
      <c r="AE65" s="44">
        <f t="shared" si="48"/>
        <v>0</v>
      </c>
      <c r="AF65" s="52" t="e">
        <f>HLOOKUP(I65,ElecAvoidedCostsWOCC!$A$5:$Q$50,G65+1,FALSE)</f>
        <v>#N/A</v>
      </c>
      <c r="AG65" s="44" t="e">
        <f t="shared" si="49"/>
        <v>#N/A</v>
      </c>
      <c r="AH65" s="52" t="e">
        <f>HLOOKUP(I65,ElecAvoidedCostsWOCC!$A$5:$Q$50,T65+1,FALSE)</f>
        <v>#N/A</v>
      </c>
      <c r="AI65" s="44" t="e">
        <f t="shared" si="50"/>
        <v>#N/A</v>
      </c>
      <c r="AJ65" s="44" t="e">
        <f t="shared" si="51"/>
        <v>#N/A</v>
      </c>
      <c r="AK65" s="44" t="e">
        <f>HLOOKUP(I65,ElecAvoidedCostsWOCC!$A$5:$Q$50,G65+1,FALSE)*J65*L65</f>
        <v>#N/A</v>
      </c>
      <c r="AL65" s="44" t="e">
        <f t="shared" si="52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53"/>
        <v>0</v>
      </c>
      <c r="AO65" s="47">
        <f t="shared" si="54"/>
        <v>0</v>
      </c>
      <c r="AP65" s="47" t="e">
        <f t="shared" si="55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37"/>
        <v>0</v>
      </c>
      <c r="U66" s="47">
        <f t="shared" si="38"/>
        <v>0</v>
      </c>
      <c r="V66" s="48">
        <f t="shared" si="39"/>
        <v>0</v>
      </c>
      <c r="W66" s="49">
        <f t="shared" si="40"/>
        <v>0</v>
      </c>
      <c r="X66" s="44">
        <f t="shared" si="41"/>
        <v>0</v>
      </c>
      <c r="Y66" s="44">
        <f t="shared" si="42"/>
        <v>0</v>
      </c>
      <c r="Z66" s="44">
        <f t="shared" si="43"/>
        <v>0</v>
      </c>
      <c r="AA66" s="50">
        <f t="shared" si="44"/>
        <v>0</v>
      </c>
      <c r="AB66" s="51">
        <f t="shared" si="45"/>
        <v>0</v>
      </c>
      <c r="AC66" s="44">
        <f t="shared" si="46"/>
        <v>0</v>
      </c>
      <c r="AD66" s="44">
        <f t="shared" si="47"/>
        <v>0</v>
      </c>
      <c r="AE66" s="44">
        <f t="shared" si="48"/>
        <v>0</v>
      </c>
      <c r="AF66" s="52" t="e">
        <f>HLOOKUP(I66,ElecAvoidedCostsWOCC!$A$5:$Q$50,G66+1,FALSE)</f>
        <v>#N/A</v>
      </c>
      <c r="AG66" s="44" t="e">
        <f t="shared" si="49"/>
        <v>#N/A</v>
      </c>
      <c r="AH66" s="52" t="e">
        <f>HLOOKUP(I66,ElecAvoidedCostsWOCC!$A$5:$Q$50,T66+1,FALSE)</f>
        <v>#N/A</v>
      </c>
      <c r="AI66" s="44" t="e">
        <f t="shared" si="50"/>
        <v>#N/A</v>
      </c>
      <c r="AJ66" s="44" t="e">
        <f t="shared" si="51"/>
        <v>#N/A</v>
      </c>
      <c r="AK66" s="44" t="e">
        <f>HLOOKUP(I66,ElecAvoidedCostsWOCC!$A$5:$Q$50,G66+1,FALSE)*J66*L66</f>
        <v>#N/A</v>
      </c>
      <c r="AL66" s="44" t="e">
        <f t="shared" si="52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53"/>
        <v>0</v>
      </c>
      <c r="AO66" s="47">
        <f t="shared" si="54"/>
        <v>0</v>
      </c>
      <c r="AP66" s="47" t="e">
        <f t="shared" si="55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37"/>
        <v>0</v>
      </c>
      <c r="U67" s="47">
        <f t="shared" si="38"/>
        <v>0</v>
      </c>
      <c r="V67" s="48">
        <f t="shared" si="39"/>
        <v>0</v>
      </c>
      <c r="W67" s="49">
        <f t="shared" si="40"/>
        <v>0</v>
      </c>
      <c r="X67" s="44">
        <f t="shared" si="41"/>
        <v>0</v>
      </c>
      <c r="Y67" s="44">
        <f t="shared" si="42"/>
        <v>0</v>
      </c>
      <c r="Z67" s="44">
        <f t="shared" si="43"/>
        <v>0</v>
      </c>
      <c r="AA67" s="50">
        <f t="shared" si="44"/>
        <v>0</v>
      </c>
      <c r="AB67" s="51">
        <f t="shared" si="45"/>
        <v>0</v>
      </c>
      <c r="AC67" s="44">
        <f t="shared" si="46"/>
        <v>0</v>
      </c>
      <c r="AD67" s="44">
        <f t="shared" si="47"/>
        <v>0</v>
      </c>
      <c r="AE67" s="44">
        <f t="shared" si="48"/>
        <v>0</v>
      </c>
      <c r="AF67" s="52" t="e">
        <f>HLOOKUP(I67,ElecAvoidedCostsWOCC!$A$5:$Q$50,G67+1,FALSE)</f>
        <v>#N/A</v>
      </c>
      <c r="AG67" s="44" t="e">
        <f t="shared" si="49"/>
        <v>#N/A</v>
      </c>
      <c r="AH67" s="52" t="e">
        <f>HLOOKUP(I67,ElecAvoidedCostsWOCC!$A$5:$Q$50,T67+1,FALSE)</f>
        <v>#N/A</v>
      </c>
      <c r="AI67" s="44" t="e">
        <f t="shared" si="50"/>
        <v>#N/A</v>
      </c>
      <c r="AJ67" s="44" t="e">
        <f t="shared" si="51"/>
        <v>#N/A</v>
      </c>
      <c r="AK67" s="44" t="e">
        <f>HLOOKUP(I67,ElecAvoidedCostsWOCC!$A$5:$Q$50,G67+1,FALSE)*J67*L67</f>
        <v>#N/A</v>
      </c>
      <c r="AL67" s="44" t="e">
        <f t="shared" si="52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53"/>
        <v>0</v>
      </c>
      <c r="AO67" s="47">
        <f t="shared" si="54"/>
        <v>0</v>
      </c>
      <c r="AP67" s="47" t="e">
        <f t="shared" si="55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7"/>
        <v>0</v>
      </c>
      <c r="U68" s="47">
        <f t="shared" si="38"/>
        <v>0</v>
      </c>
      <c r="V68" s="48">
        <f t="shared" si="39"/>
        <v>0</v>
      </c>
      <c r="W68" s="49">
        <f t="shared" si="40"/>
        <v>0</v>
      </c>
      <c r="X68" s="44">
        <f t="shared" si="41"/>
        <v>0</v>
      </c>
      <c r="Y68" s="44">
        <f t="shared" si="42"/>
        <v>0</v>
      </c>
      <c r="Z68" s="44">
        <f t="shared" si="43"/>
        <v>0</v>
      </c>
      <c r="AA68" s="50">
        <f t="shared" si="44"/>
        <v>0</v>
      </c>
      <c r="AB68" s="51">
        <f t="shared" si="45"/>
        <v>0</v>
      </c>
      <c r="AC68" s="44">
        <f t="shared" si="46"/>
        <v>0</v>
      </c>
      <c r="AD68" s="44">
        <f t="shared" si="47"/>
        <v>0</v>
      </c>
      <c r="AE68" s="44">
        <f t="shared" si="48"/>
        <v>0</v>
      </c>
      <c r="AF68" s="52" t="e">
        <f>HLOOKUP(I68,ElecAvoidedCostsWOCC!$A$5:$Q$50,G68+1,FALSE)</f>
        <v>#N/A</v>
      </c>
      <c r="AG68" s="44" t="e">
        <f t="shared" si="49"/>
        <v>#N/A</v>
      </c>
      <c r="AH68" s="52" t="e">
        <f>HLOOKUP(I68,ElecAvoidedCostsWOCC!$A$5:$Q$50,T68+1,FALSE)</f>
        <v>#N/A</v>
      </c>
      <c r="AI68" s="44" t="e">
        <f t="shared" si="50"/>
        <v>#N/A</v>
      </c>
      <c r="AJ68" s="44" t="e">
        <f t="shared" si="51"/>
        <v>#N/A</v>
      </c>
      <c r="AK68" s="44" t="e">
        <f>HLOOKUP(I68,ElecAvoidedCostsWOCC!$A$5:$Q$50,G68+1,FALSE)*J68*L68</f>
        <v>#N/A</v>
      </c>
      <c r="AL68" s="44" t="e">
        <f t="shared" si="52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53"/>
        <v>0</v>
      </c>
      <c r="AO68" s="47">
        <f t="shared" si="54"/>
        <v>0</v>
      </c>
      <c r="AP68" s="47" t="e">
        <f t="shared" si="55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7"/>
        <v>0</v>
      </c>
      <c r="U69" s="47">
        <f t="shared" si="38"/>
        <v>0</v>
      </c>
      <c r="V69" s="48">
        <f t="shared" si="39"/>
        <v>0</v>
      </c>
      <c r="W69" s="49">
        <f t="shared" si="40"/>
        <v>0</v>
      </c>
      <c r="X69" s="44">
        <f t="shared" si="41"/>
        <v>0</v>
      </c>
      <c r="Y69" s="44">
        <f t="shared" si="42"/>
        <v>0</v>
      </c>
      <c r="Z69" s="44">
        <f t="shared" si="43"/>
        <v>0</v>
      </c>
      <c r="AA69" s="50">
        <f t="shared" si="44"/>
        <v>0</v>
      </c>
      <c r="AB69" s="51">
        <f t="shared" si="45"/>
        <v>0</v>
      </c>
      <c r="AC69" s="44">
        <f t="shared" si="46"/>
        <v>0</v>
      </c>
      <c r="AD69" s="44">
        <f t="shared" si="47"/>
        <v>0</v>
      </c>
      <c r="AE69" s="44">
        <f t="shared" si="48"/>
        <v>0</v>
      </c>
      <c r="AF69" s="52" t="e">
        <f>HLOOKUP(I69,ElecAvoidedCostsWOCC!$A$5:$Q$50,G69+1,FALSE)</f>
        <v>#N/A</v>
      </c>
      <c r="AG69" s="44" t="e">
        <f t="shared" si="49"/>
        <v>#N/A</v>
      </c>
      <c r="AH69" s="52" t="e">
        <f>HLOOKUP(I69,ElecAvoidedCostsWOCC!$A$5:$Q$50,T69+1,FALSE)</f>
        <v>#N/A</v>
      </c>
      <c r="AI69" s="44" t="e">
        <f t="shared" si="50"/>
        <v>#N/A</v>
      </c>
      <c r="AJ69" s="44" t="e">
        <f t="shared" si="51"/>
        <v>#N/A</v>
      </c>
      <c r="AK69" s="44" t="e">
        <f>HLOOKUP(I69,ElecAvoidedCostsWOCC!$A$5:$Q$50,G69+1,FALSE)*J69*L69</f>
        <v>#N/A</v>
      </c>
      <c r="AL69" s="44" t="e">
        <f t="shared" si="52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53"/>
        <v>0</v>
      </c>
      <c r="AO69" s="47">
        <f t="shared" si="54"/>
        <v>0</v>
      </c>
      <c r="AP69" s="47" t="e">
        <f t="shared" si="55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7"/>
        <v>0</v>
      </c>
      <c r="U70" s="47">
        <f t="shared" si="38"/>
        <v>0</v>
      </c>
      <c r="V70" s="48">
        <f t="shared" si="39"/>
        <v>0</v>
      </c>
      <c r="W70" s="49">
        <f t="shared" si="40"/>
        <v>0</v>
      </c>
      <c r="X70" s="44">
        <f t="shared" si="41"/>
        <v>0</v>
      </c>
      <c r="Y70" s="44">
        <f t="shared" si="42"/>
        <v>0</v>
      </c>
      <c r="Z70" s="44">
        <f t="shared" si="43"/>
        <v>0</v>
      </c>
      <c r="AA70" s="50">
        <f t="shared" si="44"/>
        <v>0</v>
      </c>
      <c r="AB70" s="51">
        <f t="shared" si="45"/>
        <v>0</v>
      </c>
      <c r="AC70" s="44">
        <f t="shared" si="46"/>
        <v>0</v>
      </c>
      <c r="AD70" s="44">
        <f t="shared" si="47"/>
        <v>0</v>
      </c>
      <c r="AE70" s="44">
        <f t="shared" si="48"/>
        <v>0</v>
      </c>
      <c r="AF70" s="52" t="e">
        <f>HLOOKUP(I70,ElecAvoidedCostsWOCC!$A$5:$Q$50,G70+1,FALSE)</f>
        <v>#N/A</v>
      </c>
      <c r="AG70" s="44" t="e">
        <f t="shared" si="49"/>
        <v>#N/A</v>
      </c>
      <c r="AH70" s="52" t="e">
        <f>HLOOKUP(I70,ElecAvoidedCostsWOCC!$A$5:$Q$50,T70+1,FALSE)</f>
        <v>#N/A</v>
      </c>
      <c r="AI70" s="44" t="e">
        <f t="shared" si="50"/>
        <v>#N/A</v>
      </c>
      <c r="AJ70" s="44" t="e">
        <f t="shared" si="51"/>
        <v>#N/A</v>
      </c>
      <c r="AK70" s="44" t="e">
        <f>HLOOKUP(I70,ElecAvoidedCostsWOCC!$A$5:$Q$50,G70+1,FALSE)*J70*L70</f>
        <v>#N/A</v>
      </c>
      <c r="AL70" s="44" t="e">
        <f t="shared" si="52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3"/>
        <v>0</v>
      </c>
      <c r="AO70" s="47">
        <f t="shared" si="54"/>
        <v>0</v>
      </c>
      <c r="AP70" s="47" t="e">
        <f t="shared" si="55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7"/>
        <v>0</v>
      </c>
      <c r="U71" s="47">
        <f t="shared" si="38"/>
        <v>0</v>
      </c>
      <c r="V71" s="48">
        <f t="shared" si="39"/>
        <v>0</v>
      </c>
      <c r="W71" s="49">
        <f t="shared" si="40"/>
        <v>0</v>
      </c>
      <c r="X71" s="44">
        <f t="shared" si="41"/>
        <v>0</v>
      </c>
      <c r="Y71" s="44">
        <f t="shared" si="42"/>
        <v>0</v>
      </c>
      <c r="Z71" s="44">
        <f t="shared" si="43"/>
        <v>0</v>
      </c>
      <c r="AA71" s="50">
        <f t="shared" si="44"/>
        <v>0</v>
      </c>
      <c r="AB71" s="51">
        <f t="shared" si="45"/>
        <v>0</v>
      </c>
      <c r="AC71" s="44">
        <f t="shared" si="46"/>
        <v>0</v>
      </c>
      <c r="AD71" s="44">
        <f t="shared" si="47"/>
        <v>0</v>
      </c>
      <c r="AE71" s="44">
        <f t="shared" si="48"/>
        <v>0</v>
      </c>
      <c r="AF71" s="52" t="e">
        <f>HLOOKUP(I71,ElecAvoidedCostsWOCC!$A$5:$Q$50,G71+1,FALSE)</f>
        <v>#N/A</v>
      </c>
      <c r="AG71" s="44" t="e">
        <f t="shared" si="49"/>
        <v>#N/A</v>
      </c>
      <c r="AH71" s="52" t="e">
        <f>HLOOKUP(I71,ElecAvoidedCostsWOCC!$A$5:$Q$50,T71+1,FALSE)</f>
        <v>#N/A</v>
      </c>
      <c r="AI71" s="44" t="e">
        <f t="shared" si="50"/>
        <v>#N/A</v>
      </c>
      <c r="AJ71" s="44" t="e">
        <f t="shared" si="51"/>
        <v>#N/A</v>
      </c>
      <c r="AK71" s="44" t="e">
        <f>HLOOKUP(I71,ElecAvoidedCostsWOCC!$A$5:$Q$50,G71+1,FALSE)*J71*L71</f>
        <v>#N/A</v>
      </c>
      <c r="AL71" s="44" t="e">
        <f t="shared" si="52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3"/>
        <v>0</v>
      </c>
      <c r="AO71" s="47">
        <f t="shared" si="54"/>
        <v>0</v>
      </c>
      <c r="AP71" s="47" t="e">
        <f t="shared" si="55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7"/>
        <v>0</v>
      </c>
      <c r="U72" s="47">
        <f t="shared" si="38"/>
        <v>0</v>
      </c>
      <c r="V72" s="48">
        <f t="shared" si="39"/>
        <v>0</v>
      </c>
      <c r="W72" s="49">
        <f t="shared" si="40"/>
        <v>0</v>
      </c>
      <c r="X72" s="44">
        <f t="shared" si="41"/>
        <v>0</v>
      </c>
      <c r="Y72" s="44">
        <f t="shared" si="42"/>
        <v>0</v>
      </c>
      <c r="Z72" s="44">
        <f t="shared" si="43"/>
        <v>0</v>
      </c>
      <c r="AA72" s="50">
        <f t="shared" si="44"/>
        <v>0</v>
      </c>
      <c r="AB72" s="51">
        <f t="shared" si="45"/>
        <v>0</v>
      </c>
      <c r="AC72" s="44">
        <f t="shared" si="46"/>
        <v>0</v>
      </c>
      <c r="AD72" s="44">
        <f t="shared" si="47"/>
        <v>0</v>
      </c>
      <c r="AE72" s="44">
        <f t="shared" si="48"/>
        <v>0</v>
      </c>
      <c r="AF72" s="52" t="e">
        <f>HLOOKUP(I72,ElecAvoidedCostsWOCC!$A$5:$Q$50,G72+1,FALSE)</f>
        <v>#N/A</v>
      </c>
      <c r="AG72" s="44" t="e">
        <f t="shared" si="49"/>
        <v>#N/A</v>
      </c>
      <c r="AH72" s="52" t="e">
        <f>HLOOKUP(I72,ElecAvoidedCostsWOCC!$A$5:$Q$50,T72+1,FALSE)</f>
        <v>#N/A</v>
      </c>
      <c r="AI72" s="44" t="e">
        <f t="shared" si="50"/>
        <v>#N/A</v>
      </c>
      <c r="AJ72" s="44" t="e">
        <f t="shared" si="51"/>
        <v>#N/A</v>
      </c>
      <c r="AK72" s="44" t="e">
        <f>HLOOKUP(I72,ElecAvoidedCostsWOCC!$A$5:$Q$50,G72+1,FALSE)*J72*L72</f>
        <v>#N/A</v>
      </c>
      <c r="AL72" s="44" t="e">
        <f t="shared" si="52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3"/>
        <v>0</v>
      </c>
      <c r="AO72" s="47">
        <f t="shared" si="54"/>
        <v>0</v>
      </c>
      <c r="AP72" s="47" t="e">
        <f t="shared" si="55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7"/>
        <v>0</v>
      </c>
      <c r="U73" s="47">
        <f t="shared" si="38"/>
        <v>0</v>
      </c>
      <c r="V73" s="48">
        <f t="shared" si="39"/>
        <v>0</v>
      </c>
      <c r="W73" s="49">
        <f t="shared" si="40"/>
        <v>0</v>
      </c>
      <c r="X73" s="44">
        <f t="shared" si="41"/>
        <v>0</v>
      </c>
      <c r="Y73" s="44">
        <f t="shared" si="42"/>
        <v>0</v>
      </c>
      <c r="Z73" s="44">
        <f t="shared" si="43"/>
        <v>0</v>
      </c>
      <c r="AA73" s="50">
        <f t="shared" si="44"/>
        <v>0</v>
      </c>
      <c r="AB73" s="51">
        <f t="shared" si="45"/>
        <v>0</v>
      </c>
      <c r="AC73" s="44">
        <f t="shared" si="46"/>
        <v>0</v>
      </c>
      <c r="AD73" s="44">
        <f t="shared" si="47"/>
        <v>0</v>
      </c>
      <c r="AE73" s="44">
        <f t="shared" si="48"/>
        <v>0</v>
      </c>
      <c r="AF73" s="52" t="e">
        <f>HLOOKUP(I73,ElecAvoidedCostsWOCC!$A$5:$Q$50,G73+1,FALSE)</f>
        <v>#N/A</v>
      </c>
      <c r="AG73" s="44" t="e">
        <f t="shared" si="49"/>
        <v>#N/A</v>
      </c>
      <c r="AH73" s="52" t="e">
        <f>HLOOKUP(I73,ElecAvoidedCostsWOCC!$A$5:$Q$50,T73+1,FALSE)</f>
        <v>#N/A</v>
      </c>
      <c r="AI73" s="44" t="e">
        <f t="shared" si="50"/>
        <v>#N/A</v>
      </c>
      <c r="AJ73" s="44" t="e">
        <f t="shared" si="51"/>
        <v>#N/A</v>
      </c>
      <c r="AK73" s="44" t="e">
        <f>HLOOKUP(I73,ElecAvoidedCostsWOCC!$A$5:$Q$50,G73+1,FALSE)*J73*L73</f>
        <v>#N/A</v>
      </c>
      <c r="AL73" s="44" t="e">
        <f t="shared" si="52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3"/>
        <v>0</v>
      </c>
      <c r="AO73" s="47">
        <f t="shared" si="54"/>
        <v>0</v>
      </c>
      <c r="AP73" s="47" t="e">
        <f t="shared" si="55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7"/>
        <v>0</v>
      </c>
      <c r="U74" s="47">
        <f t="shared" si="38"/>
        <v>0</v>
      </c>
      <c r="V74" s="48">
        <f t="shared" si="39"/>
        <v>0</v>
      </c>
      <c r="W74" s="49">
        <f t="shared" si="40"/>
        <v>0</v>
      </c>
      <c r="X74" s="44">
        <f t="shared" si="41"/>
        <v>0</v>
      </c>
      <c r="Y74" s="44">
        <f t="shared" si="42"/>
        <v>0</v>
      </c>
      <c r="Z74" s="44">
        <f t="shared" si="43"/>
        <v>0</v>
      </c>
      <c r="AA74" s="50">
        <f t="shared" si="44"/>
        <v>0</v>
      </c>
      <c r="AB74" s="51">
        <f t="shared" si="45"/>
        <v>0</v>
      </c>
      <c r="AC74" s="44">
        <f t="shared" si="46"/>
        <v>0</v>
      </c>
      <c r="AD74" s="44">
        <f t="shared" si="47"/>
        <v>0</v>
      </c>
      <c r="AE74" s="44">
        <f t="shared" si="48"/>
        <v>0</v>
      </c>
      <c r="AF74" s="52" t="e">
        <f>HLOOKUP(I74,ElecAvoidedCostsWOCC!$A$5:$Q$50,G74+1,FALSE)</f>
        <v>#N/A</v>
      </c>
      <c r="AG74" s="44" t="e">
        <f t="shared" si="49"/>
        <v>#N/A</v>
      </c>
      <c r="AH74" s="52" t="e">
        <f>HLOOKUP(I74,ElecAvoidedCostsWOCC!$A$5:$Q$50,T74+1,FALSE)</f>
        <v>#N/A</v>
      </c>
      <c r="AI74" s="44" t="e">
        <f t="shared" si="50"/>
        <v>#N/A</v>
      </c>
      <c r="AJ74" s="44" t="e">
        <f t="shared" si="51"/>
        <v>#N/A</v>
      </c>
      <c r="AK74" s="44" t="e">
        <f>HLOOKUP(I74,ElecAvoidedCostsWOCC!$A$5:$Q$50,G74+1,FALSE)*J74*L74</f>
        <v>#N/A</v>
      </c>
      <c r="AL74" s="44" t="e">
        <f t="shared" si="52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3"/>
        <v>0</v>
      </c>
      <c r="AO74" s="47">
        <f t="shared" si="54"/>
        <v>0</v>
      </c>
      <c r="AP74" s="47" t="e">
        <f t="shared" si="55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7"/>
        <v>0</v>
      </c>
      <c r="U75" s="47">
        <f t="shared" si="38"/>
        <v>0</v>
      </c>
      <c r="V75" s="48">
        <f t="shared" si="39"/>
        <v>0</v>
      </c>
      <c r="W75" s="49">
        <f t="shared" si="40"/>
        <v>0</v>
      </c>
      <c r="X75" s="44">
        <f t="shared" si="41"/>
        <v>0</v>
      </c>
      <c r="Y75" s="44">
        <f t="shared" si="42"/>
        <v>0</v>
      </c>
      <c r="Z75" s="44">
        <f t="shared" si="43"/>
        <v>0</v>
      </c>
      <c r="AA75" s="50">
        <f t="shared" si="44"/>
        <v>0</v>
      </c>
      <c r="AB75" s="51">
        <f t="shared" si="45"/>
        <v>0</v>
      </c>
      <c r="AC75" s="44">
        <f t="shared" si="46"/>
        <v>0</v>
      </c>
      <c r="AD75" s="44">
        <f t="shared" si="47"/>
        <v>0</v>
      </c>
      <c r="AE75" s="44">
        <f t="shared" si="48"/>
        <v>0</v>
      </c>
      <c r="AF75" s="52" t="e">
        <f>HLOOKUP(I75,ElecAvoidedCostsWOCC!$A$5:$Q$50,G75+1,FALSE)</f>
        <v>#N/A</v>
      </c>
      <c r="AG75" s="44" t="e">
        <f t="shared" si="49"/>
        <v>#N/A</v>
      </c>
      <c r="AH75" s="52" t="e">
        <f>HLOOKUP(I75,ElecAvoidedCostsWOCC!$A$5:$Q$50,T75+1,FALSE)</f>
        <v>#N/A</v>
      </c>
      <c r="AI75" s="44" t="e">
        <f t="shared" si="50"/>
        <v>#N/A</v>
      </c>
      <c r="AJ75" s="44" t="e">
        <f t="shared" si="51"/>
        <v>#N/A</v>
      </c>
      <c r="AK75" s="44" t="e">
        <f>HLOOKUP(I75,ElecAvoidedCostsWOCC!$A$5:$Q$50,G75+1,FALSE)*J75*L75</f>
        <v>#N/A</v>
      </c>
      <c r="AL75" s="44" t="e">
        <f t="shared" si="52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3"/>
        <v>0</v>
      </c>
      <c r="AO75" s="47">
        <f t="shared" si="54"/>
        <v>0</v>
      </c>
      <c r="AP75" s="47" t="e">
        <f t="shared" si="55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7"/>
        <v>0</v>
      </c>
      <c r="U76" s="47">
        <f t="shared" si="38"/>
        <v>0</v>
      </c>
      <c r="V76" s="48">
        <f t="shared" si="39"/>
        <v>0</v>
      </c>
      <c r="W76" s="49">
        <f t="shared" si="40"/>
        <v>0</v>
      </c>
      <c r="X76" s="44">
        <f t="shared" si="41"/>
        <v>0</v>
      </c>
      <c r="Y76" s="44">
        <f t="shared" si="42"/>
        <v>0</v>
      </c>
      <c r="Z76" s="44">
        <f t="shared" si="43"/>
        <v>0</v>
      </c>
      <c r="AA76" s="50">
        <f t="shared" si="44"/>
        <v>0</v>
      </c>
      <c r="AB76" s="51">
        <f t="shared" si="45"/>
        <v>0</v>
      </c>
      <c r="AC76" s="44">
        <f t="shared" si="46"/>
        <v>0</v>
      </c>
      <c r="AD76" s="44">
        <f t="shared" si="47"/>
        <v>0</v>
      </c>
      <c r="AE76" s="44">
        <f t="shared" si="48"/>
        <v>0</v>
      </c>
      <c r="AF76" s="52" t="e">
        <f>HLOOKUP(I76,ElecAvoidedCostsWOCC!$A$5:$Q$50,G76+1,FALSE)</f>
        <v>#N/A</v>
      </c>
      <c r="AG76" s="44" t="e">
        <f t="shared" si="49"/>
        <v>#N/A</v>
      </c>
      <c r="AH76" s="52" t="e">
        <f>HLOOKUP(I76,ElecAvoidedCostsWOCC!$A$5:$Q$50,T76+1,FALSE)</f>
        <v>#N/A</v>
      </c>
      <c r="AI76" s="44" t="e">
        <f t="shared" si="50"/>
        <v>#N/A</v>
      </c>
      <c r="AJ76" s="44" t="e">
        <f t="shared" si="51"/>
        <v>#N/A</v>
      </c>
      <c r="AK76" s="44" t="e">
        <f>HLOOKUP(I76,ElecAvoidedCostsWOCC!$A$5:$Q$50,G76+1,FALSE)*J76*L76</f>
        <v>#N/A</v>
      </c>
      <c r="AL76" s="44" t="e">
        <f t="shared" si="52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3"/>
        <v>0</v>
      </c>
      <c r="AO76" s="47">
        <f t="shared" si="54"/>
        <v>0</v>
      </c>
      <c r="AP76" s="47" t="e">
        <f t="shared" si="55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7"/>
        <v>0</v>
      </c>
      <c r="U77" s="47">
        <f t="shared" si="38"/>
        <v>0</v>
      </c>
      <c r="V77" s="48">
        <f t="shared" si="39"/>
        <v>0</v>
      </c>
      <c r="W77" s="49">
        <f t="shared" si="40"/>
        <v>0</v>
      </c>
      <c r="X77" s="44">
        <f t="shared" si="41"/>
        <v>0</v>
      </c>
      <c r="Y77" s="44">
        <f t="shared" si="42"/>
        <v>0</v>
      </c>
      <c r="Z77" s="44">
        <f t="shared" si="43"/>
        <v>0</v>
      </c>
      <c r="AA77" s="50">
        <f t="shared" si="44"/>
        <v>0</v>
      </c>
      <c r="AB77" s="51">
        <f t="shared" si="45"/>
        <v>0</v>
      </c>
      <c r="AC77" s="44">
        <f t="shared" si="46"/>
        <v>0</v>
      </c>
      <c r="AD77" s="44">
        <f t="shared" si="47"/>
        <v>0</v>
      </c>
      <c r="AE77" s="44">
        <f t="shared" si="48"/>
        <v>0</v>
      </c>
      <c r="AF77" s="52" t="e">
        <f>HLOOKUP(I77,ElecAvoidedCostsWOCC!$A$5:$Q$50,G77+1,FALSE)</f>
        <v>#N/A</v>
      </c>
      <c r="AG77" s="44" t="e">
        <f t="shared" si="49"/>
        <v>#N/A</v>
      </c>
      <c r="AH77" s="52" t="e">
        <f>HLOOKUP(I77,ElecAvoidedCostsWOCC!$A$5:$Q$50,T77+1,FALSE)</f>
        <v>#N/A</v>
      </c>
      <c r="AI77" s="44" t="e">
        <f t="shared" si="50"/>
        <v>#N/A</v>
      </c>
      <c r="AJ77" s="44" t="e">
        <f t="shared" si="51"/>
        <v>#N/A</v>
      </c>
      <c r="AK77" s="44" t="e">
        <f>HLOOKUP(I77,ElecAvoidedCostsWOCC!$A$5:$Q$50,G77+1,FALSE)*J77*L77</f>
        <v>#N/A</v>
      </c>
      <c r="AL77" s="44" t="e">
        <f t="shared" si="52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3"/>
        <v>0</v>
      </c>
      <c r="AO77" s="47">
        <f t="shared" si="54"/>
        <v>0</v>
      </c>
      <c r="AP77" s="47" t="e">
        <f t="shared" si="55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7"/>
        <v>0</v>
      </c>
      <c r="U78" s="47">
        <f t="shared" si="38"/>
        <v>0</v>
      </c>
      <c r="V78" s="48">
        <f t="shared" si="39"/>
        <v>0</v>
      </c>
      <c r="W78" s="49">
        <f t="shared" si="40"/>
        <v>0</v>
      </c>
      <c r="X78" s="44">
        <f t="shared" si="41"/>
        <v>0</v>
      </c>
      <c r="Y78" s="44">
        <f t="shared" si="42"/>
        <v>0</v>
      </c>
      <c r="Z78" s="44">
        <f t="shared" si="43"/>
        <v>0</v>
      </c>
      <c r="AA78" s="50">
        <f t="shared" si="44"/>
        <v>0</v>
      </c>
      <c r="AB78" s="51">
        <f t="shared" si="45"/>
        <v>0</v>
      </c>
      <c r="AC78" s="44">
        <f t="shared" si="46"/>
        <v>0</v>
      </c>
      <c r="AD78" s="44">
        <f t="shared" si="47"/>
        <v>0</v>
      </c>
      <c r="AE78" s="44">
        <f t="shared" si="48"/>
        <v>0</v>
      </c>
      <c r="AF78" s="52" t="e">
        <f>HLOOKUP(I78,ElecAvoidedCostsWOCC!$A$5:$Q$50,G78+1,FALSE)</f>
        <v>#N/A</v>
      </c>
      <c r="AG78" s="44" t="e">
        <f t="shared" si="49"/>
        <v>#N/A</v>
      </c>
      <c r="AH78" s="52" t="e">
        <f>HLOOKUP(I78,ElecAvoidedCostsWOCC!$A$5:$Q$50,T78+1,FALSE)</f>
        <v>#N/A</v>
      </c>
      <c r="AI78" s="44" t="e">
        <f t="shared" si="50"/>
        <v>#N/A</v>
      </c>
      <c r="AJ78" s="44" t="e">
        <f t="shared" si="51"/>
        <v>#N/A</v>
      </c>
      <c r="AK78" s="44" t="e">
        <f>HLOOKUP(I78,ElecAvoidedCostsWOCC!$A$5:$Q$50,G78+1,FALSE)*J78*L78</f>
        <v>#N/A</v>
      </c>
      <c r="AL78" s="44" t="e">
        <f t="shared" si="52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53"/>
        <v>0</v>
      </c>
      <c r="AO78" s="47">
        <f t="shared" si="54"/>
        <v>0</v>
      </c>
      <c r="AP78" s="47" t="e">
        <f t="shared" si="55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7"/>
        <v>0</v>
      </c>
      <c r="U79" s="47">
        <f t="shared" si="38"/>
        <v>0</v>
      </c>
      <c r="V79" s="48">
        <f t="shared" si="39"/>
        <v>0</v>
      </c>
      <c r="W79" s="49">
        <f t="shared" si="40"/>
        <v>0</v>
      </c>
      <c r="X79" s="44">
        <f t="shared" si="41"/>
        <v>0</v>
      </c>
      <c r="Y79" s="44">
        <f t="shared" si="42"/>
        <v>0</v>
      </c>
      <c r="Z79" s="44">
        <f t="shared" si="43"/>
        <v>0</v>
      </c>
      <c r="AA79" s="50">
        <f t="shared" si="44"/>
        <v>0</v>
      </c>
      <c r="AB79" s="51">
        <f t="shared" si="45"/>
        <v>0</v>
      </c>
      <c r="AC79" s="44">
        <f t="shared" si="46"/>
        <v>0</v>
      </c>
      <c r="AD79" s="44">
        <f t="shared" si="47"/>
        <v>0</v>
      </c>
      <c r="AE79" s="44">
        <f t="shared" si="48"/>
        <v>0</v>
      </c>
      <c r="AF79" s="52" t="e">
        <f>HLOOKUP(I79,ElecAvoidedCostsWOCC!$A$5:$Q$50,G79+1,FALSE)</f>
        <v>#N/A</v>
      </c>
      <c r="AG79" s="44" t="e">
        <f t="shared" si="49"/>
        <v>#N/A</v>
      </c>
      <c r="AH79" s="52" t="e">
        <f>HLOOKUP(I79,ElecAvoidedCostsWOCC!$A$5:$Q$50,T79+1,FALSE)</f>
        <v>#N/A</v>
      </c>
      <c r="AI79" s="44" t="e">
        <f t="shared" si="50"/>
        <v>#N/A</v>
      </c>
      <c r="AJ79" s="44" t="e">
        <f t="shared" si="51"/>
        <v>#N/A</v>
      </c>
      <c r="AK79" s="44" t="e">
        <f>HLOOKUP(I79,ElecAvoidedCostsWOCC!$A$5:$Q$50,G79+1,FALSE)*J79*L79</f>
        <v>#N/A</v>
      </c>
      <c r="AL79" s="44" t="e">
        <f t="shared" si="52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3"/>
        <v>0</v>
      </c>
      <c r="AO79" s="47">
        <f t="shared" si="54"/>
        <v>0</v>
      </c>
      <c r="AP79" s="47" t="e">
        <f t="shared" si="55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7"/>
        <v>0</v>
      </c>
      <c r="U80" s="47">
        <f t="shared" si="38"/>
        <v>0</v>
      </c>
      <c r="V80" s="48">
        <f t="shared" si="39"/>
        <v>0</v>
      </c>
      <c r="W80" s="49">
        <f t="shared" si="40"/>
        <v>0</v>
      </c>
      <c r="X80" s="44">
        <f t="shared" si="41"/>
        <v>0</v>
      </c>
      <c r="Y80" s="44">
        <f t="shared" si="42"/>
        <v>0</v>
      </c>
      <c r="Z80" s="44">
        <f t="shared" si="43"/>
        <v>0</v>
      </c>
      <c r="AA80" s="50">
        <f t="shared" si="44"/>
        <v>0</v>
      </c>
      <c r="AB80" s="51">
        <f t="shared" si="45"/>
        <v>0</v>
      </c>
      <c r="AC80" s="44">
        <f t="shared" si="46"/>
        <v>0</v>
      </c>
      <c r="AD80" s="44">
        <f t="shared" si="47"/>
        <v>0</v>
      </c>
      <c r="AE80" s="44">
        <f t="shared" si="48"/>
        <v>0</v>
      </c>
      <c r="AF80" s="52" t="e">
        <f>HLOOKUP(I80,ElecAvoidedCostsWOCC!$A$5:$Q$50,G80+1,FALSE)</f>
        <v>#N/A</v>
      </c>
      <c r="AG80" s="44" t="e">
        <f t="shared" si="49"/>
        <v>#N/A</v>
      </c>
      <c r="AH80" s="52" t="e">
        <f>HLOOKUP(I80,ElecAvoidedCostsWOCC!$A$5:$Q$50,T80+1,FALSE)</f>
        <v>#N/A</v>
      </c>
      <c r="AI80" s="44" t="e">
        <f t="shared" si="50"/>
        <v>#N/A</v>
      </c>
      <c r="AJ80" s="44" t="e">
        <f t="shared" si="51"/>
        <v>#N/A</v>
      </c>
      <c r="AK80" s="44" t="e">
        <f>HLOOKUP(I80,ElecAvoidedCostsWOCC!$A$5:$Q$50,G80+1,FALSE)*J80*L80</f>
        <v>#N/A</v>
      </c>
      <c r="AL80" s="44" t="e">
        <f t="shared" si="52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53"/>
        <v>0</v>
      </c>
      <c r="AO80" s="47">
        <f t="shared" si="54"/>
        <v>0</v>
      </c>
      <c r="AP80" s="47" t="e">
        <f t="shared" si="55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7"/>
        <v>0</v>
      </c>
      <c r="U81" s="47">
        <f t="shared" si="38"/>
        <v>0</v>
      </c>
      <c r="V81" s="48">
        <f t="shared" si="39"/>
        <v>0</v>
      </c>
      <c r="W81" s="49">
        <f t="shared" si="40"/>
        <v>0</v>
      </c>
      <c r="X81" s="44">
        <f t="shared" si="41"/>
        <v>0</v>
      </c>
      <c r="Y81" s="44">
        <f t="shared" si="42"/>
        <v>0</v>
      </c>
      <c r="Z81" s="44">
        <f t="shared" si="43"/>
        <v>0</v>
      </c>
      <c r="AA81" s="50">
        <f t="shared" si="44"/>
        <v>0</v>
      </c>
      <c r="AB81" s="51">
        <f t="shared" si="45"/>
        <v>0</v>
      </c>
      <c r="AC81" s="44">
        <f t="shared" si="46"/>
        <v>0</v>
      </c>
      <c r="AD81" s="44">
        <f t="shared" si="47"/>
        <v>0</v>
      </c>
      <c r="AE81" s="44">
        <f t="shared" si="48"/>
        <v>0</v>
      </c>
      <c r="AF81" s="52" t="e">
        <f>HLOOKUP(I81,ElecAvoidedCostsWOCC!$A$5:$Q$50,G81+1,FALSE)</f>
        <v>#N/A</v>
      </c>
      <c r="AG81" s="44" t="e">
        <f t="shared" si="49"/>
        <v>#N/A</v>
      </c>
      <c r="AH81" s="52" t="e">
        <f>HLOOKUP(I81,ElecAvoidedCostsWOCC!$A$5:$Q$50,T81+1,FALSE)</f>
        <v>#N/A</v>
      </c>
      <c r="AI81" s="44" t="e">
        <f t="shared" si="50"/>
        <v>#N/A</v>
      </c>
      <c r="AJ81" s="44" t="e">
        <f t="shared" si="51"/>
        <v>#N/A</v>
      </c>
      <c r="AK81" s="44" t="e">
        <f>HLOOKUP(I81,ElecAvoidedCostsWOCC!$A$5:$Q$50,G81+1,FALSE)*J81*L81</f>
        <v>#N/A</v>
      </c>
      <c r="AL81" s="44" t="e">
        <f t="shared" si="52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3"/>
        <v>0</v>
      </c>
      <c r="AO81" s="47">
        <f t="shared" si="54"/>
        <v>0</v>
      </c>
      <c r="AP81" s="47" t="e">
        <f t="shared" si="55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7"/>
        <v>0</v>
      </c>
      <c r="U82" s="47">
        <f t="shared" si="38"/>
        <v>0</v>
      </c>
      <c r="V82" s="48">
        <f t="shared" si="39"/>
        <v>0</v>
      </c>
      <c r="W82" s="49">
        <f t="shared" si="40"/>
        <v>0</v>
      </c>
      <c r="X82" s="44">
        <f t="shared" si="41"/>
        <v>0</v>
      </c>
      <c r="Y82" s="44">
        <f t="shared" si="42"/>
        <v>0</v>
      </c>
      <c r="Z82" s="44">
        <f t="shared" si="43"/>
        <v>0</v>
      </c>
      <c r="AA82" s="50">
        <f t="shared" si="44"/>
        <v>0</v>
      </c>
      <c r="AB82" s="51">
        <f t="shared" si="45"/>
        <v>0</v>
      </c>
      <c r="AC82" s="44">
        <f t="shared" si="46"/>
        <v>0</v>
      </c>
      <c r="AD82" s="44">
        <f t="shared" si="47"/>
        <v>0</v>
      </c>
      <c r="AE82" s="44">
        <f t="shared" si="48"/>
        <v>0</v>
      </c>
      <c r="AF82" s="52" t="e">
        <f>HLOOKUP(I82,ElecAvoidedCostsWOCC!$A$5:$Q$50,G82+1,FALSE)</f>
        <v>#N/A</v>
      </c>
      <c r="AG82" s="44" t="e">
        <f t="shared" si="49"/>
        <v>#N/A</v>
      </c>
      <c r="AH82" s="52" t="e">
        <f>HLOOKUP(I82,ElecAvoidedCostsWOCC!$A$5:$Q$50,T82+1,FALSE)</f>
        <v>#N/A</v>
      </c>
      <c r="AI82" s="44" t="e">
        <f t="shared" si="50"/>
        <v>#N/A</v>
      </c>
      <c r="AJ82" s="44" t="e">
        <f t="shared" si="51"/>
        <v>#N/A</v>
      </c>
      <c r="AK82" s="44" t="e">
        <f>HLOOKUP(I82,ElecAvoidedCostsWOCC!$A$5:$Q$50,G82+1,FALSE)*J82*L82</f>
        <v>#N/A</v>
      </c>
      <c r="AL82" s="44" t="e">
        <f t="shared" si="52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53"/>
        <v>0</v>
      </c>
      <c r="AO82" s="47">
        <f t="shared" si="54"/>
        <v>0</v>
      </c>
      <c r="AP82" s="47" t="e">
        <f t="shared" si="55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7"/>
        <v>0</v>
      </c>
      <c r="U83" s="47">
        <f t="shared" si="38"/>
        <v>0</v>
      </c>
      <c r="V83" s="48">
        <f t="shared" si="39"/>
        <v>0</v>
      </c>
      <c r="W83" s="49">
        <f t="shared" si="40"/>
        <v>0</v>
      </c>
      <c r="X83" s="44">
        <f t="shared" si="41"/>
        <v>0</v>
      </c>
      <c r="Y83" s="44">
        <f t="shared" si="42"/>
        <v>0</v>
      </c>
      <c r="Z83" s="44">
        <f t="shared" si="43"/>
        <v>0</v>
      </c>
      <c r="AA83" s="50">
        <f t="shared" si="44"/>
        <v>0</v>
      </c>
      <c r="AB83" s="51">
        <f t="shared" si="45"/>
        <v>0</v>
      </c>
      <c r="AC83" s="44">
        <f t="shared" si="46"/>
        <v>0</v>
      </c>
      <c r="AD83" s="44">
        <f t="shared" si="47"/>
        <v>0</v>
      </c>
      <c r="AE83" s="44">
        <f t="shared" si="48"/>
        <v>0</v>
      </c>
      <c r="AF83" s="52" t="e">
        <f>HLOOKUP(I83,ElecAvoidedCostsWOCC!$A$5:$Q$50,G83+1,FALSE)</f>
        <v>#N/A</v>
      </c>
      <c r="AG83" s="44" t="e">
        <f t="shared" si="49"/>
        <v>#N/A</v>
      </c>
      <c r="AH83" s="52" t="e">
        <f>HLOOKUP(I83,ElecAvoidedCostsWOCC!$A$5:$Q$50,T83+1,FALSE)</f>
        <v>#N/A</v>
      </c>
      <c r="AI83" s="44" t="e">
        <f t="shared" si="50"/>
        <v>#N/A</v>
      </c>
      <c r="AJ83" s="44" t="e">
        <f t="shared" si="51"/>
        <v>#N/A</v>
      </c>
      <c r="AK83" s="44" t="e">
        <f>HLOOKUP(I83,ElecAvoidedCostsWOCC!$A$5:$Q$50,G83+1,FALSE)*J83*L83</f>
        <v>#N/A</v>
      </c>
      <c r="AL83" s="44" t="e">
        <f t="shared" si="52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3"/>
        <v>0</v>
      </c>
      <c r="AO83" s="47">
        <f t="shared" si="54"/>
        <v>0</v>
      </c>
      <c r="AP83" s="47" t="e">
        <f t="shared" si="55"/>
        <v>#DIV/0!</v>
      </c>
    </row>
  </sheetData>
  <conditionalFormatting sqref="J5:L83">
    <cfRule type="expression" dxfId="194" priority="4">
      <formula>ISTEXT(J5)</formula>
    </cfRule>
    <cfRule type="notContainsBlanks" dxfId="193" priority="5">
      <formula>LEN(TRIM(J5))&gt;0</formula>
    </cfRule>
  </conditionalFormatting>
  <conditionalFormatting sqref="M5:N83 R5:S83">
    <cfRule type="expression" dxfId="192" priority="2">
      <formula>ISTEXT(M5)</formula>
    </cfRule>
  </conditionalFormatting>
  <conditionalFormatting sqref="M5:N83 R5:S83">
    <cfRule type="notContainsBlanks" dxfId="191" priority="3">
      <formula>LEN(TRIM(M5))&gt;0</formula>
    </cfRule>
  </conditionalFormatting>
  <conditionalFormatting sqref="R5:S83">
    <cfRule type="expression" dxfId="1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AIF90"/>
  <sheetViews>
    <sheetView zoomScale="85" zoomScaleNormal="85" workbookViewId="0">
      <selection activeCell="A26" sqref="A26"/>
    </sheetView>
  </sheetViews>
  <sheetFormatPr defaultColWidth="9.140625" defaultRowHeight="15"/>
  <cols>
    <col min="1" max="1" width="16.42578125" style="102" customWidth="1"/>
    <col min="2" max="2" width="14.5703125" style="248" customWidth="1"/>
    <col min="3" max="3" width="41.42578125" style="248" customWidth="1"/>
    <col min="4" max="4" width="41.42578125" style="248" hidden="1" customWidth="1"/>
    <col min="5" max="5" width="14.42578125" style="248" hidden="1" customWidth="1"/>
    <col min="6" max="6" width="13.5703125" style="248" customWidth="1"/>
    <col min="7" max="7" width="20.140625" style="248" customWidth="1"/>
    <col min="8" max="8" width="16.42578125" style="248" customWidth="1"/>
    <col min="9" max="9" width="20.140625" style="248" customWidth="1"/>
    <col min="10" max="10" width="15.42578125" style="248" customWidth="1"/>
    <col min="11" max="11" width="14.5703125" style="248" customWidth="1"/>
    <col min="12" max="12" width="16.42578125" style="248" customWidth="1"/>
    <col min="13" max="13" width="15" style="248" hidden="1" customWidth="1"/>
    <col min="14" max="14" width="16.5703125" style="248" customWidth="1"/>
    <col min="15" max="15" width="16.42578125" style="248" customWidth="1"/>
    <col min="16" max="16" width="17.140625" style="248" hidden="1" customWidth="1"/>
    <col min="17" max="17" width="20" style="248" customWidth="1"/>
    <col min="18" max="18" width="20.5703125" style="248" customWidth="1"/>
    <col min="19" max="19" width="17.42578125" style="248" customWidth="1"/>
    <col min="20" max="20" width="19.5703125" style="389" customWidth="1"/>
    <col min="21" max="21" width="16.140625" style="248" customWidth="1"/>
    <col min="22" max="22" width="23.42578125" style="248" customWidth="1"/>
    <col min="23" max="23" width="16" style="102" customWidth="1"/>
    <col min="24" max="27" width="16.7109375" style="106" customWidth="1"/>
    <col min="28" max="916" width="9.140625" style="106"/>
    <col min="917" max="16384" width="9.140625" style="248"/>
  </cols>
  <sheetData>
    <row r="1" spans="1:916" s="277" customFormat="1">
      <c r="A1" s="106"/>
      <c r="B1" s="103" t="s">
        <v>1803</v>
      </c>
      <c r="C1" s="106"/>
      <c r="D1" s="106"/>
      <c r="E1" s="106"/>
      <c r="F1" s="270"/>
      <c r="G1" s="270"/>
      <c r="H1" s="270"/>
      <c r="I1" s="271"/>
      <c r="J1" s="107"/>
      <c r="K1" s="107"/>
      <c r="L1" s="107"/>
      <c r="M1" s="107"/>
      <c r="N1" s="272"/>
      <c r="O1" s="107"/>
      <c r="P1" s="273"/>
      <c r="Q1" s="274"/>
      <c r="R1" s="271"/>
      <c r="S1" s="271"/>
      <c r="T1" s="275"/>
      <c r="U1" s="276"/>
      <c r="V1" s="27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  <c r="HT1" s="106"/>
      <c r="HU1" s="106"/>
      <c r="HV1" s="106"/>
      <c r="HW1" s="106"/>
      <c r="HX1" s="106"/>
      <c r="HY1" s="106"/>
      <c r="HZ1" s="106"/>
      <c r="IA1" s="106"/>
      <c r="IB1" s="106"/>
      <c r="IC1" s="106"/>
      <c r="ID1" s="106"/>
      <c r="IE1" s="106"/>
      <c r="IF1" s="106"/>
      <c r="IG1" s="106"/>
      <c r="IH1" s="106"/>
      <c r="II1" s="106"/>
      <c r="IJ1" s="106"/>
      <c r="IK1" s="106"/>
      <c r="IL1" s="106"/>
      <c r="IM1" s="106"/>
      <c r="IN1" s="106"/>
      <c r="IO1" s="106"/>
      <c r="IP1" s="106"/>
      <c r="IQ1" s="106"/>
      <c r="IR1" s="106"/>
      <c r="IS1" s="106"/>
      <c r="IT1" s="106"/>
      <c r="IU1" s="106"/>
      <c r="IV1" s="106"/>
      <c r="IW1" s="106"/>
      <c r="IX1" s="106"/>
      <c r="IY1" s="106"/>
      <c r="IZ1" s="106"/>
      <c r="JA1" s="106"/>
      <c r="JB1" s="106"/>
      <c r="JC1" s="106"/>
      <c r="JD1" s="106"/>
      <c r="JE1" s="106"/>
      <c r="JF1" s="106"/>
      <c r="JG1" s="106"/>
      <c r="JH1" s="106"/>
      <c r="JI1" s="106"/>
      <c r="JJ1" s="106"/>
      <c r="JK1" s="106"/>
      <c r="JL1" s="106"/>
      <c r="JM1" s="106"/>
      <c r="JN1" s="106"/>
      <c r="JO1" s="106"/>
      <c r="JP1" s="106"/>
      <c r="JQ1" s="106"/>
      <c r="JR1" s="106"/>
      <c r="JS1" s="106"/>
      <c r="JT1" s="106"/>
      <c r="JU1" s="106"/>
      <c r="JV1" s="106"/>
      <c r="JW1" s="106"/>
      <c r="JX1" s="106"/>
      <c r="JY1" s="106"/>
      <c r="JZ1" s="106"/>
      <c r="KA1" s="106"/>
      <c r="KB1" s="106"/>
      <c r="KC1" s="106"/>
      <c r="KD1" s="106"/>
      <c r="KE1" s="106"/>
      <c r="KF1" s="106"/>
      <c r="KG1" s="106"/>
      <c r="KH1" s="106"/>
      <c r="KI1" s="106"/>
      <c r="KJ1" s="106"/>
      <c r="KK1" s="106"/>
      <c r="KL1" s="106"/>
      <c r="KM1" s="106"/>
      <c r="KN1" s="106"/>
      <c r="KO1" s="106"/>
      <c r="KP1" s="106"/>
      <c r="KQ1" s="106"/>
      <c r="KR1" s="106"/>
      <c r="KS1" s="106"/>
      <c r="KT1" s="106"/>
      <c r="KU1" s="106"/>
      <c r="KV1" s="106"/>
      <c r="KW1" s="106"/>
      <c r="KX1" s="106"/>
      <c r="KY1" s="106"/>
      <c r="KZ1" s="106"/>
      <c r="LA1" s="106"/>
      <c r="LB1" s="106"/>
      <c r="LC1" s="106"/>
      <c r="LD1" s="106"/>
      <c r="LE1" s="106"/>
      <c r="LF1" s="106"/>
      <c r="LG1" s="106"/>
      <c r="LH1" s="106"/>
      <c r="LI1" s="106"/>
      <c r="LJ1" s="106"/>
      <c r="LK1" s="106"/>
      <c r="LL1" s="106"/>
      <c r="LM1" s="106"/>
      <c r="LN1" s="106"/>
      <c r="LO1" s="106"/>
      <c r="LP1" s="106"/>
      <c r="LQ1" s="106"/>
      <c r="LR1" s="106"/>
      <c r="LS1" s="106"/>
      <c r="LT1" s="106"/>
      <c r="LU1" s="106"/>
      <c r="LV1" s="106"/>
      <c r="LW1" s="106"/>
      <c r="LX1" s="106"/>
      <c r="LY1" s="106"/>
      <c r="LZ1" s="106"/>
      <c r="MA1" s="106"/>
      <c r="MB1" s="106"/>
      <c r="MC1" s="106"/>
      <c r="MD1" s="106"/>
      <c r="ME1" s="106"/>
      <c r="MF1" s="106"/>
      <c r="MG1" s="106"/>
      <c r="MH1" s="106"/>
      <c r="MI1" s="106"/>
      <c r="MJ1" s="106"/>
      <c r="MK1" s="106"/>
      <c r="ML1" s="106"/>
      <c r="MM1" s="106"/>
      <c r="MN1" s="106"/>
      <c r="MO1" s="106"/>
      <c r="MP1" s="106"/>
      <c r="MQ1" s="106"/>
      <c r="MR1" s="106"/>
      <c r="MS1" s="106"/>
      <c r="MT1" s="106"/>
      <c r="MU1" s="106"/>
      <c r="MV1" s="106"/>
      <c r="MW1" s="106"/>
      <c r="MX1" s="106"/>
      <c r="MY1" s="106"/>
      <c r="MZ1" s="106"/>
      <c r="NA1" s="106"/>
      <c r="NB1" s="106"/>
      <c r="NC1" s="106"/>
      <c r="ND1" s="106"/>
      <c r="NE1" s="106"/>
      <c r="NF1" s="106"/>
      <c r="NG1" s="106"/>
      <c r="NH1" s="106"/>
      <c r="NI1" s="106"/>
      <c r="NJ1" s="106"/>
      <c r="NK1" s="106"/>
      <c r="NL1" s="106"/>
      <c r="NM1" s="106"/>
      <c r="NN1" s="106"/>
      <c r="NO1" s="106"/>
      <c r="NP1" s="106"/>
      <c r="NQ1" s="106"/>
      <c r="NR1" s="106"/>
      <c r="NS1" s="106"/>
      <c r="NT1" s="106"/>
      <c r="NU1" s="106"/>
      <c r="NV1" s="106"/>
      <c r="NW1" s="106"/>
      <c r="NX1" s="106"/>
      <c r="NY1" s="106"/>
      <c r="NZ1" s="106"/>
      <c r="OA1" s="106"/>
      <c r="OB1" s="106"/>
      <c r="OC1" s="106"/>
      <c r="OD1" s="106"/>
      <c r="OE1" s="106"/>
      <c r="OF1" s="106"/>
      <c r="OG1" s="106"/>
      <c r="OH1" s="106"/>
      <c r="OI1" s="106"/>
      <c r="OJ1" s="106"/>
      <c r="OK1" s="106"/>
      <c r="OL1" s="106"/>
      <c r="OM1" s="106"/>
      <c r="ON1" s="106"/>
      <c r="OO1" s="106"/>
      <c r="OP1" s="106"/>
      <c r="OQ1" s="106"/>
      <c r="OR1" s="106"/>
      <c r="OS1" s="106"/>
      <c r="OT1" s="106"/>
      <c r="OU1" s="106"/>
      <c r="OV1" s="106"/>
      <c r="OW1" s="106"/>
      <c r="OX1" s="106"/>
      <c r="OY1" s="106"/>
      <c r="OZ1" s="106"/>
      <c r="PA1" s="106"/>
      <c r="PB1" s="106"/>
      <c r="PC1" s="106"/>
      <c r="PD1" s="106"/>
      <c r="PE1" s="106"/>
      <c r="PF1" s="106"/>
      <c r="PG1" s="106"/>
      <c r="PH1" s="106"/>
      <c r="PI1" s="106"/>
      <c r="PJ1" s="106"/>
      <c r="PK1" s="106"/>
      <c r="PL1" s="106"/>
      <c r="PM1" s="106"/>
      <c r="PN1" s="106"/>
      <c r="PO1" s="106"/>
      <c r="PP1" s="106"/>
      <c r="PQ1" s="106"/>
      <c r="PR1" s="106"/>
      <c r="PS1" s="106"/>
      <c r="PT1" s="106"/>
      <c r="PU1" s="106"/>
      <c r="PV1" s="106"/>
      <c r="PW1" s="106"/>
      <c r="PX1" s="106"/>
      <c r="PY1" s="106"/>
      <c r="PZ1" s="106"/>
      <c r="QA1" s="106"/>
      <c r="QB1" s="106"/>
      <c r="QC1" s="106"/>
      <c r="QD1" s="106"/>
      <c r="QE1" s="106"/>
      <c r="QF1" s="106"/>
      <c r="QG1" s="106"/>
      <c r="QH1" s="106"/>
      <c r="QI1" s="106"/>
      <c r="QJ1" s="106"/>
      <c r="QK1" s="106"/>
      <c r="QL1" s="106"/>
      <c r="QM1" s="106"/>
      <c r="QN1" s="106"/>
      <c r="QO1" s="106"/>
      <c r="QP1" s="106"/>
      <c r="QQ1" s="106"/>
      <c r="QR1" s="106"/>
      <c r="QS1" s="106"/>
      <c r="QT1" s="106"/>
      <c r="QU1" s="106"/>
      <c r="QV1" s="106"/>
      <c r="QW1" s="106"/>
      <c r="QX1" s="106"/>
      <c r="QY1" s="106"/>
      <c r="QZ1" s="106"/>
      <c r="RA1" s="106"/>
      <c r="RB1" s="106"/>
      <c r="RC1" s="106"/>
      <c r="RD1" s="106"/>
      <c r="RE1" s="106"/>
      <c r="RF1" s="106"/>
      <c r="RG1" s="106"/>
      <c r="RH1" s="106"/>
      <c r="RI1" s="106"/>
      <c r="RJ1" s="106"/>
      <c r="RK1" s="106"/>
      <c r="RL1" s="106"/>
      <c r="RM1" s="106"/>
      <c r="RN1" s="106"/>
      <c r="RO1" s="106"/>
      <c r="RP1" s="106"/>
      <c r="RQ1" s="106"/>
      <c r="RR1" s="106"/>
      <c r="RS1" s="106"/>
      <c r="RT1" s="106"/>
      <c r="RU1" s="106"/>
      <c r="RV1" s="106"/>
      <c r="RW1" s="106"/>
      <c r="RX1" s="106"/>
      <c r="RY1" s="106"/>
      <c r="RZ1" s="106"/>
      <c r="SA1" s="106"/>
      <c r="SB1" s="106"/>
      <c r="SC1" s="106"/>
      <c r="SD1" s="106"/>
      <c r="SE1" s="106"/>
      <c r="SF1" s="106"/>
      <c r="SG1" s="106"/>
      <c r="SH1" s="106"/>
      <c r="SI1" s="106"/>
      <c r="SJ1" s="106"/>
      <c r="SK1" s="106"/>
      <c r="SL1" s="106"/>
      <c r="SM1" s="106"/>
      <c r="SN1" s="106"/>
      <c r="SO1" s="106"/>
      <c r="SP1" s="106"/>
      <c r="SQ1" s="106"/>
      <c r="SR1" s="106"/>
      <c r="SS1" s="106"/>
      <c r="ST1" s="106"/>
      <c r="SU1" s="106"/>
      <c r="SV1" s="106"/>
      <c r="SW1" s="106"/>
      <c r="SX1" s="106"/>
      <c r="SY1" s="106"/>
      <c r="SZ1" s="106"/>
      <c r="TA1" s="106"/>
      <c r="TB1" s="106"/>
      <c r="TC1" s="106"/>
      <c r="TD1" s="106"/>
      <c r="TE1" s="106"/>
      <c r="TF1" s="106"/>
      <c r="TG1" s="106"/>
      <c r="TH1" s="106"/>
      <c r="TI1" s="106"/>
      <c r="TJ1" s="106"/>
      <c r="TK1" s="106"/>
      <c r="TL1" s="106"/>
      <c r="TM1" s="106"/>
      <c r="TN1" s="106"/>
      <c r="TO1" s="106"/>
      <c r="TP1" s="106"/>
      <c r="TQ1" s="106"/>
      <c r="TR1" s="106"/>
      <c r="TS1" s="106"/>
      <c r="TT1" s="106"/>
      <c r="TU1" s="106"/>
      <c r="TV1" s="106"/>
      <c r="TW1" s="106"/>
      <c r="TX1" s="106"/>
      <c r="TY1" s="106"/>
      <c r="TZ1" s="106"/>
      <c r="UA1" s="106"/>
      <c r="UB1" s="106"/>
      <c r="UC1" s="106"/>
      <c r="UD1" s="106"/>
      <c r="UE1" s="106"/>
      <c r="UF1" s="106"/>
      <c r="UG1" s="106"/>
      <c r="UH1" s="106"/>
      <c r="UI1" s="106"/>
      <c r="UJ1" s="106"/>
      <c r="UK1" s="106"/>
      <c r="UL1" s="106"/>
      <c r="UM1" s="106"/>
      <c r="UN1" s="106"/>
      <c r="UO1" s="106"/>
      <c r="UP1" s="106"/>
      <c r="UQ1" s="106"/>
      <c r="UR1" s="106"/>
      <c r="US1" s="106"/>
      <c r="UT1" s="106"/>
      <c r="UU1" s="106"/>
      <c r="UV1" s="106"/>
      <c r="UW1" s="106"/>
      <c r="UX1" s="106"/>
      <c r="UY1" s="106"/>
      <c r="UZ1" s="106"/>
      <c r="VA1" s="106"/>
      <c r="VB1" s="106"/>
      <c r="VC1" s="106"/>
      <c r="VD1" s="106"/>
      <c r="VE1" s="106"/>
      <c r="VF1" s="106"/>
      <c r="VG1" s="106"/>
      <c r="VH1" s="106"/>
      <c r="VI1" s="106"/>
      <c r="VJ1" s="106"/>
      <c r="VK1" s="106"/>
      <c r="VL1" s="106"/>
      <c r="VM1" s="106"/>
      <c r="VN1" s="106"/>
      <c r="VO1" s="106"/>
      <c r="VP1" s="106"/>
      <c r="VQ1" s="106"/>
      <c r="VR1" s="106"/>
      <c r="VS1" s="106"/>
      <c r="VT1" s="106"/>
      <c r="VU1" s="106"/>
      <c r="VV1" s="106"/>
      <c r="VW1" s="106"/>
      <c r="VX1" s="106"/>
      <c r="VY1" s="106"/>
      <c r="VZ1" s="106"/>
      <c r="WA1" s="106"/>
      <c r="WB1" s="106"/>
      <c r="WC1" s="106"/>
      <c r="WD1" s="106"/>
      <c r="WE1" s="106"/>
      <c r="WF1" s="106"/>
      <c r="WG1" s="106"/>
      <c r="WH1" s="106"/>
      <c r="WI1" s="106"/>
      <c r="WJ1" s="106"/>
      <c r="WK1" s="106"/>
      <c r="WL1" s="106"/>
      <c r="WM1" s="106"/>
      <c r="WN1" s="106"/>
      <c r="WO1" s="106"/>
      <c r="WP1" s="106"/>
      <c r="WQ1" s="106"/>
      <c r="WR1" s="106"/>
      <c r="WS1" s="106"/>
      <c r="WT1" s="106"/>
      <c r="WU1" s="106"/>
      <c r="WV1" s="106"/>
      <c r="WW1" s="106"/>
      <c r="WX1" s="106"/>
      <c r="WY1" s="106"/>
      <c r="WZ1" s="106"/>
      <c r="XA1" s="106"/>
      <c r="XB1" s="106"/>
      <c r="XC1" s="106"/>
      <c r="XD1" s="106"/>
      <c r="XE1" s="106"/>
      <c r="XF1" s="106"/>
      <c r="XG1" s="106"/>
      <c r="XH1" s="106"/>
      <c r="XI1" s="106"/>
      <c r="XJ1" s="106"/>
      <c r="XK1" s="106"/>
      <c r="XL1" s="106"/>
      <c r="XM1" s="106"/>
      <c r="XN1" s="106"/>
      <c r="XO1" s="106"/>
      <c r="XP1" s="106"/>
      <c r="XQ1" s="106"/>
      <c r="XR1" s="106"/>
      <c r="XS1" s="106"/>
      <c r="XT1" s="106"/>
      <c r="XU1" s="106"/>
      <c r="XV1" s="106"/>
      <c r="XW1" s="106"/>
      <c r="XX1" s="106"/>
      <c r="XY1" s="106"/>
      <c r="XZ1" s="106"/>
      <c r="YA1" s="106"/>
      <c r="YB1" s="106"/>
      <c r="YC1" s="106"/>
      <c r="YD1" s="106"/>
      <c r="YE1" s="106"/>
      <c r="YF1" s="106"/>
      <c r="YG1" s="106"/>
      <c r="YH1" s="106"/>
      <c r="YI1" s="106"/>
      <c r="YJ1" s="106"/>
      <c r="YK1" s="106"/>
      <c r="YL1" s="106"/>
      <c r="YM1" s="106"/>
      <c r="YN1" s="106"/>
      <c r="YO1" s="106"/>
      <c r="YP1" s="106"/>
      <c r="YQ1" s="106"/>
      <c r="YR1" s="106"/>
      <c r="YS1" s="106"/>
      <c r="YT1" s="106"/>
      <c r="YU1" s="106"/>
      <c r="YV1" s="106"/>
      <c r="YW1" s="106"/>
      <c r="YX1" s="106"/>
      <c r="YY1" s="106"/>
      <c r="YZ1" s="106"/>
      <c r="ZA1" s="106"/>
      <c r="ZB1" s="106"/>
      <c r="ZC1" s="106"/>
      <c r="ZD1" s="106"/>
      <c r="ZE1" s="106"/>
      <c r="ZF1" s="106"/>
      <c r="ZG1" s="106"/>
      <c r="ZH1" s="106"/>
      <c r="ZI1" s="106"/>
      <c r="ZJ1" s="106"/>
      <c r="ZK1" s="106"/>
      <c r="ZL1" s="106"/>
      <c r="ZM1" s="106"/>
      <c r="ZN1" s="106"/>
      <c r="ZO1" s="106"/>
      <c r="ZP1" s="106"/>
      <c r="ZQ1" s="106"/>
      <c r="ZR1" s="106"/>
      <c r="ZS1" s="106"/>
      <c r="ZT1" s="106"/>
      <c r="ZU1" s="106"/>
      <c r="ZV1" s="106"/>
      <c r="ZW1" s="106"/>
      <c r="ZX1" s="106"/>
      <c r="ZY1" s="106"/>
      <c r="ZZ1" s="106"/>
      <c r="AAA1" s="106"/>
      <c r="AAB1" s="106"/>
      <c r="AAC1" s="106"/>
      <c r="AAD1" s="106"/>
      <c r="AAE1" s="106"/>
      <c r="AAF1" s="106"/>
      <c r="AAG1" s="106"/>
      <c r="AAH1" s="106"/>
      <c r="AAI1" s="106"/>
      <c r="AAJ1" s="106"/>
      <c r="AAK1" s="106"/>
      <c r="AAL1" s="106"/>
      <c r="AAM1" s="106"/>
      <c r="AAN1" s="106"/>
      <c r="AAO1" s="106"/>
      <c r="AAP1" s="106"/>
      <c r="AAQ1" s="106"/>
      <c r="AAR1" s="106"/>
      <c r="AAS1" s="106"/>
      <c r="AAT1" s="106"/>
      <c r="AAU1" s="106"/>
      <c r="AAV1" s="106"/>
      <c r="AAW1" s="106"/>
      <c r="AAX1" s="106"/>
      <c r="AAY1" s="106"/>
      <c r="AAZ1" s="106"/>
      <c r="ABA1" s="106"/>
      <c r="ABB1" s="106"/>
      <c r="ABC1" s="106"/>
      <c r="ABD1" s="106"/>
      <c r="ABE1" s="106"/>
      <c r="ABF1" s="106"/>
      <c r="ABG1" s="106"/>
      <c r="ABH1" s="106"/>
      <c r="ABI1" s="106"/>
      <c r="ABJ1" s="106"/>
      <c r="ABK1" s="106"/>
      <c r="ABL1" s="106"/>
      <c r="ABM1" s="106"/>
      <c r="ABN1" s="106"/>
      <c r="ABO1" s="106"/>
      <c r="ABP1" s="106"/>
      <c r="ABQ1" s="106"/>
      <c r="ABR1" s="106"/>
      <c r="ABS1" s="106"/>
      <c r="ABT1" s="106"/>
      <c r="ABU1" s="106"/>
      <c r="ABV1" s="106"/>
      <c r="ABW1" s="106"/>
      <c r="ABX1" s="106"/>
      <c r="ABY1" s="106"/>
      <c r="ABZ1" s="106"/>
      <c r="ACA1" s="106"/>
      <c r="ACB1" s="106"/>
      <c r="ACC1" s="106"/>
      <c r="ACD1" s="106"/>
      <c r="ACE1" s="106"/>
      <c r="ACF1" s="106"/>
      <c r="ACG1" s="106"/>
      <c r="ACH1" s="106"/>
      <c r="ACI1" s="106"/>
      <c r="ACJ1" s="106"/>
      <c r="ACK1" s="106"/>
      <c r="ACL1" s="106"/>
      <c r="ACM1" s="106"/>
      <c r="ACN1" s="106"/>
      <c r="ACO1" s="106"/>
      <c r="ACP1" s="106"/>
      <c r="ACQ1" s="106"/>
      <c r="ACR1" s="106"/>
      <c r="ACS1" s="106"/>
      <c r="ACT1" s="106"/>
      <c r="ACU1" s="106"/>
      <c r="ACV1" s="106"/>
      <c r="ACW1" s="106"/>
      <c r="ACX1" s="106"/>
      <c r="ACY1" s="106"/>
      <c r="ACZ1" s="106"/>
      <c r="ADA1" s="106"/>
      <c r="ADB1" s="106"/>
      <c r="ADC1" s="106"/>
      <c r="ADD1" s="106"/>
      <c r="ADE1" s="106"/>
      <c r="ADF1" s="106"/>
      <c r="ADG1" s="106"/>
      <c r="ADH1" s="106"/>
      <c r="ADI1" s="106"/>
      <c r="ADJ1" s="106"/>
      <c r="ADK1" s="106"/>
      <c r="ADL1" s="106"/>
      <c r="ADM1" s="106"/>
      <c r="ADN1" s="106"/>
      <c r="ADO1" s="106"/>
      <c r="ADP1" s="106"/>
      <c r="ADQ1" s="106"/>
      <c r="ADR1" s="106"/>
      <c r="ADS1" s="106"/>
      <c r="ADT1" s="106"/>
      <c r="ADU1" s="106"/>
      <c r="ADV1" s="106"/>
      <c r="ADW1" s="106"/>
      <c r="ADX1" s="106"/>
      <c r="ADY1" s="106"/>
      <c r="ADZ1" s="106"/>
      <c r="AEA1" s="106"/>
      <c r="AEB1" s="106"/>
      <c r="AEC1" s="106"/>
      <c r="AED1" s="106"/>
      <c r="AEE1" s="106"/>
      <c r="AEF1" s="106"/>
      <c r="AEG1" s="106"/>
      <c r="AEH1" s="106"/>
      <c r="AEI1" s="106"/>
      <c r="AEJ1" s="106"/>
      <c r="AEK1" s="106"/>
      <c r="AEL1" s="106"/>
      <c r="AEM1" s="106"/>
      <c r="AEN1" s="106"/>
      <c r="AEO1" s="106"/>
      <c r="AEP1" s="106"/>
      <c r="AEQ1" s="106"/>
      <c r="AER1" s="106"/>
      <c r="AES1" s="106"/>
      <c r="AET1" s="106"/>
      <c r="AEU1" s="106"/>
      <c r="AEV1" s="106"/>
      <c r="AEW1" s="106"/>
      <c r="AEX1" s="106"/>
      <c r="AEY1" s="106"/>
      <c r="AEZ1" s="106"/>
      <c r="AFA1" s="106"/>
      <c r="AFB1" s="106"/>
      <c r="AFC1" s="106"/>
      <c r="AFD1" s="106"/>
      <c r="AFE1" s="106"/>
      <c r="AFF1" s="106"/>
      <c r="AFG1" s="106"/>
      <c r="AFH1" s="106"/>
      <c r="AFI1" s="106"/>
      <c r="AFJ1" s="106"/>
      <c r="AFK1" s="106"/>
      <c r="AFL1" s="106"/>
      <c r="AFM1" s="106"/>
      <c r="AFN1" s="106"/>
      <c r="AFO1" s="106"/>
      <c r="AFP1" s="106"/>
      <c r="AFQ1" s="106"/>
      <c r="AFR1" s="106"/>
      <c r="AFS1" s="106"/>
      <c r="AFT1" s="106"/>
      <c r="AFU1" s="106"/>
      <c r="AFV1" s="106"/>
      <c r="AFW1" s="106"/>
      <c r="AFX1" s="106"/>
      <c r="AFY1" s="106"/>
      <c r="AFZ1" s="106"/>
      <c r="AGA1" s="106"/>
      <c r="AGB1" s="106"/>
      <c r="AGC1" s="106"/>
      <c r="AGD1" s="106"/>
      <c r="AGE1" s="106"/>
      <c r="AGF1" s="106"/>
      <c r="AGG1" s="106"/>
      <c r="AGH1" s="106"/>
      <c r="AGI1" s="106"/>
      <c r="AGJ1" s="106"/>
      <c r="AGK1" s="106"/>
      <c r="AGL1" s="106"/>
      <c r="AGM1" s="106"/>
      <c r="AGN1" s="106"/>
      <c r="AGO1" s="106"/>
      <c r="AGP1" s="106"/>
      <c r="AGQ1" s="106"/>
      <c r="AGR1" s="106"/>
      <c r="AGS1" s="106"/>
      <c r="AGT1" s="106"/>
      <c r="AGU1" s="106"/>
      <c r="AGV1" s="106"/>
      <c r="AGW1" s="106"/>
      <c r="AGX1" s="106"/>
      <c r="AGY1" s="106"/>
      <c r="AGZ1" s="106"/>
      <c r="AHA1" s="106"/>
      <c r="AHB1" s="106"/>
      <c r="AHC1" s="106"/>
      <c r="AHD1" s="106"/>
      <c r="AHE1" s="106"/>
      <c r="AHF1" s="106"/>
      <c r="AHG1" s="106"/>
      <c r="AHH1" s="106"/>
      <c r="AHI1" s="106"/>
      <c r="AHJ1" s="106"/>
      <c r="AHK1" s="106"/>
      <c r="AHL1" s="106"/>
      <c r="AHM1" s="106"/>
      <c r="AHN1" s="106"/>
      <c r="AHO1" s="106"/>
      <c r="AHP1" s="106"/>
      <c r="AHQ1" s="106"/>
      <c r="AHR1" s="106"/>
      <c r="AHS1" s="106"/>
      <c r="AHT1" s="106"/>
      <c r="AHU1" s="106"/>
      <c r="AHV1" s="106"/>
      <c r="AHW1" s="106"/>
      <c r="AHX1" s="106"/>
      <c r="AHY1" s="106"/>
      <c r="AHZ1" s="106"/>
      <c r="AIA1" s="106"/>
      <c r="AIB1" s="106"/>
      <c r="AIC1" s="106"/>
      <c r="AID1" s="106"/>
      <c r="AIE1" s="106"/>
      <c r="AIF1" s="106"/>
    </row>
    <row r="2" spans="1:916" s="12" customFormat="1">
      <c r="A2" s="17"/>
      <c r="B2" s="278" t="s">
        <v>344</v>
      </c>
      <c r="C2" s="279">
        <f>GasDiscountRate</f>
        <v>6.9699999999999998E-2</v>
      </c>
      <c r="D2" s="279"/>
      <c r="E2" s="280"/>
      <c r="F2" s="112" t="s">
        <v>345</v>
      </c>
      <c r="G2" s="113" t="s">
        <v>346</v>
      </c>
      <c r="H2" s="113" t="s">
        <v>345</v>
      </c>
      <c r="I2" s="113" t="s">
        <v>345</v>
      </c>
      <c r="J2" s="113" t="s">
        <v>345</v>
      </c>
      <c r="K2" s="113" t="s">
        <v>345</v>
      </c>
      <c r="L2" s="113" t="s">
        <v>345</v>
      </c>
      <c r="M2" s="113" t="s">
        <v>345</v>
      </c>
      <c r="N2" s="113" t="s">
        <v>345</v>
      </c>
      <c r="O2" s="113" t="s">
        <v>345</v>
      </c>
      <c r="P2" s="114" t="s">
        <v>345</v>
      </c>
      <c r="Q2" s="115" t="s">
        <v>347</v>
      </c>
      <c r="R2" s="115" t="s">
        <v>347</v>
      </c>
      <c r="S2" s="113" t="s">
        <v>345</v>
      </c>
      <c r="T2" s="113" t="s">
        <v>348</v>
      </c>
      <c r="U2" s="115" t="s">
        <v>347</v>
      </c>
      <c r="V2" s="115" t="s">
        <v>347</v>
      </c>
      <c r="W2" s="281"/>
      <c r="X2" s="282"/>
      <c r="Y2" s="282"/>
      <c r="Z2" s="282"/>
      <c r="AA2" s="282"/>
      <c r="AB2" s="282"/>
      <c r="AC2" s="282"/>
      <c r="AD2" s="282"/>
      <c r="AE2" s="282"/>
      <c r="AF2" s="282"/>
      <c r="AG2" s="282"/>
      <c r="AH2" s="282"/>
      <c r="AI2" s="282"/>
      <c r="AJ2" s="282"/>
      <c r="AK2" s="282"/>
      <c r="AL2" s="282"/>
      <c r="AM2" s="282"/>
      <c r="AN2" s="282"/>
      <c r="AO2" s="282"/>
      <c r="AP2" s="282"/>
      <c r="AQ2" s="282"/>
      <c r="AR2" s="282"/>
      <c r="AS2" s="282"/>
      <c r="AT2" s="282"/>
      <c r="AU2" s="282"/>
      <c r="AV2" s="282"/>
      <c r="AW2" s="282"/>
      <c r="AX2" s="282"/>
      <c r="AY2" s="282"/>
      <c r="AZ2" s="282"/>
      <c r="BA2" s="282"/>
      <c r="BB2" s="282"/>
      <c r="BC2" s="282"/>
      <c r="BD2" s="282"/>
      <c r="BE2" s="282"/>
      <c r="BF2" s="282"/>
      <c r="BG2" s="282"/>
      <c r="BH2" s="282"/>
      <c r="BI2" s="282"/>
      <c r="BJ2" s="282"/>
      <c r="BK2" s="282"/>
      <c r="BL2" s="282"/>
      <c r="BM2" s="282"/>
      <c r="BN2" s="282"/>
      <c r="BO2" s="282"/>
      <c r="BP2" s="282"/>
      <c r="BQ2" s="282"/>
      <c r="BR2" s="282"/>
      <c r="BS2" s="282"/>
      <c r="BT2" s="282"/>
      <c r="BU2" s="282"/>
      <c r="BV2" s="282"/>
      <c r="BW2" s="282"/>
      <c r="BX2" s="282"/>
      <c r="BY2" s="282"/>
      <c r="BZ2" s="282"/>
      <c r="CA2" s="282"/>
      <c r="CB2" s="282"/>
      <c r="CC2" s="282"/>
      <c r="CD2" s="282"/>
      <c r="CE2" s="282"/>
      <c r="CF2" s="282"/>
      <c r="CG2" s="282"/>
      <c r="CH2" s="282"/>
      <c r="CI2" s="282"/>
      <c r="CJ2" s="282"/>
      <c r="CK2" s="282"/>
      <c r="CL2" s="282"/>
      <c r="CM2" s="282"/>
      <c r="CN2" s="282"/>
      <c r="CO2" s="282"/>
      <c r="CP2" s="282"/>
      <c r="CQ2" s="282"/>
      <c r="CR2" s="282"/>
      <c r="CS2" s="282"/>
      <c r="CT2" s="282"/>
      <c r="CU2" s="282"/>
      <c r="CV2" s="282"/>
      <c r="CW2" s="282"/>
      <c r="CX2" s="282"/>
      <c r="CY2" s="282"/>
      <c r="CZ2" s="282"/>
      <c r="DA2" s="282"/>
      <c r="DB2" s="282"/>
      <c r="DC2" s="282"/>
      <c r="DD2" s="282"/>
      <c r="DE2" s="282"/>
      <c r="DF2" s="282"/>
      <c r="DG2" s="282"/>
      <c r="DH2" s="282"/>
      <c r="DI2" s="282"/>
      <c r="DJ2" s="282"/>
      <c r="DK2" s="282"/>
      <c r="DL2" s="282"/>
      <c r="DM2" s="282"/>
      <c r="DN2" s="282"/>
      <c r="DO2" s="282"/>
      <c r="DP2" s="282"/>
      <c r="DQ2" s="282"/>
      <c r="DR2" s="282"/>
      <c r="DS2" s="282"/>
      <c r="DT2" s="282"/>
      <c r="DU2" s="282"/>
      <c r="DV2" s="282"/>
      <c r="DW2" s="282"/>
      <c r="DX2" s="282"/>
      <c r="DY2" s="282"/>
      <c r="DZ2" s="282"/>
      <c r="EA2" s="282"/>
      <c r="EB2" s="282"/>
      <c r="EC2" s="282"/>
      <c r="ED2" s="282"/>
      <c r="EE2" s="282"/>
      <c r="EF2" s="282"/>
      <c r="EG2" s="282"/>
      <c r="EH2" s="282"/>
      <c r="EI2" s="282"/>
      <c r="EJ2" s="282"/>
      <c r="EK2" s="282"/>
      <c r="EL2" s="282"/>
      <c r="EM2" s="282"/>
      <c r="EN2" s="282"/>
      <c r="EO2" s="282"/>
      <c r="EP2" s="282"/>
      <c r="EQ2" s="282"/>
      <c r="ER2" s="282"/>
      <c r="ES2" s="282"/>
      <c r="ET2" s="282"/>
      <c r="EU2" s="282"/>
      <c r="EV2" s="282"/>
      <c r="EW2" s="282"/>
      <c r="EX2" s="282"/>
      <c r="EY2" s="282"/>
      <c r="EZ2" s="282"/>
      <c r="FA2" s="282"/>
      <c r="FB2" s="282"/>
      <c r="FC2" s="282"/>
      <c r="FD2" s="282"/>
      <c r="FE2" s="282"/>
      <c r="FF2" s="282"/>
      <c r="FG2" s="282"/>
      <c r="FH2" s="282"/>
      <c r="FI2" s="282"/>
      <c r="FJ2" s="282"/>
      <c r="FK2" s="282"/>
      <c r="FL2" s="282"/>
      <c r="FM2" s="282"/>
      <c r="FN2" s="282"/>
      <c r="FO2" s="282"/>
      <c r="FP2" s="282"/>
      <c r="FQ2" s="282"/>
      <c r="FR2" s="282"/>
      <c r="FS2" s="282"/>
      <c r="FT2" s="282"/>
      <c r="FU2" s="282"/>
      <c r="FV2" s="282"/>
      <c r="FW2" s="282"/>
      <c r="FX2" s="282"/>
      <c r="FY2" s="282"/>
      <c r="FZ2" s="282"/>
      <c r="GA2" s="282"/>
      <c r="GB2" s="282"/>
      <c r="GC2" s="282"/>
      <c r="GD2" s="282"/>
      <c r="GE2" s="282"/>
      <c r="GF2" s="282"/>
      <c r="GG2" s="282"/>
      <c r="GH2" s="282"/>
      <c r="GI2" s="282"/>
      <c r="GJ2" s="282"/>
      <c r="GK2" s="282"/>
      <c r="GL2" s="282"/>
      <c r="GM2" s="282"/>
      <c r="GN2" s="282"/>
      <c r="GO2" s="282"/>
      <c r="GP2" s="282"/>
      <c r="GQ2" s="282"/>
      <c r="GR2" s="282"/>
      <c r="GS2" s="282"/>
      <c r="GT2" s="282"/>
      <c r="GU2" s="282"/>
      <c r="GV2" s="282"/>
      <c r="GW2" s="282"/>
      <c r="GX2" s="282"/>
      <c r="GY2" s="282"/>
      <c r="GZ2" s="282"/>
      <c r="HA2" s="282"/>
      <c r="HB2" s="282"/>
      <c r="HC2" s="282"/>
      <c r="HD2" s="282"/>
      <c r="HE2" s="282"/>
      <c r="HF2" s="282"/>
      <c r="HG2" s="282"/>
      <c r="HH2" s="282"/>
      <c r="HI2" s="282"/>
      <c r="HJ2" s="282"/>
      <c r="HK2" s="282"/>
      <c r="HL2" s="282"/>
      <c r="HM2" s="282"/>
      <c r="HN2" s="282"/>
      <c r="HO2" s="282"/>
      <c r="HP2" s="282"/>
      <c r="HQ2" s="282"/>
      <c r="HR2" s="282"/>
      <c r="HS2" s="282"/>
      <c r="HT2" s="282"/>
      <c r="HU2" s="282"/>
      <c r="HV2" s="282"/>
      <c r="HW2" s="282"/>
      <c r="HX2" s="282"/>
      <c r="HY2" s="282"/>
      <c r="HZ2" s="282"/>
      <c r="IA2" s="282"/>
      <c r="IB2" s="282"/>
      <c r="IC2" s="282"/>
      <c r="ID2" s="282"/>
      <c r="IE2" s="282"/>
      <c r="IF2" s="282"/>
      <c r="IG2" s="282"/>
      <c r="IH2" s="282"/>
      <c r="II2" s="282"/>
      <c r="IJ2" s="282"/>
      <c r="IK2" s="282"/>
      <c r="IL2" s="282"/>
      <c r="IM2" s="282"/>
      <c r="IN2" s="282"/>
      <c r="IO2" s="282"/>
      <c r="IP2" s="282"/>
      <c r="IQ2" s="282"/>
      <c r="IR2" s="282"/>
      <c r="IS2" s="282"/>
      <c r="IT2" s="282"/>
      <c r="IU2" s="282"/>
      <c r="IV2" s="282"/>
      <c r="IW2" s="282"/>
      <c r="IX2" s="282"/>
      <c r="IY2" s="282"/>
      <c r="IZ2" s="282"/>
      <c r="JA2" s="282"/>
      <c r="JB2" s="282"/>
      <c r="JC2" s="282"/>
      <c r="JD2" s="282"/>
      <c r="JE2" s="282"/>
      <c r="JF2" s="282"/>
      <c r="JG2" s="282"/>
      <c r="JH2" s="282"/>
      <c r="JI2" s="282"/>
      <c r="JJ2" s="282"/>
      <c r="JK2" s="282"/>
      <c r="JL2" s="282"/>
      <c r="JM2" s="282"/>
      <c r="JN2" s="282"/>
      <c r="JO2" s="282"/>
      <c r="JP2" s="282"/>
      <c r="JQ2" s="282"/>
      <c r="JR2" s="282"/>
      <c r="JS2" s="282"/>
      <c r="JT2" s="282"/>
      <c r="JU2" s="282"/>
      <c r="JV2" s="282"/>
      <c r="JW2" s="282"/>
      <c r="JX2" s="282"/>
      <c r="JY2" s="282"/>
      <c r="JZ2" s="282"/>
      <c r="KA2" s="282"/>
      <c r="KB2" s="282"/>
      <c r="KC2" s="282"/>
      <c r="KD2" s="282"/>
      <c r="KE2" s="282"/>
      <c r="KF2" s="282"/>
      <c r="KG2" s="282"/>
      <c r="KH2" s="282"/>
      <c r="KI2" s="282"/>
      <c r="KJ2" s="282"/>
      <c r="KK2" s="282"/>
      <c r="KL2" s="282"/>
      <c r="KM2" s="282"/>
      <c r="KN2" s="282"/>
      <c r="KO2" s="282"/>
      <c r="KP2" s="282"/>
      <c r="KQ2" s="282"/>
      <c r="KR2" s="282"/>
      <c r="KS2" s="282"/>
      <c r="KT2" s="282"/>
      <c r="KU2" s="282"/>
      <c r="KV2" s="282"/>
      <c r="KW2" s="282"/>
      <c r="KX2" s="282"/>
      <c r="KY2" s="282"/>
      <c r="KZ2" s="282"/>
      <c r="LA2" s="282"/>
      <c r="LB2" s="282"/>
      <c r="LC2" s="282"/>
      <c r="LD2" s="282"/>
      <c r="LE2" s="282"/>
      <c r="LF2" s="282"/>
      <c r="LG2" s="282"/>
      <c r="LH2" s="282"/>
      <c r="LI2" s="282"/>
      <c r="LJ2" s="282"/>
      <c r="LK2" s="282"/>
      <c r="LL2" s="282"/>
      <c r="LM2" s="282"/>
      <c r="LN2" s="282"/>
      <c r="LO2" s="282"/>
      <c r="LP2" s="282"/>
      <c r="LQ2" s="282"/>
      <c r="LR2" s="282"/>
      <c r="LS2" s="282"/>
      <c r="LT2" s="282"/>
      <c r="LU2" s="282"/>
      <c r="LV2" s="282"/>
      <c r="LW2" s="282"/>
      <c r="LX2" s="282"/>
      <c r="LY2" s="282"/>
      <c r="LZ2" s="282"/>
      <c r="MA2" s="282"/>
      <c r="MB2" s="282"/>
      <c r="MC2" s="282"/>
      <c r="MD2" s="282"/>
      <c r="ME2" s="282"/>
      <c r="MF2" s="282"/>
      <c r="MG2" s="282"/>
      <c r="MH2" s="282"/>
      <c r="MI2" s="282"/>
      <c r="MJ2" s="282"/>
      <c r="MK2" s="282"/>
      <c r="ML2" s="282"/>
      <c r="MM2" s="282"/>
      <c r="MN2" s="282"/>
      <c r="MO2" s="282"/>
      <c r="MP2" s="282"/>
      <c r="MQ2" s="282"/>
      <c r="MR2" s="282"/>
      <c r="MS2" s="282"/>
      <c r="MT2" s="282"/>
      <c r="MU2" s="282"/>
      <c r="MV2" s="282"/>
      <c r="MW2" s="282"/>
      <c r="MX2" s="282"/>
      <c r="MY2" s="282"/>
      <c r="MZ2" s="282"/>
      <c r="NA2" s="282"/>
      <c r="NB2" s="282"/>
      <c r="NC2" s="282"/>
      <c r="ND2" s="282"/>
      <c r="NE2" s="282"/>
      <c r="NF2" s="282"/>
      <c r="NG2" s="282"/>
      <c r="NH2" s="282"/>
      <c r="NI2" s="282"/>
      <c r="NJ2" s="282"/>
      <c r="NK2" s="282"/>
      <c r="NL2" s="282"/>
      <c r="NM2" s="282"/>
      <c r="NN2" s="282"/>
      <c r="NO2" s="282"/>
      <c r="NP2" s="282"/>
      <c r="NQ2" s="282"/>
      <c r="NR2" s="282"/>
      <c r="NS2" s="282"/>
      <c r="NT2" s="282"/>
      <c r="NU2" s="282"/>
      <c r="NV2" s="282"/>
      <c r="NW2" s="282"/>
      <c r="NX2" s="282"/>
      <c r="NY2" s="282"/>
      <c r="NZ2" s="282"/>
      <c r="OA2" s="282"/>
      <c r="OB2" s="282"/>
      <c r="OC2" s="282"/>
      <c r="OD2" s="282"/>
      <c r="OE2" s="282"/>
      <c r="OF2" s="282"/>
      <c r="OG2" s="282"/>
      <c r="OH2" s="282"/>
      <c r="OI2" s="282"/>
      <c r="OJ2" s="282"/>
      <c r="OK2" s="282"/>
      <c r="OL2" s="282"/>
      <c r="OM2" s="282"/>
      <c r="ON2" s="282"/>
      <c r="OO2" s="282"/>
      <c r="OP2" s="282"/>
      <c r="OQ2" s="282"/>
      <c r="OR2" s="282"/>
      <c r="OS2" s="282"/>
      <c r="OT2" s="282"/>
      <c r="OU2" s="282"/>
      <c r="OV2" s="282"/>
      <c r="OW2" s="282"/>
      <c r="OX2" s="282"/>
      <c r="OY2" s="282"/>
      <c r="OZ2" s="282"/>
      <c r="PA2" s="282"/>
      <c r="PB2" s="282"/>
      <c r="PC2" s="282"/>
      <c r="PD2" s="282"/>
      <c r="PE2" s="282"/>
      <c r="PF2" s="282"/>
      <c r="PG2" s="282"/>
      <c r="PH2" s="282"/>
      <c r="PI2" s="282"/>
      <c r="PJ2" s="282"/>
      <c r="PK2" s="282"/>
      <c r="PL2" s="282"/>
      <c r="PM2" s="282"/>
      <c r="PN2" s="282"/>
      <c r="PO2" s="282"/>
      <c r="PP2" s="282"/>
      <c r="PQ2" s="282"/>
      <c r="PR2" s="282"/>
      <c r="PS2" s="282"/>
      <c r="PT2" s="282"/>
      <c r="PU2" s="282"/>
      <c r="PV2" s="282"/>
      <c r="PW2" s="282"/>
      <c r="PX2" s="282"/>
      <c r="PY2" s="282"/>
      <c r="PZ2" s="282"/>
      <c r="QA2" s="282"/>
      <c r="QB2" s="282"/>
      <c r="QC2" s="282"/>
      <c r="QD2" s="282"/>
      <c r="QE2" s="282"/>
      <c r="QF2" s="282"/>
      <c r="QG2" s="282"/>
      <c r="QH2" s="282"/>
      <c r="QI2" s="282"/>
      <c r="QJ2" s="282"/>
      <c r="QK2" s="282"/>
      <c r="QL2" s="282"/>
      <c r="QM2" s="282"/>
      <c r="QN2" s="282"/>
      <c r="QO2" s="282"/>
      <c r="QP2" s="282"/>
      <c r="QQ2" s="282"/>
      <c r="QR2" s="282"/>
      <c r="QS2" s="282"/>
      <c r="QT2" s="282"/>
      <c r="QU2" s="282"/>
      <c r="QV2" s="282"/>
      <c r="QW2" s="282"/>
      <c r="QX2" s="282"/>
      <c r="QY2" s="282"/>
      <c r="QZ2" s="282"/>
      <c r="RA2" s="282"/>
      <c r="RB2" s="282"/>
      <c r="RC2" s="282"/>
      <c r="RD2" s="282"/>
      <c r="RE2" s="282"/>
      <c r="RF2" s="282"/>
      <c r="RG2" s="282"/>
      <c r="RH2" s="282"/>
      <c r="RI2" s="282"/>
      <c r="RJ2" s="282"/>
      <c r="RK2" s="282"/>
      <c r="RL2" s="282"/>
      <c r="RM2" s="282"/>
      <c r="RN2" s="282"/>
      <c r="RO2" s="282"/>
      <c r="RP2" s="282"/>
      <c r="RQ2" s="282"/>
      <c r="RR2" s="282"/>
      <c r="RS2" s="282"/>
      <c r="RT2" s="282"/>
      <c r="RU2" s="282"/>
      <c r="RV2" s="282"/>
      <c r="RW2" s="282"/>
      <c r="RX2" s="282"/>
      <c r="RY2" s="282"/>
      <c r="RZ2" s="282"/>
      <c r="SA2" s="282"/>
      <c r="SB2" s="282"/>
      <c r="SC2" s="282"/>
      <c r="SD2" s="282"/>
      <c r="SE2" s="282"/>
      <c r="SF2" s="282"/>
      <c r="SG2" s="282"/>
      <c r="SH2" s="282"/>
      <c r="SI2" s="282"/>
      <c r="SJ2" s="282"/>
      <c r="SK2" s="282"/>
      <c r="SL2" s="282"/>
      <c r="SM2" s="282"/>
      <c r="SN2" s="282"/>
      <c r="SO2" s="282"/>
      <c r="SP2" s="282"/>
      <c r="SQ2" s="282"/>
      <c r="SR2" s="282"/>
      <c r="SS2" s="282"/>
      <c r="ST2" s="282"/>
      <c r="SU2" s="282"/>
      <c r="SV2" s="282"/>
      <c r="SW2" s="282"/>
      <c r="SX2" s="282"/>
      <c r="SY2" s="282"/>
      <c r="SZ2" s="282"/>
      <c r="TA2" s="282"/>
      <c r="TB2" s="282"/>
      <c r="TC2" s="282"/>
      <c r="TD2" s="282"/>
      <c r="TE2" s="282"/>
      <c r="TF2" s="282"/>
      <c r="TG2" s="282"/>
      <c r="TH2" s="282"/>
      <c r="TI2" s="282"/>
      <c r="TJ2" s="282"/>
      <c r="TK2" s="282"/>
      <c r="TL2" s="282"/>
      <c r="TM2" s="282"/>
      <c r="TN2" s="282"/>
      <c r="TO2" s="282"/>
      <c r="TP2" s="282"/>
      <c r="TQ2" s="282"/>
      <c r="TR2" s="282"/>
      <c r="TS2" s="282"/>
      <c r="TT2" s="282"/>
      <c r="TU2" s="282"/>
      <c r="TV2" s="282"/>
      <c r="TW2" s="282"/>
      <c r="TX2" s="282"/>
      <c r="TY2" s="282"/>
      <c r="TZ2" s="282"/>
      <c r="UA2" s="282"/>
      <c r="UB2" s="282"/>
      <c r="UC2" s="282"/>
      <c r="UD2" s="282"/>
      <c r="UE2" s="282"/>
      <c r="UF2" s="282"/>
      <c r="UG2" s="282"/>
      <c r="UH2" s="282"/>
      <c r="UI2" s="282"/>
      <c r="UJ2" s="282"/>
      <c r="UK2" s="282"/>
      <c r="UL2" s="282"/>
      <c r="UM2" s="282"/>
      <c r="UN2" s="282"/>
      <c r="UO2" s="282"/>
      <c r="UP2" s="282"/>
      <c r="UQ2" s="282"/>
      <c r="UR2" s="282"/>
      <c r="US2" s="282"/>
      <c r="UT2" s="282"/>
      <c r="UU2" s="282"/>
      <c r="UV2" s="282"/>
      <c r="UW2" s="282"/>
      <c r="UX2" s="282"/>
      <c r="UY2" s="282"/>
      <c r="UZ2" s="282"/>
      <c r="VA2" s="282"/>
      <c r="VB2" s="282"/>
      <c r="VC2" s="282"/>
      <c r="VD2" s="282"/>
      <c r="VE2" s="282"/>
      <c r="VF2" s="282"/>
      <c r="VG2" s="282"/>
      <c r="VH2" s="282"/>
      <c r="VI2" s="282"/>
      <c r="VJ2" s="282"/>
      <c r="VK2" s="282"/>
      <c r="VL2" s="282"/>
      <c r="VM2" s="282"/>
      <c r="VN2" s="282"/>
      <c r="VO2" s="282"/>
      <c r="VP2" s="282"/>
      <c r="VQ2" s="282"/>
      <c r="VR2" s="282"/>
      <c r="VS2" s="282"/>
      <c r="VT2" s="282"/>
      <c r="VU2" s="282"/>
      <c r="VV2" s="282"/>
      <c r="VW2" s="282"/>
      <c r="VX2" s="282"/>
      <c r="VY2" s="282"/>
      <c r="VZ2" s="282"/>
      <c r="WA2" s="282"/>
      <c r="WB2" s="282"/>
      <c r="WC2" s="282"/>
      <c r="WD2" s="282"/>
      <c r="WE2" s="282"/>
      <c r="WF2" s="282"/>
      <c r="WG2" s="282"/>
      <c r="WH2" s="282"/>
      <c r="WI2" s="282"/>
      <c r="WJ2" s="282"/>
      <c r="WK2" s="282"/>
      <c r="WL2" s="282"/>
      <c r="WM2" s="282"/>
      <c r="WN2" s="282"/>
      <c r="WO2" s="282"/>
      <c r="WP2" s="282"/>
      <c r="WQ2" s="282"/>
      <c r="WR2" s="282"/>
      <c r="WS2" s="282"/>
      <c r="WT2" s="282"/>
      <c r="WU2" s="282"/>
      <c r="WV2" s="282"/>
      <c r="WW2" s="282"/>
      <c r="WX2" s="282"/>
      <c r="WY2" s="282"/>
      <c r="WZ2" s="282"/>
      <c r="XA2" s="282"/>
      <c r="XB2" s="282"/>
      <c r="XC2" s="282"/>
      <c r="XD2" s="282"/>
      <c r="XE2" s="282"/>
      <c r="XF2" s="282"/>
      <c r="XG2" s="282"/>
      <c r="XH2" s="282"/>
      <c r="XI2" s="282"/>
      <c r="XJ2" s="282"/>
      <c r="XK2" s="282"/>
      <c r="XL2" s="282"/>
      <c r="XM2" s="282"/>
      <c r="XN2" s="282"/>
      <c r="XO2" s="282"/>
      <c r="XP2" s="282"/>
      <c r="XQ2" s="282"/>
      <c r="XR2" s="282"/>
      <c r="XS2" s="282"/>
      <c r="XT2" s="282"/>
      <c r="XU2" s="282"/>
      <c r="XV2" s="282"/>
      <c r="XW2" s="282"/>
      <c r="XX2" s="282"/>
      <c r="XY2" s="282"/>
      <c r="XZ2" s="282"/>
      <c r="YA2" s="282"/>
      <c r="YB2" s="282"/>
      <c r="YC2" s="282"/>
      <c r="YD2" s="282"/>
      <c r="YE2" s="282"/>
      <c r="YF2" s="282"/>
      <c r="YG2" s="282"/>
      <c r="YH2" s="282"/>
      <c r="YI2" s="282"/>
      <c r="YJ2" s="282"/>
      <c r="YK2" s="282"/>
      <c r="YL2" s="282"/>
      <c r="YM2" s="282"/>
      <c r="YN2" s="282"/>
      <c r="YO2" s="282"/>
      <c r="YP2" s="282"/>
      <c r="YQ2" s="282"/>
      <c r="YR2" s="282"/>
      <c r="YS2" s="282"/>
      <c r="YT2" s="282"/>
      <c r="YU2" s="282"/>
      <c r="YV2" s="282"/>
      <c r="YW2" s="282"/>
      <c r="YX2" s="282"/>
      <c r="YY2" s="282"/>
      <c r="YZ2" s="282"/>
      <c r="ZA2" s="282"/>
      <c r="ZB2" s="282"/>
      <c r="ZC2" s="282"/>
      <c r="ZD2" s="282"/>
      <c r="ZE2" s="282"/>
      <c r="ZF2" s="282"/>
      <c r="ZG2" s="282"/>
      <c r="ZH2" s="282"/>
      <c r="ZI2" s="282"/>
      <c r="ZJ2" s="282"/>
      <c r="ZK2" s="282"/>
      <c r="ZL2" s="282"/>
      <c r="ZM2" s="282"/>
      <c r="ZN2" s="282"/>
      <c r="ZO2" s="282"/>
      <c r="ZP2" s="282"/>
      <c r="ZQ2" s="282"/>
      <c r="ZR2" s="282"/>
      <c r="ZS2" s="282"/>
      <c r="ZT2" s="282"/>
      <c r="ZU2" s="282"/>
      <c r="ZV2" s="282"/>
      <c r="ZW2" s="282"/>
      <c r="ZX2" s="282"/>
      <c r="ZY2" s="282"/>
      <c r="ZZ2" s="282"/>
      <c r="AAA2" s="282"/>
      <c r="AAB2" s="282"/>
      <c r="AAC2" s="282"/>
      <c r="AAD2" s="282"/>
      <c r="AAE2" s="282"/>
      <c r="AAF2" s="282"/>
      <c r="AAG2" s="282"/>
      <c r="AAH2" s="282"/>
      <c r="AAI2" s="282"/>
      <c r="AAJ2" s="282"/>
      <c r="AAK2" s="282"/>
      <c r="AAL2" s="282"/>
      <c r="AAM2" s="282"/>
      <c r="AAN2" s="282"/>
      <c r="AAO2" s="282"/>
      <c r="AAP2" s="282"/>
      <c r="AAQ2" s="282"/>
      <c r="AAR2" s="282"/>
      <c r="AAS2" s="282"/>
      <c r="AAT2" s="282"/>
      <c r="AAU2" s="282"/>
      <c r="AAV2" s="282"/>
      <c r="AAW2" s="282"/>
      <c r="AAX2" s="282"/>
      <c r="AAY2" s="282"/>
      <c r="AAZ2" s="282"/>
      <c r="ABA2" s="282"/>
      <c r="ABB2" s="282"/>
      <c r="ABC2" s="282"/>
      <c r="ABD2" s="282"/>
      <c r="ABE2" s="282"/>
      <c r="ABF2" s="282"/>
      <c r="ABG2" s="282"/>
      <c r="ABH2" s="282"/>
      <c r="ABI2" s="282"/>
      <c r="ABJ2" s="282"/>
      <c r="ABK2" s="282"/>
      <c r="ABL2" s="282"/>
      <c r="ABM2" s="282"/>
      <c r="ABN2" s="282"/>
      <c r="ABO2" s="282"/>
      <c r="ABP2" s="282"/>
      <c r="ABQ2" s="282"/>
      <c r="ABR2" s="282"/>
      <c r="ABS2" s="282"/>
      <c r="ABT2" s="282"/>
      <c r="ABU2" s="282"/>
      <c r="ABV2" s="282"/>
      <c r="ABW2" s="282"/>
      <c r="ABX2" s="282"/>
      <c r="ABY2" s="282"/>
      <c r="ABZ2" s="282"/>
      <c r="ACA2" s="282"/>
      <c r="ACB2" s="282"/>
      <c r="ACC2" s="282"/>
      <c r="ACD2" s="282"/>
      <c r="ACE2" s="282"/>
      <c r="ACF2" s="282"/>
      <c r="ACG2" s="282"/>
      <c r="ACH2" s="282"/>
      <c r="ACI2" s="282"/>
      <c r="ACJ2" s="282"/>
      <c r="ACK2" s="282"/>
      <c r="ACL2" s="282"/>
      <c r="ACM2" s="282"/>
      <c r="ACN2" s="282"/>
      <c r="ACO2" s="282"/>
      <c r="ACP2" s="282"/>
      <c r="ACQ2" s="282"/>
      <c r="ACR2" s="282"/>
      <c r="ACS2" s="282"/>
      <c r="ACT2" s="282"/>
      <c r="ACU2" s="282"/>
      <c r="ACV2" s="282"/>
      <c r="ACW2" s="282"/>
      <c r="ACX2" s="282"/>
      <c r="ACY2" s="282"/>
      <c r="ACZ2" s="282"/>
      <c r="ADA2" s="282"/>
      <c r="ADB2" s="282"/>
      <c r="ADC2" s="282"/>
      <c r="ADD2" s="282"/>
      <c r="ADE2" s="282"/>
      <c r="ADF2" s="282"/>
      <c r="ADG2" s="282"/>
      <c r="ADH2" s="282"/>
      <c r="ADI2" s="282"/>
      <c r="ADJ2" s="282"/>
      <c r="ADK2" s="282"/>
      <c r="ADL2" s="282"/>
      <c r="ADM2" s="282"/>
      <c r="ADN2" s="282"/>
      <c r="ADO2" s="282"/>
      <c r="ADP2" s="282"/>
      <c r="ADQ2" s="282"/>
      <c r="ADR2" s="282"/>
      <c r="ADS2" s="282"/>
      <c r="ADT2" s="282"/>
      <c r="ADU2" s="282"/>
      <c r="ADV2" s="282"/>
      <c r="ADW2" s="282"/>
      <c r="ADX2" s="282"/>
      <c r="ADY2" s="282"/>
      <c r="ADZ2" s="282"/>
      <c r="AEA2" s="282"/>
      <c r="AEB2" s="282"/>
      <c r="AEC2" s="282"/>
      <c r="AED2" s="282"/>
      <c r="AEE2" s="282"/>
      <c r="AEF2" s="282"/>
      <c r="AEG2" s="282"/>
      <c r="AEH2" s="282"/>
      <c r="AEI2" s="282"/>
      <c r="AEJ2" s="282"/>
      <c r="AEK2" s="282"/>
      <c r="AEL2" s="282"/>
      <c r="AEM2" s="282"/>
      <c r="AEN2" s="282"/>
      <c r="AEO2" s="282"/>
      <c r="AEP2" s="282"/>
      <c r="AEQ2" s="282"/>
      <c r="AER2" s="282"/>
      <c r="AES2" s="282"/>
      <c r="AET2" s="282"/>
      <c r="AEU2" s="282"/>
      <c r="AEV2" s="282"/>
      <c r="AEW2" s="282"/>
      <c r="AEX2" s="282"/>
      <c r="AEY2" s="282"/>
      <c r="AEZ2" s="282"/>
      <c r="AFA2" s="282"/>
      <c r="AFB2" s="282"/>
      <c r="AFC2" s="282"/>
      <c r="AFD2" s="282"/>
      <c r="AFE2" s="282"/>
      <c r="AFF2" s="282"/>
      <c r="AFG2" s="282"/>
      <c r="AFH2" s="282"/>
      <c r="AFI2" s="282"/>
      <c r="AFJ2" s="282"/>
      <c r="AFK2" s="282"/>
      <c r="AFL2" s="282"/>
      <c r="AFM2" s="282"/>
      <c r="AFN2" s="282"/>
      <c r="AFO2" s="282"/>
      <c r="AFP2" s="282"/>
      <c r="AFQ2" s="282"/>
      <c r="AFR2" s="282"/>
      <c r="AFS2" s="282"/>
      <c r="AFT2" s="282"/>
      <c r="AFU2" s="282"/>
      <c r="AFV2" s="282"/>
      <c r="AFW2" s="282"/>
      <c r="AFX2" s="282"/>
      <c r="AFY2" s="282"/>
      <c r="AFZ2" s="282"/>
      <c r="AGA2" s="282"/>
      <c r="AGB2" s="282"/>
      <c r="AGC2" s="282"/>
      <c r="AGD2" s="282"/>
      <c r="AGE2" s="282"/>
      <c r="AGF2" s="282"/>
      <c r="AGG2" s="282"/>
      <c r="AGH2" s="282"/>
      <c r="AGI2" s="282"/>
      <c r="AGJ2" s="282"/>
      <c r="AGK2" s="282"/>
      <c r="AGL2" s="282"/>
      <c r="AGM2" s="282"/>
      <c r="AGN2" s="282"/>
      <c r="AGO2" s="282"/>
      <c r="AGP2" s="282"/>
      <c r="AGQ2" s="282"/>
      <c r="AGR2" s="282"/>
      <c r="AGS2" s="282"/>
      <c r="AGT2" s="282"/>
      <c r="AGU2" s="282"/>
      <c r="AGV2" s="282"/>
      <c r="AGW2" s="282"/>
      <c r="AGX2" s="282"/>
      <c r="AGY2" s="282"/>
      <c r="AGZ2" s="282"/>
      <c r="AHA2" s="282"/>
      <c r="AHB2" s="282"/>
      <c r="AHC2" s="282"/>
      <c r="AHD2" s="282"/>
      <c r="AHE2" s="282"/>
      <c r="AHF2" s="282"/>
      <c r="AHG2" s="282"/>
      <c r="AHH2" s="282"/>
      <c r="AHI2" s="282"/>
      <c r="AHJ2" s="282"/>
      <c r="AHK2" s="282"/>
      <c r="AHL2" s="282"/>
      <c r="AHM2" s="282"/>
      <c r="AHN2" s="282"/>
      <c r="AHO2" s="282"/>
      <c r="AHP2" s="282"/>
      <c r="AHQ2" s="282"/>
      <c r="AHR2" s="282"/>
      <c r="AHS2" s="282"/>
      <c r="AHT2" s="282"/>
      <c r="AHU2" s="282"/>
      <c r="AHV2" s="282"/>
      <c r="AHW2" s="282"/>
      <c r="AHX2" s="282"/>
      <c r="AHY2" s="282"/>
      <c r="AHZ2" s="282"/>
      <c r="AIA2" s="282"/>
      <c r="AIB2" s="282"/>
      <c r="AIC2" s="282"/>
      <c r="AID2" s="282"/>
      <c r="AIE2" s="282"/>
      <c r="AIF2" s="282"/>
    </row>
    <row r="3" spans="1:916" s="286" customFormat="1" ht="74.25" customHeight="1">
      <c r="A3" s="230"/>
      <c r="B3" s="283" t="s">
        <v>448</v>
      </c>
      <c r="C3" s="283" t="s">
        <v>350</v>
      </c>
      <c r="D3" s="283" t="s">
        <v>351</v>
      </c>
      <c r="E3" s="283" t="s">
        <v>449</v>
      </c>
      <c r="F3" s="283" t="s">
        <v>352</v>
      </c>
      <c r="G3" s="283" t="s">
        <v>353</v>
      </c>
      <c r="H3" s="283" t="s">
        <v>450</v>
      </c>
      <c r="I3" s="283" t="s">
        <v>355</v>
      </c>
      <c r="J3" s="283" t="s">
        <v>451</v>
      </c>
      <c r="K3" s="283" t="s">
        <v>452</v>
      </c>
      <c r="L3" s="283" t="s">
        <v>453</v>
      </c>
      <c r="M3" s="283" t="s">
        <v>359</v>
      </c>
      <c r="N3" s="283" t="s">
        <v>454</v>
      </c>
      <c r="O3" s="283" t="s">
        <v>455</v>
      </c>
      <c r="P3" s="283" t="s">
        <v>1834</v>
      </c>
      <c r="Q3" s="283" t="s">
        <v>456</v>
      </c>
      <c r="R3" s="283" t="s">
        <v>457</v>
      </c>
      <c r="S3" s="283" t="s">
        <v>458</v>
      </c>
      <c r="T3" s="284" t="s">
        <v>1833</v>
      </c>
      <c r="U3" s="283" t="s">
        <v>365</v>
      </c>
      <c r="V3" s="283" t="s">
        <v>366</v>
      </c>
      <c r="W3" s="285"/>
      <c r="X3" s="239"/>
      <c r="Y3" s="239"/>
      <c r="Z3" s="239"/>
      <c r="AA3" s="239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  <c r="BP3" s="239"/>
      <c r="BQ3" s="239"/>
      <c r="BR3" s="239"/>
      <c r="BS3" s="239"/>
      <c r="BT3" s="239"/>
      <c r="BU3" s="239"/>
      <c r="BV3" s="239"/>
      <c r="BW3" s="239"/>
      <c r="BX3" s="239"/>
      <c r="BY3" s="239"/>
      <c r="BZ3" s="239"/>
      <c r="CA3" s="239"/>
      <c r="CB3" s="239"/>
      <c r="CC3" s="239"/>
      <c r="CD3" s="239"/>
      <c r="CE3" s="239"/>
      <c r="CF3" s="239"/>
      <c r="CG3" s="239"/>
      <c r="CH3" s="239"/>
      <c r="CI3" s="239"/>
      <c r="CJ3" s="239"/>
      <c r="CK3" s="239"/>
      <c r="CL3" s="239"/>
      <c r="CM3" s="239"/>
      <c r="CN3" s="239"/>
      <c r="CO3" s="239"/>
      <c r="CP3" s="239"/>
      <c r="CQ3" s="239"/>
      <c r="CR3" s="239"/>
      <c r="CS3" s="239"/>
      <c r="CT3" s="239"/>
      <c r="CU3" s="239"/>
      <c r="CV3" s="239"/>
      <c r="CW3" s="239"/>
      <c r="CX3" s="239"/>
      <c r="CY3" s="239"/>
      <c r="CZ3" s="239"/>
      <c r="DA3" s="239"/>
      <c r="DB3" s="239"/>
      <c r="DC3" s="239"/>
      <c r="DD3" s="239"/>
      <c r="DE3" s="239"/>
      <c r="DF3" s="239"/>
      <c r="DG3" s="239"/>
      <c r="DH3" s="239"/>
      <c r="DI3" s="239"/>
      <c r="DJ3" s="239"/>
      <c r="DK3" s="239"/>
      <c r="DL3" s="239"/>
      <c r="DM3" s="239"/>
      <c r="DN3" s="239"/>
      <c r="DO3" s="239"/>
      <c r="DP3" s="239"/>
      <c r="DQ3" s="239"/>
      <c r="DR3" s="239"/>
      <c r="DS3" s="239"/>
      <c r="DT3" s="239"/>
      <c r="DU3" s="239"/>
      <c r="DV3" s="239"/>
      <c r="DW3" s="239"/>
      <c r="DX3" s="239"/>
      <c r="DY3" s="239"/>
      <c r="DZ3" s="239"/>
      <c r="EA3" s="239"/>
      <c r="EB3" s="239"/>
      <c r="EC3" s="239"/>
      <c r="ED3" s="239"/>
      <c r="EE3" s="239"/>
      <c r="EF3" s="239"/>
      <c r="EG3" s="239"/>
      <c r="EH3" s="239"/>
      <c r="EI3" s="239"/>
      <c r="EJ3" s="239"/>
      <c r="EK3" s="239"/>
      <c r="EL3" s="239"/>
      <c r="EM3" s="239"/>
      <c r="EN3" s="239"/>
      <c r="EO3" s="239"/>
      <c r="EP3" s="239"/>
      <c r="EQ3" s="239"/>
      <c r="ER3" s="239"/>
      <c r="ES3" s="239"/>
      <c r="ET3" s="239"/>
      <c r="EU3" s="239"/>
      <c r="EV3" s="239"/>
      <c r="EW3" s="239"/>
      <c r="EX3" s="239"/>
      <c r="EY3" s="239"/>
      <c r="EZ3" s="239"/>
      <c r="FA3" s="239"/>
      <c r="FB3" s="239"/>
      <c r="FC3" s="239"/>
      <c r="FD3" s="239"/>
      <c r="FE3" s="239"/>
      <c r="FF3" s="239"/>
      <c r="FG3" s="239"/>
      <c r="FH3" s="239"/>
      <c r="FI3" s="239"/>
      <c r="FJ3" s="239"/>
      <c r="FK3" s="239"/>
      <c r="FL3" s="239"/>
      <c r="FM3" s="239"/>
      <c r="FN3" s="239"/>
      <c r="FO3" s="239"/>
      <c r="FP3" s="239"/>
      <c r="FQ3" s="239"/>
      <c r="FR3" s="239"/>
      <c r="FS3" s="239"/>
      <c r="FT3" s="239"/>
      <c r="FU3" s="239"/>
      <c r="FV3" s="239"/>
      <c r="FW3" s="239"/>
      <c r="FX3" s="239"/>
      <c r="FY3" s="239"/>
      <c r="FZ3" s="239"/>
      <c r="GA3" s="239"/>
      <c r="GB3" s="239"/>
      <c r="GC3" s="239"/>
      <c r="GD3" s="239"/>
      <c r="GE3" s="239"/>
      <c r="GF3" s="239"/>
      <c r="GG3" s="239"/>
      <c r="GH3" s="239"/>
      <c r="GI3" s="239"/>
      <c r="GJ3" s="239"/>
      <c r="GK3" s="239"/>
      <c r="GL3" s="239"/>
      <c r="GM3" s="239"/>
      <c r="GN3" s="239"/>
      <c r="GO3" s="239"/>
      <c r="GP3" s="239"/>
      <c r="GQ3" s="239"/>
      <c r="GR3" s="239"/>
      <c r="GS3" s="239"/>
      <c r="GT3" s="239"/>
      <c r="GU3" s="239"/>
      <c r="GV3" s="239"/>
      <c r="GW3" s="239"/>
      <c r="GX3" s="239"/>
      <c r="GY3" s="239"/>
      <c r="GZ3" s="239"/>
      <c r="HA3" s="239"/>
      <c r="HB3" s="239"/>
      <c r="HC3" s="239"/>
      <c r="HD3" s="239"/>
      <c r="HE3" s="239"/>
      <c r="HF3" s="239"/>
      <c r="HG3" s="239"/>
      <c r="HH3" s="239"/>
      <c r="HI3" s="239"/>
      <c r="HJ3" s="239"/>
      <c r="HK3" s="239"/>
      <c r="HL3" s="239"/>
      <c r="HM3" s="239"/>
      <c r="HN3" s="239"/>
      <c r="HO3" s="239"/>
      <c r="HP3" s="239"/>
      <c r="HQ3" s="239"/>
      <c r="HR3" s="239"/>
      <c r="HS3" s="239"/>
      <c r="HT3" s="239"/>
      <c r="HU3" s="239"/>
      <c r="HV3" s="239"/>
      <c r="HW3" s="239"/>
      <c r="HX3" s="239"/>
      <c r="HY3" s="239"/>
      <c r="HZ3" s="239"/>
      <c r="IA3" s="239"/>
      <c r="IB3" s="239"/>
      <c r="IC3" s="239"/>
      <c r="ID3" s="239"/>
      <c r="IE3" s="239"/>
      <c r="IF3" s="239"/>
      <c r="IG3" s="239"/>
      <c r="IH3" s="239"/>
      <c r="II3" s="239"/>
      <c r="IJ3" s="239"/>
      <c r="IK3" s="239"/>
      <c r="IL3" s="239"/>
      <c r="IM3" s="239"/>
      <c r="IN3" s="239"/>
      <c r="IO3" s="239"/>
      <c r="IP3" s="239"/>
      <c r="IQ3" s="239"/>
      <c r="IR3" s="239"/>
      <c r="IS3" s="239"/>
      <c r="IT3" s="239"/>
      <c r="IU3" s="239"/>
      <c r="IV3" s="239"/>
      <c r="IW3" s="239"/>
      <c r="IX3" s="239"/>
      <c r="IY3" s="239"/>
      <c r="IZ3" s="239"/>
      <c r="JA3" s="239"/>
      <c r="JB3" s="239"/>
      <c r="JC3" s="239"/>
      <c r="JD3" s="239"/>
      <c r="JE3" s="239"/>
      <c r="JF3" s="239"/>
      <c r="JG3" s="239"/>
      <c r="JH3" s="239"/>
      <c r="JI3" s="239"/>
      <c r="JJ3" s="239"/>
      <c r="JK3" s="239"/>
      <c r="JL3" s="239"/>
      <c r="JM3" s="239"/>
      <c r="JN3" s="239"/>
      <c r="JO3" s="239"/>
      <c r="JP3" s="239"/>
      <c r="JQ3" s="239"/>
      <c r="JR3" s="239"/>
      <c r="JS3" s="239"/>
      <c r="JT3" s="239"/>
      <c r="JU3" s="239"/>
      <c r="JV3" s="239"/>
      <c r="JW3" s="239"/>
      <c r="JX3" s="239"/>
      <c r="JY3" s="239"/>
      <c r="JZ3" s="239"/>
      <c r="KA3" s="239"/>
      <c r="KB3" s="239"/>
      <c r="KC3" s="239"/>
      <c r="KD3" s="239"/>
      <c r="KE3" s="239"/>
      <c r="KF3" s="239"/>
      <c r="KG3" s="239"/>
      <c r="KH3" s="239"/>
      <c r="KI3" s="239"/>
      <c r="KJ3" s="239"/>
      <c r="KK3" s="239"/>
      <c r="KL3" s="239"/>
      <c r="KM3" s="239"/>
      <c r="KN3" s="239"/>
      <c r="KO3" s="239"/>
      <c r="KP3" s="239"/>
      <c r="KQ3" s="239"/>
      <c r="KR3" s="239"/>
      <c r="KS3" s="239"/>
      <c r="KT3" s="239"/>
      <c r="KU3" s="239"/>
      <c r="KV3" s="239"/>
      <c r="KW3" s="239"/>
      <c r="KX3" s="239"/>
      <c r="KY3" s="239"/>
      <c r="KZ3" s="239"/>
      <c r="LA3" s="239"/>
      <c r="LB3" s="239"/>
      <c r="LC3" s="239"/>
      <c r="LD3" s="239"/>
      <c r="LE3" s="239"/>
      <c r="LF3" s="239"/>
      <c r="LG3" s="239"/>
      <c r="LH3" s="239"/>
      <c r="LI3" s="239"/>
      <c r="LJ3" s="239"/>
      <c r="LK3" s="239"/>
      <c r="LL3" s="239"/>
      <c r="LM3" s="239"/>
      <c r="LN3" s="239"/>
      <c r="LO3" s="239"/>
      <c r="LP3" s="239"/>
      <c r="LQ3" s="239"/>
      <c r="LR3" s="239"/>
      <c r="LS3" s="239"/>
      <c r="LT3" s="239"/>
      <c r="LU3" s="239"/>
      <c r="LV3" s="239"/>
      <c r="LW3" s="239"/>
      <c r="LX3" s="239"/>
      <c r="LY3" s="239"/>
      <c r="LZ3" s="239"/>
      <c r="MA3" s="239"/>
      <c r="MB3" s="239"/>
      <c r="MC3" s="239"/>
      <c r="MD3" s="239"/>
      <c r="ME3" s="239"/>
      <c r="MF3" s="239"/>
      <c r="MG3" s="239"/>
      <c r="MH3" s="239"/>
      <c r="MI3" s="239"/>
      <c r="MJ3" s="239"/>
      <c r="MK3" s="239"/>
      <c r="ML3" s="239"/>
      <c r="MM3" s="239"/>
      <c r="MN3" s="239"/>
      <c r="MO3" s="239"/>
      <c r="MP3" s="239"/>
      <c r="MQ3" s="239"/>
      <c r="MR3" s="239"/>
      <c r="MS3" s="239"/>
      <c r="MT3" s="239"/>
      <c r="MU3" s="239"/>
      <c r="MV3" s="239"/>
      <c r="MW3" s="239"/>
      <c r="MX3" s="239"/>
      <c r="MY3" s="239"/>
      <c r="MZ3" s="239"/>
      <c r="NA3" s="239"/>
      <c r="NB3" s="239"/>
      <c r="NC3" s="239"/>
      <c r="ND3" s="239"/>
      <c r="NE3" s="239"/>
      <c r="NF3" s="239"/>
      <c r="NG3" s="239"/>
      <c r="NH3" s="239"/>
      <c r="NI3" s="239"/>
      <c r="NJ3" s="239"/>
      <c r="NK3" s="239"/>
      <c r="NL3" s="239"/>
      <c r="NM3" s="239"/>
      <c r="NN3" s="239"/>
      <c r="NO3" s="239"/>
      <c r="NP3" s="239"/>
      <c r="NQ3" s="239"/>
      <c r="NR3" s="239"/>
      <c r="NS3" s="239"/>
      <c r="NT3" s="239"/>
      <c r="NU3" s="239"/>
      <c r="NV3" s="239"/>
      <c r="NW3" s="239"/>
      <c r="NX3" s="239"/>
      <c r="NY3" s="239"/>
      <c r="NZ3" s="239"/>
      <c r="OA3" s="239"/>
      <c r="OB3" s="239"/>
      <c r="OC3" s="239"/>
      <c r="OD3" s="239"/>
      <c r="OE3" s="239"/>
      <c r="OF3" s="239"/>
      <c r="OG3" s="239"/>
      <c r="OH3" s="239"/>
      <c r="OI3" s="239"/>
      <c r="OJ3" s="239"/>
      <c r="OK3" s="239"/>
      <c r="OL3" s="239"/>
      <c r="OM3" s="239"/>
      <c r="ON3" s="239"/>
      <c r="OO3" s="239"/>
      <c r="OP3" s="239"/>
      <c r="OQ3" s="239"/>
      <c r="OR3" s="239"/>
      <c r="OS3" s="239"/>
      <c r="OT3" s="239"/>
      <c r="OU3" s="239"/>
      <c r="OV3" s="239"/>
      <c r="OW3" s="239"/>
      <c r="OX3" s="239"/>
      <c r="OY3" s="239"/>
      <c r="OZ3" s="239"/>
      <c r="PA3" s="239"/>
      <c r="PB3" s="239"/>
      <c r="PC3" s="239"/>
      <c r="PD3" s="239"/>
      <c r="PE3" s="239"/>
      <c r="PF3" s="239"/>
      <c r="PG3" s="239"/>
      <c r="PH3" s="239"/>
      <c r="PI3" s="239"/>
      <c r="PJ3" s="239"/>
      <c r="PK3" s="239"/>
      <c r="PL3" s="239"/>
      <c r="PM3" s="239"/>
      <c r="PN3" s="239"/>
      <c r="PO3" s="239"/>
      <c r="PP3" s="239"/>
      <c r="PQ3" s="239"/>
      <c r="PR3" s="239"/>
      <c r="PS3" s="239"/>
      <c r="PT3" s="239"/>
      <c r="PU3" s="239"/>
      <c r="PV3" s="239"/>
      <c r="PW3" s="239"/>
      <c r="PX3" s="239"/>
      <c r="PY3" s="239"/>
      <c r="PZ3" s="239"/>
      <c r="QA3" s="239"/>
      <c r="QB3" s="239"/>
      <c r="QC3" s="239"/>
      <c r="QD3" s="239"/>
      <c r="QE3" s="239"/>
      <c r="QF3" s="239"/>
      <c r="QG3" s="239"/>
      <c r="QH3" s="239"/>
      <c r="QI3" s="239"/>
      <c r="QJ3" s="239"/>
      <c r="QK3" s="239"/>
      <c r="QL3" s="239"/>
      <c r="QM3" s="239"/>
      <c r="QN3" s="239"/>
      <c r="QO3" s="239"/>
      <c r="QP3" s="239"/>
      <c r="QQ3" s="239"/>
      <c r="QR3" s="239"/>
      <c r="QS3" s="239"/>
      <c r="QT3" s="239"/>
      <c r="QU3" s="239"/>
      <c r="QV3" s="239"/>
      <c r="QW3" s="239"/>
      <c r="QX3" s="239"/>
      <c r="QY3" s="239"/>
      <c r="QZ3" s="239"/>
      <c r="RA3" s="239"/>
      <c r="RB3" s="239"/>
      <c r="RC3" s="239"/>
      <c r="RD3" s="239"/>
      <c r="RE3" s="239"/>
      <c r="RF3" s="239"/>
      <c r="RG3" s="239"/>
      <c r="RH3" s="239"/>
      <c r="RI3" s="239"/>
      <c r="RJ3" s="239"/>
      <c r="RK3" s="239"/>
      <c r="RL3" s="239"/>
      <c r="RM3" s="239"/>
      <c r="RN3" s="239"/>
      <c r="RO3" s="239"/>
      <c r="RP3" s="239"/>
      <c r="RQ3" s="239"/>
      <c r="RR3" s="239"/>
      <c r="RS3" s="239"/>
      <c r="RT3" s="239"/>
      <c r="RU3" s="239"/>
      <c r="RV3" s="239"/>
      <c r="RW3" s="239"/>
      <c r="RX3" s="239"/>
      <c r="RY3" s="239"/>
      <c r="RZ3" s="239"/>
      <c r="SA3" s="239"/>
      <c r="SB3" s="239"/>
      <c r="SC3" s="239"/>
      <c r="SD3" s="239"/>
      <c r="SE3" s="239"/>
      <c r="SF3" s="239"/>
      <c r="SG3" s="239"/>
      <c r="SH3" s="239"/>
      <c r="SI3" s="239"/>
      <c r="SJ3" s="239"/>
      <c r="SK3" s="239"/>
      <c r="SL3" s="239"/>
      <c r="SM3" s="239"/>
      <c r="SN3" s="239"/>
      <c r="SO3" s="239"/>
      <c r="SP3" s="239"/>
      <c r="SQ3" s="239"/>
      <c r="SR3" s="239"/>
      <c r="SS3" s="239"/>
      <c r="ST3" s="239"/>
      <c r="SU3" s="239"/>
      <c r="SV3" s="239"/>
      <c r="SW3" s="239"/>
      <c r="SX3" s="239"/>
      <c r="SY3" s="239"/>
      <c r="SZ3" s="239"/>
      <c r="TA3" s="239"/>
      <c r="TB3" s="239"/>
      <c r="TC3" s="239"/>
      <c r="TD3" s="239"/>
      <c r="TE3" s="239"/>
      <c r="TF3" s="239"/>
      <c r="TG3" s="239"/>
      <c r="TH3" s="239"/>
      <c r="TI3" s="239"/>
      <c r="TJ3" s="239"/>
      <c r="TK3" s="239"/>
      <c r="TL3" s="239"/>
      <c r="TM3" s="239"/>
      <c r="TN3" s="239"/>
      <c r="TO3" s="239"/>
      <c r="TP3" s="239"/>
      <c r="TQ3" s="239"/>
      <c r="TR3" s="239"/>
      <c r="TS3" s="239"/>
      <c r="TT3" s="239"/>
      <c r="TU3" s="239"/>
      <c r="TV3" s="239"/>
      <c r="TW3" s="239"/>
      <c r="TX3" s="239"/>
      <c r="TY3" s="239"/>
      <c r="TZ3" s="239"/>
      <c r="UA3" s="239"/>
      <c r="UB3" s="239"/>
      <c r="UC3" s="239"/>
      <c r="UD3" s="239"/>
      <c r="UE3" s="239"/>
      <c r="UF3" s="239"/>
      <c r="UG3" s="239"/>
      <c r="UH3" s="239"/>
      <c r="UI3" s="239"/>
      <c r="UJ3" s="239"/>
      <c r="UK3" s="239"/>
      <c r="UL3" s="239"/>
      <c r="UM3" s="239"/>
      <c r="UN3" s="239"/>
      <c r="UO3" s="239"/>
      <c r="UP3" s="239"/>
      <c r="UQ3" s="239"/>
      <c r="UR3" s="239"/>
      <c r="US3" s="239"/>
      <c r="UT3" s="239"/>
      <c r="UU3" s="239"/>
      <c r="UV3" s="239"/>
      <c r="UW3" s="239"/>
      <c r="UX3" s="239"/>
      <c r="UY3" s="239"/>
      <c r="UZ3" s="239"/>
      <c r="VA3" s="239"/>
      <c r="VB3" s="239"/>
      <c r="VC3" s="239"/>
      <c r="VD3" s="239"/>
      <c r="VE3" s="239"/>
      <c r="VF3" s="239"/>
      <c r="VG3" s="239"/>
      <c r="VH3" s="239"/>
      <c r="VI3" s="239"/>
      <c r="VJ3" s="239"/>
      <c r="VK3" s="239"/>
      <c r="VL3" s="239"/>
      <c r="VM3" s="239"/>
      <c r="VN3" s="239"/>
      <c r="VO3" s="239"/>
      <c r="VP3" s="239"/>
      <c r="VQ3" s="239"/>
      <c r="VR3" s="239"/>
      <c r="VS3" s="239"/>
      <c r="VT3" s="239"/>
      <c r="VU3" s="239"/>
      <c r="VV3" s="239"/>
      <c r="VW3" s="239"/>
      <c r="VX3" s="239"/>
      <c r="VY3" s="239"/>
      <c r="VZ3" s="239"/>
      <c r="WA3" s="239"/>
      <c r="WB3" s="239"/>
      <c r="WC3" s="239"/>
      <c r="WD3" s="239"/>
      <c r="WE3" s="239"/>
      <c r="WF3" s="239"/>
      <c r="WG3" s="239"/>
      <c r="WH3" s="239"/>
      <c r="WI3" s="239"/>
      <c r="WJ3" s="239"/>
      <c r="WK3" s="239"/>
      <c r="WL3" s="239"/>
      <c r="WM3" s="239"/>
      <c r="WN3" s="239"/>
      <c r="WO3" s="239"/>
      <c r="WP3" s="239"/>
      <c r="WQ3" s="239"/>
      <c r="WR3" s="239"/>
      <c r="WS3" s="239"/>
      <c r="WT3" s="239"/>
      <c r="WU3" s="239"/>
      <c r="WV3" s="239"/>
      <c r="WW3" s="239"/>
      <c r="WX3" s="239"/>
      <c r="WY3" s="239"/>
      <c r="WZ3" s="239"/>
      <c r="XA3" s="239"/>
      <c r="XB3" s="239"/>
      <c r="XC3" s="239"/>
      <c r="XD3" s="239"/>
      <c r="XE3" s="239"/>
      <c r="XF3" s="239"/>
      <c r="XG3" s="239"/>
      <c r="XH3" s="239"/>
      <c r="XI3" s="239"/>
      <c r="XJ3" s="239"/>
      <c r="XK3" s="239"/>
      <c r="XL3" s="239"/>
      <c r="XM3" s="239"/>
      <c r="XN3" s="239"/>
      <c r="XO3" s="239"/>
      <c r="XP3" s="239"/>
      <c r="XQ3" s="239"/>
      <c r="XR3" s="239"/>
      <c r="XS3" s="239"/>
      <c r="XT3" s="239"/>
      <c r="XU3" s="239"/>
      <c r="XV3" s="239"/>
      <c r="XW3" s="239"/>
      <c r="XX3" s="239"/>
      <c r="XY3" s="239"/>
      <c r="XZ3" s="239"/>
      <c r="YA3" s="239"/>
      <c r="YB3" s="239"/>
      <c r="YC3" s="239"/>
      <c r="YD3" s="239"/>
      <c r="YE3" s="239"/>
      <c r="YF3" s="239"/>
      <c r="YG3" s="239"/>
      <c r="YH3" s="239"/>
      <c r="YI3" s="239"/>
      <c r="YJ3" s="239"/>
      <c r="YK3" s="239"/>
      <c r="YL3" s="239"/>
      <c r="YM3" s="239"/>
      <c r="YN3" s="239"/>
      <c r="YO3" s="239"/>
      <c r="YP3" s="239"/>
      <c r="YQ3" s="239"/>
      <c r="YR3" s="239"/>
      <c r="YS3" s="239"/>
      <c r="YT3" s="239"/>
      <c r="YU3" s="239"/>
      <c r="YV3" s="239"/>
      <c r="YW3" s="239"/>
      <c r="YX3" s="239"/>
      <c r="YY3" s="239"/>
      <c r="YZ3" s="239"/>
      <c r="ZA3" s="239"/>
      <c r="ZB3" s="239"/>
      <c r="ZC3" s="239"/>
      <c r="ZD3" s="239"/>
      <c r="ZE3" s="239"/>
      <c r="ZF3" s="239"/>
      <c r="ZG3" s="239"/>
      <c r="ZH3" s="239"/>
      <c r="ZI3" s="239"/>
      <c r="ZJ3" s="239"/>
      <c r="ZK3" s="239"/>
      <c r="ZL3" s="239"/>
      <c r="ZM3" s="239"/>
      <c r="ZN3" s="239"/>
      <c r="ZO3" s="239"/>
      <c r="ZP3" s="239"/>
      <c r="ZQ3" s="239"/>
      <c r="ZR3" s="239"/>
      <c r="ZS3" s="239"/>
      <c r="ZT3" s="239"/>
      <c r="ZU3" s="239"/>
      <c r="ZV3" s="239"/>
      <c r="ZW3" s="239"/>
      <c r="ZX3" s="239"/>
      <c r="ZY3" s="239"/>
      <c r="ZZ3" s="239"/>
      <c r="AAA3" s="239"/>
      <c r="AAB3" s="239"/>
      <c r="AAC3" s="239"/>
      <c r="AAD3" s="239"/>
      <c r="AAE3" s="239"/>
      <c r="AAF3" s="239"/>
      <c r="AAG3" s="239"/>
      <c r="AAH3" s="239"/>
      <c r="AAI3" s="239"/>
      <c r="AAJ3" s="239"/>
      <c r="AAK3" s="239"/>
      <c r="AAL3" s="239"/>
      <c r="AAM3" s="239"/>
      <c r="AAN3" s="239"/>
      <c r="AAO3" s="239"/>
      <c r="AAP3" s="239"/>
      <c r="AAQ3" s="239"/>
      <c r="AAR3" s="239"/>
      <c r="AAS3" s="239"/>
      <c r="AAT3" s="239"/>
      <c r="AAU3" s="239"/>
      <c r="AAV3" s="239"/>
      <c r="AAW3" s="239"/>
      <c r="AAX3" s="239"/>
      <c r="AAY3" s="239"/>
      <c r="AAZ3" s="239"/>
      <c r="ABA3" s="239"/>
      <c r="ABB3" s="239"/>
      <c r="ABC3" s="239"/>
      <c r="ABD3" s="239"/>
      <c r="ABE3" s="239"/>
      <c r="ABF3" s="239"/>
      <c r="ABG3" s="239"/>
      <c r="ABH3" s="239"/>
      <c r="ABI3" s="239"/>
      <c r="ABJ3" s="239"/>
      <c r="ABK3" s="239"/>
      <c r="ABL3" s="239"/>
      <c r="ABM3" s="239"/>
      <c r="ABN3" s="239"/>
      <c r="ABO3" s="239"/>
      <c r="ABP3" s="239"/>
      <c r="ABQ3" s="239"/>
      <c r="ABR3" s="239"/>
      <c r="ABS3" s="239"/>
      <c r="ABT3" s="239"/>
      <c r="ABU3" s="239"/>
      <c r="ABV3" s="239"/>
      <c r="ABW3" s="239"/>
      <c r="ABX3" s="239"/>
      <c r="ABY3" s="239"/>
      <c r="ABZ3" s="239"/>
      <c r="ACA3" s="239"/>
      <c r="ACB3" s="239"/>
      <c r="ACC3" s="239"/>
      <c r="ACD3" s="239"/>
      <c r="ACE3" s="239"/>
      <c r="ACF3" s="239"/>
      <c r="ACG3" s="239"/>
      <c r="ACH3" s="239"/>
      <c r="ACI3" s="239"/>
      <c r="ACJ3" s="239"/>
      <c r="ACK3" s="239"/>
      <c r="ACL3" s="239"/>
      <c r="ACM3" s="239"/>
      <c r="ACN3" s="239"/>
      <c r="ACO3" s="239"/>
      <c r="ACP3" s="239"/>
      <c r="ACQ3" s="239"/>
      <c r="ACR3" s="239"/>
      <c r="ACS3" s="239"/>
      <c r="ACT3" s="239"/>
      <c r="ACU3" s="239"/>
      <c r="ACV3" s="239"/>
      <c r="ACW3" s="239"/>
      <c r="ACX3" s="239"/>
      <c r="ACY3" s="239"/>
      <c r="ACZ3" s="239"/>
      <c r="ADA3" s="239"/>
      <c r="ADB3" s="239"/>
      <c r="ADC3" s="239"/>
      <c r="ADD3" s="239"/>
      <c r="ADE3" s="239"/>
      <c r="ADF3" s="239"/>
      <c r="ADG3" s="239"/>
      <c r="ADH3" s="239"/>
      <c r="ADI3" s="239"/>
      <c r="ADJ3" s="239"/>
      <c r="ADK3" s="239"/>
      <c r="ADL3" s="239"/>
      <c r="ADM3" s="239"/>
      <c r="ADN3" s="239"/>
      <c r="ADO3" s="239"/>
      <c r="ADP3" s="239"/>
      <c r="ADQ3" s="239"/>
      <c r="ADR3" s="239"/>
      <c r="ADS3" s="239"/>
      <c r="ADT3" s="239"/>
      <c r="ADU3" s="239"/>
      <c r="ADV3" s="239"/>
      <c r="ADW3" s="239"/>
      <c r="ADX3" s="239"/>
      <c r="ADY3" s="239"/>
      <c r="ADZ3" s="239"/>
      <c r="AEA3" s="239"/>
      <c r="AEB3" s="239"/>
      <c r="AEC3" s="239"/>
      <c r="AED3" s="239"/>
      <c r="AEE3" s="239"/>
      <c r="AEF3" s="239"/>
      <c r="AEG3" s="239"/>
      <c r="AEH3" s="239"/>
      <c r="AEI3" s="239"/>
      <c r="AEJ3" s="239"/>
      <c r="AEK3" s="239"/>
      <c r="AEL3" s="239"/>
      <c r="AEM3" s="239"/>
      <c r="AEN3" s="239"/>
      <c r="AEO3" s="239"/>
      <c r="AEP3" s="239"/>
      <c r="AEQ3" s="239"/>
      <c r="AER3" s="239"/>
      <c r="AES3" s="239"/>
      <c r="AET3" s="239"/>
      <c r="AEU3" s="239"/>
      <c r="AEV3" s="239"/>
      <c r="AEW3" s="239"/>
      <c r="AEX3" s="239"/>
      <c r="AEY3" s="239"/>
      <c r="AEZ3" s="239"/>
      <c r="AFA3" s="239"/>
      <c r="AFB3" s="239"/>
      <c r="AFC3" s="239"/>
      <c r="AFD3" s="239"/>
      <c r="AFE3" s="239"/>
      <c r="AFF3" s="239"/>
      <c r="AFG3" s="239"/>
      <c r="AFH3" s="239"/>
      <c r="AFI3" s="239"/>
      <c r="AFJ3" s="239"/>
      <c r="AFK3" s="239"/>
      <c r="AFL3" s="239"/>
      <c r="AFM3" s="239"/>
      <c r="AFN3" s="239"/>
      <c r="AFO3" s="239"/>
      <c r="AFP3" s="239"/>
      <c r="AFQ3" s="239"/>
      <c r="AFR3" s="239"/>
      <c r="AFS3" s="239"/>
      <c r="AFT3" s="239"/>
      <c r="AFU3" s="239"/>
      <c r="AFV3" s="239"/>
      <c r="AFW3" s="239"/>
      <c r="AFX3" s="239"/>
      <c r="AFY3" s="239"/>
      <c r="AFZ3" s="239"/>
      <c r="AGA3" s="239"/>
      <c r="AGB3" s="239"/>
      <c r="AGC3" s="239"/>
      <c r="AGD3" s="239"/>
      <c r="AGE3" s="239"/>
      <c r="AGF3" s="239"/>
      <c r="AGG3" s="239"/>
      <c r="AGH3" s="239"/>
      <c r="AGI3" s="239"/>
      <c r="AGJ3" s="239"/>
      <c r="AGK3" s="239"/>
      <c r="AGL3" s="239"/>
      <c r="AGM3" s="239"/>
      <c r="AGN3" s="239"/>
      <c r="AGO3" s="239"/>
      <c r="AGP3" s="239"/>
      <c r="AGQ3" s="239"/>
      <c r="AGR3" s="239"/>
      <c r="AGS3" s="239"/>
      <c r="AGT3" s="239"/>
      <c r="AGU3" s="239"/>
      <c r="AGV3" s="239"/>
      <c r="AGW3" s="239"/>
      <c r="AGX3" s="239"/>
      <c r="AGY3" s="239"/>
      <c r="AGZ3" s="239"/>
      <c r="AHA3" s="239"/>
      <c r="AHB3" s="239"/>
      <c r="AHC3" s="239"/>
      <c r="AHD3" s="239"/>
      <c r="AHE3" s="239"/>
      <c r="AHF3" s="239"/>
      <c r="AHG3" s="239"/>
      <c r="AHH3" s="239"/>
      <c r="AHI3" s="239"/>
      <c r="AHJ3" s="239"/>
      <c r="AHK3" s="239"/>
      <c r="AHL3" s="239"/>
      <c r="AHM3" s="239"/>
      <c r="AHN3" s="239"/>
      <c r="AHO3" s="239"/>
      <c r="AHP3" s="239"/>
      <c r="AHQ3" s="239"/>
      <c r="AHR3" s="239"/>
      <c r="AHS3" s="239"/>
      <c r="AHT3" s="239"/>
      <c r="AHU3" s="239"/>
      <c r="AHV3" s="239"/>
      <c r="AHW3" s="239"/>
      <c r="AHX3" s="239"/>
      <c r="AHY3" s="239"/>
      <c r="AHZ3" s="239"/>
      <c r="AIA3" s="239"/>
      <c r="AIB3" s="239"/>
      <c r="AIC3" s="239"/>
      <c r="AID3" s="239"/>
      <c r="AIE3" s="239"/>
      <c r="AIF3" s="239"/>
    </row>
    <row r="4" spans="1:916" s="290" customFormat="1" ht="8.25" customHeight="1">
      <c r="A4" s="287"/>
      <c r="B4" s="120"/>
      <c r="C4" s="121"/>
      <c r="D4" s="122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288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89"/>
      <c r="CB4" s="289"/>
      <c r="CC4" s="289"/>
      <c r="CD4" s="289"/>
      <c r="CE4" s="289"/>
      <c r="CF4" s="289"/>
      <c r="CG4" s="289"/>
      <c r="CH4" s="289"/>
      <c r="CI4" s="289"/>
      <c r="CJ4" s="289"/>
      <c r="CK4" s="289"/>
      <c r="CL4" s="289"/>
      <c r="CM4" s="289"/>
      <c r="CN4" s="289"/>
      <c r="CO4" s="289"/>
      <c r="CP4" s="289"/>
      <c r="CQ4" s="289"/>
      <c r="CR4" s="289"/>
      <c r="CS4" s="289"/>
      <c r="CT4" s="289"/>
      <c r="CU4" s="289"/>
      <c r="CV4" s="289"/>
      <c r="CW4" s="289"/>
      <c r="CX4" s="289"/>
      <c r="CY4" s="289"/>
      <c r="CZ4" s="289"/>
      <c r="DA4" s="289"/>
      <c r="DB4" s="289"/>
      <c r="DC4" s="289"/>
      <c r="DD4" s="289"/>
      <c r="DE4" s="289"/>
      <c r="DF4" s="289"/>
      <c r="DG4" s="289"/>
      <c r="DH4" s="289"/>
      <c r="DI4" s="289"/>
      <c r="DJ4" s="289"/>
      <c r="DK4" s="289"/>
      <c r="DL4" s="289"/>
      <c r="DM4" s="289"/>
      <c r="DN4" s="289"/>
      <c r="DO4" s="289"/>
      <c r="DP4" s="289"/>
      <c r="DQ4" s="289"/>
      <c r="DR4" s="289"/>
      <c r="DS4" s="289"/>
      <c r="DT4" s="289"/>
      <c r="DU4" s="289"/>
      <c r="DV4" s="289"/>
      <c r="DW4" s="289"/>
      <c r="DX4" s="289"/>
      <c r="DY4" s="289"/>
      <c r="DZ4" s="289"/>
      <c r="EA4" s="289"/>
      <c r="EB4" s="289"/>
      <c r="EC4" s="289"/>
      <c r="ED4" s="289"/>
      <c r="EE4" s="289"/>
      <c r="EF4" s="289"/>
      <c r="EG4" s="289"/>
      <c r="EH4" s="289"/>
      <c r="EI4" s="289"/>
      <c r="EJ4" s="289"/>
      <c r="EK4" s="289"/>
      <c r="EL4" s="289"/>
      <c r="EM4" s="289"/>
      <c r="EN4" s="289"/>
      <c r="EO4" s="289"/>
      <c r="EP4" s="289"/>
      <c r="EQ4" s="289"/>
      <c r="ER4" s="289"/>
      <c r="ES4" s="289"/>
      <c r="ET4" s="289"/>
      <c r="EU4" s="289"/>
      <c r="EV4" s="289"/>
      <c r="EW4" s="289"/>
      <c r="EX4" s="289"/>
      <c r="EY4" s="289"/>
      <c r="EZ4" s="289"/>
      <c r="FA4" s="289"/>
      <c r="FB4" s="289"/>
      <c r="FC4" s="289"/>
      <c r="FD4" s="289"/>
      <c r="FE4" s="289"/>
      <c r="FF4" s="289"/>
      <c r="FG4" s="289"/>
      <c r="FH4" s="289"/>
      <c r="FI4" s="289"/>
      <c r="FJ4" s="289"/>
      <c r="FK4" s="289"/>
      <c r="FL4" s="289"/>
      <c r="FM4" s="289"/>
      <c r="FN4" s="289"/>
      <c r="FO4" s="289"/>
      <c r="FP4" s="289"/>
      <c r="FQ4" s="289"/>
      <c r="FR4" s="289"/>
      <c r="FS4" s="289"/>
      <c r="FT4" s="289"/>
      <c r="FU4" s="289"/>
      <c r="FV4" s="289"/>
      <c r="FW4" s="289"/>
      <c r="FX4" s="289"/>
      <c r="FY4" s="289"/>
      <c r="FZ4" s="289"/>
      <c r="GA4" s="289"/>
      <c r="GB4" s="289"/>
      <c r="GC4" s="289"/>
      <c r="GD4" s="289"/>
      <c r="GE4" s="289"/>
      <c r="GF4" s="289"/>
      <c r="GG4" s="289"/>
      <c r="GH4" s="289"/>
      <c r="GI4" s="289"/>
      <c r="GJ4" s="289"/>
      <c r="GK4" s="289"/>
      <c r="GL4" s="289"/>
      <c r="GM4" s="289"/>
      <c r="GN4" s="289"/>
      <c r="GO4" s="289"/>
      <c r="GP4" s="289"/>
      <c r="GQ4" s="289"/>
      <c r="GR4" s="289"/>
      <c r="GS4" s="289"/>
      <c r="GT4" s="289"/>
      <c r="GU4" s="289"/>
      <c r="GV4" s="289"/>
      <c r="GW4" s="289"/>
      <c r="GX4" s="289"/>
      <c r="GY4" s="289"/>
      <c r="GZ4" s="289"/>
      <c r="HA4" s="289"/>
      <c r="HB4" s="289"/>
      <c r="HC4" s="289"/>
      <c r="HD4" s="289"/>
      <c r="HE4" s="289"/>
      <c r="HF4" s="289"/>
      <c r="HG4" s="289"/>
      <c r="HH4" s="289"/>
      <c r="HI4" s="289"/>
      <c r="HJ4" s="289"/>
      <c r="HK4" s="289"/>
      <c r="HL4" s="289"/>
      <c r="HM4" s="289"/>
      <c r="HN4" s="289"/>
      <c r="HO4" s="289"/>
      <c r="HP4" s="289"/>
      <c r="HQ4" s="289"/>
      <c r="HR4" s="289"/>
      <c r="HS4" s="289"/>
      <c r="HT4" s="289"/>
      <c r="HU4" s="289"/>
      <c r="HV4" s="289"/>
      <c r="HW4" s="289"/>
      <c r="HX4" s="289"/>
      <c r="HY4" s="289"/>
      <c r="HZ4" s="289"/>
      <c r="IA4" s="289"/>
      <c r="IB4" s="289"/>
      <c r="IC4" s="289"/>
      <c r="ID4" s="289"/>
      <c r="IE4" s="289"/>
      <c r="IF4" s="289"/>
      <c r="IG4" s="289"/>
      <c r="IH4" s="289"/>
      <c r="II4" s="289"/>
      <c r="IJ4" s="289"/>
      <c r="IK4" s="289"/>
      <c r="IL4" s="289"/>
      <c r="IM4" s="289"/>
      <c r="IN4" s="289"/>
      <c r="IO4" s="289"/>
      <c r="IP4" s="289"/>
      <c r="IQ4" s="289"/>
      <c r="IR4" s="289"/>
      <c r="IS4" s="289"/>
      <c r="IT4" s="289"/>
      <c r="IU4" s="289"/>
      <c r="IV4" s="289"/>
      <c r="IW4" s="289"/>
      <c r="IX4" s="289"/>
      <c r="IY4" s="289"/>
      <c r="IZ4" s="289"/>
      <c r="JA4" s="289"/>
      <c r="JB4" s="289"/>
      <c r="JC4" s="289"/>
      <c r="JD4" s="289"/>
      <c r="JE4" s="289"/>
      <c r="JF4" s="289"/>
      <c r="JG4" s="289"/>
      <c r="JH4" s="289"/>
      <c r="JI4" s="289"/>
      <c r="JJ4" s="289"/>
      <c r="JK4" s="289"/>
      <c r="JL4" s="289"/>
      <c r="JM4" s="289"/>
      <c r="JN4" s="289"/>
      <c r="JO4" s="289"/>
      <c r="JP4" s="289"/>
      <c r="JQ4" s="289"/>
      <c r="JR4" s="289"/>
      <c r="JS4" s="289"/>
      <c r="JT4" s="289"/>
      <c r="JU4" s="289"/>
      <c r="JV4" s="289"/>
      <c r="JW4" s="289"/>
      <c r="JX4" s="289"/>
      <c r="JY4" s="289"/>
      <c r="JZ4" s="289"/>
      <c r="KA4" s="289"/>
      <c r="KB4" s="289"/>
      <c r="KC4" s="289"/>
      <c r="KD4" s="289"/>
      <c r="KE4" s="289"/>
      <c r="KF4" s="289"/>
      <c r="KG4" s="289"/>
      <c r="KH4" s="289"/>
      <c r="KI4" s="289"/>
      <c r="KJ4" s="289"/>
      <c r="KK4" s="289"/>
      <c r="KL4" s="289"/>
      <c r="KM4" s="289"/>
      <c r="KN4" s="289"/>
      <c r="KO4" s="289"/>
      <c r="KP4" s="289"/>
      <c r="KQ4" s="289"/>
      <c r="KR4" s="289"/>
      <c r="KS4" s="289"/>
      <c r="KT4" s="289"/>
      <c r="KU4" s="289"/>
      <c r="KV4" s="289"/>
      <c r="KW4" s="289"/>
      <c r="KX4" s="289"/>
      <c r="KY4" s="289"/>
      <c r="KZ4" s="289"/>
      <c r="LA4" s="289"/>
      <c r="LB4" s="289"/>
      <c r="LC4" s="289"/>
      <c r="LD4" s="289"/>
      <c r="LE4" s="289"/>
      <c r="LF4" s="289"/>
      <c r="LG4" s="289"/>
      <c r="LH4" s="289"/>
      <c r="LI4" s="289"/>
      <c r="LJ4" s="289"/>
      <c r="LK4" s="289"/>
      <c r="LL4" s="289"/>
      <c r="LM4" s="289"/>
      <c r="LN4" s="289"/>
      <c r="LO4" s="289"/>
      <c r="LP4" s="289"/>
      <c r="LQ4" s="289"/>
      <c r="LR4" s="289"/>
      <c r="LS4" s="289"/>
      <c r="LT4" s="289"/>
      <c r="LU4" s="289"/>
      <c r="LV4" s="289"/>
      <c r="LW4" s="289"/>
      <c r="LX4" s="289"/>
      <c r="LY4" s="289"/>
      <c r="LZ4" s="289"/>
      <c r="MA4" s="289"/>
      <c r="MB4" s="289"/>
      <c r="MC4" s="289"/>
      <c r="MD4" s="289"/>
      <c r="ME4" s="289"/>
      <c r="MF4" s="289"/>
      <c r="MG4" s="289"/>
      <c r="MH4" s="289"/>
      <c r="MI4" s="289"/>
      <c r="MJ4" s="289"/>
      <c r="MK4" s="289"/>
      <c r="ML4" s="289"/>
      <c r="MM4" s="289"/>
      <c r="MN4" s="289"/>
      <c r="MO4" s="289"/>
      <c r="MP4" s="289"/>
      <c r="MQ4" s="289"/>
      <c r="MR4" s="289"/>
      <c r="MS4" s="289"/>
      <c r="MT4" s="289"/>
      <c r="MU4" s="289"/>
      <c r="MV4" s="289"/>
      <c r="MW4" s="289"/>
      <c r="MX4" s="289"/>
      <c r="MY4" s="289"/>
      <c r="MZ4" s="289"/>
      <c r="NA4" s="289"/>
      <c r="NB4" s="289"/>
      <c r="NC4" s="289"/>
      <c r="ND4" s="289"/>
      <c r="NE4" s="289"/>
      <c r="NF4" s="289"/>
      <c r="NG4" s="289"/>
      <c r="NH4" s="289"/>
      <c r="NI4" s="289"/>
      <c r="NJ4" s="289"/>
      <c r="NK4" s="289"/>
      <c r="NL4" s="289"/>
      <c r="NM4" s="289"/>
      <c r="NN4" s="289"/>
      <c r="NO4" s="289"/>
      <c r="NP4" s="289"/>
      <c r="NQ4" s="289"/>
      <c r="NR4" s="289"/>
      <c r="NS4" s="289"/>
      <c r="NT4" s="289"/>
      <c r="NU4" s="289"/>
      <c r="NV4" s="289"/>
      <c r="NW4" s="289"/>
      <c r="NX4" s="289"/>
      <c r="NY4" s="289"/>
      <c r="NZ4" s="289"/>
      <c r="OA4" s="289"/>
      <c r="OB4" s="289"/>
      <c r="OC4" s="289"/>
      <c r="OD4" s="289"/>
      <c r="OE4" s="289"/>
      <c r="OF4" s="289"/>
      <c r="OG4" s="289"/>
      <c r="OH4" s="289"/>
      <c r="OI4" s="289"/>
      <c r="OJ4" s="289"/>
      <c r="OK4" s="289"/>
      <c r="OL4" s="289"/>
      <c r="OM4" s="289"/>
      <c r="ON4" s="289"/>
      <c r="OO4" s="289"/>
      <c r="OP4" s="289"/>
      <c r="OQ4" s="289"/>
      <c r="OR4" s="289"/>
      <c r="OS4" s="289"/>
      <c r="OT4" s="289"/>
      <c r="OU4" s="289"/>
      <c r="OV4" s="289"/>
      <c r="OW4" s="289"/>
      <c r="OX4" s="289"/>
      <c r="OY4" s="289"/>
      <c r="OZ4" s="289"/>
      <c r="PA4" s="289"/>
      <c r="PB4" s="289"/>
      <c r="PC4" s="289"/>
      <c r="PD4" s="289"/>
      <c r="PE4" s="289"/>
      <c r="PF4" s="289"/>
      <c r="PG4" s="289"/>
      <c r="PH4" s="289"/>
      <c r="PI4" s="289"/>
      <c r="PJ4" s="289"/>
      <c r="PK4" s="289"/>
      <c r="PL4" s="289"/>
      <c r="PM4" s="289"/>
      <c r="PN4" s="289"/>
      <c r="PO4" s="289"/>
      <c r="PP4" s="289"/>
      <c r="PQ4" s="289"/>
      <c r="PR4" s="289"/>
      <c r="PS4" s="289"/>
      <c r="PT4" s="289"/>
      <c r="PU4" s="289"/>
      <c r="PV4" s="289"/>
      <c r="PW4" s="289"/>
      <c r="PX4" s="289"/>
      <c r="PY4" s="289"/>
      <c r="PZ4" s="289"/>
      <c r="QA4" s="289"/>
      <c r="QB4" s="289"/>
      <c r="QC4" s="289"/>
      <c r="QD4" s="289"/>
      <c r="QE4" s="289"/>
      <c r="QF4" s="289"/>
      <c r="QG4" s="289"/>
      <c r="QH4" s="289"/>
      <c r="QI4" s="289"/>
      <c r="QJ4" s="289"/>
      <c r="QK4" s="289"/>
      <c r="QL4" s="289"/>
      <c r="QM4" s="289"/>
      <c r="QN4" s="289"/>
      <c r="QO4" s="289"/>
      <c r="QP4" s="289"/>
      <c r="QQ4" s="289"/>
      <c r="QR4" s="289"/>
      <c r="QS4" s="289"/>
      <c r="QT4" s="289"/>
      <c r="QU4" s="289"/>
      <c r="QV4" s="289"/>
      <c r="QW4" s="289"/>
      <c r="QX4" s="289"/>
      <c r="QY4" s="289"/>
      <c r="QZ4" s="289"/>
      <c r="RA4" s="289"/>
      <c r="RB4" s="289"/>
      <c r="RC4" s="289"/>
      <c r="RD4" s="289"/>
      <c r="RE4" s="289"/>
      <c r="RF4" s="289"/>
      <c r="RG4" s="289"/>
      <c r="RH4" s="289"/>
      <c r="RI4" s="289"/>
      <c r="RJ4" s="289"/>
      <c r="RK4" s="289"/>
      <c r="RL4" s="289"/>
      <c r="RM4" s="289"/>
      <c r="RN4" s="289"/>
      <c r="RO4" s="289"/>
      <c r="RP4" s="289"/>
      <c r="RQ4" s="289"/>
      <c r="RR4" s="289"/>
      <c r="RS4" s="289"/>
      <c r="RT4" s="289"/>
      <c r="RU4" s="289"/>
      <c r="RV4" s="289"/>
      <c r="RW4" s="289"/>
      <c r="RX4" s="289"/>
      <c r="RY4" s="289"/>
      <c r="RZ4" s="289"/>
      <c r="SA4" s="289"/>
      <c r="SB4" s="289"/>
      <c r="SC4" s="289"/>
      <c r="SD4" s="289"/>
      <c r="SE4" s="289"/>
      <c r="SF4" s="289"/>
      <c r="SG4" s="289"/>
      <c r="SH4" s="289"/>
      <c r="SI4" s="289"/>
      <c r="SJ4" s="289"/>
      <c r="SK4" s="289"/>
      <c r="SL4" s="289"/>
      <c r="SM4" s="289"/>
      <c r="SN4" s="289"/>
      <c r="SO4" s="289"/>
      <c r="SP4" s="289"/>
      <c r="SQ4" s="289"/>
      <c r="SR4" s="289"/>
      <c r="SS4" s="289"/>
      <c r="ST4" s="289"/>
      <c r="SU4" s="289"/>
      <c r="SV4" s="289"/>
      <c r="SW4" s="289"/>
      <c r="SX4" s="289"/>
      <c r="SY4" s="289"/>
      <c r="SZ4" s="289"/>
      <c r="TA4" s="289"/>
      <c r="TB4" s="289"/>
      <c r="TC4" s="289"/>
      <c r="TD4" s="289"/>
      <c r="TE4" s="289"/>
      <c r="TF4" s="289"/>
      <c r="TG4" s="289"/>
      <c r="TH4" s="289"/>
      <c r="TI4" s="289"/>
      <c r="TJ4" s="289"/>
      <c r="TK4" s="289"/>
      <c r="TL4" s="289"/>
      <c r="TM4" s="289"/>
      <c r="TN4" s="289"/>
      <c r="TO4" s="289"/>
      <c r="TP4" s="289"/>
      <c r="TQ4" s="289"/>
      <c r="TR4" s="289"/>
      <c r="TS4" s="289"/>
      <c r="TT4" s="289"/>
      <c r="TU4" s="289"/>
      <c r="TV4" s="289"/>
      <c r="TW4" s="289"/>
      <c r="TX4" s="289"/>
      <c r="TY4" s="289"/>
      <c r="TZ4" s="289"/>
      <c r="UA4" s="289"/>
      <c r="UB4" s="289"/>
      <c r="UC4" s="289"/>
      <c r="UD4" s="289"/>
      <c r="UE4" s="289"/>
      <c r="UF4" s="289"/>
      <c r="UG4" s="289"/>
      <c r="UH4" s="289"/>
      <c r="UI4" s="289"/>
      <c r="UJ4" s="289"/>
      <c r="UK4" s="289"/>
      <c r="UL4" s="289"/>
      <c r="UM4" s="289"/>
      <c r="UN4" s="289"/>
      <c r="UO4" s="289"/>
      <c r="UP4" s="289"/>
      <c r="UQ4" s="289"/>
      <c r="UR4" s="289"/>
      <c r="US4" s="289"/>
      <c r="UT4" s="289"/>
      <c r="UU4" s="289"/>
      <c r="UV4" s="289"/>
      <c r="UW4" s="289"/>
      <c r="UX4" s="289"/>
      <c r="UY4" s="289"/>
      <c r="UZ4" s="289"/>
      <c r="VA4" s="289"/>
      <c r="VB4" s="289"/>
      <c r="VC4" s="289"/>
      <c r="VD4" s="289"/>
      <c r="VE4" s="289"/>
      <c r="VF4" s="289"/>
      <c r="VG4" s="289"/>
      <c r="VH4" s="289"/>
      <c r="VI4" s="289"/>
      <c r="VJ4" s="289"/>
      <c r="VK4" s="289"/>
      <c r="VL4" s="289"/>
      <c r="VM4" s="289"/>
      <c r="VN4" s="289"/>
      <c r="VO4" s="289"/>
      <c r="VP4" s="289"/>
      <c r="VQ4" s="289"/>
      <c r="VR4" s="289"/>
      <c r="VS4" s="289"/>
      <c r="VT4" s="289"/>
      <c r="VU4" s="289"/>
      <c r="VV4" s="289"/>
      <c r="VW4" s="289"/>
      <c r="VX4" s="289"/>
      <c r="VY4" s="289"/>
      <c r="VZ4" s="289"/>
      <c r="WA4" s="289"/>
      <c r="WB4" s="289"/>
      <c r="WC4" s="289"/>
      <c r="WD4" s="289"/>
      <c r="WE4" s="289"/>
      <c r="WF4" s="289"/>
      <c r="WG4" s="289"/>
      <c r="WH4" s="289"/>
      <c r="WI4" s="289"/>
      <c r="WJ4" s="289"/>
      <c r="WK4" s="289"/>
      <c r="WL4" s="289"/>
      <c r="WM4" s="289"/>
      <c r="WN4" s="289"/>
      <c r="WO4" s="289"/>
      <c r="WP4" s="289"/>
      <c r="WQ4" s="289"/>
      <c r="WR4" s="289"/>
      <c r="WS4" s="289"/>
      <c r="WT4" s="289"/>
      <c r="WU4" s="289"/>
      <c r="WV4" s="289"/>
      <c r="WW4" s="289"/>
      <c r="WX4" s="289"/>
      <c r="WY4" s="289"/>
      <c r="WZ4" s="289"/>
      <c r="XA4" s="289"/>
      <c r="XB4" s="289"/>
      <c r="XC4" s="289"/>
      <c r="XD4" s="289"/>
      <c r="XE4" s="289"/>
      <c r="XF4" s="289"/>
      <c r="XG4" s="289"/>
      <c r="XH4" s="289"/>
      <c r="XI4" s="289"/>
      <c r="XJ4" s="289"/>
      <c r="XK4" s="289"/>
      <c r="XL4" s="289"/>
      <c r="XM4" s="289"/>
      <c r="XN4" s="289"/>
      <c r="XO4" s="289"/>
      <c r="XP4" s="289"/>
      <c r="XQ4" s="289"/>
      <c r="XR4" s="289"/>
      <c r="XS4" s="289"/>
      <c r="XT4" s="289"/>
      <c r="XU4" s="289"/>
      <c r="XV4" s="289"/>
      <c r="XW4" s="289"/>
      <c r="XX4" s="289"/>
      <c r="XY4" s="289"/>
      <c r="XZ4" s="289"/>
      <c r="YA4" s="289"/>
      <c r="YB4" s="289"/>
      <c r="YC4" s="289"/>
      <c r="YD4" s="289"/>
      <c r="YE4" s="289"/>
      <c r="YF4" s="289"/>
      <c r="YG4" s="289"/>
      <c r="YH4" s="289"/>
      <c r="YI4" s="289"/>
      <c r="YJ4" s="289"/>
      <c r="YK4" s="289"/>
      <c r="YL4" s="289"/>
      <c r="YM4" s="289"/>
      <c r="YN4" s="289"/>
      <c r="YO4" s="289"/>
      <c r="YP4" s="289"/>
      <c r="YQ4" s="289"/>
      <c r="YR4" s="289"/>
      <c r="YS4" s="289"/>
      <c r="YT4" s="289"/>
      <c r="YU4" s="289"/>
      <c r="YV4" s="289"/>
      <c r="YW4" s="289"/>
      <c r="YX4" s="289"/>
      <c r="YY4" s="289"/>
      <c r="YZ4" s="289"/>
      <c r="ZA4" s="289"/>
      <c r="ZB4" s="289"/>
      <c r="ZC4" s="289"/>
      <c r="ZD4" s="289"/>
      <c r="ZE4" s="289"/>
      <c r="ZF4" s="289"/>
      <c r="ZG4" s="289"/>
      <c r="ZH4" s="289"/>
      <c r="ZI4" s="289"/>
      <c r="ZJ4" s="289"/>
      <c r="ZK4" s="289"/>
      <c r="ZL4" s="289"/>
      <c r="ZM4" s="289"/>
      <c r="ZN4" s="289"/>
      <c r="ZO4" s="289"/>
      <c r="ZP4" s="289"/>
      <c r="ZQ4" s="289"/>
      <c r="ZR4" s="289"/>
      <c r="ZS4" s="289"/>
      <c r="ZT4" s="289"/>
      <c r="ZU4" s="289"/>
      <c r="ZV4" s="289"/>
      <c r="ZW4" s="289"/>
      <c r="ZX4" s="289"/>
      <c r="ZY4" s="289"/>
      <c r="ZZ4" s="289"/>
      <c r="AAA4" s="289"/>
      <c r="AAB4" s="289"/>
      <c r="AAC4" s="289"/>
      <c r="AAD4" s="289"/>
      <c r="AAE4" s="289"/>
      <c r="AAF4" s="289"/>
      <c r="AAG4" s="289"/>
      <c r="AAH4" s="289"/>
      <c r="AAI4" s="289"/>
      <c r="AAJ4" s="289"/>
      <c r="AAK4" s="289"/>
      <c r="AAL4" s="289"/>
      <c r="AAM4" s="289"/>
      <c r="AAN4" s="289"/>
      <c r="AAO4" s="289"/>
      <c r="AAP4" s="289"/>
      <c r="AAQ4" s="289"/>
      <c r="AAR4" s="289"/>
      <c r="AAS4" s="289"/>
      <c r="AAT4" s="289"/>
      <c r="AAU4" s="289"/>
      <c r="AAV4" s="289"/>
      <c r="AAW4" s="289"/>
      <c r="AAX4" s="289"/>
      <c r="AAY4" s="289"/>
      <c r="AAZ4" s="289"/>
      <c r="ABA4" s="289"/>
      <c r="ABB4" s="289"/>
      <c r="ABC4" s="289"/>
      <c r="ABD4" s="289"/>
      <c r="ABE4" s="289"/>
      <c r="ABF4" s="289"/>
      <c r="ABG4" s="289"/>
      <c r="ABH4" s="289"/>
      <c r="ABI4" s="289"/>
      <c r="ABJ4" s="289"/>
      <c r="ABK4" s="289"/>
      <c r="ABL4" s="289"/>
      <c r="ABM4" s="289"/>
      <c r="ABN4" s="289"/>
      <c r="ABO4" s="289"/>
      <c r="ABP4" s="289"/>
      <c r="ABQ4" s="289"/>
      <c r="ABR4" s="289"/>
      <c r="ABS4" s="289"/>
      <c r="ABT4" s="289"/>
      <c r="ABU4" s="289"/>
      <c r="ABV4" s="289"/>
      <c r="ABW4" s="289"/>
      <c r="ABX4" s="289"/>
      <c r="ABY4" s="289"/>
      <c r="ABZ4" s="289"/>
      <c r="ACA4" s="289"/>
      <c r="ACB4" s="289"/>
      <c r="ACC4" s="289"/>
      <c r="ACD4" s="289"/>
      <c r="ACE4" s="289"/>
      <c r="ACF4" s="289"/>
      <c r="ACG4" s="289"/>
      <c r="ACH4" s="289"/>
      <c r="ACI4" s="289"/>
      <c r="ACJ4" s="289"/>
      <c r="ACK4" s="289"/>
      <c r="ACL4" s="289"/>
      <c r="ACM4" s="289"/>
      <c r="ACN4" s="289"/>
      <c r="ACO4" s="289"/>
      <c r="ACP4" s="289"/>
      <c r="ACQ4" s="289"/>
      <c r="ACR4" s="289"/>
      <c r="ACS4" s="289"/>
      <c r="ACT4" s="289"/>
      <c r="ACU4" s="289"/>
      <c r="ACV4" s="289"/>
      <c r="ACW4" s="289"/>
      <c r="ACX4" s="289"/>
      <c r="ACY4" s="289"/>
      <c r="ACZ4" s="289"/>
      <c r="ADA4" s="289"/>
      <c r="ADB4" s="289"/>
      <c r="ADC4" s="289"/>
      <c r="ADD4" s="289"/>
      <c r="ADE4" s="289"/>
      <c r="ADF4" s="289"/>
      <c r="ADG4" s="289"/>
      <c r="ADH4" s="289"/>
      <c r="ADI4" s="289"/>
      <c r="ADJ4" s="289"/>
      <c r="ADK4" s="289"/>
      <c r="ADL4" s="289"/>
      <c r="ADM4" s="289"/>
      <c r="ADN4" s="289"/>
      <c r="ADO4" s="289"/>
      <c r="ADP4" s="289"/>
      <c r="ADQ4" s="289"/>
      <c r="ADR4" s="289"/>
      <c r="ADS4" s="289"/>
      <c r="ADT4" s="289"/>
      <c r="ADU4" s="289"/>
      <c r="ADV4" s="289"/>
      <c r="ADW4" s="289"/>
      <c r="ADX4" s="289"/>
      <c r="ADY4" s="289"/>
      <c r="ADZ4" s="289"/>
      <c r="AEA4" s="289"/>
      <c r="AEB4" s="289"/>
      <c r="AEC4" s="289"/>
      <c r="AED4" s="289"/>
      <c r="AEE4" s="289"/>
      <c r="AEF4" s="289"/>
      <c r="AEG4" s="289"/>
      <c r="AEH4" s="289"/>
      <c r="AEI4" s="289"/>
      <c r="AEJ4" s="289"/>
      <c r="AEK4" s="289"/>
      <c r="AEL4" s="289"/>
      <c r="AEM4" s="289"/>
      <c r="AEN4" s="289"/>
      <c r="AEO4" s="289"/>
      <c r="AEP4" s="289"/>
      <c r="AEQ4" s="289"/>
      <c r="AER4" s="289"/>
      <c r="AES4" s="289"/>
      <c r="AET4" s="289"/>
      <c r="AEU4" s="289"/>
      <c r="AEV4" s="289"/>
      <c r="AEW4" s="289"/>
      <c r="AEX4" s="289"/>
      <c r="AEY4" s="289"/>
      <c r="AEZ4" s="289"/>
      <c r="AFA4" s="289"/>
      <c r="AFB4" s="289"/>
      <c r="AFC4" s="289"/>
      <c r="AFD4" s="289"/>
      <c r="AFE4" s="289"/>
      <c r="AFF4" s="289"/>
      <c r="AFG4" s="289"/>
      <c r="AFH4" s="289"/>
      <c r="AFI4" s="289"/>
      <c r="AFJ4" s="289"/>
      <c r="AFK4" s="289"/>
      <c r="AFL4" s="289"/>
      <c r="AFM4" s="289"/>
      <c r="AFN4" s="289"/>
      <c r="AFO4" s="289"/>
      <c r="AFP4" s="289"/>
      <c r="AFQ4" s="289"/>
      <c r="AFR4" s="289"/>
      <c r="AFS4" s="289"/>
      <c r="AFT4" s="289"/>
      <c r="AFU4" s="289"/>
      <c r="AFV4" s="289"/>
      <c r="AFW4" s="289"/>
      <c r="AFX4" s="289"/>
      <c r="AFY4" s="289"/>
      <c r="AFZ4" s="289"/>
      <c r="AGA4" s="289"/>
      <c r="AGB4" s="289"/>
      <c r="AGC4" s="289"/>
      <c r="AGD4" s="289"/>
      <c r="AGE4" s="289"/>
      <c r="AGF4" s="289"/>
      <c r="AGG4" s="289"/>
      <c r="AGH4" s="289"/>
      <c r="AGI4" s="289"/>
      <c r="AGJ4" s="289"/>
      <c r="AGK4" s="289"/>
      <c r="AGL4" s="289"/>
      <c r="AGM4" s="289"/>
      <c r="AGN4" s="289"/>
      <c r="AGO4" s="289"/>
      <c r="AGP4" s="289"/>
      <c r="AGQ4" s="289"/>
      <c r="AGR4" s="289"/>
      <c r="AGS4" s="289"/>
      <c r="AGT4" s="289"/>
      <c r="AGU4" s="289"/>
      <c r="AGV4" s="289"/>
      <c r="AGW4" s="289"/>
      <c r="AGX4" s="289"/>
      <c r="AGY4" s="289"/>
      <c r="AGZ4" s="289"/>
      <c r="AHA4" s="289"/>
      <c r="AHB4" s="289"/>
      <c r="AHC4" s="289"/>
      <c r="AHD4" s="289"/>
      <c r="AHE4" s="289"/>
      <c r="AHF4" s="289"/>
      <c r="AHG4" s="289"/>
      <c r="AHH4" s="289"/>
      <c r="AHI4" s="289"/>
      <c r="AHJ4" s="289"/>
      <c r="AHK4" s="289"/>
      <c r="AHL4" s="289"/>
      <c r="AHM4" s="289"/>
      <c r="AHN4" s="289"/>
      <c r="AHO4" s="289"/>
      <c r="AHP4" s="289"/>
      <c r="AHQ4" s="289"/>
      <c r="AHR4" s="289"/>
      <c r="AHS4" s="289"/>
      <c r="AHT4" s="289"/>
      <c r="AHU4" s="289"/>
      <c r="AHV4" s="289"/>
      <c r="AHW4" s="289"/>
      <c r="AHX4" s="289"/>
      <c r="AHY4" s="289"/>
      <c r="AHZ4" s="289"/>
      <c r="AIA4" s="289"/>
      <c r="AIB4" s="289"/>
      <c r="AIC4" s="289"/>
      <c r="AID4" s="289"/>
      <c r="AIE4" s="289"/>
      <c r="AIF4" s="289"/>
    </row>
    <row r="5" spans="1:916" s="301" customFormat="1" ht="28.7" customHeight="1">
      <c r="A5" s="515" t="s">
        <v>369</v>
      </c>
      <c r="B5" s="291" t="s">
        <v>459</v>
      </c>
      <c r="C5" s="292" t="s">
        <v>371</v>
      </c>
      <c r="D5" s="293"/>
      <c r="E5" s="294"/>
      <c r="F5" s="295"/>
      <c r="G5" s="295"/>
      <c r="H5" s="295"/>
      <c r="I5" s="296"/>
      <c r="J5" s="297"/>
      <c r="K5" s="297"/>
      <c r="L5" s="296"/>
      <c r="M5" s="296"/>
      <c r="N5" s="298"/>
      <c r="O5" s="296"/>
      <c r="P5" s="296"/>
      <c r="Q5" s="296"/>
      <c r="R5" s="296"/>
      <c r="S5" s="296"/>
      <c r="T5" s="299" t="s">
        <v>378</v>
      </c>
      <c r="U5" s="300"/>
      <c r="V5" s="300"/>
      <c r="W5" s="230"/>
      <c r="X5" s="239" t="s">
        <v>189</v>
      </c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239"/>
      <c r="FJ5" s="239"/>
      <c r="FK5" s="239"/>
      <c r="FL5" s="239"/>
      <c r="FM5" s="239"/>
      <c r="FN5" s="239"/>
      <c r="FO5" s="239"/>
      <c r="FP5" s="239"/>
      <c r="FQ5" s="239"/>
      <c r="FR5" s="239"/>
      <c r="FS5" s="239"/>
      <c r="FT5" s="239"/>
      <c r="FU5" s="239"/>
      <c r="FV5" s="239"/>
      <c r="FW5" s="239"/>
      <c r="FX5" s="239"/>
      <c r="FY5" s="239"/>
      <c r="FZ5" s="239"/>
      <c r="GA5" s="239"/>
      <c r="GB5" s="239"/>
      <c r="GC5" s="239"/>
      <c r="GD5" s="239"/>
      <c r="GE5" s="239"/>
      <c r="GF5" s="239"/>
      <c r="GG5" s="239"/>
      <c r="GH5" s="239"/>
      <c r="GI5" s="239"/>
      <c r="GJ5" s="239"/>
      <c r="GK5" s="239"/>
      <c r="GL5" s="239"/>
      <c r="GM5" s="239"/>
      <c r="GN5" s="239"/>
      <c r="GO5" s="239"/>
      <c r="GP5" s="239"/>
      <c r="GQ5" s="239"/>
      <c r="GR5" s="239"/>
      <c r="GS5" s="239"/>
      <c r="GT5" s="239"/>
      <c r="GU5" s="239"/>
      <c r="GV5" s="239"/>
      <c r="GW5" s="239"/>
      <c r="GX5" s="239"/>
      <c r="GY5" s="239"/>
      <c r="GZ5" s="239"/>
      <c r="HA5" s="239"/>
      <c r="HB5" s="239"/>
      <c r="HC5" s="239"/>
      <c r="HD5" s="239"/>
      <c r="HE5" s="239"/>
      <c r="HF5" s="239"/>
      <c r="HG5" s="239"/>
      <c r="HH5" s="239"/>
      <c r="HI5" s="239"/>
      <c r="HJ5" s="239"/>
      <c r="HK5" s="239"/>
      <c r="HL5" s="239"/>
      <c r="HM5" s="239"/>
      <c r="HN5" s="239"/>
      <c r="HO5" s="239"/>
      <c r="HP5" s="239"/>
      <c r="HQ5" s="239"/>
      <c r="HR5" s="239"/>
      <c r="HS5" s="239"/>
      <c r="HT5" s="239"/>
      <c r="HU5" s="239"/>
      <c r="HV5" s="239"/>
      <c r="HW5" s="239"/>
      <c r="HX5" s="239"/>
      <c r="HY5" s="239"/>
      <c r="HZ5" s="239"/>
      <c r="IA5" s="239"/>
      <c r="IB5" s="239"/>
      <c r="IC5" s="239"/>
      <c r="ID5" s="239"/>
      <c r="IE5" s="239"/>
      <c r="IF5" s="239"/>
      <c r="IG5" s="239"/>
      <c r="IH5" s="239"/>
      <c r="II5" s="239"/>
      <c r="IJ5" s="239"/>
      <c r="IK5" s="239"/>
      <c r="IL5" s="239"/>
      <c r="IM5" s="239"/>
      <c r="IN5" s="239"/>
      <c r="IO5" s="239"/>
      <c r="IP5" s="239"/>
      <c r="IQ5" s="239"/>
      <c r="IR5" s="239"/>
      <c r="IS5" s="239"/>
      <c r="IT5" s="239"/>
      <c r="IU5" s="239"/>
      <c r="IV5" s="239"/>
      <c r="IW5" s="239"/>
      <c r="IX5" s="239"/>
      <c r="IY5" s="239"/>
      <c r="IZ5" s="239"/>
      <c r="JA5" s="239"/>
      <c r="JB5" s="239"/>
      <c r="JC5" s="239"/>
      <c r="JD5" s="239"/>
      <c r="JE5" s="239"/>
      <c r="JF5" s="239"/>
      <c r="JG5" s="239"/>
      <c r="JH5" s="239"/>
      <c r="JI5" s="239"/>
      <c r="JJ5" s="239"/>
      <c r="JK5" s="239"/>
      <c r="JL5" s="239"/>
      <c r="JM5" s="239"/>
      <c r="JN5" s="239"/>
      <c r="JO5" s="239"/>
      <c r="JP5" s="239"/>
      <c r="JQ5" s="239"/>
      <c r="JR5" s="239"/>
      <c r="JS5" s="239"/>
      <c r="JT5" s="239"/>
      <c r="JU5" s="239"/>
      <c r="JV5" s="239"/>
      <c r="JW5" s="239"/>
      <c r="JX5" s="239"/>
      <c r="JY5" s="239"/>
      <c r="JZ5" s="239"/>
      <c r="KA5" s="239"/>
      <c r="KB5" s="239"/>
      <c r="KC5" s="239"/>
      <c r="KD5" s="239"/>
      <c r="KE5" s="239"/>
      <c r="KF5" s="239"/>
      <c r="KG5" s="239"/>
      <c r="KH5" s="239"/>
      <c r="KI5" s="239"/>
      <c r="KJ5" s="239"/>
      <c r="KK5" s="239"/>
      <c r="KL5" s="239"/>
      <c r="KM5" s="239"/>
      <c r="KN5" s="239"/>
      <c r="KO5" s="239"/>
      <c r="KP5" s="239"/>
      <c r="KQ5" s="239"/>
      <c r="KR5" s="239"/>
      <c r="KS5" s="239"/>
      <c r="KT5" s="239"/>
      <c r="KU5" s="239"/>
      <c r="KV5" s="239"/>
      <c r="KW5" s="239"/>
      <c r="KX5" s="239"/>
      <c r="KY5" s="239"/>
      <c r="KZ5" s="239"/>
      <c r="LA5" s="239"/>
      <c r="LB5" s="239"/>
      <c r="LC5" s="239"/>
      <c r="LD5" s="239"/>
      <c r="LE5" s="239"/>
      <c r="LF5" s="239"/>
      <c r="LG5" s="239"/>
      <c r="LH5" s="239"/>
      <c r="LI5" s="239"/>
      <c r="LJ5" s="239"/>
      <c r="LK5" s="239"/>
      <c r="LL5" s="239"/>
      <c r="LM5" s="239"/>
      <c r="LN5" s="239"/>
      <c r="LO5" s="239"/>
      <c r="LP5" s="239"/>
      <c r="LQ5" s="239"/>
      <c r="LR5" s="239"/>
      <c r="LS5" s="239"/>
      <c r="LT5" s="239"/>
      <c r="LU5" s="239"/>
      <c r="LV5" s="239"/>
      <c r="LW5" s="239"/>
      <c r="LX5" s="239"/>
      <c r="LY5" s="239"/>
      <c r="LZ5" s="239"/>
      <c r="MA5" s="239"/>
      <c r="MB5" s="239"/>
      <c r="MC5" s="239"/>
      <c r="MD5" s="239"/>
      <c r="ME5" s="239"/>
      <c r="MF5" s="239"/>
      <c r="MG5" s="239"/>
      <c r="MH5" s="239"/>
      <c r="MI5" s="239"/>
      <c r="MJ5" s="239"/>
      <c r="MK5" s="239"/>
      <c r="ML5" s="239"/>
      <c r="MM5" s="239"/>
      <c r="MN5" s="239"/>
      <c r="MO5" s="239"/>
      <c r="MP5" s="239"/>
      <c r="MQ5" s="239"/>
      <c r="MR5" s="239"/>
      <c r="MS5" s="239"/>
      <c r="MT5" s="239"/>
      <c r="MU5" s="239"/>
      <c r="MV5" s="239"/>
      <c r="MW5" s="239"/>
      <c r="MX5" s="239"/>
      <c r="MY5" s="239"/>
      <c r="MZ5" s="239"/>
      <c r="NA5" s="239"/>
      <c r="NB5" s="239"/>
      <c r="NC5" s="239"/>
      <c r="ND5" s="239"/>
      <c r="NE5" s="239"/>
      <c r="NF5" s="239"/>
      <c r="NG5" s="239"/>
      <c r="NH5" s="239"/>
      <c r="NI5" s="239"/>
      <c r="NJ5" s="239"/>
      <c r="NK5" s="239"/>
      <c r="NL5" s="239"/>
      <c r="NM5" s="239"/>
      <c r="NN5" s="239"/>
      <c r="NO5" s="239"/>
      <c r="NP5" s="239"/>
      <c r="NQ5" s="239"/>
      <c r="NR5" s="239"/>
      <c r="NS5" s="239"/>
      <c r="NT5" s="239"/>
      <c r="NU5" s="239"/>
      <c r="NV5" s="239"/>
      <c r="NW5" s="239"/>
      <c r="NX5" s="239"/>
      <c r="NY5" s="239"/>
      <c r="NZ5" s="239"/>
      <c r="OA5" s="239"/>
      <c r="OB5" s="239"/>
      <c r="OC5" s="239"/>
      <c r="OD5" s="239"/>
      <c r="OE5" s="239"/>
      <c r="OF5" s="239"/>
      <c r="OG5" s="239"/>
      <c r="OH5" s="239"/>
      <c r="OI5" s="239"/>
      <c r="OJ5" s="239"/>
      <c r="OK5" s="239"/>
      <c r="OL5" s="239"/>
      <c r="OM5" s="239"/>
      <c r="ON5" s="239"/>
      <c r="OO5" s="239"/>
      <c r="OP5" s="239"/>
      <c r="OQ5" s="239"/>
      <c r="OR5" s="239"/>
      <c r="OS5" s="239"/>
      <c r="OT5" s="239"/>
      <c r="OU5" s="239"/>
      <c r="OV5" s="239"/>
      <c r="OW5" s="239"/>
      <c r="OX5" s="239"/>
      <c r="OY5" s="239"/>
      <c r="OZ5" s="239"/>
      <c r="PA5" s="239"/>
      <c r="PB5" s="239"/>
      <c r="PC5" s="239"/>
      <c r="PD5" s="239"/>
      <c r="PE5" s="239"/>
      <c r="PF5" s="239"/>
      <c r="PG5" s="239"/>
      <c r="PH5" s="239"/>
      <c r="PI5" s="239"/>
      <c r="PJ5" s="239"/>
      <c r="PK5" s="239"/>
      <c r="PL5" s="239"/>
      <c r="PM5" s="239"/>
      <c r="PN5" s="239"/>
      <c r="PO5" s="239"/>
      <c r="PP5" s="239"/>
      <c r="PQ5" s="239"/>
      <c r="PR5" s="239"/>
      <c r="PS5" s="239"/>
      <c r="PT5" s="239"/>
      <c r="PU5" s="239"/>
      <c r="PV5" s="239"/>
      <c r="PW5" s="239"/>
      <c r="PX5" s="239"/>
      <c r="PY5" s="239"/>
      <c r="PZ5" s="239"/>
      <c r="QA5" s="239"/>
      <c r="QB5" s="239"/>
      <c r="QC5" s="239"/>
      <c r="QD5" s="239"/>
      <c r="QE5" s="239"/>
      <c r="QF5" s="239"/>
      <c r="QG5" s="239"/>
      <c r="QH5" s="239"/>
      <c r="QI5" s="239"/>
      <c r="QJ5" s="239"/>
      <c r="QK5" s="239"/>
      <c r="QL5" s="239"/>
      <c r="QM5" s="239"/>
      <c r="QN5" s="239"/>
      <c r="QO5" s="239"/>
      <c r="QP5" s="239"/>
      <c r="QQ5" s="239"/>
      <c r="QR5" s="239"/>
      <c r="QS5" s="239"/>
      <c r="QT5" s="239"/>
      <c r="QU5" s="239"/>
      <c r="QV5" s="239"/>
      <c r="QW5" s="239"/>
      <c r="QX5" s="239"/>
      <c r="QY5" s="239"/>
      <c r="QZ5" s="239"/>
      <c r="RA5" s="239"/>
      <c r="RB5" s="239"/>
      <c r="RC5" s="239"/>
      <c r="RD5" s="239"/>
      <c r="RE5" s="239"/>
      <c r="RF5" s="239"/>
      <c r="RG5" s="239"/>
      <c r="RH5" s="239"/>
      <c r="RI5" s="239"/>
      <c r="RJ5" s="239"/>
      <c r="RK5" s="239"/>
      <c r="RL5" s="239"/>
      <c r="RM5" s="239"/>
      <c r="RN5" s="239"/>
      <c r="RO5" s="239"/>
      <c r="RP5" s="239"/>
      <c r="RQ5" s="239"/>
      <c r="RR5" s="239"/>
      <c r="RS5" s="239"/>
      <c r="RT5" s="239"/>
      <c r="RU5" s="239"/>
      <c r="RV5" s="239"/>
      <c r="RW5" s="239"/>
      <c r="RX5" s="239"/>
      <c r="RY5" s="239"/>
      <c r="RZ5" s="239"/>
      <c r="SA5" s="239"/>
      <c r="SB5" s="239"/>
      <c r="SC5" s="239"/>
      <c r="SD5" s="239"/>
      <c r="SE5" s="239"/>
      <c r="SF5" s="239"/>
      <c r="SG5" s="239"/>
      <c r="SH5" s="239"/>
      <c r="SI5" s="239"/>
      <c r="SJ5" s="239"/>
      <c r="SK5" s="239"/>
      <c r="SL5" s="239"/>
      <c r="SM5" s="239"/>
      <c r="SN5" s="239"/>
      <c r="SO5" s="239"/>
      <c r="SP5" s="239"/>
      <c r="SQ5" s="239"/>
      <c r="SR5" s="239"/>
      <c r="SS5" s="239"/>
      <c r="ST5" s="239"/>
      <c r="SU5" s="239"/>
      <c r="SV5" s="239"/>
      <c r="SW5" s="239"/>
      <c r="SX5" s="239"/>
      <c r="SY5" s="239"/>
      <c r="SZ5" s="239"/>
      <c r="TA5" s="239"/>
      <c r="TB5" s="239"/>
      <c r="TC5" s="239"/>
      <c r="TD5" s="239"/>
      <c r="TE5" s="239"/>
      <c r="TF5" s="239"/>
      <c r="TG5" s="239"/>
      <c r="TH5" s="239"/>
      <c r="TI5" s="239"/>
      <c r="TJ5" s="239"/>
      <c r="TK5" s="239"/>
      <c r="TL5" s="239"/>
      <c r="TM5" s="239"/>
      <c r="TN5" s="239"/>
      <c r="TO5" s="239"/>
      <c r="TP5" s="239"/>
      <c r="TQ5" s="239"/>
      <c r="TR5" s="239"/>
      <c r="TS5" s="239"/>
      <c r="TT5" s="239"/>
      <c r="TU5" s="239"/>
      <c r="TV5" s="239"/>
      <c r="TW5" s="239"/>
      <c r="TX5" s="239"/>
      <c r="TY5" s="239"/>
      <c r="TZ5" s="239"/>
      <c r="UA5" s="239"/>
      <c r="UB5" s="239"/>
      <c r="UC5" s="239"/>
      <c r="UD5" s="239"/>
      <c r="UE5" s="239"/>
      <c r="UF5" s="239"/>
      <c r="UG5" s="239"/>
      <c r="UH5" s="239"/>
      <c r="UI5" s="239"/>
      <c r="UJ5" s="239"/>
      <c r="UK5" s="239"/>
      <c r="UL5" s="239"/>
      <c r="UM5" s="239"/>
      <c r="UN5" s="239"/>
      <c r="UO5" s="239"/>
      <c r="UP5" s="239"/>
      <c r="UQ5" s="239"/>
      <c r="UR5" s="239"/>
      <c r="US5" s="239"/>
      <c r="UT5" s="239"/>
      <c r="UU5" s="239"/>
      <c r="UV5" s="239"/>
      <c r="UW5" s="239"/>
      <c r="UX5" s="239"/>
      <c r="UY5" s="239"/>
      <c r="UZ5" s="239"/>
      <c r="VA5" s="239"/>
      <c r="VB5" s="239"/>
      <c r="VC5" s="239"/>
      <c r="VD5" s="239"/>
      <c r="VE5" s="239"/>
      <c r="VF5" s="239"/>
      <c r="VG5" s="239"/>
      <c r="VH5" s="239"/>
      <c r="VI5" s="239"/>
      <c r="VJ5" s="239"/>
      <c r="VK5" s="239"/>
      <c r="VL5" s="239"/>
      <c r="VM5" s="239"/>
      <c r="VN5" s="239"/>
      <c r="VO5" s="239"/>
      <c r="VP5" s="239"/>
      <c r="VQ5" s="239"/>
      <c r="VR5" s="239"/>
      <c r="VS5" s="239"/>
      <c r="VT5" s="239"/>
      <c r="VU5" s="239"/>
      <c r="VV5" s="239"/>
      <c r="VW5" s="239"/>
      <c r="VX5" s="239"/>
      <c r="VY5" s="239"/>
      <c r="VZ5" s="239"/>
      <c r="WA5" s="239"/>
      <c r="WB5" s="239"/>
      <c r="WC5" s="239"/>
      <c r="WD5" s="239"/>
      <c r="WE5" s="239"/>
      <c r="WF5" s="239"/>
      <c r="WG5" s="239"/>
      <c r="WH5" s="239"/>
      <c r="WI5" s="239"/>
      <c r="WJ5" s="239"/>
      <c r="WK5" s="239"/>
      <c r="WL5" s="239"/>
      <c r="WM5" s="239"/>
      <c r="WN5" s="239"/>
      <c r="WO5" s="239"/>
      <c r="WP5" s="239"/>
      <c r="WQ5" s="239"/>
      <c r="WR5" s="239"/>
      <c r="WS5" s="239"/>
      <c r="WT5" s="239"/>
      <c r="WU5" s="239"/>
      <c r="WV5" s="239"/>
      <c r="WW5" s="239"/>
      <c r="WX5" s="239"/>
      <c r="WY5" s="239"/>
      <c r="WZ5" s="239"/>
      <c r="XA5" s="239"/>
      <c r="XB5" s="239"/>
      <c r="XC5" s="239"/>
      <c r="XD5" s="239"/>
      <c r="XE5" s="239"/>
      <c r="XF5" s="239"/>
      <c r="XG5" s="239"/>
      <c r="XH5" s="239"/>
      <c r="XI5" s="239"/>
      <c r="XJ5" s="239"/>
      <c r="XK5" s="239"/>
      <c r="XL5" s="239"/>
      <c r="XM5" s="239"/>
      <c r="XN5" s="239"/>
      <c r="XO5" s="239"/>
      <c r="XP5" s="239"/>
      <c r="XQ5" s="239"/>
      <c r="XR5" s="239"/>
      <c r="XS5" s="239"/>
      <c r="XT5" s="239"/>
      <c r="XU5" s="239"/>
      <c r="XV5" s="239"/>
      <c r="XW5" s="239"/>
      <c r="XX5" s="239"/>
      <c r="XY5" s="239"/>
      <c r="XZ5" s="239"/>
      <c r="YA5" s="239"/>
      <c r="YB5" s="239"/>
      <c r="YC5" s="239"/>
      <c r="YD5" s="239"/>
      <c r="YE5" s="239"/>
      <c r="YF5" s="239"/>
      <c r="YG5" s="239"/>
      <c r="YH5" s="239"/>
      <c r="YI5" s="239"/>
      <c r="YJ5" s="239"/>
      <c r="YK5" s="239"/>
      <c r="YL5" s="239"/>
      <c r="YM5" s="239"/>
      <c r="YN5" s="239"/>
      <c r="YO5" s="239"/>
      <c r="YP5" s="239"/>
      <c r="YQ5" s="239"/>
      <c r="YR5" s="239"/>
      <c r="YS5" s="239"/>
      <c r="YT5" s="239"/>
      <c r="YU5" s="239"/>
      <c r="YV5" s="239"/>
      <c r="YW5" s="239"/>
      <c r="YX5" s="239"/>
      <c r="YY5" s="239"/>
      <c r="YZ5" s="239"/>
      <c r="ZA5" s="239"/>
      <c r="ZB5" s="239"/>
      <c r="ZC5" s="239"/>
      <c r="ZD5" s="239"/>
      <c r="ZE5" s="239"/>
      <c r="ZF5" s="239"/>
      <c r="ZG5" s="239"/>
      <c r="ZH5" s="239"/>
      <c r="ZI5" s="239"/>
      <c r="ZJ5" s="239"/>
      <c r="ZK5" s="239"/>
      <c r="ZL5" s="239"/>
      <c r="ZM5" s="239"/>
      <c r="ZN5" s="239"/>
      <c r="ZO5" s="239"/>
      <c r="ZP5" s="239"/>
      <c r="ZQ5" s="239"/>
      <c r="ZR5" s="239"/>
      <c r="ZS5" s="239"/>
      <c r="ZT5" s="239"/>
      <c r="ZU5" s="239"/>
      <c r="ZV5" s="239"/>
      <c r="ZW5" s="239"/>
      <c r="ZX5" s="239"/>
      <c r="ZY5" s="239"/>
      <c r="ZZ5" s="239"/>
      <c r="AAA5" s="239"/>
      <c r="AAB5" s="239"/>
      <c r="AAC5" s="239"/>
      <c r="AAD5" s="239"/>
      <c r="AAE5" s="239"/>
      <c r="AAF5" s="239"/>
      <c r="AAG5" s="239"/>
      <c r="AAH5" s="239"/>
      <c r="AAI5" s="239"/>
      <c r="AAJ5" s="239"/>
      <c r="AAK5" s="239"/>
      <c r="AAL5" s="239"/>
      <c r="AAM5" s="239"/>
      <c r="AAN5" s="239"/>
      <c r="AAO5" s="239"/>
      <c r="AAP5" s="239"/>
      <c r="AAQ5" s="239"/>
      <c r="AAR5" s="239"/>
      <c r="AAS5" s="239"/>
      <c r="AAT5" s="239"/>
      <c r="AAU5" s="239"/>
      <c r="AAV5" s="239"/>
      <c r="AAW5" s="239"/>
      <c r="AAX5" s="239"/>
      <c r="AAY5" s="239"/>
      <c r="AAZ5" s="239"/>
      <c r="ABA5" s="239"/>
      <c r="ABB5" s="239"/>
      <c r="ABC5" s="239"/>
      <c r="ABD5" s="239"/>
      <c r="ABE5" s="239"/>
      <c r="ABF5" s="239"/>
      <c r="ABG5" s="239"/>
      <c r="ABH5" s="239"/>
      <c r="ABI5" s="239"/>
      <c r="ABJ5" s="239"/>
      <c r="ABK5" s="239"/>
      <c r="ABL5" s="239"/>
      <c r="ABM5" s="239"/>
      <c r="ABN5" s="239"/>
      <c r="ABO5" s="239"/>
      <c r="ABP5" s="239"/>
      <c r="ABQ5" s="239"/>
      <c r="ABR5" s="239"/>
      <c r="ABS5" s="239"/>
      <c r="ABT5" s="239"/>
      <c r="ABU5" s="239"/>
      <c r="ABV5" s="239"/>
      <c r="ABW5" s="239"/>
      <c r="ABX5" s="239"/>
      <c r="ABY5" s="239"/>
      <c r="ABZ5" s="239"/>
      <c r="ACA5" s="239"/>
      <c r="ACB5" s="239"/>
      <c r="ACC5" s="239"/>
      <c r="ACD5" s="239"/>
      <c r="ACE5" s="239"/>
      <c r="ACF5" s="239"/>
      <c r="ACG5" s="239"/>
      <c r="ACH5" s="239"/>
      <c r="ACI5" s="239"/>
      <c r="ACJ5" s="239"/>
      <c r="ACK5" s="239"/>
      <c r="ACL5" s="239"/>
      <c r="ACM5" s="239"/>
      <c r="ACN5" s="239"/>
      <c r="ACO5" s="239"/>
      <c r="ACP5" s="239"/>
      <c r="ACQ5" s="239"/>
      <c r="ACR5" s="239"/>
      <c r="ACS5" s="239"/>
      <c r="ACT5" s="239"/>
      <c r="ACU5" s="239"/>
      <c r="ACV5" s="239"/>
      <c r="ACW5" s="239"/>
      <c r="ACX5" s="239"/>
      <c r="ACY5" s="239"/>
      <c r="ACZ5" s="239"/>
      <c r="ADA5" s="239"/>
      <c r="ADB5" s="239"/>
      <c r="ADC5" s="239"/>
      <c r="ADD5" s="239"/>
      <c r="ADE5" s="239"/>
      <c r="ADF5" s="239"/>
      <c r="ADG5" s="239"/>
      <c r="ADH5" s="239"/>
      <c r="ADI5" s="239"/>
      <c r="ADJ5" s="239"/>
      <c r="ADK5" s="239"/>
      <c r="ADL5" s="239"/>
      <c r="ADM5" s="239"/>
      <c r="ADN5" s="239"/>
      <c r="ADO5" s="239"/>
      <c r="ADP5" s="239"/>
      <c r="ADQ5" s="239"/>
      <c r="ADR5" s="239"/>
      <c r="ADS5" s="239"/>
      <c r="ADT5" s="239"/>
      <c r="ADU5" s="239"/>
      <c r="ADV5" s="239"/>
      <c r="ADW5" s="239"/>
      <c r="ADX5" s="239"/>
      <c r="ADY5" s="239"/>
      <c r="ADZ5" s="239"/>
      <c r="AEA5" s="239"/>
      <c r="AEB5" s="239"/>
      <c r="AEC5" s="239"/>
      <c r="AED5" s="239"/>
      <c r="AEE5" s="239"/>
      <c r="AEF5" s="239"/>
      <c r="AEG5" s="239"/>
      <c r="AEH5" s="239"/>
      <c r="AEI5" s="239"/>
      <c r="AEJ5" s="239"/>
      <c r="AEK5" s="239"/>
      <c r="AEL5" s="239"/>
      <c r="AEM5" s="239"/>
      <c r="AEN5" s="239"/>
      <c r="AEO5" s="239"/>
      <c r="AEP5" s="239"/>
      <c r="AEQ5" s="239"/>
      <c r="AER5" s="239"/>
      <c r="AES5" s="239"/>
      <c r="AET5" s="239"/>
      <c r="AEU5" s="239"/>
      <c r="AEV5" s="239"/>
      <c r="AEW5" s="239"/>
      <c r="AEX5" s="239"/>
      <c r="AEY5" s="239"/>
      <c r="AEZ5" s="239"/>
      <c r="AFA5" s="239"/>
      <c r="AFB5" s="239"/>
      <c r="AFC5" s="239"/>
      <c r="AFD5" s="239"/>
      <c r="AFE5" s="239"/>
      <c r="AFF5" s="239"/>
      <c r="AFG5" s="239"/>
      <c r="AFH5" s="239"/>
      <c r="AFI5" s="239"/>
      <c r="AFJ5" s="239"/>
      <c r="AFK5" s="239"/>
      <c r="AFL5" s="239"/>
      <c r="AFM5" s="239"/>
      <c r="AFN5" s="239"/>
      <c r="AFO5" s="239"/>
      <c r="AFP5" s="239"/>
      <c r="AFQ5" s="239"/>
      <c r="AFR5" s="239"/>
      <c r="AFS5" s="239"/>
      <c r="AFT5" s="239"/>
      <c r="AFU5" s="239"/>
      <c r="AFV5" s="239"/>
      <c r="AFW5" s="239"/>
      <c r="AFX5" s="239"/>
      <c r="AFY5" s="239"/>
      <c r="AFZ5" s="239"/>
      <c r="AGA5" s="239"/>
      <c r="AGB5" s="239"/>
      <c r="AGC5" s="239"/>
      <c r="AGD5" s="239"/>
      <c r="AGE5" s="239"/>
      <c r="AGF5" s="239"/>
      <c r="AGG5" s="239"/>
      <c r="AGH5" s="239"/>
      <c r="AGI5" s="239"/>
      <c r="AGJ5" s="239"/>
      <c r="AGK5" s="239"/>
      <c r="AGL5" s="239"/>
      <c r="AGM5" s="239"/>
      <c r="AGN5" s="239"/>
      <c r="AGO5" s="239"/>
      <c r="AGP5" s="239"/>
      <c r="AGQ5" s="239"/>
      <c r="AGR5" s="239"/>
      <c r="AGS5" s="239"/>
      <c r="AGT5" s="239"/>
      <c r="AGU5" s="239"/>
      <c r="AGV5" s="239"/>
      <c r="AGW5" s="239"/>
      <c r="AGX5" s="239"/>
      <c r="AGY5" s="239"/>
      <c r="AGZ5" s="239"/>
      <c r="AHA5" s="239"/>
      <c r="AHB5" s="239"/>
      <c r="AHC5" s="239"/>
      <c r="AHD5" s="239"/>
      <c r="AHE5" s="239"/>
      <c r="AHF5" s="239"/>
      <c r="AHG5" s="239"/>
      <c r="AHH5" s="239"/>
      <c r="AHI5" s="239"/>
      <c r="AHJ5" s="239"/>
      <c r="AHK5" s="239"/>
      <c r="AHL5" s="239"/>
      <c r="AHM5" s="239"/>
      <c r="AHN5" s="239"/>
      <c r="AHO5" s="239"/>
      <c r="AHP5" s="239"/>
      <c r="AHQ5" s="239"/>
      <c r="AHR5" s="239"/>
      <c r="AHS5" s="239"/>
      <c r="AHT5" s="239"/>
      <c r="AHU5" s="239"/>
      <c r="AHV5" s="239"/>
      <c r="AHW5" s="239"/>
      <c r="AHX5" s="239"/>
      <c r="AHY5" s="239"/>
      <c r="AHZ5" s="239"/>
      <c r="AIA5" s="239"/>
      <c r="AIB5" s="239"/>
      <c r="AIC5" s="239"/>
      <c r="AID5" s="239"/>
      <c r="AIE5" s="239"/>
      <c r="AIF5" s="239"/>
    </row>
    <row r="6" spans="1:916" s="21" customFormat="1" ht="12.75">
      <c r="A6" s="515"/>
      <c r="B6" s="302" t="s">
        <v>460</v>
      </c>
      <c r="C6" s="131" t="s">
        <v>480</v>
      </c>
      <c r="D6" s="131"/>
      <c r="E6" s="303"/>
      <c r="F6" s="144">
        <f>'G201 LIW {G}'!A16</f>
        <v>29.793510634793638</v>
      </c>
      <c r="G6" s="304" t="s">
        <v>380</v>
      </c>
      <c r="H6" s="258">
        <f>'G201 LIW {G}'!A$10</f>
        <v>9411.0899999999965</v>
      </c>
      <c r="I6" s="259">
        <f>'G201 LIW {G}'!A$8</f>
        <v>53445.739999999991</v>
      </c>
      <c r="J6" s="259">
        <f>'G201 LIW {G}'!A$12</f>
        <v>508780.75000000017</v>
      </c>
      <c r="K6" s="259">
        <f>'G201 LIW {G}'!A$14</f>
        <v>0</v>
      </c>
      <c r="L6" s="259">
        <f>SUM('G201 LIW {G}'!Q$6:Q$998)</f>
        <v>508780.75000000017</v>
      </c>
      <c r="M6" s="259"/>
      <c r="N6" s="260">
        <f>'G201 LIW {G}'!A$18</f>
        <v>496004.1</v>
      </c>
      <c r="O6" s="259">
        <f>'G201 LIW {G}'!A$20</f>
        <v>562226.49000000022</v>
      </c>
      <c r="P6" s="259">
        <f>SUM('G201 LIW {G}'!R$6:R$998)</f>
        <v>30.06</v>
      </c>
      <c r="Q6" s="266">
        <f t="shared" ref="Q6:Q20" si="0">N6/(1+ElecDiscountRate)^1</f>
        <v>463685.23885201453</v>
      </c>
      <c r="R6" s="266">
        <f>O6/(1+ElecDiscountRate)^1</f>
        <v>525592.68019070779</v>
      </c>
      <c r="S6" s="259">
        <f>SUM('G201 LIW {G}'!AM$6:AM$998)</f>
        <v>179593.77180266901</v>
      </c>
      <c r="T6" s="259">
        <f>SUM('G201 LIW {G}'!AD$6:AD$998)</f>
        <v>1276.7998264378712</v>
      </c>
      <c r="U6" s="133">
        <f>IFERROR(S6/Q6,0)</f>
        <v>0.387318285670048</v>
      </c>
      <c r="V6" s="133">
        <f>IFERROR(((S6*1.1)+(T6))/R6,0)</f>
        <v>0.37829664739096003</v>
      </c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1"/>
      <c r="HO6" s="161"/>
      <c r="HP6" s="161"/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1"/>
      <c r="IB6" s="161"/>
      <c r="IC6" s="161"/>
      <c r="ID6" s="161"/>
      <c r="IE6" s="161"/>
      <c r="IF6" s="161"/>
      <c r="IG6" s="161"/>
      <c r="IH6" s="161"/>
      <c r="II6" s="161"/>
      <c r="IJ6" s="161"/>
      <c r="IK6" s="161"/>
      <c r="IL6" s="161"/>
      <c r="IM6" s="161"/>
      <c r="IN6" s="161"/>
      <c r="IO6" s="161"/>
      <c r="IP6" s="161"/>
      <c r="IQ6" s="161"/>
      <c r="IR6" s="161"/>
      <c r="IS6" s="161"/>
      <c r="IT6" s="161"/>
      <c r="IU6" s="161"/>
      <c r="IV6" s="161"/>
      <c r="IW6" s="161"/>
      <c r="IX6" s="161"/>
      <c r="IY6" s="161"/>
      <c r="IZ6" s="161"/>
      <c r="JA6" s="161"/>
      <c r="JB6" s="161"/>
      <c r="JC6" s="161"/>
      <c r="JD6" s="161"/>
      <c r="JE6" s="161"/>
      <c r="JF6" s="161"/>
      <c r="JG6" s="161"/>
      <c r="JH6" s="161"/>
      <c r="JI6" s="161"/>
      <c r="JJ6" s="161"/>
      <c r="JK6" s="161"/>
      <c r="JL6" s="161"/>
      <c r="JM6" s="161"/>
      <c r="JN6" s="161"/>
      <c r="JO6" s="161"/>
      <c r="JP6" s="161"/>
      <c r="JQ6" s="161"/>
      <c r="JR6" s="161"/>
      <c r="JS6" s="161"/>
      <c r="JT6" s="161"/>
      <c r="JU6" s="161"/>
      <c r="JV6" s="161"/>
      <c r="JW6" s="161"/>
      <c r="JX6" s="161"/>
      <c r="JY6" s="161"/>
      <c r="JZ6" s="161"/>
      <c r="KA6" s="161"/>
      <c r="KB6" s="161"/>
      <c r="KC6" s="161"/>
      <c r="KD6" s="161"/>
      <c r="KE6" s="161"/>
      <c r="KF6" s="161"/>
      <c r="KG6" s="161"/>
      <c r="KH6" s="161"/>
      <c r="KI6" s="161"/>
      <c r="KJ6" s="161"/>
      <c r="KK6" s="161"/>
      <c r="KL6" s="161"/>
      <c r="KM6" s="161"/>
      <c r="KN6" s="161"/>
      <c r="KO6" s="161"/>
      <c r="KP6" s="161"/>
      <c r="KQ6" s="161"/>
      <c r="KR6" s="161"/>
      <c r="KS6" s="161"/>
      <c r="KT6" s="161"/>
      <c r="KU6" s="161"/>
      <c r="KV6" s="161"/>
      <c r="KW6" s="161"/>
      <c r="KX6" s="161"/>
      <c r="KY6" s="161"/>
      <c r="KZ6" s="161"/>
      <c r="LA6" s="161"/>
      <c r="LB6" s="161"/>
      <c r="LC6" s="161"/>
      <c r="LD6" s="161"/>
      <c r="LE6" s="161"/>
      <c r="LF6" s="161"/>
      <c r="LG6" s="161"/>
      <c r="LH6" s="161"/>
      <c r="LI6" s="161"/>
      <c r="LJ6" s="161"/>
      <c r="LK6" s="161"/>
      <c r="LL6" s="161"/>
      <c r="LM6" s="161"/>
      <c r="LN6" s="161"/>
      <c r="LO6" s="161"/>
      <c r="LP6" s="161"/>
      <c r="LQ6" s="161"/>
      <c r="LR6" s="161"/>
      <c r="LS6" s="161"/>
      <c r="LT6" s="161"/>
      <c r="LU6" s="161"/>
      <c r="LV6" s="161"/>
      <c r="LW6" s="161"/>
      <c r="LX6" s="161"/>
      <c r="LY6" s="161"/>
      <c r="LZ6" s="161"/>
      <c r="MA6" s="161"/>
      <c r="MB6" s="161"/>
      <c r="MC6" s="161"/>
      <c r="MD6" s="161"/>
      <c r="ME6" s="161"/>
      <c r="MF6" s="161"/>
      <c r="MG6" s="161"/>
      <c r="MH6" s="161"/>
      <c r="MI6" s="161"/>
      <c r="MJ6" s="161"/>
      <c r="MK6" s="161"/>
      <c r="ML6" s="161"/>
      <c r="MM6" s="161"/>
      <c r="MN6" s="161"/>
      <c r="MO6" s="161"/>
      <c r="MP6" s="161"/>
      <c r="MQ6" s="161"/>
      <c r="MR6" s="161"/>
      <c r="MS6" s="161"/>
      <c r="MT6" s="161"/>
      <c r="MU6" s="161"/>
      <c r="MV6" s="161"/>
      <c r="MW6" s="161"/>
      <c r="MX6" s="161"/>
      <c r="MY6" s="161"/>
      <c r="MZ6" s="161"/>
      <c r="NA6" s="161"/>
      <c r="NB6" s="161"/>
      <c r="NC6" s="161"/>
      <c r="ND6" s="161"/>
      <c r="NE6" s="161"/>
      <c r="NF6" s="161"/>
      <c r="NG6" s="161"/>
      <c r="NH6" s="161"/>
      <c r="NI6" s="161"/>
      <c r="NJ6" s="161"/>
      <c r="NK6" s="161"/>
      <c r="NL6" s="161"/>
      <c r="NM6" s="161"/>
      <c r="NN6" s="161"/>
      <c r="NO6" s="161"/>
      <c r="NP6" s="161"/>
      <c r="NQ6" s="161"/>
      <c r="NR6" s="161"/>
      <c r="NS6" s="161"/>
      <c r="NT6" s="161"/>
      <c r="NU6" s="161"/>
      <c r="NV6" s="161"/>
      <c r="NW6" s="161"/>
      <c r="NX6" s="161"/>
      <c r="NY6" s="161"/>
      <c r="NZ6" s="161"/>
      <c r="OA6" s="161"/>
      <c r="OB6" s="161"/>
      <c r="OC6" s="161"/>
      <c r="OD6" s="161"/>
      <c r="OE6" s="161"/>
      <c r="OF6" s="161"/>
      <c r="OG6" s="161"/>
      <c r="OH6" s="161"/>
      <c r="OI6" s="161"/>
      <c r="OJ6" s="161"/>
      <c r="OK6" s="161"/>
      <c r="OL6" s="161"/>
      <c r="OM6" s="161"/>
      <c r="ON6" s="161"/>
      <c r="OO6" s="161"/>
      <c r="OP6" s="161"/>
      <c r="OQ6" s="161"/>
      <c r="OR6" s="161"/>
      <c r="OS6" s="161"/>
      <c r="OT6" s="161"/>
      <c r="OU6" s="161"/>
      <c r="OV6" s="161"/>
      <c r="OW6" s="161"/>
      <c r="OX6" s="161"/>
      <c r="OY6" s="161"/>
      <c r="OZ6" s="161"/>
      <c r="PA6" s="161"/>
      <c r="PB6" s="161"/>
      <c r="PC6" s="161"/>
      <c r="PD6" s="161"/>
      <c r="PE6" s="161"/>
      <c r="PF6" s="161"/>
      <c r="PG6" s="161"/>
      <c r="PH6" s="161"/>
      <c r="PI6" s="161"/>
      <c r="PJ6" s="161"/>
      <c r="PK6" s="161"/>
      <c r="PL6" s="161"/>
      <c r="PM6" s="161"/>
      <c r="PN6" s="161"/>
      <c r="PO6" s="161"/>
      <c r="PP6" s="161"/>
      <c r="PQ6" s="161"/>
      <c r="PR6" s="161"/>
      <c r="PS6" s="161"/>
      <c r="PT6" s="161"/>
      <c r="PU6" s="161"/>
      <c r="PV6" s="161"/>
      <c r="PW6" s="161"/>
      <c r="PX6" s="161"/>
      <c r="PY6" s="161"/>
      <c r="PZ6" s="161"/>
      <c r="QA6" s="161"/>
      <c r="QB6" s="161"/>
      <c r="QC6" s="161"/>
      <c r="QD6" s="161"/>
      <c r="QE6" s="161"/>
      <c r="QF6" s="161"/>
      <c r="QG6" s="161"/>
      <c r="QH6" s="161"/>
      <c r="QI6" s="161"/>
      <c r="QJ6" s="161"/>
      <c r="QK6" s="161"/>
      <c r="QL6" s="161"/>
      <c r="QM6" s="161"/>
      <c r="QN6" s="161"/>
      <c r="QO6" s="161"/>
      <c r="QP6" s="161"/>
      <c r="QQ6" s="161"/>
      <c r="QR6" s="161"/>
      <c r="QS6" s="161"/>
      <c r="QT6" s="161"/>
      <c r="QU6" s="161"/>
      <c r="QV6" s="161"/>
      <c r="QW6" s="161"/>
      <c r="QX6" s="161"/>
      <c r="QY6" s="161"/>
      <c r="QZ6" s="161"/>
      <c r="RA6" s="161"/>
      <c r="RB6" s="161"/>
      <c r="RC6" s="161"/>
      <c r="RD6" s="161"/>
      <c r="RE6" s="161"/>
      <c r="RF6" s="161"/>
      <c r="RG6" s="161"/>
      <c r="RH6" s="161"/>
      <c r="RI6" s="161"/>
      <c r="RJ6" s="161"/>
      <c r="RK6" s="161"/>
      <c r="RL6" s="161"/>
      <c r="RM6" s="161"/>
      <c r="RN6" s="161"/>
      <c r="RO6" s="161"/>
      <c r="RP6" s="161"/>
      <c r="RQ6" s="161"/>
      <c r="RR6" s="161"/>
      <c r="RS6" s="161"/>
      <c r="RT6" s="161"/>
      <c r="RU6" s="161"/>
      <c r="RV6" s="161"/>
      <c r="RW6" s="161"/>
      <c r="RX6" s="161"/>
      <c r="RY6" s="161"/>
      <c r="RZ6" s="161"/>
      <c r="SA6" s="161"/>
      <c r="SB6" s="161"/>
      <c r="SC6" s="161"/>
      <c r="SD6" s="161"/>
      <c r="SE6" s="161"/>
      <c r="SF6" s="161"/>
      <c r="SG6" s="161"/>
      <c r="SH6" s="161"/>
      <c r="SI6" s="161"/>
      <c r="SJ6" s="161"/>
      <c r="SK6" s="161"/>
      <c r="SL6" s="161"/>
      <c r="SM6" s="161"/>
      <c r="SN6" s="161"/>
      <c r="SO6" s="161"/>
      <c r="SP6" s="161"/>
      <c r="SQ6" s="161"/>
      <c r="SR6" s="161"/>
      <c r="SS6" s="161"/>
      <c r="ST6" s="161"/>
      <c r="SU6" s="161"/>
      <c r="SV6" s="161"/>
      <c r="SW6" s="161"/>
      <c r="SX6" s="161"/>
      <c r="SY6" s="161"/>
      <c r="SZ6" s="161"/>
      <c r="TA6" s="161"/>
      <c r="TB6" s="161"/>
      <c r="TC6" s="161"/>
      <c r="TD6" s="161"/>
      <c r="TE6" s="161"/>
      <c r="TF6" s="161"/>
      <c r="TG6" s="161"/>
      <c r="TH6" s="161"/>
      <c r="TI6" s="161"/>
      <c r="TJ6" s="161"/>
      <c r="TK6" s="161"/>
      <c r="TL6" s="161"/>
      <c r="TM6" s="161"/>
      <c r="TN6" s="161"/>
      <c r="TO6" s="161"/>
      <c r="TP6" s="161"/>
      <c r="TQ6" s="161"/>
      <c r="TR6" s="161"/>
      <c r="TS6" s="161"/>
      <c r="TT6" s="161"/>
      <c r="TU6" s="161"/>
      <c r="TV6" s="161"/>
      <c r="TW6" s="161"/>
      <c r="TX6" s="161"/>
      <c r="TY6" s="161"/>
      <c r="TZ6" s="161"/>
      <c r="UA6" s="161"/>
      <c r="UB6" s="161"/>
      <c r="UC6" s="161"/>
      <c r="UD6" s="161"/>
      <c r="UE6" s="161"/>
      <c r="UF6" s="161"/>
      <c r="UG6" s="161"/>
      <c r="UH6" s="161"/>
      <c r="UI6" s="161"/>
      <c r="UJ6" s="161"/>
      <c r="UK6" s="161"/>
      <c r="UL6" s="161"/>
      <c r="UM6" s="161"/>
      <c r="UN6" s="161"/>
      <c r="UO6" s="161"/>
      <c r="UP6" s="161"/>
      <c r="UQ6" s="161"/>
      <c r="UR6" s="161"/>
      <c r="US6" s="161"/>
      <c r="UT6" s="161"/>
      <c r="UU6" s="161"/>
      <c r="UV6" s="161"/>
      <c r="UW6" s="161"/>
      <c r="UX6" s="161"/>
      <c r="UY6" s="161"/>
      <c r="UZ6" s="161"/>
      <c r="VA6" s="161"/>
      <c r="VB6" s="161"/>
      <c r="VC6" s="161"/>
      <c r="VD6" s="161"/>
      <c r="VE6" s="161"/>
      <c r="VF6" s="161"/>
      <c r="VG6" s="161"/>
      <c r="VH6" s="161"/>
      <c r="VI6" s="161"/>
      <c r="VJ6" s="161"/>
      <c r="VK6" s="161"/>
      <c r="VL6" s="161"/>
      <c r="VM6" s="161"/>
      <c r="VN6" s="161"/>
      <c r="VO6" s="161"/>
      <c r="VP6" s="161"/>
      <c r="VQ6" s="161"/>
      <c r="VR6" s="161"/>
      <c r="VS6" s="161"/>
      <c r="VT6" s="161"/>
      <c r="VU6" s="161"/>
      <c r="VV6" s="161"/>
      <c r="VW6" s="161"/>
      <c r="VX6" s="161"/>
      <c r="VY6" s="161"/>
      <c r="VZ6" s="161"/>
      <c r="WA6" s="161"/>
      <c r="WB6" s="161"/>
      <c r="WC6" s="161"/>
      <c r="WD6" s="161"/>
      <c r="WE6" s="161"/>
      <c r="WF6" s="161"/>
      <c r="WG6" s="161"/>
      <c r="WH6" s="161"/>
      <c r="WI6" s="161"/>
      <c r="WJ6" s="161"/>
      <c r="WK6" s="161"/>
      <c r="WL6" s="161"/>
      <c r="WM6" s="161"/>
      <c r="WN6" s="161"/>
      <c r="WO6" s="161"/>
      <c r="WP6" s="161"/>
      <c r="WQ6" s="161"/>
      <c r="WR6" s="161"/>
      <c r="WS6" s="161"/>
      <c r="WT6" s="161"/>
      <c r="WU6" s="161"/>
      <c r="WV6" s="161"/>
      <c r="WW6" s="161"/>
      <c r="WX6" s="161"/>
      <c r="WY6" s="161"/>
      <c r="WZ6" s="161"/>
      <c r="XA6" s="161"/>
      <c r="XB6" s="161"/>
      <c r="XC6" s="161"/>
      <c r="XD6" s="161"/>
      <c r="XE6" s="161"/>
      <c r="XF6" s="161"/>
      <c r="XG6" s="161"/>
      <c r="XH6" s="161"/>
      <c r="XI6" s="161"/>
      <c r="XJ6" s="161"/>
      <c r="XK6" s="161"/>
      <c r="XL6" s="161"/>
      <c r="XM6" s="161"/>
      <c r="XN6" s="161"/>
      <c r="XO6" s="161"/>
      <c r="XP6" s="161"/>
      <c r="XQ6" s="161"/>
      <c r="XR6" s="161"/>
      <c r="XS6" s="161"/>
      <c r="XT6" s="161"/>
      <c r="XU6" s="161"/>
      <c r="XV6" s="161"/>
      <c r="XW6" s="161"/>
      <c r="XX6" s="161"/>
      <c r="XY6" s="161"/>
      <c r="XZ6" s="161"/>
      <c r="YA6" s="161"/>
      <c r="YB6" s="161"/>
      <c r="YC6" s="161"/>
      <c r="YD6" s="161"/>
      <c r="YE6" s="161"/>
      <c r="YF6" s="161"/>
      <c r="YG6" s="161"/>
      <c r="YH6" s="161"/>
      <c r="YI6" s="161"/>
      <c r="YJ6" s="161"/>
      <c r="YK6" s="161"/>
      <c r="YL6" s="161"/>
      <c r="YM6" s="161"/>
      <c r="YN6" s="161"/>
      <c r="YO6" s="161"/>
      <c r="YP6" s="161"/>
      <c r="YQ6" s="161"/>
      <c r="YR6" s="161"/>
      <c r="YS6" s="161"/>
      <c r="YT6" s="161"/>
      <c r="YU6" s="161"/>
      <c r="YV6" s="161"/>
      <c r="YW6" s="161"/>
      <c r="YX6" s="161"/>
      <c r="YY6" s="161"/>
      <c r="YZ6" s="161"/>
      <c r="ZA6" s="161"/>
      <c r="ZB6" s="161"/>
      <c r="ZC6" s="161"/>
      <c r="ZD6" s="161"/>
      <c r="ZE6" s="161"/>
      <c r="ZF6" s="161"/>
      <c r="ZG6" s="161"/>
      <c r="ZH6" s="161"/>
      <c r="ZI6" s="161"/>
      <c r="ZJ6" s="161"/>
      <c r="ZK6" s="161"/>
      <c r="ZL6" s="161"/>
      <c r="ZM6" s="161"/>
      <c r="ZN6" s="161"/>
      <c r="ZO6" s="161"/>
      <c r="ZP6" s="161"/>
      <c r="ZQ6" s="161"/>
      <c r="ZR6" s="161"/>
      <c r="ZS6" s="161"/>
      <c r="ZT6" s="161"/>
      <c r="ZU6" s="161"/>
      <c r="ZV6" s="161"/>
      <c r="ZW6" s="161"/>
      <c r="ZX6" s="161"/>
      <c r="ZY6" s="161"/>
      <c r="ZZ6" s="161"/>
      <c r="AAA6" s="161"/>
      <c r="AAB6" s="161"/>
      <c r="AAC6" s="161"/>
      <c r="AAD6" s="161"/>
      <c r="AAE6" s="161"/>
      <c r="AAF6" s="161"/>
      <c r="AAG6" s="161"/>
      <c r="AAH6" s="161"/>
      <c r="AAI6" s="161"/>
      <c r="AAJ6" s="161"/>
      <c r="AAK6" s="161"/>
      <c r="AAL6" s="161"/>
      <c r="AAM6" s="161"/>
      <c r="AAN6" s="161"/>
      <c r="AAO6" s="161"/>
      <c r="AAP6" s="161"/>
      <c r="AAQ6" s="161"/>
      <c r="AAR6" s="161"/>
      <c r="AAS6" s="161"/>
      <c r="AAT6" s="161"/>
      <c r="AAU6" s="161"/>
      <c r="AAV6" s="161"/>
      <c r="AAW6" s="161"/>
      <c r="AAX6" s="161"/>
      <c r="AAY6" s="161"/>
      <c r="AAZ6" s="161"/>
      <c r="ABA6" s="161"/>
      <c r="ABB6" s="161"/>
      <c r="ABC6" s="161"/>
      <c r="ABD6" s="161"/>
      <c r="ABE6" s="161"/>
      <c r="ABF6" s="161"/>
      <c r="ABG6" s="161"/>
      <c r="ABH6" s="161"/>
      <c r="ABI6" s="161"/>
      <c r="ABJ6" s="161"/>
      <c r="ABK6" s="161"/>
      <c r="ABL6" s="161"/>
      <c r="ABM6" s="161"/>
      <c r="ABN6" s="161"/>
      <c r="ABO6" s="161"/>
      <c r="ABP6" s="161"/>
      <c r="ABQ6" s="161"/>
      <c r="ABR6" s="161"/>
      <c r="ABS6" s="161"/>
      <c r="ABT6" s="161"/>
      <c r="ABU6" s="161"/>
      <c r="ABV6" s="161"/>
      <c r="ABW6" s="161"/>
      <c r="ABX6" s="161"/>
      <c r="ABY6" s="161"/>
      <c r="ABZ6" s="161"/>
      <c r="ACA6" s="161"/>
      <c r="ACB6" s="161"/>
      <c r="ACC6" s="161"/>
      <c r="ACD6" s="161"/>
      <c r="ACE6" s="161"/>
      <c r="ACF6" s="161"/>
      <c r="ACG6" s="161"/>
      <c r="ACH6" s="161"/>
      <c r="ACI6" s="161"/>
      <c r="ACJ6" s="161"/>
      <c r="ACK6" s="161"/>
      <c r="ACL6" s="161"/>
      <c r="ACM6" s="161"/>
      <c r="ACN6" s="161"/>
      <c r="ACO6" s="161"/>
      <c r="ACP6" s="161"/>
      <c r="ACQ6" s="161"/>
      <c r="ACR6" s="161"/>
      <c r="ACS6" s="161"/>
      <c r="ACT6" s="161"/>
      <c r="ACU6" s="161"/>
      <c r="ACV6" s="161"/>
      <c r="ACW6" s="161"/>
      <c r="ACX6" s="161"/>
      <c r="ACY6" s="161"/>
      <c r="ACZ6" s="161"/>
      <c r="ADA6" s="161"/>
      <c r="ADB6" s="161"/>
      <c r="ADC6" s="161"/>
      <c r="ADD6" s="161"/>
      <c r="ADE6" s="161"/>
      <c r="ADF6" s="161"/>
      <c r="ADG6" s="161"/>
      <c r="ADH6" s="161"/>
      <c r="ADI6" s="161"/>
      <c r="ADJ6" s="161"/>
      <c r="ADK6" s="161"/>
      <c r="ADL6" s="161"/>
      <c r="ADM6" s="161"/>
      <c r="ADN6" s="161"/>
      <c r="ADO6" s="161"/>
      <c r="ADP6" s="161"/>
      <c r="ADQ6" s="161"/>
      <c r="ADR6" s="161"/>
      <c r="ADS6" s="161"/>
      <c r="ADT6" s="161"/>
      <c r="ADU6" s="161"/>
      <c r="ADV6" s="161"/>
      <c r="ADW6" s="161"/>
      <c r="ADX6" s="161"/>
      <c r="ADY6" s="161"/>
      <c r="ADZ6" s="161"/>
      <c r="AEA6" s="161"/>
      <c r="AEB6" s="161"/>
      <c r="AEC6" s="161"/>
      <c r="AED6" s="161"/>
      <c r="AEE6" s="161"/>
      <c r="AEF6" s="161"/>
      <c r="AEG6" s="161"/>
      <c r="AEH6" s="161"/>
      <c r="AEI6" s="161"/>
      <c r="AEJ6" s="161"/>
      <c r="AEK6" s="161"/>
      <c r="AEL6" s="161"/>
      <c r="AEM6" s="161"/>
      <c r="AEN6" s="161"/>
      <c r="AEO6" s="161"/>
      <c r="AEP6" s="161"/>
      <c r="AEQ6" s="161"/>
      <c r="AER6" s="161"/>
      <c r="AES6" s="161"/>
      <c r="AET6" s="161"/>
      <c r="AEU6" s="161"/>
      <c r="AEV6" s="161"/>
      <c r="AEW6" s="161"/>
      <c r="AEX6" s="161"/>
      <c r="AEY6" s="161"/>
      <c r="AEZ6" s="161"/>
      <c r="AFA6" s="161"/>
      <c r="AFB6" s="161"/>
      <c r="AFC6" s="161"/>
      <c r="AFD6" s="161"/>
      <c r="AFE6" s="161"/>
      <c r="AFF6" s="161"/>
      <c r="AFG6" s="161"/>
      <c r="AFH6" s="161"/>
      <c r="AFI6" s="161"/>
      <c r="AFJ6" s="161"/>
      <c r="AFK6" s="161"/>
      <c r="AFL6" s="161"/>
      <c r="AFM6" s="161"/>
      <c r="AFN6" s="161"/>
      <c r="AFO6" s="161"/>
      <c r="AFP6" s="161"/>
      <c r="AFQ6" s="161"/>
      <c r="AFR6" s="161"/>
      <c r="AFS6" s="161"/>
      <c r="AFT6" s="161"/>
      <c r="AFU6" s="161"/>
      <c r="AFV6" s="161"/>
      <c r="AFW6" s="161"/>
      <c r="AFX6" s="161"/>
      <c r="AFY6" s="161"/>
      <c r="AFZ6" s="161"/>
      <c r="AGA6" s="161"/>
      <c r="AGB6" s="161"/>
      <c r="AGC6" s="161"/>
      <c r="AGD6" s="161"/>
      <c r="AGE6" s="161"/>
      <c r="AGF6" s="161"/>
      <c r="AGG6" s="161"/>
      <c r="AGH6" s="161"/>
      <c r="AGI6" s="161"/>
      <c r="AGJ6" s="161"/>
      <c r="AGK6" s="161"/>
      <c r="AGL6" s="161"/>
      <c r="AGM6" s="161"/>
      <c r="AGN6" s="161"/>
      <c r="AGO6" s="161"/>
      <c r="AGP6" s="161"/>
      <c r="AGQ6" s="161"/>
      <c r="AGR6" s="161"/>
      <c r="AGS6" s="161"/>
      <c r="AGT6" s="161"/>
      <c r="AGU6" s="161"/>
      <c r="AGV6" s="161"/>
      <c r="AGW6" s="161"/>
      <c r="AGX6" s="161"/>
      <c r="AGY6" s="161"/>
      <c r="AGZ6" s="161"/>
      <c r="AHA6" s="161"/>
      <c r="AHB6" s="161"/>
      <c r="AHC6" s="161"/>
      <c r="AHD6" s="161"/>
      <c r="AHE6" s="161"/>
      <c r="AHF6" s="161"/>
      <c r="AHG6" s="161"/>
      <c r="AHH6" s="161"/>
      <c r="AHI6" s="161"/>
      <c r="AHJ6" s="161"/>
      <c r="AHK6" s="161"/>
      <c r="AHL6" s="161"/>
      <c r="AHM6" s="161"/>
      <c r="AHN6" s="161"/>
      <c r="AHO6" s="161"/>
      <c r="AHP6" s="161"/>
      <c r="AHQ6" s="161"/>
      <c r="AHR6" s="161"/>
      <c r="AHS6" s="161"/>
      <c r="AHT6" s="161"/>
      <c r="AHU6" s="161"/>
      <c r="AHV6" s="161"/>
      <c r="AHW6" s="161"/>
      <c r="AHX6" s="161"/>
      <c r="AHY6" s="161"/>
      <c r="AHZ6" s="161"/>
      <c r="AIA6" s="161"/>
      <c r="AIB6" s="161"/>
      <c r="AIC6" s="161"/>
      <c r="AID6" s="161"/>
      <c r="AIE6" s="161"/>
      <c r="AIF6" s="161"/>
    </row>
    <row r="7" spans="1:916" s="21" customFormat="1">
      <c r="A7" s="285"/>
      <c r="B7" s="305" t="s">
        <v>33</v>
      </c>
      <c r="C7" s="503" t="s">
        <v>381</v>
      </c>
      <c r="D7" s="306"/>
      <c r="E7" s="307"/>
      <c r="F7" s="306"/>
      <c r="G7" s="306"/>
      <c r="H7" s="262">
        <f t="shared" ref="H7:P7" si="1">SUM(H8:H16)</f>
        <v>837216.60000000009</v>
      </c>
      <c r="I7" s="262">
        <f t="shared" si="1"/>
        <v>1133146.5600000003</v>
      </c>
      <c r="J7" s="262">
        <f t="shared" si="1"/>
        <v>5381488.6799999988</v>
      </c>
      <c r="K7" s="262">
        <f t="shared" si="1"/>
        <v>9490261.9999999888</v>
      </c>
      <c r="L7" s="262">
        <f t="shared" si="1"/>
        <v>14871750.679999989</v>
      </c>
      <c r="M7" s="262">
        <f t="shared" si="1"/>
        <v>0</v>
      </c>
      <c r="N7" s="262">
        <f t="shared" si="1"/>
        <v>6803705.6000000006</v>
      </c>
      <c r="O7" s="262">
        <f t="shared" si="1"/>
        <v>16004897.239999987</v>
      </c>
      <c r="P7" s="262">
        <f t="shared" si="1"/>
        <v>296.47000000000003</v>
      </c>
      <c r="Q7" s="263">
        <f t="shared" si="0"/>
        <v>6360386.6504627466</v>
      </c>
      <c r="R7" s="263">
        <f>O7/(1+ElecDiscountRate)^1</f>
        <v>14962042.853136379</v>
      </c>
      <c r="S7" s="262">
        <f>SUM(S8:S16)</f>
        <v>16860390.680691257</v>
      </c>
      <c r="T7" s="262">
        <f>SUM(T8:T16)</f>
        <v>1335223.1671939795</v>
      </c>
      <c r="U7" s="142">
        <f>S7/Q7</f>
        <v>2.6508436683585246</v>
      </c>
      <c r="V7" s="142">
        <f>((S7*1.1)+(T7))/R7</f>
        <v>1.3288060401315267</v>
      </c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1"/>
      <c r="HJ7" s="161"/>
      <c r="HK7" s="161"/>
      <c r="HL7" s="161"/>
      <c r="HM7" s="161"/>
      <c r="HN7" s="161"/>
      <c r="HO7" s="161"/>
      <c r="HP7" s="161"/>
      <c r="HQ7" s="161"/>
      <c r="HR7" s="161"/>
      <c r="HS7" s="161"/>
      <c r="HT7" s="161"/>
      <c r="HU7" s="161"/>
      <c r="HV7" s="161"/>
      <c r="HW7" s="161"/>
      <c r="HX7" s="161"/>
      <c r="HY7" s="161"/>
      <c r="HZ7" s="161"/>
      <c r="IA7" s="161"/>
      <c r="IB7" s="161"/>
      <c r="IC7" s="161"/>
      <c r="ID7" s="161"/>
      <c r="IE7" s="161"/>
      <c r="IF7" s="161"/>
      <c r="IG7" s="161"/>
      <c r="IH7" s="161"/>
      <c r="II7" s="161"/>
      <c r="IJ7" s="161"/>
      <c r="IK7" s="161"/>
      <c r="IL7" s="161"/>
      <c r="IM7" s="161"/>
      <c r="IN7" s="161"/>
      <c r="IO7" s="161"/>
      <c r="IP7" s="161"/>
      <c r="IQ7" s="161"/>
      <c r="IR7" s="161"/>
      <c r="IS7" s="161"/>
      <c r="IT7" s="161"/>
      <c r="IU7" s="161"/>
      <c r="IV7" s="161"/>
      <c r="IW7" s="161"/>
      <c r="IX7" s="161"/>
      <c r="IY7" s="161"/>
      <c r="IZ7" s="161"/>
      <c r="JA7" s="161"/>
      <c r="JB7" s="161"/>
      <c r="JC7" s="161"/>
      <c r="JD7" s="161"/>
      <c r="JE7" s="161"/>
      <c r="JF7" s="161"/>
      <c r="JG7" s="161"/>
      <c r="JH7" s="161"/>
      <c r="JI7" s="161"/>
      <c r="JJ7" s="161"/>
      <c r="JK7" s="161"/>
      <c r="JL7" s="161"/>
      <c r="JM7" s="161"/>
      <c r="JN7" s="161"/>
      <c r="JO7" s="161"/>
      <c r="JP7" s="161"/>
      <c r="JQ7" s="161"/>
      <c r="JR7" s="161"/>
      <c r="JS7" s="161"/>
      <c r="JT7" s="161"/>
      <c r="JU7" s="161"/>
      <c r="JV7" s="161"/>
      <c r="JW7" s="161"/>
      <c r="JX7" s="161"/>
      <c r="JY7" s="161"/>
      <c r="JZ7" s="161"/>
      <c r="KA7" s="161"/>
      <c r="KB7" s="161"/>
      <c r="KC7" s="161"/>
      <c r="KD7" s="161"/>
      <c r="KE7" s="161"/>
      <c r="KF7" s="161"/>
      <c r="KG7" s="161"/>
      <c r="KH7" s="161"/>
      <c r="KI7" s="161"/>
      <c r="KJ7" s="161"/>
      <c r="KK7" s="161"/>
      <c r="KL7" s="161"/>
      <c r="KM7" s="161"/>
      <c r="KN7" s="161"/>
      <c r="KO7" s="161"/>
      <c r="KP7" s="161"/>
      <c r="KQ7" s="161"/>
      <c r="KR7" s="161"/>
      <c r="KS7" s="161"/>
      <c r="KT7" s="161"/>
      <c r="KU7" s="161"/>
      <c r="KV7" s="161"/>
      <c r="KW7" s="161"/>
      <c r="KX7" s="161"/>
      <c r="KY7" s="161"/>
      <c r="KZ7" s="161"/>
      <c r="LA7" s="161"/>
      <c r="LB7" s="161"/>
      <c r="LC7" s="161"/>
      <c r="LD7" s="161"/>
      <c r="LE7" s="161"/>
      <c r="LF7" s="161"/>
      <c r="LG7" s="161"/>
      <c r="LH7" s="161"/>
      <c r="LI7" s="161"/>
      <c r="LJ7" s="161"/>
      <c r="LK7" s="161"/>
      <c r="LL7" s="161"/>
      <c r="LM7" s="161"/>
      <c r="LN7" s="161"/>
      <c r="LO7" s="161"/>
      <c r="LP7" s="161"/>
      <c r="LQ7" s="161"/>
      <c r="LR7" s="161"/>
      <c r="LS7" s="161"/>
      <c r="LT7" s="161"/>
      <c r="LU7" s="161"/>
      <c r="LV7" s="161"/>
      <c r="LW7" s="161"/>
      <c r="LX7" s="161"/>
      <c r="LY7" s="161"/>
      <c r="LZ7" s="161"/>
      <c r="MA7" s="161"/>
      <c r="MB7" s="161"/>
      <c r="MC7" s="161"/>
      <c r="MD7" s="161"/>
      <c r="ME7" s="161"/>
      <c r="MF7" s="161"/>
      <c r="MG7" s="161"/>
      <c r="MH7" s="161"/>
      <c r="MI7" s="161"/>
      <c r="MJ7" s="161"/>
      <c r="MK7" s="161"/>
      <c r="ML7" s="161"/>
      <c r="MM7" s="161"/>
      <c r="MN7" s="161"/>
      <c r="MO7" s="161"/>
      <c r="MP7" s="161"/>
      <c r="MQ7" s="161"/>
      <c r="MR7" s="161"/>
      <c r="MS7" s="161"/>
      <c r="MT7" s="161"/>
      <c r="MU7" s="161"/>
      <c r="MV7" s="161"/>
      <c r="MW7" s="161"/>
      <c r="MX7" s="161"/>
      <c r="MY7" s="161"/>
      <c r="MZ7" s="161"/>
      <c r="NA7" s="161"/>
      <c r="NB7" s="161"/>
      <c r="NC7" s="161"/>
      <c r="ND7" s="161"/>
      <c r="NE7" s="161"/>
      <c r="NF7" s="161"/>
      <c r="NG7" s="161"/>
      <c r="NH7" s="161"/>
      <c r="NI7" s="161"/>
      <c r="NJ7" s="161"/>
      <c r="NK7" s="161"/>
      <c r="NL7" s="161"/>
      <c r="NM7" s="161"/>
      <c r="NN7" s="161"/>
      <c r="NO7" s="161"/>
      <c r="NP7" s="161"/>
      <c r="NQ7" s="161"/>
      <c r="NR7" s="161"/>
      <c r="NS7" s="161"/>
      <c r="NT7" s="161"/>
      <c r="NU7" s="161"/>
      <c r="NV7" s="161"/>
      <c r="NW7" s="161"/>
      <c r="NX7" s="161"/>
      <c r="NY7" s="161"/>
      <c r="NZ7" s="161"/>
      <c r="OA7" s="161"/>
      <c r="OB7" s="161"/>
      <c r="OC7" s="161"/>
      <c r="OD7" s="161"/>
      <c r="OE7" s="161"/>
      <c r="OF7" s="161"/>
      <c r="OG7" s="161"/>
      <c r="OH7" s="161"/>
      <c r="OI7" s="161"/>
      <c r="OJ7" s="161"/>
      <c r="OK7" s="161"/>
      <c r="OL7" s="161"/>
      <c r="OM7" s="161"/>
      <c r="ON7" s="161"/>
      <c r="OO7" s="161"/>
      <c r="OP7" s="161"/>
      <c r="OQ7" s="161"/>
      <c r="OR7" s="161"/>
      <c r="OS7" s="161"/>
      <c r="OT7" s="161"/>
      <c r="OU7" s="161"/>
      <c r="OV7" s="161"/>
      <c r="OW7" s="161"/>
      <c r="OX7" s="161"/>
      <c r="OY7" s="161"/>
      <c r="OZ7" s="161"/>
      <c r="PA7" s="161"/>
      <c r="PB7" s="161"/>
      <c r="PC7" s="161"/>
      <c r="PD7" s="161"/>
      <c r="PE7" s="161"/>
      <c r="PF7" s="161"/>
      <c r="PG7" s="161"/>
      <c r="PH7" s="161"/>
      <c r="PI7" s="161"/>
      <c r="PJ7" s="161"/>
      <c r="PK7" s="161"/>
      <c r="PL7" s="161"/>
      <c r="PM7" s="161"/>
      <c r="PN7" s="161"/>
      <c r="PO7" s="161"/>
      <c r="PP7" s="161"/>
      <c r="PQ7" s="161"/>
      <c r="PR7" s="161"/>
      <c r="PS7" s="161"/>
      <c r="PT7" s="161"/>
      <c r="PU7" s="161"/>
      <c r="PV7" s="161"/>
      <c r="PW7" s="161"/>
      <c r="PX7" s="161"/>
      <c r="PY7" s="161"/>
      <c r="PZ7" s="161"/>
      <c r="QA7" s="161"/>
      <c r="QB7" s="161"/>
      <c r="QC7" s="161"/>
      <c r="QD7" s="161"/>
      <c r="QE7" s="161"/>
      <c r="QF7" s="161"/>
      <c r="QG7" s="161"/>
      <c r="QH7" s="161"/>
      <c r="QI7" s="161"/>
      <c r="QJ7" s="161"/>
      <c r="QK7" s="161"/>
      <c r="QL7" s="161"/>
      <c r="QM7" s="161"/>
      <c r="QN7" s="161"/>
      <c r="QO7" s="161"/>
      <c r="QP7" s="161"/>
      <c r="QQ7" s="161"/>
      <c r="QR7" s="161"/>
      <c r="QS7" s="161"/>
      <c r="QT7" s="161"/>
      <c r="QU7" s="161"/>
      <c r="QV7" s="161"/>
      <c r="QW7" s="161"/>
      <c r="QX7" s="161"/>
      <c r="QY7" s="161"/>
      <c r="QZ7" s="161"/>
      <c r="RA7" s="161"/>
      <c r="RB7" s="161"/>
      <c r="RC7" s="161"/>
      <c r="RD7" s="161"/>
      <c r="RE7" s="161"/>
      <c r="RF7" s="161"/>
      <c r="RG7" s="161"/>
      <c r="RH7" s="161"/>
      <c r="RI7" s="161"/>
      <c r="RJ7" s="161"/>
      <c r="RK7" s="161"/>
      <c r="RL7" s="161"/>
      <c r="RM7" s="161"/>
      <c r="RN7" s="161"/>
      <c r="RO7" s="161"/>
      <c r="RP7" s="161"/>
      <c r="RQ7" s="161"/>
      <c r="RR7" s="161"/>
      <c r="RS7" s="161"/>
      <c r="RT7" s="161"/>
      <c r="RU7" s="161"/>
      <c r="RV7" s="161"/>
      <c r="RW7" s="161"/>
      <c r="RX7" s="161"/>
      <c r="RY7" s="161"/>
      <c r="RZ7" s="161"/>
      <c r="SA7" s="161"/>
      <c r="SB7" s="161"/>
      <c r="SC7" s="161"/>
      <c r="SD7" s="161"/>
      <c r="SE7" s="161"/>
      <c r="SF7" s="161"/>
      <c r="SG7" s="161"/>
      <c r="SH7" s="161"/>
      <c r="SI7" s="161"/>
      <c r="SJ7" s="161"/>
      <c r="SK7" s="161"/>
      <c r="SL7" s="161"/>
      <c r="SM7" s="161"/>
      <c r="SN7" s="161"/>
      <c r="SO7" s="161"/>
      <c r="SP7" s="161"/>
      <c r="SQ7" s="161"/>
      <c r="SR7" s="161"/>
      <c r="SS7" s="161"/>
      <c r="ST7" s="161"/>
      <c r="SU7" s="161"/>
      <c r="SV7" s="161"/>
      <c r="SW7" s="161"/>
      <c r="SX7" s="161"/>
      <c r="SY7" s="161"/>
      <c r="SZ7" s="161"/>
      <c r="TA7" s="161"/>
      <c r="TB7" s="161"/>
      <c r="TC7" s="161"/>
      <c r="TD7" s="161"/>
      <c r="TE7" s="161"/>
      <c r="TF7" s="161"/>
      <c r="TG7" s="161"/>
      <c r="TH7" s="161"/>
      <c r="TI7" s="161"/>
      <c r="TJ7" s="161"/>
      <c r="TK7" s="161"/>
      <c r="TL7" s="161"/>
      <c r="TM7" s="161"/>
      <c r="TN7" s="161"/>
      <c r="TO7" s="161"/>
      <c r="TP7" s="161"/>
      <c r="TQ7" s="161"/>
      <c r="TR7" s="161"/>
      <c r="TS7" s="161"/>
      <c r="TT7" s="161"/>
      <c r="TU7" s="161"/>
      <c r="TV7" s="161"/>
      <c r="TW7" s="161"/>
      <c r="TX7" s="161"/>
      <c r="TY7" s="161"/>
      <c r="TZ7" s="161"/>
      <c r="UA7" s="161"/>
      <c r="UB7" s="161"/>
      <c r="UC7" s="161"/>
      <c r="UD7" s="161"/>
      <c r="UE7" s="161"/>
      <c r="UF7" s="161"/>
      <c r="UG7" s="161"/>
      <c r="UH7" s="161"/>
      <c r="UI7" s="161"/>
      <c r="UJ7" s="161"/>
      <c r="UK7" s="161"/>
      <c r="UL7" s="161"/>
      <c r="UM7" s="161"/>
      <c r="UN7" s="161"/>
      <c r="UO7" s="161"/>
      <c r="UP7" s="161"/>
      <c r="UQ7" s="161"/>
      <c r="UR7" s="161"/>
      <c r="US7" s="161"/>
      <c r="UT7" s="161"/>
      <c r="UU7" s="161"/>
      <c r="UV7" s="161"/>
      <c r="UW7" s="161"/>
      <c r="UX7" s="161"/>
      <c r="UY7" s="161"/>
      <c r="UZ7" s="161"/>
      <c r="VA7" s="161"/>
      <c r="VB7" s="161"/>
      <c r="VC7" s="161"/>
      <c r="VD7" s="161"/>
      <c r="VE7" s="161"/>
      <c r="VF7" s="161"/>
      <c r="VG7" s="161"/>
      <c r="VH7" s="161"/>
      <c r="VI7" s="161"/>
      <c r="VJ7" s="161"/>
      <c r="VK7" s="161"/>
      <c r="VL7" s="161"/>
      <c r="VM7" s="161"/>
      <c r="VN7" s="161"/>
      <c r="VO7" s="161"/>
      <c r="VP7" s="161"/>
      <c r="VQ7" s="161"/>
      <c r="VR7" s="161"/>
      <c r="VS7" s="161"/>
      <c r="VT7" s="161"/>
      <c r="VU7" s="161"/>
      <c r="VV7" s="161"/>
      <c r="VW7" s="161"/>
      <c r="VX7" s="161"/>
      <c r="VY7" s="161"/>
      <c r="VZ7" s="161"/>
      <c r="WA7" s="161"/>
      <c r="WB7" s="161"/>
      <c r="WC7" s="161"/>
      <c r="WD7" s="161"/>
      <c r="WE7" s="161"/>
      <c r="WF7" s="161"/>
      <c r="WG7" s="161"/>
      <c r="WH7" s="161"/>
      <c r="WI7" s="161"/>
      <c r="WJ7" s="161"/>
      <c r="WK7" s="161"/>
      <c r="WL7" s="161"/>
      <c r="WM7" s="161"/>
      <c r="WN7" s="161"/>
      <c r="WO7" s="161"/>
      <c r="WP7" s="161"/>
      <c r="WQ7" s="161"/>
      <c r="WR7" s="161"/>
      <c r="WS7" s="161"/>
      <c r="WT7" s="161"/>
      <c r="WU7" s="161"/>
      <c r="WV7" s="161"/>
      <c r="WW7" s="161"/>
      <c r="WX7" s="161"/>
      <c r="WY7" s="161"/>
      <c r="WZ7" s="161"/>
      <c r="XA7" s="161"/>
      <c r="XB7" s="161"/>
      <c r="XC7" s="161"/>
      <c r="XD7" s="161"/>
      <c r="XE7" s="161"/>
      <c r="XF7" s="161"/>
      <c r="XG7" s="161"/>
      <c r="XH7" s="161"/>
      <c r="XI7" s="161"/>
      <c r="XJ7" s="161"/>
      <c r="XK7" s="161"/>
      <c r="XL7" s="161"/>
      <c r="XM7" s="161"/>
      <c r="XN7" s="161"/>
      <c r="XO7" s="161"/>
      <c r="XP7" s="161"/>
      <c r="XQ7" s="161"/>
      <c r="XR7" s="161"/>
      <c r="XS7" s="161"/>
      <c r="XT7" s="161"/>
      <c r="XU7" s="161"/>
      <c r="XV7" s="161"/>
      <c r="XW7" s="161"/>
      <c r="XX7" s="161"/>
      <c r="XY7" s="161"/>
      <c r="XZ7" s="161"/>
      <c r="YA7" s="161"/>
      <c r="YB7" s="161"/>
      <c r="YC7" s="161"/>
      <c r="YD7" s="161"/>
      <c r="YE7" s="161"/>
      <c r="YF7" s="161"/>
      <c r="YG7" s="161"/>
      <c r="YH7" s="161"/>
      <c r="YI7" s="161"/>
      <c r="YJ7" s="161"/>
      <c r="YK7" s="161"/>
      <c r="YL7" s="161"/>
      <c r="YM7" s="161"/>
      <c r="YN7" s="161"/>
      <c r="YO7" s="161"/>
      <c r="YP7" s="161"/>
      <c r="YQ7" s="161"/>
      <c r="YR7" s="161"/>
      <c r="YS7" s="161"/>
      <c r="YT7" s="161"/>
      <c r="YU7" s="161"/>
      <c r="YV7" s="161"/>
      <c r="YW7" s="161"/>
      <c r="YX7" s="161"/>
      <c r="YY7" s="161"/>
      <c r="YZ7" s="161"/>
      <c r="ZA7" s="161"/>
      <c r="ZB7" s="161"/>
      <c r="ZC7" s="161"/>
      <c r="ZD7" s="161"/>
      <c r="ZE7" s="161"/>
      <c r="ZF7" s="161"/>
      <c r="ZG7" s="161"/>
      <c r="ZH7" s="161"/>
      <c r="ZI7" s="161"/>
      <c r="ZJ7" s="161"/>
      <c r="ZK7" s="161"/>
      <c r="ZL7" s="161"/>
      <c r="ZM7" s="161"/>
      <c r="ZN7" s="161"/>
      <c r="ZO7" s="161"/>
      <c r="ZP7" s="161"/>
      <c r="ZQ7" s="161"/>
      <c r="ZR7" s="161"/>
      <c r="ZS7" s="161"/>
      <c r="ZT7" s="161"/>
      <c r="ZU7" s="161"/>
      <c r="ZV7" s="161"/>
      <c r="ZW7" s="161"/>
      <c r="ZX7" s="161"/>
      <c r="ZY7" s="161"/>
      <c r="ZZ7" s="161"/>
      <c r="AAA7" s="161"/>
      <c r="AAB7" s="161"/>
      <c r="AAC7" s="161"/>
      <c r="AAD7" s="161"/>
      <c r="AAE7" s="161"/>
      <c r="AAF7" s="161"/>
      <c r="AAG7" s="161"/>
      <c r="AAH7" s="161"/>
      <c r="AAI7" s="161"/>
      <c r="AAJ7" s="161"/>
      <c r="AAK7" s="161"/>
      <c r="AAL7" s="161"/>
      <c r="AAM7" s="161"/>
      <c r="AAN7" s="161"/>
      <c r="AAO7" s="161"/>
      <c r="AAP7" s="161"/>
      <c r="AAQ7" s="161"/>
      <c r="AAR7" s="161"/>
      <c r="AAS7" s="161"/>
      <c r="AAT7" s="161"/>
      <c r="AAU7" s="161"/>
      <c r="AAV7" s="161"/>
      <c r="AAW7" s="161"/>
      <c r="AAX7" s="161"/>
      <c r="AAY7" s="161"/>
      <c r="AAZ7" s="161"/>
      <c r="ABA7" s="161"/>
      <c r="ABB7" s="161"/>
      <c r="ABC7" s="161"/>
      <c r="ABD7" s="161"/>
      <c r="ABE7" s="161"/>
      <c r="ABF7" s="161"/>
      <c r="ABG7" s="161"/>
      <c r="ABH7" s="161"/>
      <c r="ABI7" s="161"/>
      <c r="ABJ7" s="161"/>
      <c r="ABK7" s="161"/>
      <c r="ABL7" s="161"/>
      <c r="ABM7" s="161"/>
      <c r="ABN7" s="161"/>
      <c r="ABO7" s="161"/>
      <c r="ABP7" s="161"/>
      <c r="ABQ7" s="161"/>
      <c r="ABR7" s="161"/>
      <c r="ABS7" s="161"/>
      <c r="ABT7" s="161"/>
      <c r="ABU7" s="161"/>
      <c r="ABV7" s="161"/>
      <c r="ABW7" s="161"/>
      <c r="ABX7" s="161"/>
      <c r="ABY7" s="161"/>
      <c r="ABZ7" s="161"/>
      <c r="ACA7" s="161"/>
      <c r="ACB7" s="161"/>
      <c r="ACC7" s="161"/>
      <c r="ACD7" s="161"/>
      <c r="ACE7" s="161"/>
      <c r="ACF7" s="161"/>
      <c r="ACG7" s="161"/>
      <c r="ACH7" s="161"/>
      <c r="ACI7" s="161"/>
      <c r="ACJ7" s="161"/>
      <c r="ACK7" s="161"/>
      <c r="ACL7" s="161"/>
      <c r="ACM7" s="161"/>
      <c r="ACN7" s="161"/>
      <c r="ACO7" s="161"/>
      <c r="ACP7" s="161"/>
      <c r="ACQ7" s="161"/>
      <c r="ACR7" s="161"/>
      <c r="ACS7" s="161"/>
      <c r="ACT7" s="161"/>
      <c r="ACU7" s="161"/>
      <c r="ACV7" s="161"/>
      <c r="ACW7" s="161"/>
      <c r="ACX7" s="161"/>
      <c r="ACY7" s="161"/>
      <c r="ACZ7" s="161"/>
      <c r="ADA7" s="161"/>
      <c r="ADB7" s="161"/>
      <c r="ADC7" s="161"/>
      <c r="ADD7" s="161"/>
      <c r="ADE7" s="161"/>
      <c r="ADF7" s="161"/>
      <c r="ADG7" s="161"/>
      <c r="ADH7" s="161"/>
      <c r="ADI7" s="161"/>
      <c r="ADJ7" s="161"/>
      <c r="ADK7" s="161"/>
      <c r="ADL7" s="161"/>
      <c r="ADM7" s="161"/>
      <c r="ADN7" s="161"/>
      <c r="ADO7" s="161"/>
      <c r="ADP7" s="161"/>
      <c r="ADQ7" s="161"/>
      <c r="ADR7" s="161"/>
      <c r="ADS7" s="161"/>
      <c r="ADT7" s="161"/>
      <c r="ADU7" s="161"/>
      <c r="ADV7" s="161"/>
      <c r="ADW7" s="161"/>
      <c r="ADX7" s="161"/>
      <c r="ADY7" s="161"/>
      <c r="ADZ7" s="161"/>
      <c r="AEA7" s="161"/>
      <c r="AEB7" s="161"/>
      <c r="AEC7" s="161"/>
      <c r="AED7" s="161"/>
      <c r="AEE7" s="161"/>
      <c r="AEF7" s="161"/>
      <c r="AEG7" s="161"/>
      <c r="AEH7" s="161"/>
      <c r="AEI7" s="161"/>
      <c r="AEJ7" s="161"/>
      <c r="AEK7" s="161"/>
      <c r="AEL7" s="161"/>
      <c r="AEM7" s="161"/>
      <c r="AEN7" s="161"/>
      <c r="AEO7" s="161"/>
      <c r="AEP7" s="161"/>
      <c r="AEQ7" s="161"/>
      <c r="AER7" s="161"/>
      <c r="AES7" s="161"/>
      <c r="AET7" s="161"/>
      <c r="AEU7" s="161"/>
      <c r="AEV7" s="161"/>
      <c r="AEW7" s="161"/>
      <c r="AEX7" s="161"/>
      <c r="AEY7" s="161"/>
      <c r="AEZ7" s="161"/>
      <c r="AFA7" s="161"/>
      <c r="AFB7" s="161"/>
      <c r="AFC7" s="161"/>
      <c r="AFD7" s="161"/>
      <c r="AFE7" s="161"/>
      <c r="AFF7" s="161"/>
      <c r="AFG7" s="161"/>
      <c r="AFH7" s="161"/>
      <c r="AFI7" s="161"/>
      <c r="AFJ7" s="161"/>
      <c r="AFK7" s="161"/>
      <c r="AFL7" s="161"/>
      <c r="AFM7" s="161"/>
      <c r="AFN7" s="161"/>
      <c r="AFO7" s="161"/>
      <c r="AFP7" s="161"/>
      <c r="AFQ7" s="161"/>
      <c r="AFR7" s="161"/>
      <c r="AFS7" s="161"/>
      <c r="AFT7" s="161"/>
      <c r="AFU7" s="161"/>
      <c r="AFV7" s="161"/>
      <c r="AFW7" s="161"/>
      <c r="AFX7" s="161"/>
      <c r="AFY7" s="161"/>
      <c r="AFZ7" s="161"/>
      <c r="AGA7" s="161"/>
      <c r="AGB7" s="161"/>
      <c r="AGC7" s="161"/>
      <c r="AGD7" s="161"/>
      <c r="AGE7" s="161"/>
      <c r="AGF7" s="161"/>
      <c r="AGG7" s="161"/>
      <c r="AGH7" s="161"/>
      <c r="AGI7" s="161"/>
      <c r="AGJ7" s="161"/>
      <c r="AGK7" s="161"/>
      <c r="AGL7" s="161"/>
      <c r="AGM7" s="161"/>
      <c r="AGN7" s="161"/>
      <c r="AGO7" s="161"/>
      <c r="AGP7" s="161"/>
      <c r="AGQ7" s="161"/>
      <c r="AGR7" s="161"/>
      <c r="AGS7" s="161"/>
      <c r="AGT7" s="161"/>
      <c r="AGU7" s="161"/>
      <c r="AGV7" s="161"/>
      <c r="AGW7" s="161"/>
      <c r="AGX7" s="161"/>
      <c r="AGY7" s="161"/>
      <c r="AGZ7" s="161"/>
      <c r="AHA7" s="161"/>
      <c r="AHB7" s="161"/>
      <c r="AHC7" s="161"/>
      <c r="AHD7" s="161"/>
      <c r="AHE7" s="161"/>
      <c r="AHF7" s="161"/>
      <c r="AHG7" s="161"/>
      <c r="AHH7" s="161"/>
      <c r="AHI7" s="161"/>
      <c r="AHJ7" s="161"/>
      <c r="AHK7" s="161"/>
      <c r="AHL7" s="161"/>
      <c r="AHM7" s="161"/>
      <c r="AHN7" s="161"/>
      <c r="AHO7" s="161"/>
      <c r="AHP7" s="161"/>
      <c r="AHQ7" s="161"/>
      <c r="AHR7" s="161"/>
      <c r="AHS7" s="161"/>
      <c r="AHT7" s="161"/>
      <c r="AHU7" s="161"/>
      <c r="AHV7" s="161"/>
      <c r="AHW7" s="161"/>
      <c r="AHX7" s="161"/>
      <c r="AHY7" s="161"/>
      <c r="AHZ7" s="161"/>
      <c r="AIA7" s="161"/>
      <c r="AIB7" s="161"/>
      <c r="AIC7" s="161"/>
      <c r="AID7" s="161"/>
      <c r="AIE7" s="161"/>
      <c r="AIF7" s="161"/>
    </row>
    <row r="8" spans="1:916" s="21" customFormat="1" ht="14.25">
      <c r="A8" s="308"/>
      <c r="B8" s="309" t="s">
        <v>33</v>
      </c>
      <c r="C8" s="146" t="s">
        <v>384</v>
      </c>
      <c r="D8" s="174"/>
      <c r="E8" s="310"/>
      <c r="F8" s="144">
        <f>'SF Existing Space Heat {G}'!A$16</f>
        <v>19.985668548284611</v>
      </c>
      <c r="G8" s="145" t="s">
        <v>380</v>
      </c>
      <c r="H8" s="258">
        <f>'SF Existing Space Heat {G}'!A$10</f>
        <v>487878</v>
      </c>
      <c r="I8" s="259">
        <f>'SF Existing Space Heat {G}'!A$8</f>
        <v>127453.3600000001</v>
      </c>
      <c r="J8" s="259">
        <f>'SF Existing Space Heat {G}'!A$12</f>
        <v>1572300</v>
      </c>
      <c r="K8" s="259">
        <f>'SF Existing Space Heat {G}'!A$14</f>
        <v>1136691</v>
      </c>
      <c r="L8" s="259">
        <f>SUM('SF Existing Space Heat {G}'!Q$5:Q$1000)</f>
        <v>2708991</v>
      </c>
      <c r="M8" s="259"/>
      <c r="N8" s="260">
        <f>'SF Existing Space Heat {G}'!A$18</f>
        <v>1700453.36</v>
      </c>
      <c r="O8" s="259">
        <f>'SF Existing Space Heat {G}'!A$20</f>
        <v>2836444.3600000003</v>
      </c>
      <c r="P8" s="259">
        <f>SUM('SF Existing Space Heat {G}'!R$5:R$1000)</f>
        <v>0</v>
      </c>
      <c r="Q8" s="261">
        <f t="shared" si="0"/>
        <v>1589654.4451715434</v>
      </c>
      <c r="R8" s="261">
        <f>O8/(1+ElecDiscountRate)^1</f>
        <v>2651626.0259885951</v>
      </c>
      <c r="S8" s="259">
        <f>SUM('SF Existing Space Heat {G}'!AM$5:AM$1000)</f>
        <v>6711796.1199219935</v>
      </c>
      <c r="T8" s="259">
        <f>SUM('SF Existing Space Heat {G}'!AD$5:AD$1000)</f>
        <v>0</v>
      </c>
      <c r="U8" s="133">
        <f t="shared" ref="U8:U20" si="2">IFERROR(S8/Q8,0)</f>
        <v>4.2221730265395561</v>
      </c>
      <c r="V8" s="133">
        <f t="shared" ref="V8:V20" si="3">IFERROR(((S8*1.1)+(T8))/R8,0)</f>
        <v>2.7843201339682238</v>
      </c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  <c r="BF8" s="161"/>
      <c r="BG8" s="161"/>
      <c r="BH8" s="161"/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  <c r="BV8" s="161"/>
      <c r="BW8" s="161"/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  <c r="CP8" s="161"/>
      <c r="CQ8" s="161"/>
      <c r="CR8" s="161"/>
      <c r="CS8" s="161"/>
      <c r="CT8" s="161"/>
      <c r="CU8" s="161"/>
      <c r="CV8" s="161"/>
      <c r="CW8" s="161"/>
      <c r="CX8" s="161"/>
      <c r="CY8" s="161"/>
      <c r="CZ8" s="161"/>
      <c r="DA8" s="161"/>
      <c r="DB8" s="161"/>
      <c r="DC8" s="161"/>
      <c r="DD8" s="161"/>
      <c r="DE8" s="161"/>
      <c r="DF8" s="161"/>
      <c r="DG8" s="161"/>
      <c r="DH8" s="161"/>
      <c r="DI8" s="161"/>
      <c r="DJ8" s="161"/>
      <c r="DK8" s="161"/>
      <c r="DL8" s="161"/>
      <c r="DM8" s="161"/>
      <c r="DN8" s="161"/>
      <c r="DO8" s="161"/>
      <c r="DP8" s="161"/>
      <c r="DQ8" s="161"/>
      <c r="DR8" s="161"/>
      <c r="DS8" s="161"/>
      <c r="DT8" s="161"/>
      <c r="DU8" s="161"/>
      <c r="DV8" s="161"/>
      <c r="DW8" s="161"/>
      <c r="DX8" s="161"/>
      <c r="DY8" s="161"/>
      <c r="DZ8" s="161"/>
      <c r="EA8" s="161"/>
      <c r="EB8" s="161"/>
      <c r="EC8" s="161"/>
      <c r="ED8" s="161"/>
      <c r="EE8" s="161"/>
      <c r="EF8" s="161"/>
      <c r="EG8" s="161"/>
      <c r="EH8" s="161"/>
      <c r="EI8" s="161"/>
      <c r="EJ8" s="161"/>
      <c r="EK8" s="161"/>
      <c r="EL8" s="161"/>
      <c r="EM8" s="161"/>
      <c r="EN8" s="161"/>
      <c r="EO8" s="161"/>
      <c r="EP8" s="161"/>
      <c r="EQ8" s="161"/>
      <c r="ER8" s="161"/>
      <c r="ES8" s="161"/>
      <c r="ET8" s="161"/>
      <c r="EU8" s="161"/>
      <c r="EV8" s="161"/>
      <c r="EW8" s="161"/>
      <c r="EX8" s="161"/>
      <c r="EY8" s="161"/>
      <c r="EZ8" s="161"/>
      <c r="FA8" s="161"/>
      <c r="FB8" s="161"/>
      <c r="FC8" s="161"/>
      <c r="FD8" s="161"/>
      <c r="FE8" s="161"/>
      <c r="FF8" s="161"/>
      <c r="FG8" s="161"/>
      <c r="FH8" s="161"/>
      <c r="FI8" s="161"/>
      <c r="FJ8" s="161"/>
      <c r="FK8" s="161"/>
      <c r="FL8" s="161"/>
      <c r="FM8" s="161"/>
      <c r="FN8" s="161"/>
      <c r="FO8" s="161"/>
      <c r="FP8" s="161"/>
      <c r="FQ8" s="161"/>
      <c r="FR8" s="161"/>
      <c r="FS8" s="161"/>
      <c r="FT8" s="161"/>
      <c r="FU8" s="161"/>
      <c r="FV8" s="161"/>
      <c r="FW8" s="161"/>
      <c r="FX8" s="161"/>
      <c r="FY8" s="161"/>
      <c r="FZ8" s="161"/>
      <c r="GA8" s="161"/>
      <c r="GB8" s="161"/>
      <c r="GC8" s="161"/>
      <c r="GD8" s="161"/>
      <c r="GE8" s="161"/>
      <c r="GF8" s="161"/>
      <c r="GG8" s="161"/>
      <c r="GH8" s="161"/>
      <c r="GI8" s="161"/>
      <c r="GJ8" s="161"/>
      <c r="GK8" s="161"/>
      <c r="GL8" s="161"/>
      <c r="GM8" s="161"/>
      <c r="GN8" s="161"/>
      <c r="GO8" s="161"/>
      <c r="GP8" s="161"/>
      <c r="GQ8" s="161"/>
      <c r="GR8" s="161"/>
      <c r="GS8" s="161"/>
      <c r="GT8" s="161"/>
      <c r="GU8" s="161"/>
      <c r="GV8" s="161"/>
      <c r="GW8" s="161"/>
      <c r="GX8" s="161"/>
      <c r="GY8" s="161"/>
      <c r="GZ8" s="161"/>
      <c r="HA8" s="161"/>
      <c r="HB8" s="161"/>
      <c r="HC8" s="161"/>
      <c r="HD8" s="161"/>
      <c r="HE8" s="161"/>
      <c r="HF8" s="161"/>
      <c r="HG8" s="161"/>
      <c r="HH8" s="161"/>
      <c r="HI8" s="161"/>
      <c r="HJ8" s="161"/>
      <c r="HK8" s="161"/>
      <c r="HL8" s="161"/>
      <c r="HM8" s="161"/>
      <c r="HN8" s="161"/>
      <c r="HO8" s="161"/>
      <c r="HP8" s="161"/>
      <c r="HQ8" s="161"/>
      <c r="HR8" s="161"/>
      <c r="HS8" s="161"/>
      <c r="HT8" s="161"/>
      <c r="HU8" s="161"/>
      <c r="HV8" s="161"/>
      <c r="HW8" s="161"/>
      <c r="HX8" s="161"/>
      <c r="HY8" s="161"/>
      <c r="HZ8" s="161"/>
      <c r="IA8" s="161"/>
      <c r="IB8" s="161"/>
      <c r="IC8" s="161"/>
      <c r="ID8" s="161"/>
      <c r="IE8" s="161"/>
      <c r="IF8" s="161"/>
      <c r="IG8" s="161"/>
      <c r="IH8" s="161"/>
      <c r="II8" s="161"/>
      <c r="IJ8" s="161"/>
      <c r="IK8" s="161"/>
      <c r="IL8" s="161"/>
      <c r="IM8" s="161"/>
      <c r="IN8" s="161"/>
      <c r="IO8" s="161"/>
      <c r="IP8" s="161"/>
      <c r="IQ8" s="161"/>
      <c r="IR8" s="161"/>
      <c r="IS8" s="161"/>
      <c r="IT8" s="161"/>
      <c r="IU8" s="161"/>
      <c r="IV8" s="161"/>
      <c r="IW8" s="161"/>
      <c r="IX8" s="161"/>
      <c r="IY8" s="161"/>
      <c r="IZ8" s="161"/>
      <c r="JA8" s="161"/>
      <c r="JB8" s="161"/>
      <c r="JC8" s="161"/>
      <c r="JD8" s="161"/>
      <c r="JE8" s="161"/>
      <c r="JF8" s="161"/>
      <c r="JG8" s="161"/>
      <c r="JH8" s="161"/>
      <c r="JI8" s="161"/>
      <c r="JJ8" s="161"/>
      <c r="JK8" s="161"/>
      <c r="JL8" s="161"/>
      <c r="JM8" s="161"/>
      <c r="JN8" s="161"/>
      <c r="JO8" s="161"/>
      <c r="JP8" s="161"/>
      <c r="JQ8" s="161"/>
      <c r="JR8" s="161"/>
      <c r="JS8" s="161"/>
      <c r="JT8" s="161"/>
      <c r="JU8" s="161"/>
      <c r="JV8" s="161"/>
      <c r="JW8" s="161"/>
      <c r="JX8" s="161"/>
      <c r="JY8" s="161"/>
      <c r="JZ8" s="161"/>
      <c r="KA8" s="161"/>
      <c r="KB8" s="161"/>
      <c r="KC8" s="161"/>
      <c r="KD8" s="161"/>
      <c r="KE8" s="161"/>
      <c r="KF8" s="161"/>
      <c r="KG8" s="161"/>
      <c r="KH8" s="161"/>
      <c r="KI8" s="161"/>
      <c r="KJ8" s="161"/>
      <c r="KK8" s="161"/>
      <c r="KL8" s="161"/>
      <c r="KM8" s="161"/>
      <c r="KN8" s="161"/>
      <c r="KO8" s="161"/>
      <c r="KP8" s="161"/>
      <c r="KQ8" s="161"/>
      <c r="KR8" s="161"/>
      <c r="KS8" s="161"/>
      <c r="KT8" s="161"/>
      <c r="KU8" s="161"/>
      <c r="KV8" s="161"/>
      <c r="KW8" s="161"/>
      <c r="KX8" s="161"/>
      <c r="KY8" s="161"/>
      <c r="KZ8" s="161"/>
      <c r="LA8" s="161"/>
      <c r="LB8" s="161"/>
      <c r="LC8" s="161"/>
      <c r="LD8" s="161"/>
      <c r="LE8" s="161"/>
      <c r="LF8" s="161"/>
      <c r="LG8" s="161"/>
      <c r="LH8" s="161"/>
      <c r="LI8" s="161"/>
      <c r="LJ8" s="161"/>
      <c r="LK8" s="161"/>
      <c r="LL8" s="161"/>
      <c r="LM8" s="161"/>
      <c r="LN8" s="161"/>
      <c r="LO8" s="161"/>
      <c r="LP8" s="161"/>
      <c r="LQ8" s="161"/>
      <c r="LR8" s="161"/>
      <c r="LS8" s="161"/>
      <c r="LT8" s="161"/>
      <c r="LU8" s="161"/>
      <c r="LV8" s="161"/>
      <c r="LW8" s="161"/>
      <c r="LX8" s="161"/>
      <c r="LY8" s="161"/>
      <c r="LZ8" s="161"/>
      <c r="MA8" s="161"/>
      <c r="MB8" s="161"/>
      <c r="MC8" s="161"/>
      <c r="MD8" s="161"/>
      <c r="ME8" s="161"/>
      <c r="MF8" s="161"/>
      <c r="MG8" s="161"/>
      <c r="MH8" s="161"/>
      <c r="MI8" s="161"/>
      <c r="MJ8" s="161"/>
      <c r="MK8" s="161"/>
      <c r="ML8" s="161"/>
      <c r="MM8" s="161"/>
      <c r="MN8" s="161"/>
      <c r="MO8" s="161"/>
      <c r="MP8" s="161"/>
      <c r="MQ8" s="161"/>
      <c r="MR8" s="161"/>
      <c r="MS8" s="161"/>
      <c r="MT8" s="161"/>
      <c r="MU8" s="161"/>
      <c r="MV8" s="161"/>
      <c r="MW8" s="161"/>
      <c r="MX8" s="161"/>
      <c r="MY8" s="161"/>
      <c r="MZ8" s="161"/>
      <c r="NA8" s="161"/>
      <c r="NB8" s="161"/>
      <c r="NC8" s="161"/>
      <c r="ND8" s="161"/>
      <c r="NE8" s="161"/>
      <c r="NF8" s="161"/>
      <c r="NG8" s="161"/>
      <c r="NH8" s="161"/>
      <c r="NI8" s="161"/>
      <c r="NJ8" s="161"/>
      <c r="NK8" s="161"/>
      <c r="NL8" s="161"/>
      <c r="NM8" s="161"/>
      <c r="NN8" s="161"/>
      <c r="NO8" s="161"/>
      <c r="NP8" s="161"/>
      <c r="NQ8" s="161"/>
      <c r="NR8" s="161"/>
      <c r="NS8" s="161"/>
      <c r="NT8" s="161"/>
      <c r="NU8" s="161"/>
      <c r="NV8" s="161"/>
      <c r="NW8" s="161"/>
      <c r="NX8" s="161"/>
      <c r="NY8" s="161"/>
      <c r="NZ8" s="161"/>
      <c r="OA8" s="161"/>
      <c r="OB8" s="161"/>
      <c r="OC8" s="161"/>
      <c r="OD8" s="161"/>
      <c r="OE8" s="161"/>
      <c r="OF8" s="161"/>
      <c r="OG8" s="161"/>
      <c r="OH8" s="161"/>
      <c r="OI8" s="161"/>
      <c r="OJ8" s="161"/>
      <c r="OK8" s="161"/>
      <c r="OL8" s="161"/>
      <c r="OM8" s="161"/>
      <c r="ON8" s="161"/>
      <c r="OO8" s="161"/>
      <c r="OP8" s="161"/>
      <c r="OQ8" s="161"/>
      <c r="OR8" s="161"/>
      <c r="OS8" s="161"/>
      <c r="OT8" s="161"/>
      <c r="OU8" s="161"/>
      <c r="OV8" s="161"/>
      <c r="OW8" s="161"/>
      <c r="OX8" s="161"/>
      <c r="OY8" s="161"/>
      <c r="OZ8" s="161"/>
      <c r="PA8" s="161"/>
      <c r="PB8" s="161"/>
      <c r="PC8" s="161"/>
      <c r="PD8" s="161"/>
      <c r="PE8" s="161"/>
      <c r="PF8" s="161"/>
      <c r="PG8" s="161"/>
      <c r="PH8" s="161"/>
      <c r="PI8" s="161"/>
      <c r="PJ8" s="161"/>
      <c r="PK8" s="161"/>
      <c r="PL8" s="161"/>
      <c r="PM8" s="161"/>
      <c r="PN8" s="161"/>
      <c r="PO8" s="161"/>
      <c r="PP8" s="161"/>
      <c r="PQ8" s="161"/>
      <c r="PR8" s="161"/>
      <c r="PS8" s="161"/>
      <c r="PT8" s="161"/>
      <c r="PU8" s="161"/>
      <c r="PV8" s="161"/>
      <c r="PW8" s="161"/>
      <c r="PX8" s="161"/>
      <c r="PY8" s="161"/>
      <c r="PZ8" s="161"/>
      <c r="QA8" s="161"/>
      <c r="QB8" s="161"/>
      <c r="QC8" s="161"/>
      <c r="QD8" s="161"/>
      <c r="QE8" s="161"/>
      <c r="QF8" s="161"/>
      <c r="QG8" s="161"/>
      <c r="QH8" s="161"/>
      <c r="QI8" s="161"/>
      <c r="QJ8" s="161"/>
      <c r="QK8" s="161"/>
      <c r="QL8" s="161"/>
      <c r="QM8" s="161"/>
      <c r="QN8" s="161"/>
      <c r="QO8" s="161"/>
      <c r="QP8" s="161"/>
      <c r="QQ8" s="161"/>
      <c r="QR8" s="161"/>
      <c r="QS8" s="161"/>
      <c r="QT8" s="161"/>
      <c r="QU8" s="161"/>
      <c r="QV8" s="161"/>
      <c r="QW8" s="161"/>
      <c r="QX8" s="161"/>
      <c r="QY8" s="161"/>
      <c r="QZ8" s="161"/>
      <c r="RA8" s="161"/>
      <c r="RB8" s="161"/>
      <c r="RC8" s="161"/>
      <c r="RD8" s="161"/>
      <c r="RE8" s="161"/>
      <c r="RF8" s="161"/>
      <c r="RG8" s="161"/>
      <c r="RH8" s="161"/>
      <c r="RI8" s="161"/>
      <c r="RJ8" s="161"/>
      <c r="RK8" s="161"/>
      <c r="RL8" s="161"/>
      <c r="RM8" s="161"/>
      <c r="RN8" s="161"/>
      <c r="RO8" s="161"/>
      <c r="RP8" s="161"/>
      <c r="RQ8" s="161"/>
      <c r="RR8" s="161"/>
      <c r="RS8" s="161"/>
      <c r="RT8" s="161"/>
      <c r="RU8" s="161"/>
      <c r="RV8" s="161"/>
      <c r="RW8" s="161"/>
      <c r="RX8" s="161"/>
      <c r="RY8" s="161"/>
      <c r="RZ8" s="161"/>
      <c r="SA8" s="161"/>
      <c r="SB8" s="161"/>
      <c r="SC8" s="161"/>
      <c r="SD8" s="161"/>
      <c r="SE8" s="161"/>
      <c r="SF8" s="161"/>
      <c r="SG8" s="161"/>
      <c r="SH8" s="161"/>
      <c r="SI8" s="161"/>
      <c r="SJ8" s="161"/>
      <c r="SK8" s="161"/>
      <c r="SL8" s="161"/>
      <c r="SM8" s="161"/>
      <c r="SN8" s="161"/>
      <c r="SO8" s="161"/>
      <c r="SP8" s="161"/>
      <c r="SQ8" s="161"/>
      <c r="SR8" s="161"/>
      <c r="SS8" s="161"/>
      <c r="ST8" s="161"/>
      <c r="SU8" s="161"/>
      <c r="SV8" s="161"/>
      <c r="SW8" s="161"/>
      <c r="SX8" s="161"/>
      <c r="SY8" s="161"/>
      <c r="SZ8" s="161"/>
      <c r="TA8" s="161"/>
      <c r="TB8" s="161"/>
      <c r="TC8" s="161"/>
      <c r="TD8" s="161"/>
      <c r="TE8" s="161"/>
      <c r="TF8" s="161"/>
      <c r="TG8" s="161"/>
      <c r="TH8" s="161"/>
      <c r="TI8" s="161"/>
      <c r="TJ8" s="161"/>
      <c r="TK8" s="161"/>
      <c r="TL8" s="161"/>
      <c r="TM8" s="161"/>
      <c r="TN8" s="161"/>
      <c r="TO8" s="161"/>
      <c r="TP8" s="161"/>
      <c r="TQ8" s="161"/>
      <c r="TR8" s="161"/>
      <c r="TS8" s="161"/>
      <c r="TT8" s="161"/>
      <c r="TU8" s="161"/>
      <c r="TV8" s="161"/>
      <c r="TW8" s="161"/>
      <c r="TX8" s="161"/>
      <c r="TY8" s="161"/>
      <c r="TZ8" s="161"/>
      <c r="UA8" s="161"/>
      <c r="UB8" s="161"/>
      <c r="UC8" s="161"/>
      <c r="UD8" s="161"/>
      <c r="UE8" s="161"/>
      <c r="UF8" s="161"/>
      <c r="UG8" s="161"/>
      <c r="UH8" s="161"/>
      <c r="UI8" s="161"/>
      <c r="UJ8" s="161"/>
      <c r="UK8" s="161"/>
      <c r="UL8" s="161"/>
      <c r="UM8" s="161"/>
      <c r="UN8" s="161"/>
      <c r="UO8" s="161"/>
      <c r="UP8" s="161"/>
      <c r="UQ8" s="161"/>
      <c r="UR8" s="161"/>
      <c r="US8" s="161"/>
      <c r="UT8" s="161"/>
      <c r="UU8" s="161"/>
      <c r="UV8" s="161"/>
      <c r="UW8" s="161"/>
      <c r="UX8" s="161"/>
      <c r="UY8" s="161"/>
      <c r="UZ8" s="161"/>
      <c r="VA8" s="161"/>
      <c r="VB8" s="161"/>
      <c r="VC8" s="161"/>
      <c r="VD8" s="161"/>
      <c r="VE8" s="161"/>
      <c r="VF8" s="161"/>
      <c r="VG8" s="161"/>
      <c r="VH8" s="161"/>
      <c r="VI8" s="161"/>
      <c r="VJ8" s="161"/>
      <c r="VK8" s="161"/>
      <c r="VL8" s="161"/>
      <c r="VM8" s="161"/>
      <c r="VN8" s="161"/>
      <c r="VO8" s="161"/>
      <c r="VP8" s="161"/>
      <c r="VQ8" s="161"/>
      <c r="VR8" s="161"/>
      <c r="VS8" s="161"/>
      <c r="VT8" s="161"/>
      <c r="VU8" s="161"/>
      <c r="VV8" s="161"/>
      <c r="VW8" s="161"/>
      <c r="VX8" s="161"/>
      <c r="VY8" s="161"/>
      <c r="VZ8" s="161"/>
      <c r="WA8" s="161"/>
      <c r="WB8" s="161"/>
      <c r="WC8" s="161"/>
      <c r="WD8" s="161"/>
      <c r="WE8" s="161"/>
      <c r="WF8" s="161"/>
      <c r="WG8" s="161"/>
      <c r="WH8" s="161"/>
      <c r="WI8" s="161"/>
      <c r="WJ8" s="161"/>
      <c r="WK8" s="161"/>
      <c r="WL8" s="161"/>
      <c r="WM8" s="161"/>
      <c r="WN8" s="161"/>
      <c r="WO8" s="161"/>
      <c r="WP8" s="161"/>
      <c r="WQ8" s="161"/>
      <c r="WR8" s="161"/>
      <c r="WS8" s="161"/>
      <c r="WT8" s="161"/>
      <c r="WU8" s="161"/>
      <c r="WV8" s="161"/>
      <c r="WW8" s="161"/>
      <c r="WX8" s="161"/>
      <c r="WY8" s="161"/>
      <c r="WZ8" s="161"/>
      <c r="XA8" s="161"/>
      <c r="XB8" s="161"/>
      <c r="XC8" s="161"/>
      <c r="XD8" s="161"/>
      <c r="XE8" s="161"/>
      <c r="XF8" s="161"/>
      <c r="XG8" s="161"/>
      <c r="XH8" s="161"/>
      <c r="XI8" s="161"/>
      <c r="XJ8" s="161"/>
      <c r="XK8" s="161"/>
      <c r="XL8" s="161"/>
      <c r="XM8" s="161"/>
      <c r="XN8" s="161"/>
      <c r="XO8" s="161"/>
      <c r="XP8" s="161"/>
      <c r="XQ8" s="161"/>
      <c r="XR8" s="161"/>
      <c r="XS8" s="161"/>
      <c r="XT8" s="161"/>
      <c r="XU8" s="161"/>
      <c r="XV8" s="161"/>
      <c r="XW8" s="161"/>
      <c r="XX8" s="161"/>
      <c r="XY8" s="161"/>
      <c r="XZ8" s="161"/>
      <c r="YA8" s="161"/>
      <c r="YB8" s="161"/>
      <c r="YC8" s="161"/>
      <c r="YD8" s="161"/>
      <c r="YE8" s="161"/>
      <c r="YF8" s="161"/>
      <c r="YG8" s="161"/>
      <c r="YH8" s="161"/>
      <c r="YI8" s="161"/>
      <c r="YJ8" s="161"/>
      <c r="YK8" s="161"/>
      <c r="YL8" s="161"/>
      <c r="YM8" s="161"/>
      <c r="YN8" s="161"/>
      <c r="YO8" s="161"/>
      <c r="YP8" s="161"/>
      <c r="YQ8" s="161"/>
      <c r="YR8" s="161"/>
      <c r="YS8" s="161"/>
      <c r="YT8" s="161"/>
      <c r="YU8" s="161"/>
      <c r="YV8" s="161"/>
      <c r="YW8" s="161"/>
      <c r="YX8" s="161"/>
      <c r="YY8" s="161"/>
      <c r="YZ8" s="161"/>
      <c r="ZA8" s="161"/>
      <c r="ZB8" s="161"/>
      <c r="ZC8" s="161"/>
      <c r="ZD8" s="161"/>
      <c r="ZE8" s="161"/>
      <c r="ZF8" s="161"/>
      <c r="ZG8" s="161"/>
      <c r="ZH8" s="161"/>
      <c r="ZI8" s="161"/>
      <c r="ZJ8" s="161"/>
      <c r="ZK8" s="161"/>
      <c r="ZL8" s="161"/>
      <c r="ZM8" s="161"/>
      <c r="ZN8" s="161"/>
      <c r="ZO8" s="161"/>
      <c r="ZP8" s="161"/>
      <c r="ZQ8" s="161"/>
      <c r="ZR8" s="161"/>
      <c r="ZS8" s="161"/>
      <c r="ZT8" s="161"/>
      <c r="ZU8" s="161"/>
      <c r="ZV8" s="161"/>
      <c r="ZW8" s="161"/>
      <c r="ZX8" s="161"/>
      <c r="ZY8" s="161"/>
      <c r="ZZ8" s="161"/>
      <c r="AAA8" s="161"/>
      <c r="AAB8" s="161"/>
      <c r="AAC8" s="161"/>
      <c r="AAD8" s="161"/>
      <c r="AAE8" s="161"/>
      <c r="AAF8" s="161"/>
      <c r="AAG8" s="161"/>
      <c r="AAH8" s="161"/>
      <c r="AAI8" s="161"/>
      <c r="AAJ8" s="161"/>
      <c r="AAK8" s="161"/>
      <c r="AAL8" s="161"/>
      <c r="AAM8" s="161"/>
      <c r="AAN8" s="161"/>
      <c r="AAO8" s="161"/>
      <c r="AAP8" s="161"/>
      <c r="AAQ8" s="161"/>
      <c r="AAR8" s="161"/>
      <c r="AAS8" s="161"/>
      <c r="AAT8" s="161"/>
      <c r="AAU8" s="161"/>
      <c r="AAV8" s="161"/>
      <c r="AAW8" s="161"/>
      <c r="AAX8" s="161"/>
      <c r="AAY8" s="161"/>
      <c r="AAZ8" s="161"/>
      <c r="ABA8" s="161"/>
      <c r="ABB8" s="161"/>
      <c r="ABC8" s="161"/>
      <c r="ABD8" s="161"/>
      <c r="ABE8" s="161"/>
      <c r="ABF8" s="161"/>
      <c r="ABG8" s="161"/>
      <c r="ABH8" s="161"/>
      <c r="ABI8" s="161"/>
      <c r="ABJ8" s="161"/>
      <c r="ABK8" s="161"/>
      <c r="ABL8" s="161"/>
      <c r="ABM8" s="161"/>
      <c r="ABN8" s="161"/>
      <c r="ABO8" s="161"/>
      <c r="ABP8" s="161"/>
      <c r="ABQ8" s="161"/>
      <c r="ABR8" s="161"/>
      <c r="ABS8" s="161"/>
      <c r="ABT8" s="161"/>
      <c r="ABU8" s="161"/>
      <c r="ABV8" s="161"/>
      <c r="ABW8" s="161"/>
      <c r="ABX8" s="161"/>
      <c r="ABY8" s="161"/>
      <c r="ABZ8" s="161"/>
      <c r="ACA8" s="161"/>
      <c r="ACB8" s="161"/>
      <c r="ACC8" s="161"/>
      <c r="ACD8" s="161"/>
      <c r="ACE8" s="161"/>
      <c r="ACF8" s="161"/>
      <c r="ACG8" s="161"/>
      <c r="ACH8" s="161"/>
      <c r="ACI8" s="161"/>
      <c r="ACJ8" s="161"/>
      <c r="ACK8" s="161"/>
      <c r="ACL8" s="161"/>
      <c r="ACM8" s="161"/>
      <c r="ACN8" s="161"/>
      <c r="ACO8" s="161"/>
      <c r="ACP8" s="161"/>
      <c r="ACQ8" s="161"/>
      <c r="ACR8" s="161"/>
      <c r="ACS8" s="161"/>
      <c r="ACT8" s="161"/>
      <c r="ACU8" s="161"/>
      <c r="ACV8" s="161"/>
      <c r="ACW8" s="161"/>
      <c r="ACX8" s="161"/>
      <c r="ACY8" s="161"/>
      <c r="ACZ8" s="161"/>
      <c r="ADA8" s="161"/>
      <c r="ADB8" s="161"/>
      <c r="ADC8" s="161"/>
      <c r="ADD8" s="161"/>
      <c r="ADE8" s="161"/>
      <c r="ADF8" s="161"/>
      <c r="ADG8" s="161"/>
      <c r="ADH8" s="161"/>
      <c r="ADI8" s="161"/>
      <c r="ADJ8" s="161"/>
      <c r="ADK8" s="161"/>
      <c r="ADL8" s="161"/>
      <c r="ADM8" s="161"/>
      <c r="ADN8" s="161"/>
      <c r="ADO8" s="161"/>
      <c r="ADP8" s="161"/>
      <c r="ADQ8" s="161"/>
      <c r="ADR8" s="161"/>
      <c r="ADS8" s="161"/>
      <c r="ADT8" s="161"/>
      <c r="ADU8" s="161"/>
      <c r="ADV8" s="161"/>
      <c r="ADW8" s="161"/>
      <c r="ADX8" s="161"/>
      <c r="ADY8" s="161"/>
      <c r="ADZ8" s="161"/>
      <c r="AEA8" s="161"/>
      <c r="AEB8" s="161"/>
      <c r="AEC8" s="161"/>
      <c r="AED8" s="161"/>
      <c r="AEE8" s="161"/>
      <c r="AEF8" s="161"/>
      <c r="AEG8" s="161"/>
      <c r="AEH8" s="161"/>
      <c r="AEI8" s="161"/>
      <c r="AEJ8" s="161"/>
      <c r="AEK8" s="161"/>
      <c r="AEL8" s="161"/>
      <c r="AEM8" s="161"/>
      <c r="AEN8" s="161"/>
      <c r="AEO8" s="161"/>
      <c r="AEP8" s="161"/>
      <c r="AEQ8" s="161"/>
      <c r="AER8" s="161"/>
      <c r="AES8" s="161"/>
      <c r="AET8" s="161"/>
      <c r="AEU8" s="161"/>
      <c r="AEV8" s="161"/>
      <c r="AEW8" s="161"/>
      <c r="AEX8" s="161"/>
      <c r="AEY8" s="161"/>
      <c r="AEZ8" s="161"/>
      <c r="AFA8" s="161"/>
      <c r="AFB8" s="161"/>
      <c r="AFC8" s="161"/>
      <c r="AFD8" s="161"/>
      <c r="AFE8" s="161"/>
      <c r="AFF8" s="161"/>
      <c r="AFG8" s="161"/>
      <c r="AFH8" s="161"/>
      <c r="AFI8" s="161"/>
      <c r="AFJ8" s="161"/>
      <c r="AFK8" s="161"/>
      <c r="AFL8" s="161"/>
      <c r="AFM8" s="161"/>
      <c r="AFN8" s="161"/>
      <c r="AFO8" s="161"/>
      <c r="AFP8" s="161"/>
      <c r="AFQ8" s="161"/>
      <c r="AFR8" s="161"/>
      <c r="AFS8" s="161"/>
      <c r="AFT8" s="161"/>
      <c r="AFU8" s="161"/>
      <c r="AFV8" s="161"/>
      <c r="AFW8" s="161"/>
      <c r="AFX8" s="161"/>
      <c r="AFY8" s="161"/>
      <c r="AFZ8" s="161"/>
      <c r="AGA8" s="161"/>
      <c r="AGB8" s="161"/>
      <c r="AGC8" s="161"/>
      <c r="AGD8" s="161"/>
      <c r="AGE8" s="161"/>
      <c r="AGF8" s="161"/>
      <c r="AGG8" s="161"/>
      <c r="AGH8" s="161"/>
      <c r="AGI8" s="161"/>
      <c r="AGJ8" s="161"/>
      <c r="AGK8" s="161"/>
      <c r="AGL8" s="161"/>
      <c r="AGM8" s="161"/>
      <c r="AGN8" s="161"/>
      <c r="AGO8" s="161"/>
      <c r="AGP8" s="161"/>
      <c r="AGQ8" s="161"/>
      <c r="AGR8" s="161"/>
      <c r="AGS8" s="161"/>
      <c r="AGT8" s="161"/>
      <c r="AGU8" s="161"/>
      <c r="AGV8" s="161"/>
      <c r="AGW8" s="161"/>
      <c r="AGX8" s="161"/>
      <c r="AGY8" s="161"/>
      <c r="AGZ8" s="161"/>
      <c r="AHA8" s="161"/>
      <c r="AHB8" s="161"/>
      <c r="AHC8" s="161"/>
      <c r="AHD8" s="161"/>
      <c r="AHE8" s="161"/>
      <c r="AHF8" s="161"/>
      <c r="AHG8" s="161"/>
      <c r="AHH8" s="161"/>
      <c r="AHI8" s="161"/>
      <c r="AHJ8" s="161"/>
      <c r="AHK8" s="161"/>
      <c r="AHL8" s="161"/>
      <c r="AHM8" s="161"/>
      <c r="AHN8" s="161"/>
      <c r="AHO8" s="161"/>
      <c r="AHP8" s="161"/>
      <c r="AHQ8" s="161"/>
      <c r="AHR8" s="161"/>
      <c r="AHS8" s="161"/>
      <c r="AHT8" s="161"/>
      <c r="AHU8" s="161"/>
      <c r="AHV8" s="161"/>
      <c r="AHW8" s="161"/>
      <c r="AHX8" s="161"/>
      <c r="AHY8" s="161"/>
      <c r="AHZ8" s="161"/>
      <c r="AIA8" s="161"/>
      <c r="AIB8" s="161"/>
      <c r="AIC8" s="161"/>
      <c r="AID8" s="161"/>
      <c r="AIE8" s="161"/>
      <c r="AIF8" s="161"/>
    </row>
    <row r="9" spans="1:916" s="21" customFormat="1">
      <c r="B9" s="309" t="s">
        <v>33</v>
      </c>
      <c r="C9" s="511" t="s">
        <v>385</v>
      </c>
      <c r="D9" s="131"/>
      <c r="E9" s="311"/>
      <c r="F9" s="144">
        <f>'SF Existing Water Heat {G}'!A$16</f>
        <v>19.791782766882601</v>
      </c>
      <c r="G9" s="312" t="s">
        <v>279</v>
      </c>
      <c r="H9" s="258">
        <f>'SF Existing Water Heat {G}'!A$10</f>
        <v>56345</v>
      </c>
      <c r="I9" s="259">
        <f>'SF Existing Water Heat {G}'!A$8</f>
        <v>73166.200000000012</v>
      </c>
      <c r="J9" s="259">
        <f>'SF Existing Water Heat {G}'!A$12</f>
        <v>322399</v>
      </c>
      <c r="K9" s="259">
        <f>'SF Existing Water Heat {G}'!A$14</f>
        <v>846181.82999997993</v>
      </c>
      <c r="L9" s="259">
        <f>SUM('SF Existing Water Heat {G}'!Q$5:Q$1000)</f>
        <v>1168580.8299999801</v>
      </c>
      <c r="M9" s="259"/>
      <c r="N9" s="260">
        <f>'SF Existing Water Heat {G}'!A$18</f>
        <v>395565.2</v>
      </c>
      <c r="O9" s="259">
        <f>'SF Existing Water Heat {G}'!A$20</f>
        <v>1241747.02999998</v>
      </c>
      <c r="P9" s="259">
        <f>SUM('SF Existing Water Heat {G}'!R$5:R$1000)</f>
        <v>53.08</v>
      </c>
      <c r="Q9" s="261">
        <f t="shared" si="0"/>
        <v>369790.78246237262</v>
      </c>
      <c r="R9" s="261">
        <f t="shared" ref="R9:R20" si="4">O9/(1+ElecDiscountRate)^1</f>
        <v>1160836.7112274282</v>
      </c>
      <c r="S9" s="259">
        <f>SUM('SF Existing Water Heat {G}'!AM$5:AM$1000)</f>
        <v>732196.25076162955</v>
      </c>
      <c r="T9" s="259">
        <f>SUM('SF Existing Water Heat {G}'!AD$5:AD$1000)</f>
        <v>195502.32791535632</v>
      </c>
      <c r="U9" s="133">
        <f t="shared" si="2"/>
        <v>1.9800283984529357</v>
      </c>
      <c r="V9" s="133">
        <f t="shared" si="3"/>
        <v>0.86223858538623666</v>
      </c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C9" s="161"/>
      <c r="HD9" s="161"/>
      <c r="HE9" s="161"/>
      <c r="HF9" s="161"/>
      <c r="HG9" s="161"/>
      <c r="HH9" s="161"/>
      <c r="HI9" s="161"/>
      <c r="HJ9" s="161"/>
      <c r="HK9" s="161"/>
      <c r="HL9" s="161"/>
      <c r="HM9" s="161"/>
      <c r="HN9" s="161"/>
      <c r="HO9" s="161"/>
      <c r="HP9" s="161"/>
      <c r="HQ9" s="161"/>
      <c r="HR9" s="161"/>
      <c r="HS9" s="161"/>
      <c r="HT9" s="161"/>
      <c r="HU9" s="161"/>
      <c r="HV9" s="161"/>
      <c r="HW9" s="161"/>
      <c r="HX9" s="161"/>
      <c r="HY9" s="161"/>
      <c r="HZ9" s="161"/>
      <c r="IA9" s="161"/>
      <c r="IB9" s="161"/>
      <c r="IC9" s="161"/>
      <c r="ID9" s="161"/>
      <c r="IE9" s="161"/>
      <c r="IF9" s="161"/>
      <c r="IG9" s="161"/>
      <c r="IH9" s="161"/>
      <c r="II9" s="161"/>
      <c r="IJ9" s="161"/>
      <c r="IK9" s="161"/>
      <c r="IL9" s="161"/>
      <c r="IM9" s="161"/>
      <c r="IN9" s="161"/>
      <c r="IO9" s="161"/>
      <c r="IP9" s="161"/>
      <c r="IQ9" s="161"/>
      <c r="IR9" s="161"/>
      <c r="IS9" s="161"/>
      <c r="IT9" s="161"/>
      <c r="IU9" s="161"/>
      <c r="IV9" s="161"/>
      <c r="IW9" s="161"/>
      <c r="IX9" s="161"/>
      <c r="IY9" s="161"/>
      <c r="IZ9" s="161"/>
      <c r="JA9" s="161"/>
      <c r="JB9" s="161"/>
      <c r="JC9" s="161"/>
      <c r="JD9" s="161"/>
      <c r="JE9" s="161"/>
      <c r="JF9" s="161"/>
      <c r="JG9" s="161"/>
      <c r="JH9" s="161"/>
      <c r="JI9" s="161"/>
      <c r="JJ9" s="161"/>
      <c r="JK9" s="161"/>
      <c r="JL9" s="161"/>
      <c r="JM9" s="161"/>
      <c r="JN9" s="161"/>
      <c r="JO9" s="161"/>
      <c r="JP9" s="161"/>
      <c r="JQ9" s="161"/>
      <c r="JR9" s="161"/>
      <c r="JS9" s="161"/>
      <c r="JT9" s="161"/>
      <c r="JU9" s="161"/>
      <c r="JV9" s="161"/>
      <c r="JW9" s="161"/>
      <c r="JX9" s="161"/>
      <c r="JY9" s="161"/>
      <c r="JZ9" s="161"/>
      <c r="KA9" s="161"/>
      <c r="KB9" s="161"/>
      <c r="KC9" s="161"/>
      <c r="KD9" s="161"/>
      <c r="KE9" s="161"/>
      <c r="KF9" s="161"/>
      <c r="KG9" s="161"/>
      <c r="KH9" s="161"/>
      <c r="KI9" s="161"/>
      <c r="KJ9" s="161"/>
      <c r="KK9" s="161"/>
      <c r="KL9" s="161"/>
      <c r="KM9" s="161"/>
      <c r="KN9" s="161"/>
      <c r="KO9" s="161"/>
      <c r="KP9" s="161"/>
      <c r="KQ9" s="161"/>
      <c r="KR9" s="161"/>
      <c r="KS9" s="161"/>
      <c r="KT9" s="161"/>
      <c r="KU9" s="161"/>
      <c r="KV9" s="161"/>
      <c r="KW9" s="161"/>
      <c r="KX9" s="161"/>
      <c r="KY9" s="161"/>
      <c r="KZ9" s="161"/>
      <c r="LA9" s="161"/>
      <c r="LB9" s="161"/>
      <c r="LC9" s="161"/>
      <c r="LD9" s="161"/>
      <c r="LE9" s="161"/>
      <c r="LF9" s="161"/>
      <c r="LG9" s="161"/>
      <c r="LH9" s="161"/>
      <c r="LI9" s="161"/>
      <c r="LJ9" s="161"/>
      <c r="LK9" s="161"/>
      <c r="LL9" s="161"/>
      <c r="LM9" s="161"/>
      <c r="LN9" s="161"/>
      <c r="LO9" s="161"/>
      <c r="LP9" s="161"/>
      <c r="LQ9" s="161"/>
      <c r="LR9" s="161"/>
      <c r="LS9" s="161"/>
      <c r="LT9" s="161"/>
      <c r="LU9" s="161"/>
      <c r="LV9" s="161"/>
      <c r="LW9" s="161"/>
      <c r="LX9" s="161"/>
      <c r="LY9" s="161"/>
      <c r="LZ9" s="161"/>
      <c r="MA9" s="161"/>
      <c r="MB9" s="161"/>
      <c r="MC9" s="161"/>
      <c r="MD9" s="161"/>
      <c r="ME9" s="161"/>
      <c r="MF9" s="161"/>
      <c r="MG9" s="161"/>
      <c r="MH9" s="161"/>
      <c r="MI9" s="161"/>
      <c r="MJ9" s="161"/>
      <c r="MK9" s="161"/>
      <c r="ML9" s="161"/>
      <c r="MM9" s="161"/>
      <c r="MN9" s="161"/>
      <c r="MO9" s="161"/>
      <c r="MP9" s="161"/>
      <c r="MQ9" s="161"/>
      <c r="MR9" s="161"/>
      <c r="MS9" s="161"/>
      <c r="MT9" s="161"/>
      <c r="MU9" s="161"/>
      <c r="MV9" s="161"/>
      <c r="MW9" s="161"/>
      <c r="MX9" s="161"/>
      <c r="MY9" s="161"/>
      <c r="MZ9" s="161"/>
      <c r="NA9" s="161"/>
      <c r="NB9" s="161"/>
      <c r="NC9" s="161"/>
      <c r="ND9" s="161"/>
      <c r="NE9" s="161"/>
      <c r="NF9" s="161"/>
      <c r="NG9" s="161"/>
      <c r="NH9" s="161"/>
      <c r="NI9" s="161"/>
      <c r="NJ9" s="161"/>
      <c r="NK9" s="161"/>
      <c r="NL9" s="161"/>
      <c r="NM9" s="161"/>
      <c r="NN9" s="161"/>
      <c r="NO9" s="161"/>
      <c r="NP9" s="161"/>
      <c r="NQ9" s="161"/>
      <c r="NR9" s="161"/>
      <c r="NS9" s="161"/>
      <c r="NT9" s="161"/>
      <c r="NU9" s="161"/>
      <c r="NV9" s="161"/>
      <c r="NW9" s="161"/>
      <c r="NX9" s="161"/>
      <c r="NY9" s="161"/>
      <c r="NZ9" s="161"/>
      <c r="OA9" s="161"/>
      <c r="OB9" s="161"/>
      <c r="OC9" s="161"/>
      <c r="OD9" s="161"/>
      <c r="OE9" s="161"/>
      <c r="OF9" s="161"/>
      <c r="OG9" s="161"/>
      <c r="OH9" s="161"/>
      <c r="OI9" s="161"/>
      <c r="OJ9" s="161"/>
      <c r="OK9" s="161"/>
      <c r="OL9" s="161"/>
      <c r="OM9" s="161"/>
      <c r="ON9" s="161"/>
      <c r="OO9" s="161"/>
      <c r="OP9" s="161"/>
      <c r="OQ9" s="161"/>
      <c r="OR9" s="161"/>
      <c r="OS9" s="161"/>
      <c r="OT9" s="161"/>
      <c r="OU9" s="161"/>
      <c r="OV9" s="161"/>
      <c r="OW9" s="161"/>
      <c r="OX9" s="161"/>
      <c r="OY9" s="161"/>
      <c r="OZ9" s="161"/>
      <c r="PA9" s="161"/>
      <c r="PB9" s="161"/>
      <c r="PC9" s="161"/>
      <c r="PD9" s="161"/>
      <c r="PE9" s="161"/>
      <c r="PF9" s="161"/>
      <c r="PG9" s="161"/>
      <c r="PH9" s="161"/>
      <c r="PI9" s="161"/>
      <c r="PJ9" s="161"/>
      <c r="PK9" s="161"/>
      <c r="PL9" s="161"/>
      <c r="PM9" s="161"/>
      <c r="PN9" s="161"/>
      <c r="PO9" s="161"/>
      <c r="PP9" s="161"/>
      <c r="PQ9" s="161"/>
      <c r="PR9" s="161"/>
      <c r="PS9" s="161"/>
      <c r="PT9" s="161"/>
      <c r="PU9" s="161"/>
      <c r="PV9" s="161"/>
      <c r="PW9" s="161"/>
      <c r="PX9" s="161"/>
      <c r="PY9" s="161"/>
      <c r="PZ9" s="161"/>
      <c r="QA9" s="161"/>
      <c r="QB9" s="161"/>
      <c r="QC9" s="161"/>
      <c r="QD9" s="161"/>
      <c r="QE9" s="161"/>
      <c r="QF9" s="161"/>
      <c r="QG9" s="161"/>
      <c r="QH9" s="161"/>
      <c r="QI9" s="161"/>
      <c r="QJ9" s="161"/>
      <c r="QK9" s="161"/>
      <c r="QL9" s="161"/>
      <c r="QM9" s="161"/>
      <c r="QN9" s="161"/>
      <c r="QO9" s="161"/>
      <c r="QP9" s="161"/>
      <c r="QQ9" s="161"/>
      <c r="QR9" s="161"/>
      <c r="QS9" s="161"/>
      <c r="QT9" s="161"/>
      <c r="QU9" s="161"/>
      <c r="QV9" s="161"/>
      <c r="QW9" s="161"/>
      <c r="QX9" s="161"/>
      <c r="QY9" s="161"/>
      <c r="QZ9" s="161"/>
      <c r="RA9" s="161"/>
      <c r="RB9" s="161"/>
      <c r="RC9" s="161"/>
      <c r="RD9" s="161"/>
      <c r="RE9" s="161"/>
      <c r="RF9" s="161"/>
      <c r="RG9" s="161"/>
      <c r="RH9" s="161"/>
      <c r="RI9" s="161"/>
      <c r="RJ9" s="161"/>
      <c r="RK9" s="161"/>
      <c r="RL9" s="161"/>
      <c r="RM9" s="161"/>
      <c r="RN9" s="161"/>
      <c r="RO9" s="161"/>
      <c r="RP9" s="161"/>
      <c r="RQ9" s="161"/>
      <c r="RR9" s="161"/>
      <c r="RS9" s="161"/>
      <c r="RT9" s="161"/>
      <c r="RU9" s="161"/>
      <c r="RV9" s="161"/>
      <c r="RW9" s="161"/>
      <c r="RX9" s="161"/>
      <c r="RY9" s="161"/>
      <c r="RZ9" s="161"/>
      <c r="SA9" s="161"/>
      <c r="SB9" s="161"/>
      <c r="SC9" s="161"/>
      <c r="SD9" s="161"/>
      <c r="SE9" s="161"/>
      <c r="SF9" s="161"/>
      <c r="SG9" s="161"/>
      <c r="SH9" s="161"/>
      <c r="SI9" s="161"/>
      <c r="SJ9" s="161"/>
      <c r="SK9" s="161"/>
      <c r="SL9" s="161"/>
      <c r="SM9" s="161"/>
      <c r="SN9" s="161"/>
      <c r="SO9" s="161"/>
      <c r="SP9" s="161"/>
      <c r="SQ9" s="161"/>
      <c r="SR9" s="161"/>
      <c r="SS9" s="161"/>
      <c r="ST9" s="161"/>
      <c r="SU9" s="161"/>
      <c r="SV9" s="161"/>
      <c r="SW9" s="161"/>
      <c r="SX9" s="161"/>
      <c r="SY9" s="161"/>
      <c r="SZ9" s="161"/>
      <c r="TA9" s="161"/>
      <c r="TB9" s="161"/>
      <c r="TC9" s="161"/>
      <c r="TD9" s="161"/>
      <c r="TE9" s="161"/>
      <c r="TF9" s="161"/>
      <c r="TG9" s="161"/>
      <c r="TH9" s="161"/>
      <c r="TI9" s="161"/>
      <c r="TJ9" s="161"/>
      <c r="TK9" s="161"/>
      <c r="TL9" s="161"/>
      <c r="TM9" s="161"/>
      <c r="TN9" s="161"/>
      <c r="TO9" s="161"/>
      <c r="TP9" s="161"/>
      <c r="TQ9" s="161"/>
      <c r="TR9" s="161"/>
      <c r="TS9" s="161"/>
      <c r="TT9" s="161"/>
      <c r="TU9" s="161"/>
      <c r="TV9" s="161"/>
      <c r="TW9" s="161"/>
      <c r="TX9" s="161"/>
      <c r="TY9" s="161"/>
      <c r="TZ9" s="161"/>
      <c r="UA9" s="161"/>
      <c r="UB9" s="161"/>
      <c r="UC9" s="161"/>
      <c r="UD9" s="161"/>
      <c r="UE9" s="161"/>
      <c r="UF9" s="161"/>
      <c r="UG9" s="161"/>
      <c r="UH9" s="161"/>
      <c r="UI9" s="161"/>
      <c r="UJ9" s="161"/>
      <c r="UK9" s="161"/>
      <c r="UL9" s="161"/>
      <c r="UM9" s="161"/>
      <c r="UN9" s="161"/>
      <c r="UO9" s="161"/>
      <c r="UP9" s="161"/>
      <c r="UQ9" s="161"/>
      <c r="UR9" s="161"/>
      <c r="US9" s="161"/>
      <c r="UT9" s="161"/>
      <c r="UU9" s="161"/>
      <c r="UV9" s="161"/>
      <c r="UW9" s="161"/>
      <c r="UX9" s="161"/>
      <c r="UY9" s="161"/>
      <c r="UZ9" s="161"/>
      <c r="VA9" s="161"/>
      <c r="VB9" s="161"/>
      <c r="VC9" s="161"/>
      <c r="VD9" s="161"/>
      <c r="VE9" s="161"/>
      <c r="VF9" s="161"/>
      <c r="VG9" s="161"/>
      <c r="VH9" s="161"/>
      <c r="VI9" s="161"/>
      <c r="VJ9" s="161"/>
      <c r="VK9" s="161"/>
      <c r="VL9" s="161"/>
      <c r="VM9" s="161"/>
      <c r="VN9" s="161"/>
      <c r="VO9" s="161"/>
      <c r="VP9" s="161"/>
      <c r="VQ9" s="161"/>
      <c r="VR9" s="161"/>
      <c r="VS9" s="161"/>
      <c r="VT9" s="161"/>
      <c r="VU9" s="161"/>
      <c r="VV9" s="161"/>
      <c r="VW9" s="161"/>
      <c r="VX9" s="161"/>
      <c r="VY9" s="161"/>
      <c r="VZ9" s="161"/>
      <c r="WA9" s="161"/>
      <c r="WB9" s="161"/>
      <c r="WC9" s="161"/>
      <c r="WD9" s="161"/>
      <c r="WE9" s="161"/>
      <c r="WF9" s="161"/>
      <c r="WG9" s="161"/>
      <c r="WH9" s="161"/>
      <c r="WI9" s="161"/>
      <c r="WJ9" s="161"/>
      <c r="WK9" s="161"/>
      <c r="WL9" s="161"/>
      <c r="WM9" s="161"/>
      <c r="WN9" s="161"/>
      <c r="WO9" s="161"/>
      <c r="WP9" s="161"/>
      <c r="WQ9" s="161"/>
      <c r="WR9" s="161"/>
      <c r="WS9" s="161"/>
      <c r="WT9" s="161"/>
      <c r="WU9" s="161"/>
      <c r="WV9" s="161"/>
      <c r="WW9" s="161"/>
      <c r="WX9" s="161"/>
      <c r="WY9" s="161"/>
      <c r="WZ9" s="161"/>
      <c r="XA9" s="161"/>
      <c r="XB9" s="161"/>
      <c r="XC9" s="161"/>
      <c r="XD9" s="161"/>
      <c r="XE9" s="161"/>
      <c r="XF9" s="161"/>
      <c r="XG9" s="161"/>
      <c r="XH9" s="161"/>
      <c r="XI9" s="161"/>
      <c r="XJ9" s="161"/>
      <c r="XK9" s="161"/>
      <c r="XL9" s="161"/>
      <c r="XM9" s="161"/>
      <c r="XN9" s="161"/>
      <c r="XO9" s="161"/>
      <c r="XP9" s="161"/>
      <c r="XQ9" s="161"/>
      <c r="XR9" s="161"/>
      <c r="XS9" s="161"/>
      <c r="XT9" s="161"/>
      <c r="XU9" s="161"/>
      <c r="XV9" s="161"/>
      <c r="XW9" s="161"/>
      <c r="XX9" s="161"/>
      <c r="XY9" s="161"/>
      <c r="XZ9" s="161"/>
      <c r="YA9" s="161"/>
      <c r="YB9" s="161"/>
      <c r="YC9" s="161"/>
      <c r="YD9" s="161"/>
      <c r="YE9" s="161"/>
      <c r="YF9" s="161"/>
      <c r="YG9" s="161"/>
      <c r="YH9" s="161"/>
      <c r="YI9" s="161"/>
      <c r="YJ9" s="161"/>
      <c r="YK9" s="161"/>
      <c r="YL9" s="161"/>
      <c r="YM9" s="161"/>
      <c r="YN9" s="161"/>
      <c r="YO9" s="161"/>
      <c r="YP9" s="161"/>
      <c r="YQ9" s="161"/>
      <c r="YR9" s="161"/>
      <c r="YS9" s="161"/>
      <c r="YT9" s="161"/>
      <c r="YU9" s="161"/>
      <c r="YV9" s="161"/>
      <c r="YW9" s="161"/>
      <c r="YX9" s="161"/>
      <c r="YY9" s="161"/>
      <c r="YZ9" s="161"/>
      <c r="ZA9" s="161"/>
      <c r="ZB9" s="161"/>
      <c r="ZC9" s="161"/>
      <c r="ZD9" s="161"/>
      <c r="ZE9" s="161"/>
      <c r="ZF9" s="161"/>
      <c r="ZG9" s="161"/>
      <c r="ZH9" s="161"/>
      <c r="ZI9" s="161"/>
      <c r="ZJ9" s="161"/>
      <c r="ZK9" s="161"/>
      <c r="ZL9" s="161"/>
      <c r="ZM9" s="161"/>
      <c r="ZN9" s="161"/>
      <c r="ZO9" s="161"/>
      <c r="ZP9" s="161"/>
      <c r="ZQ9" s="161"/>
      <c r="ZR9" s="161"/>
      <c r="ZS9" s="161"/>
      <c r="ZT9" s="161"/>
      <c r="ZU9" s="161"/>
      <c r="ZV9" s="161"/>
      <c r="ZW9" s="161"/>
      <c r="ZX9" s="161"/>
      <c r="ZY9" s="161"/>
      <c r="ZZ9" s="161"/>
      <c r="AAA9" s="161"/>
      <c r="AAB9" s="161"/>
      <c r="AAC9" s="161"/>
      <c r="AAD9" s="161"/>
      <c r="AAE9" s="161"/>
      <c r="AAF9" s="161"/>
      <c r="AAG9" s="161"/>
      <c r="AAH9" s="161"/>
      <c r="AAI9" s="161"/>
      <c r="AAJ9" s="161"/>
      <c r="AAK9" s="161"/>
      <c r="AAL9" s="161"/>
      <c r="AAM9" s="161"/>
      <c r="AAN9" s="161"/>
      <c r="AAO9" s="161"/>
      <c r="AAP9" s="161"/>
      <c r="AAQ9" s="161"/>
      <c r="AAR9" s="161"/>
      <c r="AAS9" s="161"/>
      <c r="AAT9" s="161"/>
      <c r="AAU9" s="161"/>
      <c r="AAV9" s="161"/>
      <c r="AAW9" s="161"/>
      <c r="AAX9" s="161"/>
      <c r="AAY9" s="161"/>
      <c r="AAZ9" s="161"/>
      <c r="ABA9" s="161"/>
      <c r="ABB9" s="161"/>
      <c r="ABC9" s="161"/>
      <c r="ABD9" s="161"/>
      <c r="ABE9" s="161"/>
      <c r="ABF9" s="161"/>
      <c r="ABG9" s="161"/>
      <c r="ABH9" s="161"/>
      <c r="ABI9" s="161"/>
      <c r="ABJ9" s="161"/>
      <c r="ABK9" s="161"/>
      <c r="ABL9" s="161"/>
      <c r="ABM9" s="161"/>
      <c r="ABN9" s="161"/>
      <c r="ABO9" s="161"/>
      <c r="ABP9" s="161"/>
      <c r="ABQ9" s="161"/>
      <c r="ABR9" s="161"/>
      <c r="ABS9" s="161"/>
      <c r="ABT9" s="161"/>
      <c r="ABU9" s="161"/>
      <c r="ABV9" s="161"/>
      <c r="ABW9" s="161"/>
      <c r="ABX9" s="161"/>
      <c r="ABY9" s="161"/>
      <c r="ABZ9" s="161"/>
      <c r="ACA9" s="161"/>
      <c r="ACB9" s="161"/>
      <c r="ACC9" s="161"/>
      <c r="ACD9" s="161"/>
      <c r="ACE9" s="161"/>
      <c r="ACF9" s="161"/>
      <c r="ACG9" s="161"/>
      <c r="ACH9" s="161"/>
      <c r="ACI9" s="161"/>
      <c r="ACJ9" s="161"/>
      <c r="ACK9" s="161"/>
      <c r="ACL9" s="161"/>
      <c r="ACM9" s="161"/>
      <c r="ACN9" s="161"/>
      <c r="ACO9" s="161"/>
      <c r="ACP9" s="161"/>
      <c r="ACQ9" s="161"/>
      <c r="ACR9" s="161"/>
      <c r="ACS9" s="161"/>
      <c r="ACT9" s="161"/>
      <c r="ACU9" s="161"/>
      <c r="ACV9" s="161"/>
      <c r="ACW9" s="161"/>
      <c r="ACX9" s="161"/>
      <c r="ACY9" s="161"/>
      <c r="ACZ9" s="161"/>
      <c r="ADA9" s="161"/>
      <c r="ADB9" s="161"/>
      <c r="ADC9" s="161"/>
      <c r="ADD9" s="161"/>
      <c r="ADE9" s="161"/>
      <c r="ADF9" s="161"/>
      <c r="ADG9" s="161"/>
      <c r="ADH9" s="161"/>
      <c r="ADI9" s="161"/>
      <c r="ADJ9" s="161"/>
      <c r="ADK9" s="161"/>
      <c r="ADL9" s="161"/>
      <c r="ADM9" s="161"/>
      <c r="ADN9" s="161"/>
      <c r="ADO9" s="161"/>
      <c r="ADP9" s="161"/>
      <c r="ADQ9" s="161"/>
      <c r="ADR9" s="161"/>
      <c r="ADS9" s="161"/>
      <c r="ADT9" s="161"/>
      <c r="ADU9" s="161"/>
      <c r="ADV9" s="161"/>
      <c r="ADW9" s="161"/>
      <c r="ADX9" s="161"/>
      <c r="ADY9" s="161"/>
      <c r="ADZ9" s="161"/>
      <c r="AEA9" s="161"/>
      <c r="AEB9" s="161"/>
      <c r="AEC9" s="161"/>
      <c r="AED9" s="161"/>
      <c r="AEE9" s="161"/>
      <c r="AEF9" s="161"/>
      <c r="AEG9" s="161"/>
      <c r="AEH9" s="161"/>
      <c r="AEI9" s="161"/>
      <c r="AEJ9" s="161"/>
      <c r="AEK9" s="161"/>
      <c r="AEL9" s="161"/>
      <c r="AEM9" s="161"/>
      <c r="AEN9" s="161"/>
      <c r="AEO9" s="161"/>
      <c r="AEP9" s="161"/>
      <c r="AEQ9" s="161"/>
      <c r="AER9" s="161"/>
      <c r="AES9" s="161"/>
      <c r="AET9" s="161"/>
      <c r="AEU9" s="161"/>
      <c r="AEV9" s="161"/>
      <c r="AEW9" s="161"/>
      <c r="AEX9" s="161"/>
      <c r="AEY9" s="161"/>
      <c r="AEZ9" s="161"/>
      <c r="AFA9" s="161"/>
      <c r="AFB9" s="161"/>
      <c r="AFC9" s="161"/>
      <c r="AFD9" s="161"/>
      <c r="AFE9" s="161"/>
      <c r="AFF9" s="161"/>
      <c r="AFG9" s="161"/>
      <c r="AFH9" s="161"/>
      <c r="AFI9" s="161"/>
      <c r="AFJ9" s="161"/>
      <c r="AFK9" s="161"/>
      <c r="AFL9" s="161"/>
      <c r="AFM9" s="161"/>
      <c r="AFN9" s="161"/>
      <c r="AFO9" s="161"/>
      <c r="AFP9" s="161"/>
      <c r="AFQ9" s="161"/>
      <c r="AFR9" s="161"/>
      <c r="AFS9" s="161"/>
      <c r="AFT9" s="161"/>
      <c r="AFU9" s="161"/>
      <c r="AFV9" s="161"/>
      <c r="AFW9" s="161"/>
      <c r="AFX9" s="161"/>
      <c r="AFY9" s="161"/>
      <c r="AFZ9" s="161"/>
      <c r="AGA9" s="161"/>
      <c r="AGB9" s="161"/>
      <c r="AGC9" s="161"/>
      <c r="AGD9" s="161"/>
      <c r="AGE9" s="161"/>
      <c r="AGF9" s="161"/>
      <c r="AGG9" s="161"/>
      <c r="AGH9" s="161"/>
      <c r="AGI9" s="161"/>
      <c r="AGJ9" s="161"/>
      <c r="AGK9" s="161"/>
      <c r="AGL9" s="161"/>
      <c r="AGM9" s="161"/>
      <c r="AGN9" s="161"/>
      <c r="AGO9" s="161"/>
      <c r="AGP9" s="161"/>
      <c r="AGQ9" s="161"/>
      <c r="AGR9" s="161"/>
      <c r="AGS9" s="161"/>
      <c r="AGT9" s="161"/>
      <c r="AGU9" s="161"/>
      <c r="AGV9" s="161"/>
      <c r="AGW9" s="161"/>
      <c r="AGX9" s="161"/>
      <c r="AGY9" s="161"/>
      <c r="AGZ9" s="161"/>
      <c r="AHA9" s="161"/>
      <c r="AHB9" s="161"/>
      <c r="AHC9" s="161"/>
      <c r="AHD9" s="161"/>
      <c r="AHE9" s="161"/>
      <c r="AHF9" s="161"/>
      <c r="AHG9" s="161"/>
      <c r="AHH9" s="161"/>
      <c r="AHI9" s="161"/>
      <c r="AHJ9" s="161"/>
      <c r="AHK9" s="161"/>
      <c r="AHL9" s="161"/>
      <c r="AHM9" s="161"/>
      <c r="AHN9" s="161"/>
      <c r="AHO9" s="161"/>
      <c r="AHP9" s="161"/>
      <c r="AHQ9" s="161"/>
      <c r="AHR9" s="161"/>
      <c r="AHS9" s="161"/>
      <c r="AHT9" s="161"/>
      <c r="AHU9" s="161"/>
      <c r="AHV9" s="161"/>
      <c r="AHW9" s="161"/>
      <c r="AHX9" s="161"/>
      <c r="AHY9" s="161"/>
      <c r="AHZ9" s="161"/>
      <c r="AIA9" s="161"/>
      <c r="AIB9" s="161"/>
      <c r="AIC9" s="161"/>
      <c r="AID9" s="161"/>
      <c r="AIE9" s="161"/>
      <c r="AIF9" s="161"/>
    </row>
    <row r="10" spans="1:916" s="21" customFormat="1" ht="12.75">
      <c r="B10" s="309" t="s">
        <v>33</v>
      </c>
      <c r="C10" s="146" t="s">
        <v>386</v>
      </c>
      <c r="D10" s="174"/>
      <c r="E10" s="311"/>
      <c r="F10" s="144">
        <v>0</v>
      </c>
      <c r="G10" s="304" t="s">
        <v>380</v>
      </c>
      <c r="H10" s="258"/>
      <c r="I10" s="259">
        <v>0</v>
      </c>
      <c r="J10" s="259">
        <v>0</v>
      </c>
      <c r="K10" s="259">
        <v>0</v>
      </c>
      <c r="L10" s="259">
        <v>0</v>
      </c>
      <c r="M10" s="259"/>
      <c r="N10" s="260">
        <v>0</v>
      </c>
      <c r="O10" s="259">
        <v>0</v>
      </c>
      <c r="P10" s="259">
        <v>0</v>
      </c>
      <c r="Q10" s="261">
        <f t="shared" si="0"/>
        <v>0</v>
      </c>
      <c r="R10" s="261">
        <f t="shared" si="4"/>
        <v>0</v>
      </c>
      <c r="S10" s="259">
        <v>0</v>
      </c>
      <c r="T10" s="259">
        <v>0</v>
      </c>
      <c r="U10" s="133">
        <f t="shared" si="2"/>
        <v>0</v>
      </c>
      <c r="V10" s="133">
        <f t="shared" si="3"/>
        <v>0</v>
      </c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1"/>
      <c r="BY10" s="161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1"/>
      <c r="DB10" s="161"/>
      <c r="DC10" s="161"/>
      <c r="DD10" s="161"/>
      <c r="DE10" s="161"/>
      <c r="DF10" s="161"/>
      <c r="DG10" s="161"/>
      <c r="DH10" s="161"/>
      <c r="DI10" s="161"/>
      <c r="DJ10" s="161"/>
      <c r="DK10" s="161"/>
      <c r="DL10" s="161"/>
      <c r="DM10" s="161"/>
      <c r="DN10" s="161"/>
      <c r="DO10" s="161"/>
      <c r="DP10" s="161"/>
      <c r="DQ10" s="161"/>
      <c r="DR10" s="161"/>
      <c r="DS10" s="161"/>
      <c r="DT10" s="161"/>
      <c r="DU10" s="161"/>
      <c r="DV10" s="161"/>
      <c r="DW10" s="161"/>
      <c r="DX10" s="161"/>
      <c r="DY10" s="161"/>
      <c r="DZ10" s="161"/>
      <c r="EA10" s="161"/>
      <c r="EB10" s="161"/>
      <c r="EC10" s="161"/>
      <c r="ED10" s="161"/>
      <c r="EE10" s="161"/>
      <c r="EF10" s="161"/>
      <c r="EG10" s="161"/>
      <c r="EH10" s="161"/>
      <c r="EI10" s="161"/>
      <c r="EJ10" s="161"/>
      <c r="EK10" s="161"/>
      <c r="EL10" s="161"/>
      <c r="EM10" s="161"/>
      <c r="EN10" s="161"/>
      <c r="EO10" s="161"/>
      <c r="EP10" s="161"/>
      <c r="EQ10" s="161"/>
      <c r="ER10" s="161"/>
      <c r="ES10" s="161"/>
      <c r="ET10" s="161"/>
      <c r="EU10" s="161"/>
      <c r="EV10" s="161"/>
      <c r="EW10" s="161"/>
      <c r="EX10" s="161"/>
      <c r="EY10" s="161"/>
      <c r="EZ10" s="161"/>
      <c r="FA10" s="161"/>
      <c r="FB10" s="161"/>
      <c r="FC10" s="161"/>
      <c r="FD10" s="161"/>
      <c r="FE10" s="161"/>
      <c r="FF10" s="161"/>
      <c r="FG10" s="161"/>
      <c r="FH10" s="161"/>
      <c r="FI10" s="161"/>
      <c r="FJ10" s="161"/>
      <c r="FK10" s="161"/>
      <c r="FL10" s="161"/>
      <c r="FM10" s="161"/>
      <c r="FN10" s="161"/>
      <c r="FO10" s="161"/>
      <c r="FP10" s="161"/>
      <c r="FQ10" s="161"/>
      <c r="FR10" s="161"/>
      <c r="FS10" s="161"/>
      <c r="FT10" s="161"/>
      <c r="FU10" s="161"/>
      <c r="FV10" s="161"/>
      <c r="FW10" s="161"/>
      <c r="FX10" s="161"/>
      <c r="FY10" s="161"/>
      <c r="FZ10" s="161"/>
      <c r="GA10" s="161"/>
      <c r="GB10" s="161"/>
      <c r="GC10" s="161"/>
      <c r="GD10" s="161"/>
      <c r="GE10" s="161"/>
      <c r="GF10" s="161"/>
      <c r="GG10" s="161"/>
      <c r="GH10" s="161"/>
      <c r="GI10" s="161"/>
      <c r="GJ10" s="161"/>
      <c r="GK10" s="161"/>
      <c r="GL10" s="161"/>
      <c r="GM10" s="161"/>
      <c r="GN10" s="161"/>
      <c r="GO10" s="161"/>
      <c r="GP10" s="161"/>
      <c r="GQ10" s="161"/>
      <c r="GR10" s="161"/>
      <c r="GS10" s="161"/>
      <c r="GT10" s="161"/>
      <c r="GU10" s="161"/>
      <c r="GV10" s="161"/>
      <c r="GW10" s="161"/>
      <c r="GX10" s="161"/>
      <c r="GY10" s="161"/>
      <c r="GZ10" s="161"/>
      <c r="HA10" s="161"/>
      <c r="HB10" s="161"/>
      <c r="HC10" s="161"/>
      <c r="HD10" s="161"/>
      <c r="HE10" s="161"/>
      <c r="HF10" s="161"/>
      <c r="HG10" s="161"/>
      <c r="HH10" s="161"/>
      <c r="HI10" s="161"/>
      <c r="HJ10" s="161"/>
      <c r="HK10" s="161"/>
      <c r="HL10" s="161"/>
      <c r="HM10" s="161"/>
      <c r="HN10" s="161"/>
      <c r="HO10" s="161"/>
      <c r="HP10" s="161"/>
      <c r="HQ10" s="161"/>
      <c r="HR10" s="161"/>
      <c r="HS10" s="161"/>
      <c r="HT10" s="161"/>
      <c r="HU10" s="161"/>
      <c r="HV10" s="161"/>
      <c r="HW10" s="161"/>
      <c r="HX10" s="161"/>
      <c r="HY10" s="161"/>
      <c r="HZ10" s="161"/>
      <c r="IA10" s="161"/>
      <c r="IB10" s="161"/>
      <c r="IC10" s="161"/>
      <c r="ID10" s="161"/>
      <c r="IE10" s="161"/>
      <c r="IF10" s="161"/>
      <c r="IG10" s="161"/>
      <c r="IH10" s="161"/>
      <c r="II10" s="161"/>
      <c r="IJ10" s="161"/>
      <c r="IK10" s="161"/>
      <c r="IL10" s="161"/>
      <c r="IM10" s="161"/>
      <c r="IN10" s="161"/>
      <c r="IO10" s="161"/>
      <c r="IP10" s="161"/>
      <c r="IQ10" s="161"/>
      <c r="IR10" s="161"/>
      <c r="IS10" s="161"/>
      <c r="IT10" s="161"/>
      <c r="IU10" s="161"/>
      <c r="IV10" s="161"/>
      <c r="IW10" s="161"/>
      <c r="IX10" s="161"/>
      <c r="IY10" s="161"/>
      <c r="IZ10" s="161"/>
      <c r="JA10" s="161"/>
      <c r="JB10" s="161"/>
      <c r="JC10" s="161"/>
      <c r="JD10" s="161"/>
      <c r="JE10" s="161"/>
      <c r="JF10" s="161"/>
      <c r="JG10" s="161"/>
      <c r="JH10" s="161"/>
      <c r="JI10" s="161"/>
      <c r="JJ10" s="161"/>
      <c r="JK10" s="161"/>
      <c r="JL10" s="161"/>
      <c r="JM10" s="161"/>
      <c r="JN10" s="161"/>
      <c r="JO10" s="161"/>
      <c r="JP10" s="161"/>
      <c r="JQ10" s="161"/>
      <c r="JR10" s="161"/>
      <c r="JS10" s="161"/>
      <c r="JT10" s="161"/>
      <c r="JU10" s="161"/>
      <c r="JV10" s="161"/>
      <c r="JW10" s="161"/>
      <c r="JX10" s="161"/>
      <c r="JY10" s="161"/>
      <c r="JZ10" s="161"/>
      <c r="KA10" s="161"/>
      <c r="KB10" s="161"/>
      <c r="KC10" s="161"/>
      <c r="KD10" s="161"/>
      <c r="KE10" s="161"/>
      <c r="KF10" s="161"/>
      <c r="KG10" s="161"/>
      <c r="KH10" s="161"/>
      <c r="KI10" s="161"/>
      <c r="KJ10" s="161"/>
      <c r="KK10" s="161"/>
      <c r="KL10" s="161"/>
      <c r="KM10" s="161"/>
      <c r="KN10" s="161"/>
      <c r="KO10" s="161"/>
      <c r="KP10" s="161"/>
      <c r="KQ10" s="161"/>
      <c r="KR10" s="161"/>
      <c r="KS10" s="161"/>
      <c r="KT10" s="161"/>
      <c r="KU10" s="161"/>
      <c r="KV10" s="161"/>
      <c r="KW10" s="161"/>
      <c r="KX10" s="161"/>
      <c r="KY10" s="161"/>
      <c r="KZ10" s="161"/>
      <c r="LA10" s="161"/>
      <c r="LB10" s="161"/>
      <c r="LC10" s="161"/>
      <c r="LD10" s="161"/>
      <c r="LE10" s="161"/>
      <c r="LF10" s="161"/>
      <c r="LG10" s="161"/>
      <c r="LH10" s="161"/>
      <c r="LI10" s="161"/>
      <c r="LJ10" s="161"/>
      <c r="LK10" s="161"/>
      <c r="LL10" s="161"/>
      <c r="LM10" s="161"/>
      <c r="LN10" s="161"/>
      <c r="LO10" s="161"/>
      <c r="LP10" s="161"/>
      <c r="LQ10" s="161"/>
      <c r="LR10" s="161"/>
      <c r="LS10" s="161"/>
      <c r="LT10" s="161"/>
      <c r="LU10" s="161"/>
      <c r="LV10" s="161"/>
      <c r="LW10" s="161"/>
      <c r="LX10" s="161"/>
      <c r="LY10" s="161"/>
      <c r="LZ10" s="161"/>
      <c r="MA10" s="161"/>
      <c r="MB10" s="161"/>
      <c r="MC10" s="161"/>
      <c r="MD10" s="161"/>
      <c r="ME10" s="161"/>
      <c r="MF10" s="161"/>
      <c r="MG10" s="161"/>
      <c r="MH10" s="161"/>
      <c r="MI10" s="161"/>
      <c r="MJ10" s="161"/>
      <c r="MK10" s="161"/>
      <c r="ML10" s="161"/>
      <c r="MM10" s="161"/>
      <c r="MN10" s="161"/>
      <c r="MO10" s="161"/>
      <c r="MP10" s="161"/>
      <c r="MQ10" s="161"/>
      <c r="MR10" s="161"/>
      <c r="MS10" s="161"/>
      <c r="MT10" s="161"/>
      <c r="MU10" s="161"/>
      <c r="MV10" s="161"/>
      <c r="MW10" s="161"/>
      <c r="MX10" s="161"/>
      <c r="MY10" s="161"/>
      <c r="MZ10" s="161"/>
      <c r="NA10" s="161"/>
      <c r="NB10" s="161"/>
      <c r="NC10" s="161"/>
      <c r="ND10" s="161"/>
      <c r="NE10" s="161"/>
      <c r="NF10" s="161"/>
      <c r="NG10" s="161"/>
      <c r="NH10" s="161"/>
      <c r="NI10" s="161"/>
      <c r="NJ10" s="161"/>
      <c r="NK10" s="161"/>
      <c r="NL10" s="161"/>
      <c r="NM10" s="161"/>
      <c r="NN10" s="161"/>
      <c r="NO10" s="161"/>
      <c r="NP10" s="161"/>
      <c r="NQ10" s="161"/>
      <c r="NR10" s="161"/>
      <c r="NS10" s="161"/>
      <c r="NT10" s="161"/>
      <c r="NU10" s="161"/>
      <c r="NV10" s="161"/>
      <c r="NW10" s="161"/>
      <c r="NX10" s="161"/>
      <c r="NY10" s="161"/>
      <c r="NZ10" s="161"/>
      <c r="OA10" s="161"/>
      <c r="OB10" s="161"/>
      <c r="OC10" s="161"/>
      <c r="OD10" s="161"/>
      <c r="OE10" s="161"/>
      <c r="OF10" s="161"/>
      <c r="OG10" s="161"/>
      <c r="OH10" s="161"/>
      <c r="OI10" s="161"/>
      <c r="OJ10" s="161"/>
      <c r="OK10" s="161"/>
      <c r="OL10" s="161"/>
      <c r="OM10" s="161"/>
      <c r="ON10" s="161"/>
      <c r="OO10" s="161"/>
      <c r="OP10" s="161"/>
      <c r="OQ10" s="161"/>
      <c r="OR10" s="161"/>
      <c r="OS10" s="161"/>
      <c r="OT10" s="161"/>
      <c r="OU10" s="161"/>
      <c r="OV10" s="161"/>
      <c r="OW10" s="161"/>
      <c r="OX10" s="161"/>
      <c r="OY10" s="161"/>
      <c r="OZ10" s="161"/>
      <c r="PA10" s="161"/>
      <c r="PB10" s="161"/>
      <c r="PC10" s="161"/>
      <c r="PD10" s="161"/>
      <c r="PE10" s="161"/>
      <c r="PF10" s="161"/>
      <c r="PG10" s="161"/>
      <c r="PH10" s="161"/>
      <c r="PI10" s="161"/>
      <c r="PJ10" s="161"/>
      <c r="PK10" s="161"/>
      <c r="PL10" s="161"/>
      <c r="PM10" s="161"/>
      <c r="PN10" s="161"/>
      <c r="PO10" s="161"/>
      <c r="PP10" s="161"/>
      <c r="PQ10" s="161"/>
      <c r="PR10" s="161"/>
      <c r="PS10" s="161"/>
      <c r="PT10" s="161"/>
      <c r="PU10" s="161"/>
      <c r="PV10" s="161"/>
      <c r="PW10" s="161"/>
      <c r="PX10" s="161"/>
      <c r="PY10" s="161"/>
      <c r="PZ10" s="161"/>
      <c r="QA10" s="161"/>
      <c r="QB10" s="161"/>
      <c r="QC10" s="161"/>
      <c r="QD10" s="161"/>
      <c r="QE10" s="161"/>
      <c r="QF10" s="161"/>
      <c r="QG10" s="161"/>
      <c r="QH10" s="161"/>
      <c r="QI10" s="161"/>
      <c r="QJ10" s="161"/>
      <c r="QK10" s="161"/>
      <c r="QL10" s="161"/>
      <c r="QM10" s="161"/>
      <c r="QN10" s="161"/>
      <c r="QO10" s="161"/>
      <c r="QP10" s="161"/>
      <c r="QQ10" s="161"/>
      <c r="QR10" s="161"/>
      <c r="QS10" s="161"/>
      <c r="QT10" s="161"/>
      <c r="QU10" s="161"/>
      <c r="QV10" s="161"/>
      <c r="QW10" s="161"/>
      <c r="QX10" s="161"/>
      <c r="QY10" s="161"/>
      <c r="QZ10" s="161"/>
      <c r="RA10" s="161"/>
      <c r="RB10" s="161"/>
      <c r="RC10" s="161"/>
      <c r="RD10" s="161"/>
      <c r="RE10" s="161"/>
      <c r="RF10" s="161"/>
      <c r="RG10" s="161"/>
      <c r="RH10" s="161"/>
      <c r="RI10" s="161"/>
      <c r="RJ10" s="161"/>
      <c r="RK10" s="161"/>
      <c r="RL10" s="161"/>
      <c r="RM10" s="161"/>
      <c r="RN10" s="161"/>
      <c r="RO10" s="161"/>
      <c r="RP10" s="161"/>
      <c r="RQ10" s="161"/>
      <c r="RR10" s="161"/>
      <c r="RS10" s="161"/>
      <c r="RT10" s="161"/>
      <c r="RU10" s="161"/>
      <c r="RV10" s="161"/>
      <c r="RW10" s="161"/>
      <c r="RX10" s="161"/>
      <c r="RY10" s="161"/>
      <c r="RZ10" s="161"/>
      <c r="SA10" s="161"/>
      <c r="SB10" s="161"/>
      <c r="SC10" s="161"/>
      <c r="SD10" s="161"/>
      <c r="SE10" s="161"/>
      <c r="SF10" s="161"/>
      <c r="SG10" s="161"/>
      <c r="SH10" s="161"/>
      <c r="SI10" s="161"/>
      <c r="SJ10" s="161"/>
      <c r="SK10" s="161"/>
      <c r="SL10" s="161"/>
      <c r="SM10" s="161"/>
      <c r="SN10" s="161"/>
      <c r="SO10" s="161"/>
      <c r="SP10" s="161"/>
      <c r="SQ10" s="161"/>
      <c r="SR10" s="161"/>
      <c r="SS10" s="161"/>
      <c r="ST10" s="161"/>
      <c r="SU10" s="161"/>
      <c r="SV10" s="161"/>
      <c r="SW10" s="161"/>
      <c r="SX10" s="161"/>
      <c r="SY10" s="161"/>
      <c r="SZ10" s="161"/>
      <c r="TA10" s="161"/>
      <c r="TB10" s="161"/>
      <c r="TC10" s="161"/>
      <c r="TD10" s="161"/>
      <c r="TE10" s="161"/>
      <c r="TF10" s="161"/>
      <c r="TG10" s="161"/>
      <c r="TH10" s="161"/>
      <c r="TI10" s="161"/>
      <c r="TJ10" s="161"/>
      <c r="TK10" s="161"/>
      <c r="TL10" s="161"/>
      <c r="TM10" s="161"/>
      <c r="TN10" s="161"/>
      <c r="TO10" s="161"/>
      <c r="TP10" s="161"/>
      <c r="TQ10" s="161"/>
      <c r="TR10" s="161"/>
      <c r="TS10" s="161"/>
      <c r="TT10" s="161"/>
      <c r="TU10" s="161"/>
      <c r="TV10" s="161"/>
      <c r="TW10" s="161"/>
      <c r="TX10" s="161"/>
      <c r="TY10" s="161"/>
      <c r="TZ10" s="161"/>
      <c r="UA10" s="161"/>
      <c r="UB10" s="161"/>
      <c r="UC10" s="161"/>
      <c r="UD10" s="161"/>
      <c r="UE10" s="161"/>
      <c r="UF10" s="161"/>
      <c r="UG10" s="161"/>
      <c r="UH10" s="161"/>
      <c r="UI10" s="161"/>
      <c r="UJ10" s="161"/>
      <c r="UK10" s="161"/>
      <c r="UL10" s="161"/>
      <c r="UM10" s="161"/>
      <c r="UN10" s="161"/>
      <c r="UO10" s="161"/>
      <c r="UP10" s="161"/>
      <c r="UQ10" s="161"/>
      <c r="UR10" s="161"/>
      <c r="US10" s="161"/>
      <c r="UT10" s="161"/>
      <c r="UU10" s="161"/>
      <c r="UV10" s="161"/>
      <c r="UW10" s="161"/>
      <c r="UX10" s="161"/>
      <c r="UY10" s="161"/>
      <c r="UZ10" s="161"/>
      <c r="VA10" s="161"/>
      <c r="VB10" s="161"/>
      <c r="VC10" s="161"/>
      <c r="VD10" s="161"/>
      <c r="VE10" s="161"/>
      <c r="VF10" s="161"/>
      <c r="VG10" s="161"/>
      <c r="VH10" s="161"/>
      <c r="VI10" s="161"/>
      <c r="VJ10" s="161"/>
      <c r="VK10" s="161"/>
      <c r="VL10" s="161"/>
      <c r="VM10" s="161"/>
      <c r="VN10" s="161"/>
      <c r="VO10" s="161"/>
      <c r="VP10" s="161"/>
      <c r="VQ10" s="161"/>
      <c r="VR10" s="161"/>
      <c r="VS10" s="161"/>
      <c r="VT10" s="161"/>
      <c r="VU10" s="161"/>
      <c r="VV10" s="161"/>
      <c r="VW10" s="161"/>
      <c r="VX10" s="161"/>
      <c r="VY10" s="161"/>
      <c r="VZ10" s="161"/>
      <c r="WA10" s="161"/>
      <c r="WB10" s="161"/>
      <c r="WC10" s="161"/>
      <c r="WD10" s="161"/>
      <c r="WE10" s="161"/>
      <c r="WF10" s="161"/>
      <c r="WG10" s="161"/>
      <c r="WH10" s="161"/>
      <c r="WI10" s="161"/>
      <c r="WJ10" s="161"/>
      <c r="WK10" s="161"/>
      <c r="WL10" s="161"/>
      <c r="WM10" s="161"/>
      <c r="WN10" s="161"/>
      <c r="WO10" s="161"/>
      <c r="WP10" s="161"/>
      <c r="WQ10" s="161"/>
      <c r="WR10" s="161"/>
      <c r="WS10" s="161"/>
      <c r="WT10" s="161"/>
      <c r="WU10" s="161"/>
      <c r="WV10" s="161"/>
      <c r="WW10" s="161"/>
      <c r="WX10" s="161"/>
      <c r="WY10" s="161"/>
      <c r="WZ10" s="161"/>
      <c r="XA10" s="161"/>
      <c r="XB10" s="161"/>
      <c r="XC10" s="161"/>
      <c r="XD10" s="161"/>
      <c r="XE10" s="161"/>
      <c r="XF10" s="161"/>
      <c r="XG10" s="161"/>
      <c r="XH10" s="161"/>
      <c r="XI10" s="161"/>
      <c r="XJ10" s="161"/>
      <c r="XK10" s="161"/>
      <c r="XL10" s="161"/>
      <c r="XM10" s="161"/>
      <c r="XN10" s="161"/>
      <c r="XO10" s="161"/>
      <c r="XP10" s="161"/>
      <c r="XQ10" s="161"/>
      <c r="XR10" s="161"/>
      <c r="XS10" s="161"/>
      <c r="XT10" s="161"/>
      <c r="XU10" s="161"/>
      <c r="XV10" s="161"/>
      <c r="XW10" s="161"/>
      <c r="XX10" s="161"/>
      <c r="XY10" s="161"/>
      <c r="XZ10" s="161"/>
      <c r="YA10" s="161"/>
      <c r="YB10" s="161"/>
      <c r="YC10" s="161"/>
      <c r="YD10" s="161"/>
      <c r="YE10" s="161"/>
      <c r="YF10" s="161"/>
      <c r="YG10" s="161"/>
      <c r="YH10" s="161"/>
      <c r="YI10" s="161"/>
      <c r="YJ10" s="161"/>
      <c r="YK10" s="161"/>
      <c r="YL10" s="161"/>
      <c r="YM10" s="161"/>
      <c r="YN10" s="161"/>
      <c r="YO10" s="161"/>
      <c r="YP10" s="161"/>
      <c r="YQ10" s="161"/>
      <c r="YR10" s="161"/>
      <c r="YS10" s="161"/>
      <c r="YT10" s="161"/>
      <c r="YU10" s="161"/>
      <c r="YV10" s="161"/>
      <c r="YW10" s="161"/>
      <c r="YX10" s="161"/>
      <c r="YY10" s="161"/>
      <c r="YZ10" s="161"/>
      <c r="ZA10" s="161"/>
      <c r="ZB10" s="161"/>
      <c r="ZC10" s="161"/>
      <c r="ZD10" s="161"/>
      <c r="ZE10" s="161"/>
      <c r="ZF10" s="161"/>
      <c r="ZG10" s="161"/>
      <c r="ZH10" s="161"/>
      <c r="ZI10" s="161"/>
      <c r="ZJ10" s="161"/>
      <c r="ZK10" s="161"/>
      <c r="ZL10" s="161"/>
      <c r="ZM10" s="161"/>
      <c r="ZN10" s="161"/>
      <c r="ZO10" s="161"/>
      <c r="ZP10" s="161"/>
      <c r="ZQ10" s="161"/>
      <c r="ZR10" s="161"/>
      <c r="ZS10" s="161"/>
      <c r="ZT10" s="161"/>
      <c r="ZU10" s="161"/>
      <c r="ZV10" s="161"/>
      <c r="ZW10" s="161"/>
      <c r="ZX10" s="161"/>
      <c r="ZY10" s="161"/>
      <c r="ZZ10" s="161"/>
      <c r="AAA10" s="161"/>
      <c r="AAB10" s="161"/>
      <c r="AAC10" s="161"/>
      <c r="AAD10" s="161"/>
      <c r="AAE10" s="161"/>
      <c r="AAF10" s="161"/>
      <c r="AAG10" s="161"/>
      <c r="AAH10" s="161"/>
      <c r="AAI10" s="161"/>
      <c r="AAJ10" s="161"/>
      <c r="AAK10" s="161"/>
      <c r="AAL10" s="161"/>
      <c r="AAM10" s="161"/>
      <c r="AAN10" s="161"/>
      <c r="AAO10" s="161"/>
      <c r="AAP10" s="161"/>
      <c r="AAQ10" s="161"/>
      <c r="AAR10" s="161"/>
      <c r="AAS10" s="161"/>
      <c r="AAT10" s="161"/>
      <c r="AAU10" s="161"/>
      <c r="AAV10" s="161"/>
      <c r="AAW10" s="161"/>
      <c r="AAX10" s="161"/>
      <c r="AAY10" s="161"/>
      <c r="AAZ10" s="161"/>
      <c r="ABA10" s="161"/>
      <c r="ABB10" s="161"/>
      <c r="ABC10" s="161"/>
      <c r="ABD10" s="161"/>
      <c r="ABE10" s="161"/>
      <c r="ABF10" s="161"/>
      <c r="ABG10" s="161"/>
      <c r="ABH10" s="161"/>
      <c r="ABI10" s="161"/>
      <c r="ABJ10" s="161"/>
      <c r="ABK10" s="161"/>
      <c r="ABL10" s="161"/>
      <c r="ABM10" s="161"/>
      <c r="ABN10" s="161"/>
      <c r="ABO10" s="161"/>
      <c r="ABP10" s="161"/>
      <c r="ABQ10" s="161"/>
      <c r="ABR10" s="161"/>
      <c r="ABS10" s="161"/>
      <c r="ABT10" s="161"/>
      <c r="ABU10" s="161"/>
      <c r="ABV10" s="161"/>
      <c r="ABW10" s="161"/>
      <c r="ABX10" s="161"/>
      <c r="ABY10" s="161"/>
      <c r="ABZ10" s="161"/>
      <c r="ACA10" s="161"/>
      <c r="ACB10" s="161"/>
      <c r="ACC10" s="161"/>
      <c r="ACD10" s="161"/>
      <c r="ACE10" s="161"/>
      <c r="ACF10" s="161"/>
      <c r="ACG10" s="161"/>
      <c r="ACH10" s="161"/>
      <c r="ACI10" s="161"/>
      <c r="ACJ10" s="161"/>
      <c r="ACK10" s="161"/>
      <c r="ACL10" s="161"/>
      <c r="ACM10" s="161"/>
      <c r="ACN10" s="161"/>
      <c r="ACO10" s="161"/>
      <c r="ACP10" s="161"/>
      <c r="ACQ10" s="161"/>
      <c r="ACR10" s="161"/>
      <c r="ACS10" s="161"/>
      <c r="ACT10" s="161"/>
      <c r="ACU10" s="161"/>
      <c r="ACV10" s="161"/>
      <c r="ACW10" s="161"/>
      <c r="ACX10" s="161"/>
      <c r="ACY10" s="161"/>
      <c r="ACZ10" s="161"/>
      <c r="ADA10" s="161"/>
      <c r="ADB10" s="161"/>
      <c r="ADC10" s="161"/>
      <c r="ADD10" s="161"/>
      <c r="ADE10" s="161"/>
      <c r="ADF10" s="161"/>
      <c r="ADG10" s="161"/>
      <c r="ADH10" s="161"/>
      <c r="ADI10" s="161"/>
      <c r="ADJ10" s="161"/>
      <c r="ADK10" s="161"/>
      <c r="ADL10" s="161"/>
      <c r="ADM10" s="161"/>
      <c r="ADN10" s="161"/>
      <c r="ADO10" s="161"/>
      <c r="ADP10" s="161"/>
      <c r="ADQ10" s="161"/>
      <c r="ADR10" s="161"/>
      <c r="ADS10" s="161"/>
      <c r="ADT10" s="161"/>
      <c r="ADU10" s="161"/>
      <c r="ADV10" s="161"/>
      <c r="ADW10" s="161"/>
      <c r="ADX10" s="161"/>
      <c r="ADY10" s="161"/>
      <c r="ADZ10" s="161"/>
      <c r="AEA10" s="161"/>
      <c r="AEB10" s="161"/>
      <c r="AEC10" s="161"/>
      <c r="AED10" s="161"/>
      <c r="AEE10" s="161"/>
      <c r="AEF10" s="161"/>
      <c r="AEG10" s="161"/>
      <c r="AEH10" s="161"/>
      <c r="AEI10" s="161"/>
      <c r="AEJ10" s="161"/>
      <c r="AEK10" s="161"/>
      <c r="AEL10" s="161"/>
      <c r="AEM10" s="161"/>
      <c r="AEN10" s="161"/>
      <c r="AEO10" s="161"/>
      <c r="AEP10" s="161"/>
      <c r="AEQ10" s="161"/>
      <c r="AER10" s="161"/>
      <c r="AES10" s="161"/>
      <c r="AET10" s="161"/>
      <c r="AEU10" s="161"/>
      <c r="AEV10" s="161"/>
      <c r="AEW10" s="161"/>
      <c r="AEX10" s="161"/>
      <c r="AEY10" s="161"/>
      <c r="AEZ10" s="161"/>
      <c r="AFA10" s="161"/>
      <c r="AFB10" s="161"/>
      <c r="AFC10" s="161"/>
      <c r="AFD10" s="161"/>
      <c r="AFE10" s="161"/>
      <c r="AFF10" s="161"/>
      <c r="AFG10" s="161"/>
      <c r="AFH10" s="161"/>
      <c r="AFI10" s="161"/>
      <c r="AFJ10" s="161"/>
      <c r="AFK10" s="161"/>
      <c r="AFL10" s="161"/>
      <c r="AFM10" s="161"/>
      <c r="AFN10" s="161"/>
      <c r="AFO10" s="161"/>
      <c r="AFP10" s="161"/>
      <c r="AFQ10" s="161"/>
      <c r="AFR10" s="161"/>
      <c r="AFS10" s="161"/>
      <c r="AFT10" s="161"/>
      <c r="AFU10" s="161"/>
      <c r="AFV10" s="161"/>
      <c r="AFW10" s="161"/>
      <c r="AFX10" s="161"/>
      <c r="AFY10" s="161"/>
      <c r="AFZ10" s="161"/>
      <c r="AGA10" s="161"/>
      <c r="AGB10" s="161"/>
      <c r="AGC10" s="161"/>
      <c r="AGD10" s="161"/>
      <c r="AGE10" s="161"/>
      <c r="AGF10" s="161"/>
      <c r="AGG10" s="161"/>
      <c r="AGH10" s="161"/>
      <c r="AGI10" s="161"/>
      <c r="AGJ10" s="161"/>
      <c r="AGK10" s="161"/>
      <c r="AGL10" s="161"/>
      <c r="AGM10" s="161"/>
      <c r="AGN10" s="161"/>
      <c r="AGO10" s="161"/>
      <c r="AGP10" s="161"/>
      <c r="AGQ10" s="161"/>
      <c r="AGR10" s="161"/>
      <c r="AGS10" s="161"/>
      <c r="AGT10" s="161"/>
      <c r="AGU10" s="161"/>
      <c r="AGV10" s="161"/>
      <c r="AGW10" s="161"/>
      <c r="AGX10" s="161"/>
      <c r="AGY10" s="161"/>
      <c r="AGZ10" s="161"/>
      <c r="AHA10" s="161"/>
      <c r="AHB10" s="161"/>
      <c r="AHC10" s="161"/>
      <c r="AHD10" s="161"/>
      <c r="AHE10" s="161"/>
      <c r="AHF10" s="161"/>
      <c r="AHG10" s="161"/>
      <c r="AHH10" s="161"/>
      <c r="AHI10" s="161"/>
      <c r="AHJ10" s="161"/>
      <c r="AHK10" s="161"/>
      <c r="AHL10" s="161"/>
      <c r="AHM10" s="161"/>
      <c r="AHN10" s="161"/>
      <c r="AHO10" s="161"/>
      <c r="AHP10" s="161"/>
      <c r="AHQ10" s="161"/>
      <c r="AHR10" s="161"/>
      <c r="AHS10" s="161"/>
      <c r="AHT10" s="161"/>
      <c r="AHU10" s="161"/>
      <c r="AHV10" s="161"/>
      <c r="AHW10" s="161"/>
      <c r="AHX10" s="161"/>
      <c r="AHY10" s="161"/>
      <c r="AHZ10" s="161"/>
      <c r="AIA10" s="161"/>
      <c r="AIB10" s="161"/>
      <c r="AIC10" s="161"/>
      <c r="AID10" s="161"/>
      <c r="AIE10" s="161"/>
      <c r="AIF10" s="161"/>
    </row>
    <row r="11" spans="1:916" s="21" customFormat="1" ht="12.75">
      <c r="B11" s="309" t="s">
        <v>33</v>
      </c>
      <c r="C11" s="146" t="s">
        <v>387</v>
      </c>
      <c r="D11" s="174"/>
      <c r="E11" s="310"/>
      <c r="F11" s="144">
        <f>'Home Appliances {G}'!A$16</f>
        <v>14.000000000000002</v>
      </c>
      <c r="G11" s="304" t="s">
        <v>380</v>
      </c>
      <c r="H11" s="258">
        <f>'Home Appliances {G}'!A$10</f>
        <v>7752.2000000001335</v>
      </c>
      <c r="I11" s="259">
        <f>'Home Appliances {G}'!A$8</f>
        <v>0</v>
      </c>
      <c r="J11" s="259">
        <f>'Home Appliances {G}'!A$12</f>
        <v>0</v>
      </c>
      <c r="K11" s="259">
        <f>'Home Appliances {G}'!A$14</f>
        <v>0</v>
      </c>
      <c r="L11" s="259">
        <f>SUM('Home Appliances {G}'!Q$5:Q$1000)</f>
        <v>0</v>
      </c>
      <c r="M11" s="259"/>
      <c r="N11" s="260">
        <f>'Home Appliances {G}'!A$18</f>
        <v>0</v>
      </c>
      <c r="O11" s="259">
        <f>'Home Appliances {G}'!A$20</f>
        <v>0</v>
      </c>
      <c r="P11" s="259">
        <f>SUM('Home Appliances {G}'!R$5:R$1000)</f>
        <v>134.4</v>
      </c>
      <c r="Q11" s="261">
        <f t="shared" si="0"/>
        <v>0</v>
      </c>
      <c r="R11" s="261">
        <f t="shared" si="4"/>
        <v>0</v>
      </c>
      <c r="S11" s="259">
        <f>SUM('Home Appliances {G}'!AM$5:AM$1000)</f>
        <v>74467.072895193924</v>
      </c>
      <c r="T11" s="259">
        <f>SUM('Home Appliances {G}'!AD$5:AD$1000)</f>
        <v>1047044.712097623</v>
      </c>
      <c r="U11" s="133">
        <f t="shared" si="2"/>
        <v>0</v>
      </c>
      <c r="V11" s="133">
        <f t="shared" si="3"/>
        <v>0</v>
      </c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1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1"/>
      <c r="CJ11" s="161"/>
      <c r="CK11" s="161"/>
      <c r="CL11" s="161"/>
      <c r="CM11" s="161"/>
      <c r="CN11" s="161"/>
      <c r="CO11" s="161"/>
      <c r="CP11" s="161"/>
      <c r="CQ11" s="161"/>
      <c r="CR11" s="161"/>
      <c r="CS11" s="161"/>
      <c r="CT11" s="161"/>
      <c r="CU11" s="161"/>
      <c r="CV11" s="161"/>
      <c r="CW11" s="161"/>
      <c r="CX11" s="161"/>
      <c r="CY11" s="161"/>
      <c r="CZ11" s="161"/>
      <c r="DA11" s="161"/>
      <c r="DB11" s="161"/>
      <c r="DC11" s="161"/>
      <c r="DD11" s="161"/>
      <c r="DE11" s="161"/>
      <c r="DF11" s="161"/>
      <c r="DG11" s="161"/>
      <c r="DH11" s="161"/>
      <c r="DI11" s="161"/>
      <c r="DJ11" s="161"/>
      <c r="DK11" s="161"/>
      <c r="DL11" s="161"/>
      <c r="DM11" s="161"/>
      <c r="DN11" s="161"/>
      <c r="DO11" s="161"/>
      <c r="DP11" s="161"/>
      <c r="DQ11" s="161"/>
      <c r="DR11" s="161"/>
      <c r="DS11" s="161"/>
      <c r="DT11" s="161"/>
      <c r="DU11" s="161"/>
      <c r="DV11" s="161"/>
      <c r="DW11" s="161"/>
      <c r="DX11" s="161"/>
      <c r="DY11" s="161"/>
      <c r="DZ11" s="161"/>
      <c r="EA11" s="161"/>
      <c r="EB11" s="161"/>
      <c r="EC11" s="161"/>
      <c r="ED11" s="161"/>
      <c r="EE11" s="161"/>
      <c r="EF11" s="161"/>
      <c r="EG11" s="161"/>
      <c r="EH11" s="161"/>
      <c r="EI11" s="161"/>
      <c r="EJ11" s="161"/>
      <c r="EK11" s="161"/>
      <c r="EL11" s="161"/>
      <c r="EM11" s="161"/>
      <c r="EN11" s="161"/>
      <c r="EO11" s="161"/>
      <c r="EP11" s="161"/>
      <c r="EQ11" s="161"/>
      <c r="ER11" s="161"/>
      <c r="ES11" s="161"/>
      <c r="ET11" s="161"/>
      <c r="EU11" s="161"/>
      <c r="EV11" s="161"/>
      <c r="EW11" s="161"/>
      <c r="EX11" s="161"/>
      <c r="EY11" s="161"/>
      <c r="EZ11" s="161"/>
      <c r="FA11" s="161"/>
      <c r="FB11" s="161"/>
      <c r="FC11" s="161"/>
      <c r="FD11" s="161"/>
      <c r="FE11" s="161"/>
      <c r="FF11" s="161"/>
      <c r="FG11" s="161"/>
      <c r="FH11" s="161"/>
      <c r="FI11" s="161"/>
      <c r="FJ11" s="161"/>
      <c r="FK11" s="161"/>
      <c r="FL11" s="161"/>
      <c r="FM11" s="161"/>
      <c r="FN11" s="161"/>
      <c r="FO11" s="161"/>
      <c r="FP11" s="161"/>
      <c r="FQ11" s="161"/>
      <c r="FR11" s="161"/>
      <c r="FS11" s="161"/>
      <c r="FT11" s="161"/>
      <c r="FU11" s="161"/>
      <c r="FV11" s="161"/>
      <c r="FW11" s="161"/>
      <c r="FX11" s="161"/>
      <c r="FY11" s="161"/>
      <c r="FZ11" s="161"/>
      <c r="GA11" s="161"/>
      <c r="GB11" s="161"/>
      <c r="GC11" s="161"/>
      <c r="GD11" s="161"/>
      <c r="GE11" s="161"/>
      <c r="GF11" s="161"/>
      <c r="GG11" s="161"/>
      <c r="GH11" s="161"/>
      <c r="GI11" s="161"/>
      <c r="GJ11" s="161"/>
      <c r="GK11" s="161"/>
      <c r="GL11" s="161"/>
      <c r="GM11" s="161"/>
      <c r="GN11" s="161"/>
      <c r="GO11" s="161"/>
      <c r="GP11" s="161"/>
      <c r="GQ11" s="161"/>
      <c r="GR11" s="161"/>
      <c r="GS11" s="161"/>
      <c r="GT11" s="161"/>
      <c r="GU11" s="161"/>
      <c r="GV11" s="161"/>
      <c r="GW11" s="161"/>
      <c r="GX11" s="161"/>
      <c r="GY11" s="161"/>
      <c r="GZ11" s="161"/>
      <c r="HA11" s="161"/>
      <c r="HB11" s="161"/>
      <c r="HC11" s="161"/>
      <c r="HD11" s="161"/>
      <c r="HE11" s="161"/>
      <c r="HF11" s="161"/>
      <c r="HG11" s="161"/>
      <c r="HH11" s="161"/>
      <c r="HI11" s="161"/>
      <c r="HJ11" s="161"/>
      <c r="HK11" s="161"/>
      <c r="HL11" s="161"/>
      <c r="HM11" s="161"/>
      <c r="HN11" s="161"/>
      <c r="HO11" s="161"/>
      <c r="HP11" s="161"/>
      <c r="HQ11" s="161"/>
      <c r="HR11" s="161"/>
      <c r="HS11" s="161"/>
      <c r="HT11" s="161"/>
      <c r="HU11" s="161"/>
      <c r="HV11" s="161"/>
      <c r="HW11" s="161"/>
      <c r="HX11" s="161"/>
      <c r="HY11" s="161"/>
      <c r="HZ11" s="161"/>
      <c r="IA11" s="161"/>
      <c r="IB11" s="161"/>
      <c r="IC11" s="161"/>
      <c r="ID11" s="161"/>
      <c r="IE11" s="161"/>
      <c r="IF11" s="161"/>
      <c r="IG11" s="161"/>
      <c r="IH11" s="161"/>
      <c r="II11" s="161"/>
      <c r="IJ11" s="161"/>
      <c r="IK11" s="161"/>
      <c r="IL11" s="161"/>
      <c r="IM11" s="161"/>
      <c r="IN11" s="161"/>
      <c r="IO11" s="161"/>
      <c r="IP11" s="161"/>
      <c r="IQ11" s="161"/>
      <c r="IR11" s="161"/>
      <c r="IS11" s="161"/>
      <c r="IT11" s="161"/>
      <c r="IU11" s="161"/>
      <c r="IV11" s="161"/>
      <c r="IW11" s="161"/>
      <c r="IX11" s="161"/>
      <c r="IY11" s="161"/>
      <c r="IZ11" s="161"/>
      <c r="JA11" s="161"/>
      <c r="JB11" s="161"/>
      <c r="JC11" s="161"/>
      <c r="JD11" s="161"/>
      <c r="JE11" s="161"/>
      <c r="JF11" s="161"/>
      <c r="JG11" s="161"/>
      <c r="JH11" s="161"/>
      <c r="JI11" s="161"/>
      <c r="JJ11" s="161"/>
      <c r="JK11" s="161"/>
      <c r="JL11" s="161"/>
      <c r="JM11" s="161"/>
      <c r="JN11" s="161"/>
      <c r="JO11" s="161"/>
      <c r="JP11" s="161"/>
      <c r="JQ11" s="161"/>
      <c r="JR11" s="161"/>
      <c r="JS11" s="161"/>
      <c r="JT11" s="161"/>
      <c r="JU11" s="161"/>
      <c r="JV11" s="161"/>
      <c r="JW11" s="161"/>
      <c r="JX11" s="161"/>
      <c r="JY11" s="161"/>
      <c r="JZ11" s="161"/>
      <c r="KA11" s="161"/>
      <c r="KB11" s="161"/>
      <c r="KC11" s="161"/>
      <c r="KD11" s="161"/>
      <c r="KE11" s="161"/>
      <c r="KF11" s="161"/>
      <c r="KG11" s="161"/>
      <c r="KH11" s="161"/>
      <c r="KI11" s="161"/>
      <c r="KJ11" s="161"/>
      <c r="KK11" s="161"/>
      <c r="KL11" s="161"/>
      <c r="KM11" s="161"/>
      <c r="KN11" s="161"/>
      <c r="KO11" s="161"/>
      <c r="KP11" s="161"/>
      <c r="KQ11" s="161"/>
      <c r="KR11" s="161"/>
      <c r="KS11" s="161"/>
      <c r="KT11" s="161"/>
      <c r="KU11" s="161"/>
      <c r="KV11" s="161"/>
      <c r="KW11" s="161"/>
      <c r="KX11" s="161"/>
      <c r="KY11" s="161"/>
      <c r="KZ11" s="161"/>
      <c r="LA11" s="161"/>
      <c r="LB11" s="161"/>
      <c r="LC11" s="161"/>
      <c r="LD11" s="161"/>
      <c r="LE11" s="161"/>
      <c r="LF11" s="161"/>
      <c r="LG11" s="161"/>
      <c r="LH11" s="161"/>
      <c r="LI11" s="161"/>
      <c r="LJ11" s="161"/>
      <c r="LK11" s="161"/>
      <c r="LL11" s="161"/>
      <c r="LM11" s="161"/>
      <c r="LN11" s="161"/>
      <c r="LO11" s="161"/>
      <c r="LP11" s="161"/>
      <c r="LQ11" s="161"/>
      <c r="LR11" s="161"/>
      <c r="LS11" s="161"/>
      <c r="LT11" s="161"/>
      <c r="LU11" s="161"/>
      <c r="LV11" s="161"/>
      <c r="LW11" s="161"/>
      <c r="LX11" s="161"/>
      <c r="LY11" s="161"/>
      <c r="LZ11" s="161"/>
      <c r="MA11" s="161"/>
      <c r="MB11" s="161"/>
      <c r="MC11" s="161"/>
      <c r="MD11" s="161"/>
      <c r="ME11" s="161"/>
      <c r="MF11" s="161"/>
      <c r="MG11" s="161"/>
      <c r="MH11" s="161"/>
      <c r="MI11" s="161"/>
      <c r="MJ11" s="161"/>
      <c r="MK11" s="161"/>
      <c r="ML11" s="161"/>
      <c r="MM11" s="161"/>
      <c r="MN11" s="161"/>
      <c r="MO11" s="161"/>
      <c r="MP11" s="161"/>
      <c r="MQ11" s="161"/>
      <c r="MR11" s="161"/>
      <c r="MS11" s="161"/>
      <c r="MT11" s="161"/>
      <c r="MU11" s="161"/>
      <c r="MV11" s="161"/>
      <c r="MW11" s="161"/>
      <c r="MX11" s="161"/>
      <c r="MY11" s="161"/>
      <c r="MZ11" s="161"/>
      <c r="NA11" s="161"/>
      <c r="NB11" s="161"/>
      <c r="NC11" s="161"/>
      <c r="ND11" s="161"/>
      <c r="NE11" s="161"/>
      <c r="NF11" s="161"/>
      <c r="NG11" s="161"/>
      <c r="NH11" s="161"/>
      <c r="NI11" s="161"/>
      <c r="NJ11" s="161"/>
      <c r="NK11" s="161"/>
      <c r="NL11" s="161"/>
      <c r="NM11" s="161"/>
      <c r="NN11" s="161"/>
      <c r="NO11" s="161"/>
      <c r="NP11" s="161"/>
      <c r="NQ11" s="161"/>
      <c r="NR11" s="161"/>
      <c r="NS11" s="161"/>
      <c r="NT11" s="161"/>
      <c r="NU11" s="161"/>
      <c r="NV11" s="161"/>
      <c r="NW11" s="161"/>
      <c r="NX11" s="161"/>
      <c r="NY11" s="161"/>
      <c r="NZ11" s="161"/>
      <c r="OA11" s="161"/>
      <c r="OB11" s="161"/>
      <c r="OC11" s="161"/>
      <c r="OD11" s="161"/>
      <c r="OE11" s="161"/>
      <c r="OF11" s="161"/>
      <c r="OG11" s="161"/>
      <c r="OH11" s="161"/>
      <c r="OI11" s="161"/>
      <c r="OJ11" s="161"/>
      <c r="OK11" s="161"/>
      <c r="OL11" s="161"/>
      <c r="OM11" s="161"/>
      <c r="ON11" s="161"/>
      <c r="OO11" s="161"/>
      <c r="OP11" s="161"/>
      <c r="OQ11" s="161"/>
      <c r="OR11" s="161"/>
      <c r="OS11" s="161"/>
      <c r="OT11" s="161"/>
      <c r="OU11" s="161"/>
      <c r="OV11" s="161"/>
      <c r="OW11" s="161"/>
      <c r="OX11" s="161"/>
      <c r="OY11" s="161"/>
      <c r="OZ11" s="161"/>
      <c r="PA11" s="161"/>
      <c r="PB11" s="161"/>
      <c r="PC11" s="161"/>
      <c r="PD11" s="161"/>
      <c r="PE11" s="161"/>
      <c r="PF11" s="161"/>
      <c r="PG11" s="161"/>
      <c r="PH11" s="161"/>
      <c r="PI11" s="161"/>
      <c r="PJ11" s="161"/>
      <c r="PK11" s="161"/>
      <c r="PL11" s="161"/>
      <c r="PM11" s="161"/>
      <c r="PN11" s="161"/>
      <c r="PO11" s="161"/>
      <c r="PP11" s="161"/>
      <c r="PQ11" s="161"/>
      <c r="PR11" s="161"/>
      <c r="PS11" s="161"/>
      <c r="PT11" s="161"/>
      <c r="PU11" s="161"/>
      <c r="PV11" s="161"/>
      <c r="PW11" s="161"/>
      <c r="PX11" s="161"/>
      <c r="PY11" s="161"/>
      <c r="PZ11" s="161"/>
      <c r="QA11" s="161"/>
      <c r="QB11" s="161"/>
      <c r="QC11" s="161"/>
      <c r="QD11" s="161"/>
      <c r="QE11" s="161"/>
      <c r="QF11" s="161"/>
      <c r="QG11" s="161"/>
      <c r="QH11" s="161"/>
      <c r="QI11" s="161"/>
      <c r="QJ11" s="161"/>
      <c r="QK11" s="161"/>
      <c r="QL11" s="161"/>
      <c r="QM11" s="161"/>
      <c r="QN11" s="161"/>
      <c r="QO11" s="161"/>
      <c r="QP11" s="161"/>
      <c r="QQ11" s="161"/>
      <c r="QR11" s="161"/>
      <c r="QS11" s="161"/>
      <c r="QT11" s="161"/>
      <c r="QU11" s="161"/>
      <c r="QV11" s="161"/>
      <c r="QW11" s="161"/>
      <c r="QX11" s="161"/>
      <c r="QY11" s="161"/>
      <c r="QZ11" s="161"/>
      <c r="RA11" s="161"/>
      <c r="RB11" s="161"/>
      <c r="RC11" s="161"/>
      <c r="RD11" s="161"/>
      <c r="RE11" s="161"/>
      <c r="RF11" s="161"/>
      <c r="RG11" s="161"/>
      <c r="RH11" s="161"/>
      <c r="RI11" s="161"/>
      <c r="RJ11" s="161"/>
      <c r="RK11" s="161"/>
      <c r="RL11" s="161"/>
      <c r="RM11" s="161"/>
      <c r="RN11" s="161"/>
      <c r="RO11" s="161"/>
      <c r="RP11" s="161"/>
      <c r="RQ11" s="161"/>
      <c r="RR11" s="161"/>
      <c r="RS11" s="161"/>
      <c r="RT11" s="161"/>
      <c r="RU11" s="161"/>
      <c r="RV11" s="161"/>
      <c r="RW11" s="161"/>
      <c r="RX11" s="161"/>
      <c r="RY11" s="161"/>
      <c r="RZ11" s="161"/>
      <c r="SA11" s="161"/>
      <c r="SB11" s="161"/>
      <c r="SC11" s="161"/>
      <c r="SD11" s="161"/>
      <c r="SE11" s="161"/>
      <c r="SF11" s="161"/>
      <c r="SG11" s="161"/>
      <c r="SH11" s="161"/>
      <c r="SI11" s="161"/>
      <c r="SJ11" s="161"/>
      <c r="SK11" s="161"/>
      <c r="SL11" s="161"/>
      <c r="SM11" s="161"/>
      <c r="SN11" s="161"/>
      <c r="SO11" s="161"/>
      <c r="SP11" s="161"/>
      <c r="SQ11" s="161"/>
      <c r="SR11" s="161"/>
      <c r="SS11" s="161"/>
      <c r="ST11" s="161"/>
      <c r="SU11" s="161"/>
      <c r="SV11" s="161"/>
      <c r="SW11" s="161"/>
      <c r="SX11" s="161"/>
      <c r="SY11" s="161"/>
      <c r="SZ11" s="161"/>
      <c r="TA11" s="161"/>
      <c r="TB11" s="161"/>
      <c r="TC11" s="161"/>
      <c r="TD11" s="161"/>
      <c r="TE11" s="161"/>
      <c r="TF11" s="161"/>
      <c r="TG11" s="161"/>
      <c r="TH11" s="161"/>
      <c r="TI11" s="161"/>
      <c r="TJ11" s="161"/>
      <c r="TK11" s="161"/>
      <c r="TL11" s="161"/>
      <c r="TM11" s="161"/>
      <c r="TN11" s="161"/>
      <c r="TO11" s="161"/>
      <c r="TP11" s="161"/>
      <c r="TQ11" s="161"/>
      <c r="TR11" s="161"/>
      <c r="TS11" s="161"/>
      <c r="TT11" s="161"/>
      <c r="TU11" s="161"/>
      <c r="TV11" s="161"/>
      <c r="TW11" s="161"/>
      <c r="TX11" s="161"/>
      <c r="TY11" s="161"/>
      <c r="TZ11" s="161"/>
      <c r="UA11" s="161"/>
      <c r="UB11" s="161"/>
      <c r="UC11" s="161"/>
      <c r="UD11" s="161"/>
      <c r="UE11" s="161"/>
      <c r="UF11" s="161"/>
      <c r="UG11" s="161"/>
      <c r="UH11" s="161"/>
      <c r="UI11" s="161"/>
      <c r="UJ11" s="161"/>
      <c r="UK11" s="161"/>
      <c r="UL11" s="161"/>
      <c r="UM11" s="161"/>
      <c r="UN11" s="161"/>
      <c r="UO11" s="161"/>
      <c r="UP11" s="161"/>
      <c r="UQ11" s="161"/>
      <c r="UR11" s="161"/>
      <c r="US11" s="161"/>
      <c r="UT11" s="161"/>
      <c r="UU11" s="161"/>
      <c r="UV11" s="161"/>
      <c r="UW11" s="161"/>
      <c r="UX11" s="161"/>
      <c r="UY11" s="161"/>
      <c r="UZ11" s="161"/>
      <c r="VA11" s="161"/>
      <c r="VB11" s="161"/>
      <c r="VC11" s="161"/>
      <c r="VD11" s="161"/>
      <c r="VE11" s="161"/>
      <c r="VF11" s="161"/>
      <c r="VG11" s="161"/>
      <c r="VH11" s="161"/>
      <c r="VI11" s="161"/>
      <c r="VJ11" s="161"/>
      <c r="VK11" s="161"/>
      <c r="VL11" s="161"/>
      <c r="VM11" s="161"/>
      <c r="VN11" s="161"/>
      <c r="VO11" s="161"/>
      <c r="VP11" s="161"/>
      <c r="VQ11" s="161"/>
      <c r="VR11" s="161"/>
      <c r="VS11" s="161"/>
      <c r="VT11" s="161"/>
      <c r="VU11" s="161"/>
      <c r="VV11" s="161"/>
      <c r="VW11" s="161"/>
      <c r="VX11" s="161"/>
      <c r="VY11" s="161"/>
      <c r="VZ11" s="161"/>
      <c r="WA11" s="161"/>
      <c r="WB11" s="161"/>
      <c r="WC11" s="161"/>
      <c r="WD11" s="161"/>
      <c r="WE11" s="161"/>
      <c r="WF11" s="161"/>
      <c r="WG11" s="161"/>
      <c r="WH11" s="161"/>
      <c r="WI11" s="161"/>
      <c r="WJ11" s="161"/>
      <c r="WK11" s="161"/>
      <c r="WL11" s="161"/>
      <c r="WM11" s="161"/>
      <c r="WN11" s="161"/>
      <c r="WO11" s="161"/>
      <c r="WP11" s="161"/>
      <c r="WQ11" s="161"/>
      <c r="WR11" s="161"/>
      <c r="WS11" s="161"/>
      <c r="WT11" s="161"/>
      <c r="WU11" s="161"/>
      <c r="WV11" s="161"/>
      <c r="WW11" s="161"/>
      <c r="WX11" s="161"/>
      <c r="WY11" s="161"/>
      <c r="WZ11" s="161"/>
      <c r="XA11" s="161"/>
      <c r="XB11" s="161"/>
      <c r="XC11" s="161"/>
      <c r="XD11" s="161"/>
      <c r="XE11" s="161"/>
      <c r="XF11" s="161"/>
      <c r="XG11" s="161"/>
      <c r="XH11" s="161"/>
      <c r="XI11" s="161"/>
      <c r="XJ11" s="161"/>
      <c r="XK11" s="161"/>
      <c r="XL11" s="161"/>
      <c r="XM11" s="161"/>
      <c r="XN11" s="161"/>
      <c r="XO11" s="161"/>
      <c r="XP11" s="161"/>
      <c r="XQ11" s="161"/>
      <c r="XR11" s="161"/>
      <c r="XS11" s="161"/>
      <c r="XT11" s="161"/>
      <c r="XU11" s="161"/>
      <c r="XV11" s="161"/>
      <c r="XW11" s="161"/>
      <c r="XX11" s="161"/>
      <c r="XY11" s="161"/>
      <c r="XZ11" s="161"/>
      <c r="YA11" s="161"/>
      <c r="YB11" s="161"/>
      <c r="YC11" s="161"/>
      <c r="YD11" s="161"/>
      <c r="YE11" s="161"/>
      <c r="YF11" s="161"/>
      <c r="YG11" s="161"/>
      <c r="YH11" s="161"/>
      <c r="YI11" s="161"/>
      <c r="YJ11" s="161"/>
      <c r="YK11" s="161"/>
      <c r="YL11" s="161"/>
      <c r="YM11" s="161"/>
      <c r="YN11" s="161"/>
      <c r="YO11" s="161"/>
      <c r="YP11" s="161"/>
      <c r="YQ11" s="161"/>
      <c r="YR11" s="161"/>
      <c r="YS11" s="161"/>
      <c r="YT11" s="161"/>
      <c r="YU11" s="161"/>
      <c r="YV11" s="161"/>
      <c r="YW11" s="161"/>
      <c r="YX11" s="161"/>
      <c r="YY11" s="161"/>
      <c r="YZ11" s="161"/>
      <c r="ZA11" s="161"/>
      <c r="ZB11" s="161"/>
      <c r="ZC11" s="161"/>
      <c r="ZD11" s="161"/>
      <c r="ZE11" s="161"/>
      <c r="ZF11" s="161"/>
      <c r="ZG11" s="161"/>
      <c r="ZH11" s="161"/>
      <c r="ZI11" s="161"/>
      <c r="ZJ11" s="161"/>
      <c r="ZK11" s="161"/>
      <c r="ZL11" s="161"/>
      <c r="ZM11" s="161"/>
      <c r="ZN11" s="161"/>
      <c r="ZO11" s="161"/>
      <c r="ZP11" s="161"/>
      <c r="ZQ11" s="161"/>
      <c r="ZR11" s="161"/>
      <c r="ZS11" s="161"/>
      <c r="ZT11" s="161"/>
      <c r="ZU11" s="161"/>
      <c r="ZV11" s="161"/>
      <c r="ZW11" s="161"/>
      <c r="ZX11" s="161"/>
      <c r="ZY11" s="161"/>
      <c r="ZZ11" s="161"/>
      <c r="AAA11" s="161"/>
      <c r="AAB11" s="161"/>
      <c r="AAC11" s="161"/>
      <c r="AAD11" s="161"/>
      <c r="AAE11" s="161"/>
      <c r="AAF11" s="161"/>
      <c r="AAG11" s="161"/>
      <c r="AAH11" s="161"/>
      <c r="AAI11" s="161"/>
      <c r="AAJ11" s="161"/>
      <c r="AAK11" s="161"/>
      <c r="AAL11" s="161"/>
      <c r="AAM11" s="161"/>
      <c r="AAN11" s="161"/>
      <c r="AAO11" s="161"/>
      <c r="AAP11" s="161"/>
      <c r="AAQ11" s="161"/>
      <c r="AAR11" s="161"/>
      <c r="AAS11" s="161"/>
      <c r="AAT11" s="161"/>
      <c r="AAU11" s="161"/>
      <c r="AAV11" s="161"/>
      <c r="AAW11" s="161"/>
      <c r="AAX11" s="161"/>
      <c r="AAY11" s="161"/>
      <c r="AAZ11" s="161"/>
      <c r="ABA11" s="161"/>
      <c r="ABB11" s="161"/>
      <c r="ABC11" s="161"/>
      <c r="ABD11" s="161"/>
      <c r="ABE11" s="161"/>
      <c r="ABF11" s="161"/>
      <c r="ABG11" s="161"/>
      <c r="ABH11" s="161"/>
      <c r="ABI11" s="161"/>
      <c r="ABJ11" s="161"/>
      <c r="ABK11" s="161"/>
      <c r="ABL11" s="161"/>
      <c r="ABM11" s="161"/>
      <c r="ABN11" s="161"/>
      <c r="ABO11" s="161"/>
      <c r="ABP11" s="161"/>
      <c r="ABQ11" s="161"/>
      <c r="ABR11" s="161"/>
      <c r="ABS11" s="161"/>
      <c r="ABT11" s="161"/>
      <c r="ABU11" s="161"/>
      <c r="ABV11" s="161"/>
      <c r="ABW11" s="161"/>
      <c r="ABX11" s="161"/>
      <c r="ABY11" s="161"/>
      <c r="ABZ11" s="161"/>
      <c r="ACA11" s="161"/>
      <c r="ACB11" s="161"/>
      <c r="ACC11" s="161"/>
      <c r="ACD11" s="161"/>
      <c r="ACE11" s="161"/>
      <c r="ACF11" s="161"/>
      <c r="ACG11" s="161"/>
      <c r="ACH11" s="161"/>
      <c r="ACI11" s="161"/>
      <c r="ACJ11" s="161"/>
      <c r="ACK11" s="161"/>
      <c r="ACL11" s="161"/>
      <c r="ACM11" s="161"/>
      <c r="ACN11" s="161"/>
      <c r="ACO11" s="161"/>
      <c r="ACP11" s="161"/>
      <c r="ACQ11" s="161"/>
      <c r="ACR11" s="161"/>
      <c r="ACS11" s="161"/>
      <c r="ACT11" s="161"/>
      <c r="ACU11" s="161"/>
      <c r="ACV11" s="161"/>
      <c r="ACW11" s="161"/>
      <c r="ACX11" s="161"/>
      <c r="ACY11" s="161"/>
      <c r="ACZ11" s="161"/>
      <c r="ADA11" s="161"/>
      <c r="ADB11" s="161"/>
      <c r="ADC11" s="161"/>
      <c r="ADD11" s="161"/>
      <c r="ADE11" s="161"/>
      <c r="ADF11" s="161"/>
      <c r="ADG11" s="161"/>
      <c r="ADH11" s="161"/>
      <c r="ADI11" s="161"/>
      <c r="ADJ11" s="161"/>
      <c r="ADK11" s="161"/>
      <c r="ADL11" s="161"/>
      <c r="ADM11" s="161"/>
      <c r="ADN11" s="161"/>
      <c r="ADO11" s="161"/>
      <c r="ADP11" s="161"/>
      <c r="ADQ11" s="161"/>
      <c r="ADR11" s="161"/>
      <c r="ADS11" s="161"/>
      <c r="ADT11" s="161"/>
      <c r="ADU11" s="161"/>
      <c r="ADV11" s="161"/>
      <c r="ADW11" s="161"/>
      <c r="ADX11" s="161"/>
      <c r="ADY11" s="161"/>
      <c r="ADZ11" s="161"/>
      <c r="AEA11" s="161"/>
      <c r="AEB11" s="161"/>
      <c r="AEC11" s="161"/>
      <c r="AED11" s="161"/>
      <c r="AEE11" s="161"/>
      <c r="AEF11" s="161"/>
      <c r="AEG11" s="161"/>
      <c r="AEH11" s="161"/>
      <c r="AEI11" s="161"/>
      <c r="AEJ11" s="161"/>
      <c r="AEK11" s="161"/>
      <c r="AEL11" s="161"/>
      <c r="AEM11" s="161"/>
      <c r="AEN11" s="161"/>
      <c r="AEO11" s="161"/>
      <c r="AEP11" s="161"/>
      <c r="AEQ11" s="161"/>
      <c r="AER11" s="161"/>
      <c r="AES11" s="161"/>
      <c r="AET11" s="161"/>
      <c r="AEU11" s="161"/>
      <c r="AEV11" s="161"/>
      <c r="AEW11" s="161"/>
      <c r="AEX11" s="161"/>
      <c r="AEY11" s="161"/>
      <c r="AEZ11" s="161"/>
      <c r="AFA11" s="161"/>
      <c r="AFB11" s="161"/>
      <c r="AFC11" s="161"/>
      <c r="AFD11" s="161"/>
      <c r="AFE11" s="161"/>
      <c r="AFF11" s="161"/>
      <c r="AFG11" s="161"/>
      <c r="AFH11" s="161"/>
      <c r="AFI11" s="161"/>
      <c r="AFJ11" s="161"/>
      <c r="AFK11" s="161"/>
      <c r="AFL11" s="161"/>
      <c r="AFM11" s="161"/>
      <c r="AFN11" s="161"/>
      <c r="AFO11" s="161"/>
      <c r="AFP11" s="161"/>
      <c r="AFQ11" s="161"/>
      <c r="AFR11" s="161"/>
      <c r="AFS11" s="161"/>
      <c r="AFT11" s="161"/>
      <c r="AFU11" s="161"/>
      <c r="AFV11" s="161"/>
      <c r="AFW11" s="161"/>
      <c r="AFX11" s="161"/>
      <c r="AFY11" s="161"/>
      <c r="AFZ11" s="161"/>
      <c r="AGA11" s="161"/>
      <c r="AGB11" s="161"/>
      <c r="AGC11" s="161"/>
      <c r="AGD11" s="161"/>
      <c r="AGE11" s="161"/>
      <c r="AGF11" s="161"/>
      <c r="AGG11" s="161"/>
      <c r="AGH11" s="161"/>
      <c r="AGI11" s="161"/>
      <c r="AGJ11" s="161"/>
      <c r="AGK11" s="161"/>
      <c r="AGL11" s="161"/>
      <c r="AGM11" s="161"/>
      <c r="AGN11" s="161"/>
      <c r="AGO11" s="161"/>
      <c r="AGP11" s="161"/>
      <c r="AGQ11" s="161"/>
      <c r="AGR11" s="161"/>
      <c r="AGS11" s="161"/>
      <c r="AGT11" s="161"/>
      <c r="AGU11" s="161"/>
      <c r="AGV11" s="161"/>
      <c r="AGW11" s="161"/>
      <c r="AGX11" s="161"/>
      <c r="AGY11" s="161"/>
      <c r="AGZ11" s="161"/>
      <c r="AHA11" s="161"/>
      <c r="AHB11" s="161"/>
      <c r="AHC11" s="161"/>
      <c r="AHD11" s="161"/>
      <c r="AHE11" s="161"/>
      <c r="AHF11" s="161"/>
      <c r="AHG11" s="161"/>
      <c r="AHH11" s="161"/>
      <c r="AHI11" s="161"/>
      <c r="AHJ11" s="161"/>
      <c r="AHK11" s="161"/>
      <c r="AHL11" s="161"/>
      <c r="AHM11" s="161"/>
      <c r="AHN11" s="161"/>
      <c r="AHO11" s="161"/>
      <c r="AHP11" s="161"/>
      <c r="AHQ11" s="161"/>
      <c r="AHR11" s="161"/>
      <c r="AHS11" s="161"/>
      <c r="AHT11" s="161"/>
      <c r="AHU11" s="161"/>
      <c r="AHV11" s="161"/>
      <c r="AHW11" s="161"/>
      <c r="AHX11" s="161"/>
      <c r="AHY11" s="161"/>
      <c r="AHZ11" s="161"/>
      <c r="AIA11" s="161"/>
      <c r="AIB11" s="161"/>
      <c r="AIC11" s="161"/>
      <c r="AID11" s="161"/>
      <c r="AIE11" s="161"/>
      <c r="AIF11" s="161"/>
    </row>
    <row r="12" spans="1:916" s="21" customFormat="1" ht="12.75">
      <c r="B12" s="309" t="s">
        <v>33</v>
      </c>
      <c r="C12" s="146" t="s">
        <v>461</v>
      </c>
      <c r="D12" s="174"/>
      <c r="E12" s="310"/>
      <c r="F12" s="144">
        <f>'Web Enabled Thermostats {G}'!A$16</f>
        <v>11.037914561449398</v>
      </c>
      <c r="G12" s="304" t="s">
        <v>380</v>
      </c>
      <c r="H12" s="258">
        <f>'Web Enabled Thermostats {G}'!A$10</f>
        <v>435822</v>
      </c>
      <c r="I12" s="259">
        <f>'Web Enabled Thermostats {G}'!A$8</f>
        <v>210514.55000000005</v>
      </c>
      <c r="J12" s="259">
        <f>'Web Enabled Thermostats {G}'!A$12</f>
        <v>987346.38999999908</v>
      </c>
      <c r="K12" s="259">
        <f>'Web Enabled Thermostats {G}'!A$14</f>
        <v>1446984.1400000076</v>
      </c>
      <c r="L12" s="259">
        <f>SUM('Web Enabled Thermostats {G}'!Q$5:Q$1000)</f>
        <v>2434330.5300000068</v>
      </c>
      <c r="M12" s="259"/>
      <c r="N12" s="260">
        <f>'Web Enabled Thermostats {G}'!A$18</f>
        <v>1290608.46</v>
      </c>
      <c r="O12" s="259">
        <f>'Web Enabled Thermostats {G}'!A$20</f>
        <v>2644845.0800000066</v>
      </c>
      <c r="P12" s="259">
        <f>SUM('Web Enabled Thermostats {G}'!R$5:R$1000)</f>
        <v>0</v>
      </c>
      <c r="Q12" s="261">
        <f t="shared" si="0"/>
        <v>1206514.4059081983</v>
      </c>
      <c r="R12" s="261">
        <f t="shared" si="4"/>
        <v>2472511.0591754755</v>
      </c>
      <c r="S12" s="259">
        <f>SUM('Web Enabled Thermostats {G}'!AM$5:AM$1000)</f>
        <v>3605242.6558914101</v>
      </c>
      <c r="T12" s="259">
        <f>SUM('Web Enabled Thermostats {G}'!AD$5:AD$1000)</f>
        <v>0</v>
      </c>
      <c r="U12" s="133">
        <f t="shared" si="2"/>
        <v>2.9881472100431159</v>
      </c>
      <c r="V12" s="133">
        <f t="shared" si="3"/>
        <v>1.6039430467918885</v>
      </c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  <c r="CF12" s="161"/>
      <c r="CG12" s="161"/>
      <c r="CH12" s="161"/>
      <c r="CI12" s="161"/>
      <c r="CJ12" s="161"/>
      <c r="CK12" s="161"/>
      <c r="CL12" s="161"/>
      <c r="CM12" s="161"/>
      <c r="CN12" s="161"/>
      <c r="CO12" s="161"/>
      <c r="CP12" s="161"/>
      <c r="CQ12" s="161"/>
      <c r="CR12" s="161"/>
      <c r="CS12" s="161"/>
      <c r="CT12" s="161"/>
      <c r="CU12" s="161"/>
      <c r="CV12" s="161"/>
      <c r="CW12" s="161"/>
      <c r="CX12" s="161"/>
      <c r="CY12" s="161"/>
      <c r="CZ12" s="161"/>
      <c r="DA12" s="161"/>
      <c r="DB12" s="161"/>
      <c r="DC12" s="161"/>
      <c r="DD12" s="161"/>
      <c r="DE12" s="161"/>
      <c r="DF12" s="161"/>
      <c r="DG12" s="161"/>
      <c r="DH12" s="161"/>
      <c r="DI12" s="161"/>
      <c r="DJ12" s="161"/>
      <c r="DK12" s="161"/>
      <c r="DL12" s="161"/>
      <c r="DM12" s="161"/>
      <c r="DN12" s="161"/>
      <c r="DO12" s="161"/>
      <c r="DP12" s="161"/>
      <c r="DQ12" s="161"/>
      <c r="DR12" s="161"/>
      <c r="DS12" s="161"/>
      <c r="DT12" s="161"/>
      <c r="DU12" s="161"/>
      <c r="DV12" s="161"/>
      <c r="DW12" s="161"/>
      <c r="DX12" s="161"/>
      <c r="DY12" s="161"/>
      <c r="DZ12" s="161"/>
      <c r="EA12" s="161"/>
      <c r="EB12" s="161"/>
      <c r="EC12" s="161"/>
      <c r="ED12" s="161"/>
      <c r="EE12" s="161"/>
      <c r="EF12" s="161"/>
      <c r="EG12" s="161"/>
      <c r="EH12" s="161"/>
      <c r="EI12" s="161"/>
      <c r="EJ12" s="161"/>
      <c r="EK12" s="161"/>
      <c r="EL12" s="161"/>
      <c r="EM12" s="161"/>
      <c r="EN12" s="161"/>
      <c r="EO12" s="161"/>
      <c r="EP12" s="161"/>
      <c r="EQ12" s="161"/>
      <c r="ER12" s="161"/>
      <c r="ES12" s="161"/>
      <c r="ET12" s="161"/>
      <c r="EU12" s="161"/>
      <c r="EV12" s="161"/>
      <c r="EW12" s="161"/>
      <c r="EX12" s="161"/>
      <c r="EY12" s="161"/>
      <c r="EZ12" s="161"/>
      <c r="FA12" s="161"/>
      <c r="FB12" s="161"/>
      <c r="FC12" s="161"/>
      <c r="FD12" s="161"/>
      <c r="FE12" s="161"/>
      <c r="FF12" s="161"/>
      <c r="FG12" s="161"/>
      <c r="FH12" s="161"/>
      <c r="FI12" s="161"/>
      <c r="FJ12" s="161"/>
      <c r="FK12" s="161"/>
      <c r="FL12" s="161"/>
      <c r="FM12" s="161"/>
      <c r="FN12" s="161"/>
      <c r="FO12" s="161"/>
      <c r="FP12" s="161"/>
      <c r="FQ12" s="161"/>
      <c r="FR12" s="161"/>
      <c r="FS12" s="161"/>
      <c r="FT12" s="161"/>
      <c r="FU12" s="161"/>
      <c r="FV12" s="161"/>
      <c r="FW12" s="161"/>
      <c r="FX12" s="161"/>
      <c r="FY12" s="161"/>
      <c r="FZ12" s="161"/>
      <c r="GA12" s="161"/>
      <c r="GB12" s="161"/>
      <c r="GC12" s="161"/>
      <c r="GD12" s="161"/>
      <c r="GE12" s="161"/>
      <c r="GF12" s="161"/>
      <c r="GG12" s="161"/>
      <c r="GH12" s="161"/>
      <c r="GI12" s="161"/>
      <c r="GJ12" s="161"/>
      <c r="GK12" s="161"/>
      <c r="GL12" s="161"/>
      <c r="GM12" s="161"/>
      <c r="GN12" s="161"/>
      <c r="GO12" s="161"/>
      <c r="GP12" s="161"/>
      <c r="GQ12" s="161"/>
      <c r="GR12" s="161"/>
      <c r="GS12" s="161"/>
      <c r="GT12" s="161"/>
      <c r="GU12" s="161"/>
      <c r="GV12" s="161"/>
      <c r="GW12" s="161"/>
      <c r="GX12" s="161"/>
      <c r="GY12" s="161"/>
      <c r="GZ12" s="161"/>
      <c r="HA12" s="161"/>
      <c r="HB12" s="161"/>
      <c r="HC12" s="161"/>
      <c r="HD12" s="161"/>
      <c r="HE12" s="161"/>
      <c r="HF12" s="161"/>
      <c r="HG12" s="161"/>
      <c r="HH12" s="161"/>
      <c r="HI12" s="161"/>
      <c r="HJ12" s="161"/>
      <c r="HK12" s="161"/>
      <c r="HL12" s="161"/>
      <c r="HM12" s="161"/>
      <c r="HN12" s="161"/>
      <c r="HO12" s="161"/>
      <c r="HP12" s="161"/>
      <c r="HQ12" s="161"/>
      <c r="HR12" s="161"/>
      <c r="HS12" s="161"/>
      <c r="HT12" s="161"/>
      <c r="HU12" s="161"/>
      <c r="HV12" s="161"/>
      <c r="HW12" s="161"/>
      <c r="HX12" s="161"/>
      <c r="HY12" s="161"/>
      <c r="HZ12" s="161"/>
      <c r="IA12" s="161"/>
      <c r="IB12" s="161"/>
      <c r="IC12" s="161"/>
      <c r="ID12" s="161"/>
      <c r="IE12" s="161"/>
      <c r="IF12" s="161"/>
      <c r="IG12" s="161"/>
      <c r="IH12" s="161"/>
      <c r="II12" s="161"/>
      <c r="IJ12" s="161"/>
      <c r="IK12" s="161"/>
      <c r="IL12" s="161"/>
      <c r="IM12" s="161"/>
      <c r="IN12" s="161"/>
      <c r="IO12" s="161"/>
      <c r="IP12" s="161"/>
      <c r="IQ12" s="161"/>
      <c r="IR12" s="161"/>
      <c r="IS12" s="161"/>
      <c r="IT12" s="161"/>
      <c r="IU12" s="161"/>
      <c r="IV12" s="161"/>
      <c r="IW12" s="161"/>
      <c r="IX12" s="161"/>
      <c r="IY12" s="161"/>
      <c r="IZ12" s="161"/>
      <c r="JA12" s="161"/>
      <c r="JB12" s="161"/>
      <c r="JC12" s="161"/>
      <c r="JD12" s="161"/>
      <c r="JE12" s="161"/>
      <c r="JF12" s="161"/>
      <c r="JG12" s="161"/>
      <c r="JH12" s="161"/>
      <c r="JI12" s="161"/>
      <c r="JJ12" s="161"/>
      <c r="JK12" s="161"/>
      <c r="JL12" s="161"/>
      <c r="JM12" s="161"/>
      <c r="JN12" s="161"/>
      <c r="JO12" s="161"/>
      <c r="JP12" s="161"/>
      <c r="JQ12" s="161"/>
      <c r="JR12" s="161"/>
      <c r="JS12" s="161"/>
      <c r="JT12" s="161"/>
      <c r="JU12" s="161"/>
      <c r="JV12" s="161"/>
      <c r="JW12" s="161"/>
      <c r="JX12" s="161"/>
      <c r="JY12" s="161"/>
      <c r="JZ12" s="161"/>
      <c r="KA12" s="161"/>
      <c r="KB12" s="161"/>
      <c r="KC12" s="161"/>
      <c r="KD12" s="161"/>
      <c r="KE12" s="161"/>
      <c r="KF12" s="161"/>
      <c r="KG12" s="161"/>
      <c r="KH12" s="161"/>
      <c r="KI12" s="161"/>
      <c r="KJ12" s="161"/>
      <c r="KK12" s="161"/>
      <c r="KL12" s="161"/>
      <c r="KM12" s="161"/>
      <c r="KN12" s="161"/>
      <c r="KO12" s="161"/>
      <c r="KP12" s="161"/>
      <c r="KQ12" s="161"/>
      <c r="KR12" s="161"/>
      <c r="KS12" s="161"/>
      <c r="KT12" s="161"/>
      <c r="KU12" s="161"/>
      <c r="KV12" s="161"/>
      <c r="KW12" s="161"/>
      <c r="KX12" s="161"/>
      <c r="KY12" s="161"/>
      <c r="KZ12" s="161"/>
      <c r="LA12" s="161"/>
      <c r="LB12" s="161"/>
      <c r="LC12" s="161"/>
      <c r="LD12" s="161"/>
      <c r="LE12" s="161"/>
      <c r="LF12" s="161"/>
      <c r="LG12" s="161"/>
      <c r="LH12" s="161"/>
      <c r="LI12" s="161"/>
      <c r="LJ12" s="161"/>
      <c r="LK12" s="161"/>
      <c r="LL12" s="161"/>
      <c r="LM12" s="161"/>
      <c r="LN12" s="161"/>
      <c r="LO12" s="161"/>
      <c r="LP12" s="161"/>
      <c r="LQ12" s="161"/>
      <c r="LR12" s="161"/>
      <c r="LS12" s="161"/>
      <c r="LT12" s="161"/>
      <c r="LU12" s="161"/>
      <c r="LV12" s="161"/>
      <c r="LW12" s="161"/>
      <c r="LX12" s="161"/>
      <c r="LY12" s="161"/>
      <c r="LZ12" s="161"/>
      <c r="MA12" s="161"/>
      <c r="MB12" s="161"/>
      <c r="MC12" s="161"/>
      <c r="MD12" s="161"/>
      <c r="ME12" s="161"/>
      <c r="MF12" s="161"/>
      <c r="MG12" s="161"/>
      <c r="MH12" s="161"/>
      <c r="MI12" s="161"/>
      <c r="MJ12" s="161"/>
      <c r="MK12" s="161"/>
      <c r="ML12" s="161"/>
      <c r="MM12" s="161"/>
      <c r="MN12" s="161"/>
      <c r="MO12" s="161"/>
      <c r="MP12" s="161"/>
      <c r="MQ12" s="161"/>
      <c r="MR12" s="161"/>
      <c r="MS12" s="161"/>
      <c r="MT12" s="161"/>
      <c r="MU12" s="161"/>
      <c r="MV12" s="161"/>
      <c r="MW12" s="161"/>
      <c r="MX12" s="161"/>
      <c r="MY12" s="161"/>
      <c r="MZ12" s="161"/>
      <c r="NA12" s="161"/>
      <c r="NB12" s="161"/>
      <c r="NC12" s="161"/>
      <c r="ND12" s="161"/>
      <c r="NE12" s="161"/>
      <c r="NF12" s="161"/>
      <c r="NG12" s="161"/>
      <c r="NH12" s="161"/>
      <c r="NI12" s="161"/>
      <c r="NJ12" s="161"/>
      <c r="NK12" s="161"/>
      <c r="NL12" s="161"/>
      <c r="NM12" s="161"/>
      <c r="NN12" s="161"/>
      <c r="NO12" s="161"/>
      <c r="NP12" s="161"/>
      <c r="NQ12" s="161"/>
      <c r="NR12" s="161"/>
      <c r="NS12" s="161"/>
      <c r="NT12" s="161"/>
      <c r="NU12" s="161"/>
      <c r="NV12" s="161"/>
      <c r="NW12" s="161"/>
      <c r="NX12" s="161"/>
      <c r="NY12" s="161"/>
      <c r="NZ12" s="161"/>
      <c r="OA12" s="161"/>
      <c r="OB12" s="161"/>
      <c r="OC12" s="161"/>
      <c r="OD12" s="161"/>
      <c r="OE12" s="161"/>
      <c r="OF12" s="161"/>
      <c r="OG12" s="161"/>
      <c r="OH12" s="161"/>
      <c r="OI12" s="161"/>
      <c r="OJ12" s="161"/>
      <c r="OK12" s="161"/>
      <c r="OL12" s="161"/>
      <c r="OM12" s="161"/>
      <c r="ON12" s="161"/>
      <c r="OO12" s="161"/>
      <c r="OP12" s="161"/>
      <c r="OQ12" s="161"/>
      <c r="OR12" s="161"/>
      <c r="OS12" s="161"/>
      <c r="OT12" s="161"/>
      <c r="OU12" s="161"/>
      <c r="OV12" s="161"/>
      <c r="OW12" s="161"/>
      <c r="OX12" s="161"/>
      <c r="OY12" s="161"/>
      <c r="OZ12" s="161"/>
      <c r="PA12" s="161"/>
      <c r="PB12" s="161"/>
      <c r="PC12" s="161"/>
      <c r="PD12" s="161"/>
      <c r="PE12" s="161"/>
      <c r="PF12" s="161"/>
      <c r="PG12" s="161"/>
      <c r="PH12" s="161"/>
      <c r="PI12" s="161"/>
      <c r="PJ12" s="161"/>
      <c r="PK12" s="161"/>
      <c r="PL12" s="161"/>
      <c r="PM12" s="161"/>
      <c r="PN12" s="161"/>
      <c r="PO12" s="161"/>
      <c r="PP12" s="161"/>
      <c r="PQ12" s="161"/>
      <c r="PR12" s="161"/>
      <c r="PS12" s="161"/>
      <c r="PT12" s="161"/>
      <c r="PU12" s="161"/>
      <c r="PV12" s="161"/>
      <c r="PW12" s="161"/>
      <c r="PX12" s="161"/>
      <c r="PY12" s="161"/>
      <c r="PZ12" s="161"/>
      <c r="QA12" s="161"/>
      <c r="QB12" s="161"/>
      <c r="QC12" s="161"/>
      <c r="QD12" s="161"/>
      <c r="QE12" s="161"/>
      <c r="QF12" s="161"/>
      <c r="QG12" s="161"/>
      <c r="QH12" s="161"/>
      <c r="QI12" s="161"/>
      <c r="QJ12" s="161"/>
      <c r="QK12" s="161"/>
      <c r="QL12" s="161"/>
      <c r="QM12" s="161"/>
      <c r="QN12" s="161"/>
      <c r="QO12" s="161"/>
      <c r="QP12" s="161"/>
      <c r="QQ12" s="161"/>
      <c r="QR12" s="161"/>
      <c r="QS12" s="161"/>
      <c r="QT12" s="161"/>
      <c r="QU12" s="161"/>
      <c r="QV12" s="161"/>
      <c r="QW12" s="161"/>
      <c r="QX12" s="161"/>
      <c r="QY12" s="161"/>
      <c r="QZ12" s="161"/>
      <c r="RA12" s="161"/>
      <c r="RB12" s="161"/>
      <c r="RC12" s="161"/>
      <c r="RD12" s="161"/>
      <c r="RE12" s="161"/>
      <c r="RF12" s="161"/>
      <c r="RG12" s="161"/>
      <c r="RH12" s="161"/>
      <c r="RI12" s="161"/>
      <c r="RJ12" s="161"/>
      <c r="RK12" s="161"/>
      <c r="RL12" s="161"/>
      <c r="RM12" s="161"/>
      <c r="RN12" s="161"/>
      <c r="RO12" s="161"/>
      <c r="RP12" s="161"/>
      <c r="RQ12" s="161"/>
      <c r="RR12" s="161"/>
      <c r="RS12" s="161"/>
      <c r="RT12" s="161"/>
      <c r="RU12" s="161"/>
      <c r="RV12" s="161"/>
      <c r="RW12" s="161"/>
      <c r="RX12" s="161"/>
      <c r="RY12" s="161"/>
      <c r="RZ12" s="161"/>
      <c r="SA12" s="161"/>
      <c r="SB12" s="161"/>
      <c r="SC12" s="161"/>
      <c r="SD12" s="161"/>
      <c r="SE12" s="161"/>
      <c r="SF12" s="161"/>
      <c r="SG12" s="161"/>
      <c r="SH12" s="161"/>
      <c r="SI12" s="161"/>
      <c r="SJ12" s="161"/>
      <c r="SK12" s="161"/>
      <c r="SL12" s="161"/>
      <c r="SM12" s="161"/>
      <c r="SN12" s="161"/>
      <c r="SO12" s="161"/>
      <c r="SP12" s="161"/>
      <c r="SQ12" s="161"/>
      <c r="SR12" s="161"/>
      <c r="SS12" s="161"/>
      <c r="ST12" s="161"/>
      <c r="SU12" s="161"/>
      <c r="SV12" s="161"/>
      <c r="SW12" s="161"/>
      <c r="SX12" s="161"/>
      <c r="SY12" s="161"/>
      <c r="SZ12" s="161"/>
      <c r="TA12" s="161"/>
      <c r="TB12" s="161"/>
      <c r="TC12" s="161"/>
      <c r="TD12" s="161"/>
      <c r="TE12" s="161"/>
      <c r="TF12" s="161"/>
      <c r="TG12" s="161"/>
      <c r="TH12" s="161"/>
      <c r="TI12" s="161"/>
      <c r="TJ12" s="161"/>
      <c r="TK12" s="161"/>
      <c r="TL12" s="161"/>
      <c r="TM12" s="161"/>
      <c r="TN12" s="161"/>
      <c r="TO12" s="161"/>
      <c r="TP12" s="161"/>
      <c r="TQ12" s="161"/>
      <c r="TR12" s="161"/>
      <c r="TS12" s="161"/>
      <c r="TT12" s="161"/>
      <c r="TU12" s="161"/>
      <c r="TV12" s="161"/>
      <c r="TW12" s="161"/>
      <c r="TX12" s="161"/>
      <c r="TY12" s="161"/>
      <c r="TZ12" s="161"/>
      <c r="UA12" s="161"/>
      <c r="UB12" s="161"/>
      <c r="UC12" s="161"/>
      <c r="UD12" s="161"/>
      <c r="UE12" s="161"/>
      <c r="UF12" s="161"/>
      <c r="UG12" s="161"/>
      <c r="UH12" s="161"/>
      <c r="UI12" s="161"/>
      <c r="UJ12" s="161"/>
      <c r="UK12" s="161"/>
      <c r="UL12" s="161"/>
      <c r="UM12" s="161"/>
      <c r="UN12" s="161"/>
      <c r="UO12" s="161"/>
      <c r="UP12" s="161"/>
      <c r="UQ12" s="161"/>
      <c r="UR12" s="161"/>
      <c r="US12" s="161"/>
      <c r="UT12" s="161"/>
      <c r="UU12" s="161"/>
      <c r="UV12" s="161"/>
      <c r="UW12" s="161"/>
      <c r="UX12" s="161"/>
      <c r="UY12" s="161"/>
      <c r="UZ12" s="161"/>
      <c r="VA12" s="161"/>
      <c r="VB12" s="161"/>
      <c r="VC12" s="161"/>
      <c r="VD12" s="161"/>
      <c r="VE12" s="161"/>
      <c r="VF12" s="161"/>
      <c r="VG12" s="161"/>
      <c r="VH12" s="161"/>
      <c r="VI12" s="161"/>
      <c r="VJ12" s="161"/>
      <c r="VK12" s="161"/>
      <c r="VL12" s="161"/>
      <c r="VM12" s="161"/>
      <c r="VN12" s="161"/>
      <c r="VO12" s="161"/>
      <c r="VP12" s="161"/>
      <c r="VQ12" s="161"/>
      <c r="VR12" s="161"/>
      <c r="VS12" s="161"/>
      <c r="VT12" s="161"/>
      <c r="VU12" s="161"/>
      <c r="VV12" s="161"/>
      <c r="VW12" s="161"/>
      <c r="VX12" s="161"/>
      <c r="VY12" s="161"/>
      <c r="VZ12" s="161"/>
      <c r="WA12" s="161"/>
      <c r="WB12" s="161"/>
      <c r="WC12" s="161"/>
      <c r="WD12" s="161"/>
      <c r="WE12" s="161"/>
      <c r="WF12" s="161"/>
      <c r="WG12" s="161"/>
      <c r="WH12" s="161"/>
      <c r="WI12" s="161"/>
      <c r="WJ12" s="161"/>
      <c r="WK12" s="161"/>
      <c r="WL12" s="161"/>
      <c r="WM12" s="161"/>
      <c r="WN12" s="161"/>
      <c r="WO12" s="161"/>
      <c r="WP12" s="161"/>
      <c r="WQ12" s="161"/>
      <c r="WR12" s="161"/>
      <c r="WS12" s="161"/>
      <c r="WT12" s="161"/>
      <c r="WU12" s="161"/>
      <c r="WV12" s="161"/>
      <c r="WW12" s="161"/>
      <c r="WX12" s="161"/>
      <c r="WY12" s="161"/>
      <c r="WZ12" s="161"/>
      <c r="XA12" s="161"/>
      <c r="XB12" s="161"/>
      <c r="XC12" s="161"/>
      <c r="XD12" s="161"/>
      <c r="XE12" s="161"/>
      <c r="XF12" s="161"/>
      <c r="XG12" s="161"/>
      <c r="XH12" s="161"/>
      <c r="XI12" s="161"/>
      <c r="XJ12" s="161"/>
      <c r="XK12" s="161"/>
      <c r="XL12" s="161"/>
      <c r="XM12" s="161"/>
      <c r="XN12" s="161"/>
      <c r="XO12" s="161"/>
      <c r="XP12" s="161"/>
      <c r="XQ12" s="161"/>
      <c r="XR12" s="161"/>
      <c r="XS12" s="161"/>
      <c r="XT12" s="161"/>
      <c r="XU12" s="161"/>
      <c r="XV12" s="161"/>
      <c r="XW12" s="161"/>
      <c r="XX12" s="161"/>
      <c r="XY12" s="161"/>
      <c r="XZ12" s="161"/>
      <c r="YA12" s="161"/>
      <c r="YB12" s="161"/>
      <c r="YC12" s="161"/>
      <c r="YD12" s="161"/>
      <c r="YE12" s="161"/>
      <c r="YF12" s="161"/>
      <c r="YG12" s="161"/>
      <c r="YH12" s="161"/>
      <c r="YI12" s="161"/>
      <c r="YJ12" s="161"/>
      <c r="YK12" s="161"/>
      <c r="YL12" s="161"/>
      <c r="YM12" s="161"/>
      <c r="YN12" s="161"/>
      <c r="YO12" s="161"/>
      <c r="YP12" s="161"/>
      <c r="YQ12" s="161"/>
      <c r="YR12" s="161"/>
      <c r="YS12" s="161"/>
      <c r="YT12" s="161"/>
      <c r="YU12" s="161"/>
      <c r="YV12" s="161"/>
      <c r="YW12" s="161"/>
      <c r="YX12" s="161"/>
      <c r="YY12" s="161"/>
      <c r="YZ12" s="161"/>
      <c r="ZA12" s="161"/>
      <c r="ZB12" s="161"/>
      <c r="ZC12" s="161"/>
      <c r="ZD12" s="161"/>
      <c r="ZE12" s="161"/>
      <c r="ZF12" s="161"/>
      <c r="ZG12" s="161"/>
      <c r="ZH12" s="161"/>
      <c r="ZI12" s="161"/>
      <c r="ZJ12" s="161"/>
      <c r="ZK12" s="161"/>
      <c r="ZL12" s="161"/>
      <c r="ZM12" s="161"/>
      <c r="ZN12" s="161"/>
      <c r="ZO12" s="161"/>
      <c r="ZP12" s="161"/>
      <c r="ZQ12" s="161"/>
      <c r="ZR12" s="161"/>
      <c r="ZS12" s="161"/>
      <c r="ZT12" s="161"/>
      <c r="ZU12" s="161"/>
      <c r="ZV12" s="161"/>
      <c r="ZW12" s="161"/>
      <c r="ZX12" s="161"/>
      <c r="ZY12" s="161"/>
      <c r="ZZ12" s="161"/>
      <c r="AAA12" s="161"/>
      <c r="AAB12" s="161"/>
      <c r="AAC12" s="161"/>
      <c r="AAD12" s="161"/>
      <c r="AAE12" s="161"/>
      <c r="AAF12" s="161"/>
      <c r="AAG12" s="161"/>
      <c r="AAH12" s="161"/>
      <c r="AAI12" s="161"/>
      <c r="AAJ12" s="161"/>
      <c r="AAK12" s="161"/>
      <c r="AAL12" s="161"/>
      <c r="AAM12" s="161"/>
      <c r="AAN12" s="161"/>
      <c r="AAO12" s="161"/>
      <c r="AAP12" s="161"/>
      <c r="AAQ12" s="161"/>
      <c r="AAR12" s="161"/>
      <c r="AAS12" s="161"/>
      <c r="AAT12" s="161"/>
      <c r="AAU12" s="161"/>
      <c r="AAV12" s="161"/>
      <c r="AAW12" s="161"/>
      <c r="AAX12" s="161"/>
      <c r="AAY12" s="161"/>
      <c r="AAZ12" s="161"/>
      <c r="ABA12" s="161"/>
      <c r="ABB12" s="161"/>
      <c r="ABC12" s="161"/>
      <c r="ABD12" s="161"/>
      <c r="ABE12" s="161"/>
      <c r="ABF12" s="161"/>
      <c r="ABG12" s="161"/>
      <c r="ABH12" s="161"/>
      <c r="ABI12" s="161"/>
      <c r="ABJ12" s="161"/>
      <c r="ABK12" s="161"/>
      <c r="ABL12" s="161"/>
      <c r="ABM12" s="161"/>
      <c r="ABN12" s="161"/>
      <c r="ABO12" s="161"/>
      <c r="ABP12" s="161"/>
      <c r="ABQ12" s="161"/>
      <c r="ABR12" s="161"/>
      <c r="ABS12" s="161"/>
      <c r="ABT12" s="161"/>
      <c r="ABU12" s="161"/>
      <c r="ABV12" s="161"/>
      <c r="ABW12" s="161"/>
      <c r="ABX12" s="161"/>
      <c r="ABY12" s="161"/>
      <c r="ABZ12" s="161"/>
      <c r="ACA12" s="161"/>
      <c r="ACB12" s="161"/>
      <c r="ACC12" s="161"/>
      <c r="ACD12" s="161"/>
      <c r="ACE12" s="161"/>
      <c r="ACF12" s="161"/>
      <c r="ACG12" s="161"/>
      <c r="ACH12" s="161"/>
      <c r="ACI12" s="161"/>
      <c r="ACJ12" s="161"/>
      <c r="ACK12" s="161"/>
      <c r="ACL12" s="161"/>
      <c r="ACM12" s="161"/>
      <c r="ACN12" s="161"/>
      <c r="ACO12" s="161"/>
      <c r="ACP12" s="161"/>
      <c r="ACQ12" s="161"/>
      <c r="ACR12" s="161"/>
      <c r="ACS12" s="161"/>
      <c r="ACT12" s="161"/>
      <c r="ACU12" s="161"/>
      <c r="ACV12" s="161"/>
      <c r="ACW12" s="161"/>
      <c r="ACX12" s="161"/>
      <c r="ACY12" s="161"/>
      <c r="ACZ12" s="161"/>
      <c r="ADA12" s="161"/>
      <c r="ADB12" s="161"/>
      <c r="ADC12" s="161"/>
      <c r="ADD12" s="161"/>
      <c r="ADE12" s="161"/>
      <c r="ADF12" s="161"/>
      <c r="ADG12" s="161"/>
      <c r="ADH12" s="161"/>
      <c r="ADI12" s="161"/>
      <c r="ADJ12" s="161"/>
      <c r="ADK12" s="161"/>
      <c r="ADL12" s="161"/>
      <c r="ADM12" s="161"/>
      <c r="ADN12" s="161"/>
      <c r="ADO12" s="161"/>
      <c r="ADP12" s="161"/>
      <c r="ADQ12" s="161"/>
      <c r="ADR12" s="161"/>
      <c r="ADS12" s="161"/>
      <c r="ADT12" s="161"/>
      <c r="ADU12" s="161"/>
      <c r="ADV12" s="161"/>
      <c r="ADW12" s="161"/>
      <c r="ADX12" s="161"/>
      <c r="ADY12" s="161"/>
      <c r="ADZ12" s="161"/>
      <c r="AEA12" s="161"/>
      <c r="AEB12" s="161"/>
      <c r="AEC12" s="161"/>
      <c r="AED12" s="161"/>
      <c r="AEE12" s="161"/>
      <c r="AEF12" s="161"/>
      <c r="AEG12" s="161"/>
      <c r="AEH12" s="161"/>
      <c r="AEI12" s="161"/>
      <c r="AEJ12" s="161"/>
      <c r="AEK12" s="161"/>
      <c r="AEL12" s="161"/>
      <c r="AEM12" s="161"/>
      <c r="AEN12" s="161"/>
      <c r="AEO12" s="161"/>
      <c r="AEP12" s="161"/>
      <c r="AEQ12" s="161"/>
      <c r="AER12" s="161"/>
      <c r="AES12" s="161"/>
      <c r="AET12" s="161"/>
      <c r="AEU12" s="161"/>
      <c r="AEV12" s="161"/>
      <c r="AEW12" s="161"/>
      <c r="AEX12" s="161"/>
      <c r="AEY12" s="161"/>
      <c r="AEZ12" s="161"/>
      <c r="AFA12" s="161"/>
      <c r="AFB12" s="161"/>
      <c r="AFC12" s="161"/>
      <c r="AFD12" s="161"/>
      <c r="AFE12" s="161"/>
      <c r="AFF12" s="161"/>
      <c r="AFG12" s="161"/>
      <c r="AFH12" s="161"/>
      <c r="AFI12" s="161"/>
      <c r="AFJ12" s="161"/>
      <c r="AFK12" s="161"/>
      <c r="AFL12" s="161"/>
      <c r="AFM12" s="161"/>
      <c r="AFN12" s="161"/>
      <c r="AFO12" s="161"/>
      <c r="AFP12" s="161"/>
      <c r="AFQ12" s="161"/>
      <c r="AFR12" s="161"/>
      <c r="AFS12" s="161"/>
      <c r="AFT12" s="161"/>
      <c r="AFU12" s="161"/>
      <c r="AFV12" s="161"/>
      <c r="AFW12" s="161"/>
      <c r="AFX12" s="161"/>
      <c r="AFY12" s="161"/>
      <c r="AFZ12" s="161"/>
      <c r="AGA12" s="161"/>
      <c r="AGB12" s="161"/>
      <c r="AGC12" s="161"/>
      <c r="AGD12" s="161"/>
      <c r="AGE12" s="161"/>
      <c r="AGF12" s="161"/>
      <c r="AGG12" s="161"/>
      <c r="AGH12" s="161"/>
      <c r="AGI12" s="161"/>
      <c r="AGJ12" s="161"/>
      <c r="AGK12" s="161"/>
      <c r="AGL12" s="161"/>
      <c r="AGM12" s="161"/>
      <c r="AGN12" s="161"/>
      <c r="AGO12" s="161"/>
      <c r="AGP12" s="161"/>
      <c r="AGQ12" s="161"/>
      <c r="AGR12" s="161"/>
      <c r="AGS12" s="161"/>
      <c r="AGT12" s="161"/>
      <c r="AGU12" s="161"/>
      <c r="AGV12" s="161"/>
      <c r="AGW12" s="161"/>
      <c r="AGX12" s="161"/>
      <c r="AGY12" s="161"/>
      <c r="AGZ12" s="161"/>
      <c r="AHA12" s="161"/>
      <c r="AHB12" s="161"/>
      <c r="AHC12" s="161"/>
      <c r="AHD12" s="161"/>
      <c r="AHE12" s="161"/>
      <c r="AHF12" s="161"/>
      <c r="AHG12" s="161"/>
      <c r="AHH12" s="161"/>
      <c r="AHI12" s="161"/>
      <c r="AHJ12" s="161"/>
      <c r="AHK12" s="161"/>
      <c r="AHL12" s="161"/>
      <c r="AHM12" s="161"/>
      <c r="AHN12" s="161"/>
      <c r="AHO12" s="161"/>
      <c r="AHP12" s="161"/>
      <c r="AHQ12" s="161"/>
      <c r="AHR12" s="161"/>
      <c r="AHS12" s="161"/>
      <c r="AHT12" s="161"/>
      <c r="AHU12" s="161"/>
      <c r="AHV12" s="161"/>
      <c r="AHW12" s="161"/>
      <c r="AHX12" s="161"/>
      <c r="AHY12" s="161"/>
      <c r="AHZ12" s="161"/>
      <c r="AIA12" s="161"/>
      <c r="AIB12" s="161"/>
      <c r="AIC12" s="161"/>
      <c r="AID12" s="161"/>
      <c r="AIE12" s="161"/>
      <c r="AIF12" s="161"/>
    </row>
    <row r="13" spans="1:916" s="21" customFormat="1">
      <c r="B13" s="309" t="s">
        <v>33</v>
      </c>
      <c r="C13" s="146" t="s">
        <v>390</v>
      </c>
      <c r="D13" s="174"/>
      <c r="E13" s="310"/>
      <c r="F13" s="144">
        <f>'Residential Showerheads {G}'!A$16</f>
        <v>10</v>
      </c>
      <c r="G13" s="312" t="s">
        <v>462</v>
      </c>
      <c r="H13" s="258">
        <f>'Residential Showerheads {G}'!A$10</f>
        <v>2473.200000000003</v>
      </c>
      <c r="I13" s="259">
        <f>'Residential Showerheads {G}'!A$8</f>
        <v>22457.300000000003</v>
      </c>
      <c r="J13" s="259">
        <f>'Residential Showerheads {G}'!A$12</f>
        <v>7621.5</v>
      </c>
      <c r="K13" s="259">
        <f>'Residential Showerheads {G}'!A$14</f>
        <v>3895.1200000000204</v>
      </c>
      <c r="L13" s="259">
        <f>SUM('Residential Showerheads {G}'!Q$5:Q$1000)</f>
        <v>11516.620000000021</v>
      </c>
      <c r="M13" s="259"/>
      <c r="N13" s="260">
        <f>'Residential Showerheads {G}'!A$18</f>
        <v>30169.97</v>
      </c>
      <c r="O13" s="259">
        <f>'Residential Showerheads {G}'!A$20</f>
        <v>33973.920000000027</v>
      </c>
      <c r="P13" s="259">
        <f>SUM('Residential Showerheads {G}'!R$5:R$1000)</f>
        <v>108.74999999999999</v>
      </c>
      <c r="Q13" s="261">
        <f t="shared" si="0"/>
        <v>28204.141348041507</v>
      </c>
      <c r="R13" s="261">
        <f t="shared" si="4"/>
        <v>31760.231840703025</v>
      </c>
      <c r="S13" s="259">
        <f>SUM('Residential Showerheads {G}'!AM$5:AM$1000)</f>
        <v>17658.760499406038</v>
      </c>
      <c r="T13" s="259">
        <f>SUM('Residential Showerheads {G}'!AD$5:AD$1000)</f>
        <v>92553.653330250658</v>
      </c>
      <c r="U13" s="133">
        <f t="shared" si="2"/>
        <v>0.6261052333235545</v>
      </c>
      <c r="V13" s="133">
        <f t="shared" si="3"/>
        <v>3.5257390576125789</v>
      </c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D13" s="161"/>
      <c r="HE13" s="161"/>
      <c r="HF13" s="161"/>
      <c r="HG13" s="161"/>
      <c r="HH13" s="161"/>
      <c r="HI13" s="161"/>
      <c r="HJ13" s="161"/>
      <c r="HK13" s="161"/>
      <c r="HL13" s="161"/>
      <c r="HM13" s="161"/>
      <c r="HN13" s="161"/>
      <c r="HO13" s="161"/>
      <c r="HP13" s="161"/>
      <c r="HQ13" s="161"/>
      <c r="HR13" s="161"/>
      <c r="HS13" s="161"/>
      <c r="HT13" s="161"/>
      <c r="HU13" s="161"/>
      <c r="HV13" s="161"/>
      <c r="HW13" s="161"/>
      <c r="HX13" s="161"/>
      <c r="HY13" s="161"/>
      <c r="HZ13" s="161"/>
      <c r="IA13" s="161"/>
      <c r="IB13" s="161"/>
      <c r="IC13" s="161"/>
      <c r="ID13" s="161"/>
      <c r="IE13" s="161"/>
      <c r="IF13" s="161"/>
      <c r="IG13" s="161"/>
      <c r="IH13" s="161"/>
      <c r="II13" s="161"/>
      <c r="IJ13" s="161"/>
      <c r="IK13" s="161"/>
      <c r="IL13" s="161"/>
      <c r="IM13" s="161"/>
      <c r="IN13" s="161"/>
      <c r="IO13" s="161"/>
      <c r="IP13" s="161"/>
      <c r="IQ13" s="161"/>
      <c r="IR13" s="161"/>
      <c r="IS13" s="161"/>
      <c r="IT13" s="161"/>
      <c r="IU13" s="161"/>
      <c r="IV13" s="161"/>
      <c r="IW13" s="161"/>
      <c r="IX13" s="161"/>
      <c r="IY13" s="161"/>
      <c r="IZ13" s="161"/>
      <c r="JA13" s="161"/>
      <c r="JB13" s="161"/>
      <c r="JC13" s="161"/>
      <c r="JD13" s="161"/>
      <c r="JE13" s="161"/>
      <c r="JF13" s="161"/>
      <c r="JG13" s="161"/>
      <c r="JH13" s="161"/>
      <c r="JI13" s="161"/>
      <c r="JJ13" s="161"/>
      <c r="JK13" s="161"/>
      <c r="JL13" s="161"/>
      <c r="JM13" s="161"/>
      <c r="JN13" s="161"/>
      <c r="JO13" s="161"/>
      <c r="JP13" s="161"/>
      <c r="JQ13" s="161"/>
      <c r="JR13" s="161"/>
      <c r="JS13" s="161"/>
      <c r="JT13" s="161"/>
      <c r="JU13" s="161"/>
      <c r="JV13" s="161"/>
      <c r="JW13" s="161"/>
      <c r="JX13" s="161"/>
      <c r="JY13" s="161"/>
      <c r="JZ13" s="161"/>
      <c r="KA13" s="161"/>
      <c r="KB13" s="161"/>
      <c r="KC13" s="161"/>
      <c r="KD13" s="161"/>
      <c r="KE13" s="161"/>
      <c r="KF13" s="161"/>
      <c r="KG13" s="161"/>
      <c r="KH13" s="161"/>
      <c r="KI13" s="161"/>
      <c r="KJ13" s="161"/>
      <c r="KK13" s="161"/>
      <c r="KL13" s="161"/>
      <c r="KM13" s="161"/>
      <c r="KN13" s="161"/>
      <c r="KO13" s="161"/>
      <c r="KP13" s="161"/>
      <c r="KQ13" s="161"/>
      <c r="KR13" s="161"/>
      <c r="KS13" s="161"/>
      <c r="KT13" s="161"/>
      <c r="KU13" s="161"/>
      <c r="KV13" s="161"/>
      <c r="KW13" s="161"/>
      <c r="KX13" s="161"/>
      <c r="KY13" s="161"/>
      <c r="KZ13" s="161"/>
      <c r="LA13" s="161"/>
      <c r="LB13" s="161"/>
      <c r="LC13" s="161"/>
      <c r="LD13" s="161"/>
      <c r="LE13" s="161"/>
      <c r="LF13" s="161"/>
      <c r="LG13" s="161"/>
      <c r="LH13" s="161"/>
      <c r="LI13" s="161"/>
      <c r="LJ13" s="161"/>
      <c r="LK13" s="161"/>
      <c r="LL13" s="161"/>
      <c r="LM13" s="161"/>
      <c r="LN13" s="161"/>
      <c r="LO13" s="161"/>
      <c r="LP13" s="161"/>
      <c r="LQ13" s="161"/>
      <c r="LR13" s="161"/>
      <c r="LS13" s="161"/>
      <c r="LT13" s="161"/>
      <c r="LU13" s="161"/>
      <c r="LV13" s="161"/>
      <c r="LW13" s="161"/>
      <c r="LX13" s="161"/>
      <c r="LY13" s="161"/>
      <c r="LZ13" s="161"/>
      <c r="MA13" s="161"/>
      <c r="MB13" s="161"/>
      <c r="MC13" s="161"/>
      <c r="MD13" s="161"/>
      <c r="ME13" s="161"/>
      <c r="MF13" s="161"/>
      <c r="MG13" s="161"/>
      <c r="MH13" s="161"/>
      <c r="MI13" s="161"/>
      <c r="MJ13" s="161"/>
      <c r="MK13" s="161"/>
      <c r="ML13" s="161"/>
      <c r="MM13" s="161"/>
      <c r="MN13" s="161"/>
      <c r="MO13" s="161"/>
      <c r="MP13" s="161"/>
      <c r="MQ13" s="161"/>
      <c r="MR13" s="161"/>
      <c r="MS13" s="161"/>
      <c r="MT13" s="161"/>
      <c r="MU13" s="161"/>
      <c r="MV13" s="161"/>
      <c r="MW13" s="161"/>
      <c r="MX13" s="161"/>
      <c r="MY13" s="161"/>
      <c r="MZ13" s="161"/>
      <c r="NA13" s="161"/>
      <c r="NB13" s="161"/>
      <c r="NC13" s="161"/>
      <c r="ND13" s="161"/>
      <c r="NE13" s="161"/>
      <c r="NF13" s="161"/>
      <c r="NG13" s="161"/>
      <c r="NH13" s="161"/>
      <c r="NI13" s="161"/>
      <c r="NJ13" s="161"/>
      <c r="NK13" s="161"/>
      <c r="NL13" s="161"/>
      <c r="NM13" s="161"/>
      <c r="NN13" s="161"/>
      <c r="NO13" s="161"/>
      <c r="NP13" s="161"/>
      <c r="NQ13" s="161"/>
      <c r="NR13" s="161"/>
      <c r="NS13" s="161"/>
      <c r="NT13" s="161"/>
      <c r="NU13" s="161"/>
      <c r="NV13" s="161"/>
      <c r="NW13" s="161"/>
      <c r="NX13" s="161"/>
      <c r="NY13" s="161"/>
      <c r="NZ13" s="161"/>
      <c r="OA13" s="161"/>
      <c r="OB13" s="161"/>
      <c r="OC13" s="161"/>
      <c r="OD13" s="161"/>
      <c r="OE13" s="161"/>
      <c r="OF13" s="161"/>
      <c r="OG13" s="161"/>
      <c r="OH13" s="161"/>
      <c r="OI13" s="161"/>
      <c r="OJ13" s="161"/>
      <c r="OK13" s="161"/>
      <c r="OL13" s="161"/>
      <c r="OM13" s="161"/>
      <c r="ON13" s="161"/>
      <c r="OO13" s="161"/>
      <c r="OP13" s="161"/>
      <c r="OQ13" s="161"/>
      <c r="OR13" s="161"/>
      <c r="OS13" s="161"/>
      <c r="OT13" s="161"/>
      <c r="OU13" s="161"/>
      <c r="OV13" s="161"/>
      <c r="OW13" s="161"/>
      <c r="OX13" s="161"/>
      <c r="OY13" s="161"/>
      <c r="OZ13" s="161"/>
      <c r="PA13" s="161"/>
      <c r="PB13" s="161"/>
      <c r="PC13" s="161"/>
      <c r="PD13" s="161"/>
      <c r="PE13" s="161"/>
      <c r="PF13" s="161"/>
      <c r="PG13" s="161"/>
      <c r="PH13" s="161"/>
      <c r="PI13" s="161"/>
      <c r="PJ13" s="161"/>
      <c r="PK13" s="161"/>
      <c r="PL13" s="161"/>
      <c r="PM13" s="161"/>
      <c r="PN13" s="161"/>
      <c r="PO13" s="161"/>
      <c r="PP13" s="161"/>
      <c r="PQ13" s="161"/>
      <c r="PR13" s="161"/>
      <c r="PS13" s="161"/>
      <c r="PT13" s="161"/>
      <c r="PU13" s="161"/>
      <c r="PV13" s="161"/>
      <c r="PW13" s="161"/>
      <c r="PX13" s="161"/>
      <c r="PY13" s="161"/>
      <c r="PZ13" s="161"/>
      <c r="QA13" s="161"/>
      <c r="QB13" s="161"/>
      <c r="QC13" s="161"/>
      <c r="QD13" s="161"/>
      <c r="QE13" s="161"/>
      <c r="QF13" s="161"/>
      <c r="QG13" s="161"/>
      <c r="QH13" s="161"/>
      <c r="QI13" s="161"/>
      <c r="QJ13" s="161"/>
      <c r="QK13" s="161"/>
      <c r="QL13" s="161"/>
      <c r="QM13" s="161"/>
      <c r="QN13" s="161"/>
      <c r="QO13" s="161"/>
      <c r="QP13" s="161"/>
      <c r="QQ13" s="161"/>
      <c r="QR13" s="161"/>
      <c r="QS13" s="161"/>
      <c r="QT13" s="161"/>
      <c r="QU13" s="161"/>
      <c r="QV13" s="161"/>
      <c r="QW13" s="161"/>
      <c r="QX13" s="161"/>
      <c r="QY13" s="161"/>
      <c r="QZ13" s="161"/>
      <c r="RA13" s="161"/>
      <c r="RB13" s="161"/>
      <c r="RC13" s="161"/>
      <c r="RD13" s="161"/>
      <c r="RE13" s="161"/>
      <c r="RF13" s="161"/>
      <c r="RG13" s="161"/>
      <c r="RH13" s="161"/>
      <c r="RI13" s="161"/>
      <c r="RJ13" s="161"/>
      <c r="RK13" s="161"/>
      <c r="RL13" s="161"/>
      <c r="RM13" s="161"/>
      <c r="RN13" s="161"/>
      <c r="RO13" s="161"/>
      <c r="RP13" s="161"/>
      <c r="RQ13" s="161"/>
      <c r="RR13" s="161"/>
      <c r="RS13" s="161"/>
      <c r="RT13" s="161"/>
      <c r="RU13" s="161"/>
      <c r="RV13" s="161"/>
      <c r="RW13" s="161"/>
      <c r="RX13" s="161"/>
      <c r="RY13" s="161"/>
      <c r="RZ13" s="161"/>
      <c r="SA13" s="161"/>
      <c r="SB13" s="161"/>
      <c r="SC13" s="161"/>
      <c r="SD13" s="161"/>
      <c r="SE13" s="161"/>
      <c r="SF13" s="161"/>
      <c r="SG13" s="161"/>
      <c r="SH13" s="161"/>
      <c r="SI13" s="161"/>
      <c r="SJ13" s="161"/>
      <c r="SK13" s="161"/>
      <c r="SL13" s="161"/>
      <c r="SM13" s="161"/>
      <c r="SN13" s="161"/>
      <c r="SO13" s="161"/>
      <c r="SP13" s="161"/>
      <c r="SQ13" s="161"/>
      <c r="SR13" s="161"/>
      <c r="SS13" s="161"/>
      <c r="ST13" s="161"/>
      <c r="SU13" s="161"/>
      <c r="SV13" s="161"/>
      <c r="SW13" s="161"/>
      <c r="SX13" s="161"/>
      <c r="SY13" s="161"/>
      <c r="SZ13" s="161"/>
      <c r="TA13" s="161"/>
      <c r="TB13" s="161"/>
      <c r="TC13" s="161"/>
      <c r="TD13" s="161"/>
      <c r="TE13" s="161"/>
      <c r="TF13" s="161"/>
      <c r="TG13" s="161"/>
      <c r="TH13" s="161"/>
      <c r="TI13" s="161"/>
      <c r="TJ13" s="161"/>
      <c r="TK13" s="161"/>
      <c r="TL13" s="161"/>
      <c r="TM13" s="161"/>
      <c r="TN13" s="161"/>
      <c r="TO13" s="161"/>
      <c r="TP13" s="161"/>
      <c r="TQ13" s="161"/>
      <c r="TR13" s="161"/>
      <c r="TS13" s="161"/>
      <c r="TT13" s="161"/>
      <c r="TU13" s="161"/>
      <c r="TV13" s="161"/>
      <c r="TW13" s="161"/>
      <c r="TX13" s="161"/>
      <c r="TY13" s="161"/>
      <c r="TZ13" s="161"/>
      <c r="UA13" s="161"/>
      <c r="UB13" s="161"/>
      <c r="UC13" s="161"/>
      <c r="UD13" s="161"/>
      <c r="UE13" s="161"/>
      <c r="UF13" s="161"/>
      <c r="UG13" s="161"/>
      <c r="UH13" s="161"/>
      <c r="UI13" s="161"/>
      <c r="UJ13" s="161"/>
      <c r="UK13" s="161"/>
      <c r="UL13" s="161"/>
      <c r="UM13" s="161"/>
      <c r="UN13" s="161"/>
      <c r="UO13" s="161"/>
      <c r="UP13" s="161"/>
      <c r="UQ13" s="161"/>
      <c r="UR13" s="161"/>
      <c r="US13" s="161"/>
      <c r="UT13" s="161"/>
      <c r="UU13" s="161"/>
      <c r="UV13" s="161"/>
      <c r="UW13" s="161"/>
      <c r="UX13" s="161"/>
      <c r="UY13" s="161"/>
      <c r="UZ13" s="161"/>
      <c r="VA13" s="161"/>
      <c r="VB13" s="161"/>
      <c r="VC13" s="161"/>
      <c r="VD13" s="161"/>
      <c r="VE13" s="161"/>
      <c r="VF13" s="161"/>
      <c r="VG13" s="161"/>
      <c r="VH13" s="161"/>
      <c r="VI13" s="161"/>
      <c r="VJ13" s="161"/>
      <c r="VK13" s="161"/>
      <c r="VL13" s="161"/>
      <c r="VM13" s="161"/>
      <c r="VN13" s="161"/>
      <c r="VO13" s="161"/>
      <c r="VP13" s="161"/>
      <c r="VQ13" s="161"/>
      <c r="VR13" s="161"/>
      <c r="VS13" s="161"/>
      <c r="VT13" s="161"/>
      <c r="VU13" s="161"/>
      <c r="VV13" s="161"/>
      <c r="VW13" s="161"/>
      <c r="VX13" s="161"/>
      <c r="VY13" s="161"/>
      <c r="VZ13" s="161"/>
      <c r="WA13" s="161"/>
      <c r="WB13" s="161"/>
      <c r="WC13" s="161"/>
      <c r="WD13" s="161"/>
      <c r="WE13" s="161"/>
      <c r="WF13" s="161"/>
      <c r="WG13" s="161"/>
      <c r="WH13" s="161"/>
      <c r="WI13" s="161"/>
      <c r="WJ13" s="161"/>
      <c r="WK13" s="161"/>
      <c r="WL13" s="161"/>
      <c r="WM13" s="161"/>
      <c r="WN13" s="161"/>
      <c r="WO13" s="161"/>
      <c r="WP13" s="161"/>
      <c r="WQ13" s="161"/>
      <c r="WR13" s="161"/>
      <c r="WS13" s="161"/>
      <c r="WT13" s="161"/>
      <c r="WU13" s="161"/>
      <c r="WV13" s="161"/>
      <c r="WW13" s="161"/>
      <c r="WX13" s="161"/>
      <c r="WY13" s="161"/>
      <c r="WZ13" s="161"/>
      <c r="XA13" s="161"/>
      <c r="XB13" s="161"/>
      <c r="XC13" s="161"/>
      <c r="XD13" s="161"/>
      <c r="XE13" s="161"/>
      <c r="XF13" s="161"/>
      <c r="XG13" s="161"/>
      <c r="XH13" s="161"/>
      <c r="XI13" s="161"/>
      <c r="XJ13" s="161"/>
      <c r="XK13" s="161"/>
      <c r="XL13" s="161"/>
      <c r="XM13" s="161"/>
      <c r="XN13" s="161"/>
      <c r="XO13" s="161"/>
      <c r="XP13" s="161"/>
      <c r="XQ13" s="161"/>
      <c r="XR13" s="161"/>
      <c r="XS13" s="161"/>
      <c r="XT13" s="161"/>
      <c r="XU13" s="161"/>
      <c r="XV13" s="161"/>
      <c r="XW13" s="161"/>
      <c r="XX13" s="161"/>
      <c r="XY13" s="161"/>
      <c r="XZ13" s="161"/>
      <c r="YA13" s="161"/>
      <c r="YB13" s="161"/>
      <c r="YC13" s="161"/>
      <c r="YD13" s="161"/>
      <c r="YE13" s="161"/>
      <c r="YF13" s="161"/>
      <c r="YG13" s="161"/>
      <c r="YH13" s="161"/>
      <c r="YI13" s="161"/>
      <c r="YJ13" s="161"/>
      <c r="YK13" s="161"/>
      <c r="YL13" s="161"/>
      <c r="YM13" s="161"/>
      <c r="YN13" s="161"/>
      <c r="YO13" s="161"/>
      <c r="YP13" s="161"/>
      <c r="YQ13" s="161"/>
      <c r="YR13" s="161"/>
      <c r="YS13" s="161"/>
      <c r="YT13" s="161"/>
      <c r="YU13" s="161"/>
      <c r="YV13" s="161"/>
      <c r="YW13" s="161"/>
      <c r="YX13" s="161"/>
      <c r="YY13" s="161"/>
      <c r="YZ13" s="161"/>
      <c r="ZA13" s="161"/>
      <c r="ZB13" s="161"/>
      <c r="ZC13" s="161"/>
      <c r="ZD13" s="161"/>
      <c r="ZE13" s="161"/>
      <c r="ZF13" s="161"/>
      <c r="ZG13" s="161"/>
      <c r="ZH13" s="161"/>
      <c r="ZI13" s="161"/>
      <c r="ZJ13" s="161"/>
      <c r="ZK13" s="161"/>
      <c r="ZL13" s="161"/>
      <c r="ZM13" s="161"/>
      <c r="ZN13" s="161"/>
      <c r="ZO13" s="161"/>
      <c r="ZP13" s="161"/>
      <c r="ZQ13" s="161"/>
      <c r="ZR13" s="161"/>
      <c r="ZS13" s="161"/>
      <c r="ZT13" s="161"/>
      <c r="ZU13" s="161"/>
      <c r="ZV13" s="161"/>
      <c r="ZW13" s="161"/>
      <c r="ZX13" s="161"/>
      <c r="ZY13" s="161"/>
      <c r="ZZ13" s="161"/>
      <c r="AAA13" s="161"/>
      <c r="AAB13" s="161"/>
      <c r="AAC13" s="161"/>
      <c r="AAD13" s="161"/>
      <c r="AAE13" s="161"/>
      <c r="AAF13" s="161"/>
      <c r="AAG13" s="161"/>
      <c r="AAH13" s="161"/>
      <c r="AAI13" s="161"/>
      <c r="AAJ13" s="161"/>
      <c r="AAK13" s="161"/>
      <c r="AAL13" s="161"/>
      <c r="AAM13" s="161"/>
      <c r="AAN13" s="161"/>
      <c r="AAO13" s="161"/>
      <c r="AAP13" s="161"/>
      <c r="AAQ13" s="161"/>
      <c r="AAR13" s="161"/>
      <c r="AAS13" s="161"/>
      <c r="AAT13" s="161"/>
      <c r="AAU13" s="161"/>
      <c r="AAV13" s="161"/>
      <c r="AAW13" s="161"/>
      <c r="AAX13" s="161"/>
      <c r="AAY13" s="161"/>
      <c r="AAZ13" s="161"/>
      <c r="ABA13" s="161"/>
      <c r="ABB13" s="161"/>
      <c r="ABC13" s="161"/>
      <c r="ABD13" s="161"/>
      <c r="ABE13" s="161"/>
      <c r="ABF13" s="161"/>
      <c r="ABG13" s="161"/>
      <c r="ABH13" s="161"/>
      <c r="ABI13" s="161"/>
      <c r="ABJ13" s="161"/>
      <c r="ABK13" s="161"/>
      <c r="ABL13" s="161"/>
      <c r="ABM13" s="161"/>
      <c r="ABN13" s="161"/>
      <c r="ABO13" s="161"/>
      <c r="ABP13" s="161"/>
      <c r="ABQ13" s="161"/>
      <c r="ABR13" s="161"/>
      <c r="ABS13" s="161"/>
      <c r="ABT13" s="161"/>
      <c r="ABU13" s="161"/>
      <c r="ABV13" s="161"/>
      <c r="ABW13" s="161"/>
      <c r="ABX13" s="161"/>
      <c r="ABY13" s="161"/>
      <c r="ABZ13" s="161"/>
      <c r="ACA13" s="161"/>
      <c r="ACB13" s="161"/>
      <c r="ACC13" s="161"/>
      <c r="ACD13" s="161"/>
      <c r="ACE13" s="161"/>
      <c r="ACF13" s="161"/>
      <c r="ACG13" s="161"/>
      <c r="ACH13" s="161"/>
      <c r="ACI13" s="161"/>
      <c r="ACJ13" s="161"/>
      <c r="ACK13" s="161"/>
      <c r="ACL13" s="161"/>
      <c r="ACM13" s="161"/>
      <c r="ACN13" s="161"/>
      <c r="ACO13" s="161"/>
      <c r="ACP13" s="161"/>
      <c r="ACQ13" s="161"/>
      <c r="ACR13" s="161"/>
      <c r="ACS13" s="161"/>
      <c r="ACT13" s="161"/>
      <c r="ACU13" s="161"/>
      <c r="ACV13" s="161"/>
      <c r="ACW13" s="161"/>
      <c r="ACX13" s="161"/>
      <c r="ACY13" s="161"/>
      <c r="ACZ13" s="161"/>
      <c r="ADA13" s="161"/>
      <c r="ADB13" s="161"/>
      <c r="ADC13" s="161"/>
      <c r="ADD13" s="161"/>
      <c r="ADE13" s="161"/>
      <c r="ADF13" s="161"/>
      <c r="ADG13" s="161"/>
      <c r="ADH13" s="161"/>
      <c r="ADI13" s="161"/>
      <c r="ADJ13" s="161"/>
      <c r="ADK13" s="161"/>
      <c r="ADL13" s="161"/>
      <c r="ADM13" s="161"/>
      <c r="ADN13" s="161"/>
      <c r="ADO13" s="161"/>
      <c r="ADP13" s="161"/>
      <c r="ADQ13" s="161"/>
      <c r="ADR13" s="161"/>
      <c r="ADS13" s="161"/>
      <c r="ADT13" s="161"/>
      <c r="ADU13" s="161"/>
      <c r="ADV13" s="161"/>
      <c r="ADW13" s="161"/>
      <c r="ADX13" s="161"/>
      <c r="ADY13" s="161"/>
      <c r="ADZ13" s="161"/>
      <c r="AEA13" s="161"/>
      <c r="AEB13" s="161"/>
      <c r="AEC13" s="161"/>
      <c r="AED13" s="161"/>
      <c r="AEE13" s="161"/>
      <c r="AEF13" s="161"/>
      <c r="AEG13" s="161"/>
      <c r="AEH13" s="161"/>
      <c r="AEI13" s="161"/>
      <c r="AEJ13" s="161"/>
      <c r="AEK13" s="161"/>
      <c r="AEL13" s="161"/>
      <c r="AEM13" s="161"/>
      <c r="AEN13" s="161"/>
      <c r="AEO13" s="161"/>
      <c r="AEP13" s="161"/>
      <c r="AEQ13" s="161"/>
      <c r="AER13" s="161"/>
      <c r="AES13" s="161"/>
      <c r="AET13" s="161"/>
      <c r="AEU13" s="161"/>
      <c r="AEV13" s="161"/>
      <c r="AEW13" s="161"/>
      <c r="AEX13" s="161"/>
      <c r="AEY13" s="161"/>
      <c r="AEZ13" s="161"/>
      <c r="AFA13" s="161"/>
      <c r="AFB13" s="161"/>
      <c r="AFC13" s="161"/>
      <c r="AFD13" s="161"/>
      <c r="AFE13" s="161"/>
      <c r="AFF13" s="161"/>
      <c r="AFG13" s="161"/>
      <c r="AFH13" s="161"/>
      <c r="AFI13" s="161"/>
      <c r="AFJ13" s="161"/>
      <c r="AFK13" s="161"/>
      <c r="AFL13" s="161"/>
      <c r="AFM13" s="161"/>
      <c r="AFN13" s="161"/>
      <c r="AFO13" s="161"/>
      <c r="AFP13" s="161"/>
      <c r="AFQ13" s="161"/>
      <c r="AFR13" s="161"/>
      <c r="AFS13" s="161"/>
      <c r="AFT13" s="161"/>
      <c r="AFU13" s="161"/>
      <c r="AFV13" s="161"/>
      <c r="AFW13" s="161"/>
      <c r="AFX13" s="161"/>
      <c r="AFY13" s="161"/>
      <c r="AFZ13" s="161"/>
      <c r="AGA13" s="161"/>
      <c r="AGB13" s="161"/>
      <c r="AGC13" s="161"/>
      <c r="AGD13" s="161"/>
      <c r="AGE13" s="161"/>
      <c r="AGF13" s="161"/>
      <c r="AGG13" s="161"/>
      <c r="AGH13" s="161"/>
      <c r="AGI13" s="161"/>
      <c r="AGJ13" s="161"/>
      <c r="AGK13" s="161"/>
      <c r="AGL13" s="161"/>
      <c r="AGM13" s="161"/>
      <c r="AGN13" s="161"/>
      <c r="AGO13" s="161"/>
      <c r="AGP13" s="161"/>
      <c r="AGQ13" s="161"/>
      <c r="AGR13" s="161"/>
      <c r="AGS13" s="161"/>
      <c r="AGT13" s="161"/>
      <c r="AGU13" s="161"/>
      <c r="AGV13" s="161"/>
      <c r="AGW13" s="161"/>
      <c r="AGX13" s="161"/>
      <c r="AGY13" s="161"/>
      <c r="AGZ13" s="161"/>
      <c r="AHA13" s="161"/>
      <c r="AHB13" s="161"/>
      <c r="AHC13" s="161"/>
      <c r="AHD13" s="161"/>
      <c r="AHE13" s="161"/>
      <c r="AHF13" s="161"/>
      <c r="AHG13" s="161"/>
      <c r="AHH13" s="161"/>
      <c r="AHI13" s="161"/>
      <c r="AHJ13" s="161"/>
      <c r="AHK13" s="161"/>
      <c r="AHL13" s="161"/>
      <c r="AHM13" s="161"/>
      <c r="AHN13" s="161"/>
      <c r="AHO13" s="161"/>
      <c r="AHP13" s="161"/>
      <c r="AHQ13" s="161"/>
      <c r="AHR13" s="161"/>
      <c r="AHS13" s="161"/>
      <c r="AHT13" s="161"/>
      <c r="AHU13" s="161"/>
      <c r="AHV13" s="161"/>
      <c r="AHW13" s="161"/>
      <c r="AHX13" s="161"/>
      <c r="AHY13" s="161"/>
      <c r="AHZ13" s="161"/>
      <c r="AIA13" s="161"/>
      <c r="AIB13" s="161"/>
      <c r="AIC13" s="161"/>
      <c r="AID13" s="161"/>
      <c r="AIE13" s="161"/>
      <c r="AIF13" s="161"/>
    </row>
    <row r="14" spans="1:916" s="21" customFormat="1" ht="12.75">
      <c r="B14" s="309" t="s">
        <v>33</v>
      </c>
      <c r="C14" s="146" t="s">
        <v>391</v>
      </c>
      <c r="D14" s="174"/>
      <c r="E14" s="310"/>
      <c r="F14" s="144">
        <f>'SF Existing Weatherization {G}'!A$16</f>
        <v>36.957792128777776</v>
      </c>
      <c r="G14" s="304" t="s">
        <v>380</v>
      </c>
      <c r="H14" s="258">
        <f>'SF Existing Weatherization {G}'!A$10</f>
        <v>284347.2</v>
      </c>
      <c r="I14" s="259">
        <f>'SF Existing Weatherization {G}'!A$8</f>
        <v>137157.45000000019</v>
      </c>
      <c r="J14" s="259">
        <f>'SF Existing Weatherization {G}'!A$12</f>
        <v>2116094.2899999996</v>
      </c>
      <c r="K14" s="259">
        <f>'SF Existing Weatherization {G}'!A$14</f>
        <v>6056509.9100000011</v>
      </c>
      <c r="L14" s="259">
        <f>SUM('SF Existing Weatherization {G}'!Q$5:Q$1000)</f>
        <v>8172604.200000002</v>
      </c>
      <c r="M14" s="259"/>
      <c r="N14" s="260">
        <f>'SF Existing Weatherization {G}'!A$18</f>
        <v>2347358.6</v>
      </c>
      <c r="O14" s="259">
        <f>'SF Existing Weatherization {G}'!A$20</f>
        <v>8309761.6500000022</v>
      </c>
      <c r="P14" s="259">
        <f>SUM('SF Existing Weatherization {G}'!R$5:R$1000)</f>
        <v>0.24</v>
      </c>
      <c r="Q14" s="261">
        <f t="shared" si="0"/>
        <v>2194408.3387865755</v>
      </c>
      <c r="R14" s="261">
        <f t="shared" si="4"/>
        <v>7768310.4141348051</v>
      </c>
      <c r="S14" s="259">
        <f>SUM('SF Existing Weatherization {G}'!AM$5:AM$1000)</f>
        <v>6407469.0601825491</v>
      </c>
      <c r="T14" s="259">
        <f>SUM('SF Existing Weatherization {G}'!AD$5:AD$1000)</f>
        <v>122.47385074939528</v>
      </c>
      <c r="U14" s="133">
        <f t="shared" si="2"/>
        <v>2.9199073604166288</v>
      </c>
      <c r="V14" s="133">
        <f t="shared" si="3"/>
        <v>0.90731936087759457</v>
      </c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1"/>
      <c r="DA14" s="161"/>
      <c r="DB14" s="161"/>
      <c r="DC14" s="161"/>
      <c r="DD14" s="161"/>
      <c r="DE14" s="161"/>
      <c r="DF14" s="161"/>
      <c r="DG14" s="161"/>
      <c r="DH14" s="161"/>
      <c r="DI14" s="161"/>
      <c r="DJ14" s="161"/>
      <c r="DK14" s="161"/>
      <c r="DL14" s="161"/>
      <c r="DM14" s="161"/>
      <c r="DN14" s="161"/>
      <c r="DO14" s="161"/>
      <c r="DP14" s="161"/>
      <c r="DQ14" s="161"/>
      <c r="DR14" s="161"/>
      <c r="DS14" s="161"/>
      <c r="DT14" s="161"/>
      <c r="DU14" s="161"/>
      <c r="DV14" s="161"/>
      <c r="DW14" s="161"/>
      <c r="DX14" s="161"/>
      <c r="DY14" s="161"/>
      <c r="DZ14" s="161"/>
      <c r="EA14" s="161"/>
      <c r="EB14" s="161"/>
      <c r="EC14" s="161"/>
      <c r="ED14" s="161"/>
      <c r="EE14" s="161"/>
      <c r="EF14" s="161"/>
      <c r="EG14" s="161"/>
      <c r="EH14" s="161"/>
      <c r="EI14" s="161"/>
      <c r="EJ14" s="161"/>
      <c r="EK14" s="161"/>
      <c r="EL14" s="161"/>
      <c r="EM14" s="161"/>
      <c r="EN14" s="161"/>
      <c r="EO14" s="161"/>
      <c r="EP14" s="161"/>
      <c r="EQ14" s="161"/>
      <c r="ER14" s="161"/>
      <c r="ES14" s="161"/>
      <c r="ET14" s="161"/>
      <c r="EU14" s="161"/>
      <c r="EV14" s="161"/>
      <c r="EW14" s="161"/>
      <c r="EX14" s="161"/>
      <c r="EY14" s="161"/>
      <c r="EZ14" s="161"/>
      <c r="FA14" s="161"/>
      <c r="FB14" s="161"/>
      <c r="FC14" s="161"/>
      <c r="FD14" s="161"/>
      <c r="FE14" s="161"/>
      <c r="FF14" s="161"/>
      <c r="FG14" s="161"/>
      <c r="FH14" s="161"/>
      <c r="FI14" s="161"/>
      <c r="FJ14" s="161"/>
      <c r="FK14" s="161"/>
      <c r="FL14" s="161"/>
      <c r="FM14" s="161"/>
      <c r="FN14" s="161"/>
      <c r="FO14" s="161"/>
      <c r="FP14" s="161"/>
      <c r="FQ14" s="161"/>
      <c r="FR14" s="161"/>
      <c r="FS14" s="161"/>
      <c r="FT14" s="161"/>
      <c r="FU14" s="161"/>
      <c r="FV14" s="161"/>
      <c r="FW14" s="161"/>
      <c r="FX14" s="161"/>
      <c r="FY14" s="161"/>
      <c r="FZ14" s="161"/>
      <c r="GA14" s="161"/>
      <c r="GB14" s="161"/>
      <c r="GC14" s="161"/>
      <c r="GD14" s="161"/>
      <c r="GE14" s="161"/>
      <c r="GF14" s="161"/>
      <c r="GG14" s="161"/>
      <c r="GH14" s="161"/>
      <c r="GI14" s="161"/>
      <c r="GJ14" s="161"/>
      <c r="GK14" s="161"/>
      <c r="GL14" s="161"/>
      <c r="GM14" s="161"/>
      <c r="GN14" s="161"/>
      <c r="GO14" s="161"/>
      <c r="GP14" s="161"/>
      <c r="GQ14" s="161"/>
      <c r="GR14" s="161"/>
      <c r="GS14" s="161"/>
      <c r="GT14" s="161"/>
      <c r="GU14" s="161"/>
      <c r="GV14" s="161"/>
      <c r="GW14" s="161"/>
      <c r="GX14" s="161"/>
      <c r="GY14" s="161"/>
      <c r="GZ14" s="161"/>
      <c r="HA14" s="161"/>
      <c r="HB14" s="161"/>
      <c r="HC14" s="161"/>
      <c r="HD14" s="161"/>
      <c r="HE14" s="161"/>
      <c r="HF14" s="161"/>
      <c r="HG14" s="161"/>
      <c r="HH14" s="161"/>
      <c r="HI14" s="161"/>
      <c r="HJ14" s="161"/>
      <c r="HK14" s="161"/>
      <c r="HL14" s="161"/>
      <c r="HM14" s="161"/>
      <c r="HN14" s="161"/>
      <c r="HO14" s="161"/>
      <c r="HP14" s="161"/>
      <c r="HQ14" s="161"/>
      <c r="HR14" s="161"/>
      <c r="HS14" s="161"/>
      <c r="HT14" s="161"/>
      <c r="HU14" s="161"/>
      <c r="HV14" s="161"/>
      <c r="HW14" s="161"/>
      <c r="HX14" s="161"/>
      <c r="HY14" s="161"/>
      <c r="HZ14" s="161"/>
      <c r="IA14" s="161"/>
      <c r="IB14" s="161"/>
      <c r="IC14" s="161"/>
      <c r="ID14" s="161"/>
      <c r="IE14" s="161"/>
      <c r="IF14" s="161"/>
      <c r="IG14" s="161"/>
      <c r="IH14" s="161"/>
      <c r="II14" s="161"/>
      <c r="IJ14" s="161"/>
      <c r="IK14" s="161"/>
      <c r="IL14" s="161"/>
      <c r="IM14" s="161"/>
      <c r="IN14" s="161"/>
      <c r="IO14" s="161"/>
      <c r="IP14" s="161"/>
      <c r="IQ14" s="161"/>
      <c r="IR14" s="161"/>
      <c r="IS14" s="161"/>
      <c r="IT14" s="161"/>
      <c r="IU14" s="161"/>
      <c r="IV14" s="161"/>
      <c r="IW14" s="161"/>
      <c r="IX14" s="161"/>
      <c r="IY14" s="161"/>
      <c r="IZ14" s="161"/>
      <c r="JA14" s="161"/>
      <c r="JB14" s="161"/>
      <c r="JC14" s="161"/>
      <c r="JD14" s="161"/>
      <c r="JE14" s="161"/>
      <c r="JF14" s="161"/>
      <c r="JG14" s="161"/>
      <c r="JH14" s="161"/>
      <c r="JI14" s="161"/>
      <c r="JJ14" s="161"/>
      <c r="JK14" s="161"/>
      <c r="JL14" s="161"/>
      <c r="JM14" s="161"/>
      <c r="JN14" s="161"/>
      <c r="JO14" s="161"/>
      <c r="JP14" s="161"/>
      <c r="JQ14" s="161"/>
      <c r="JR14" s="161"/>
      <c r="JS14" s="161"/>
      <c r="JT14" s="161"/>
      <c r="JU14" s="161"/>
      <c r="JV14" s="161"/>
      <c r="JW14" s="161"/>
      <c r="JX14" s="161"/>
      <c r="JY14" s="161"/>
      <c r="JZ14" s="161"/>
      <c r="KA14" s="161"/>
      <c r="KB14" s="161"/>
      <c r="KC14" s="161"/>
      <c r="KD14" s="161"/>
      <c r="KE14" s="161"/>
      <c r="KF14" s="161"/>
      <c r="KG14" s="161"/>
      <c r="KH14" s="161"/>
      <c r="KI14" s="161"/>
      <c r="KJ14" s="161"/>
      <c r="KK14" s="161"/>
      <c r="KL14" s="161"/>
      <c r="KM14" s="161"/>
      <c r="KN14" s="161"/>
      <c r="KO14" s="161"/>
      <c r="KP14" s="161"/>
      <c r="KQ14" s="161"/>
      <c r="KR14" s="161"/>
      <c r="KS14" s="161"/>
      <c r="KT14" s="161"/>
      <c r="KU14" s="161"/>
      <c r="KV14" s="161"/>
      <c r="KW14" s="161"/>
      <c r="KX14" s="161"/>
      <c r="KY14" s="161"/>
      <c r="KZ14" s="161"/>
      <c r="LA14" s="161"/>
      <c r="LB14" s="161"/>
      <c r="LC14" s="161"/>
      <c r="LD14" s="161"/>
      <c r="LE14" s="161"/>
      <c r="LF14" s="161"/>
      <c r="LG14" s="161"/>
      <c r="LH14" s="161"/>
      <c r="LI14" s="161"/>
      <c r="LJ14" s="161"/>
      <c r="LK14" s="161"/>
      <c r="LL14" s="161"/>
      <c r="LM14" s="161"/>
      <c r="LN14" s="161"/>
      <c r="LO14" s="161"/>
      <c r="LP14" s="161"/>
      <c r="LQ14" s="161"/>
      <c r="LR14" s="161"/>
      <c r="LS14" s="161"/>
      <c r="LT14" s="161"/>
      <c r="LU14" s="161"/>
      <c r="LV14" s="161"/>
      <c r="LW14" s="161"/>
      <c r="LX14" s="161"/>
      <c r="LY14" s="161"/>
      <c r="LZ14" s="161"/>
      <c r="MA14" s="161"/>
      <c r="MB14" s="161"/>
      <c r="MC14" s="161"/>
      <c r="MD14" s="161"/>
      <c r="ME14" s="161"/>
      <c r="MF14" s="161"/>
      <c r="MG14" s="161"/>
      <c r="MH14" s="161"/>
      <c r="MI14" s="161"/>
      <c r="MJ14" s="161"/>
      <c r="MK14" s="161"/>
      <c r="ML14" s="161"/>
      <c r="MM14" s="161"/>
      <c r="MN14" s="161"/>
      <c r="MO14" s="161"/>
      <c r="MP14" s="161"/>
      <c r="MQ14" s="161"/>
      <c r="MR14" s="161"/>
      <c r="MS14" s="161"/>
      <c r="MT14" s="161"/>
      <c r="MU14" s="161"/>
      <c r="MV14" s="161"/>
      <c r="MW14" s="161"/>
      <c r="MX14" s="161"/>
      <c r="MY14" s="161"/>
      <c r="MZ14" s="161"/>
      <c r="NA14" s="161"/>
      <c r="NB14" s="161"/>
      <c r="NC14" s="161"/>
      <c r="ND14" s="161"/>
      <c r="NE14" s="161"/>
      <c r="NF14" s="161"/>
      <c r="NG14" s="161"/>
      <c r="NH14" s="161"/>
      <c r="NI14" s="161"/>
      <c r="NJ14" s="161"/>
      <c r="NK14" s="161"/>
      <c r="NL14" s="161"/>
      <c r="NM14" s="161"/>
      <c r="NN14" s="161"/>
      <c r="NO14" s="161"/>
      <c r="NP14" s="161"/>
      <c r="NQ14" s="161"/>
      <c r="NR14" s="161"/>
      <c r="NS14" s="161"/>
      <c r="NT14" s="161"/>
      <c r="NU14" s="161"/>
      <c r="NV14" s="161"/>
      <c r="NW14" s="161"/>
      <c r="NX14" s="161"/>
      <c r="NY14" s="161"/>
      <c r="NZ14" s="161"/>
      <c r="OA14" s="161"/>
      <c r="OB14" s="161"/>
      <c r="OC14" s="161"/>
      <c r="OD14" s="161"/>
      <c r="OE14" s="161"/>
      <c r="OF14" s="161"/>
      <c r="OG14" s="161"/>
      <c r="OH14" s="161"/>
      <c r="OI14" s="161"/>
      <c r="OJ14" s="161"/>
      <c r="OK14" s="161"/>
      <c r="OL14" s="161"/>
      <c r="OM14" s="161"/>
      <c r="ON14" s="161"/>
      <c r="OO14" s="161"/>
      <c r="OP14" s="161"/>
      <c r="OQ14" s="161"/>
      <c r="OR14" s="161"/>
      <c r="OS14" s="161"/>
      <c r="OT14" s="161"/>
      <c r="OU14" s="161"/>
      <c r="OV14" s="161"/>
      <c r="OW14" s="161"/>
      <c r="OX14" s="161"/>
      <c r="OY14" s="161"/>
      <c r="OZ14" s="161"/>
      <c r="PA14" s="161"/>
      <c r="PB14" s="161"/>
      <c r="PC14" s="161"/>
      <c r="PD14" s="161"/>
      <c r="PE14" s="161"/>
      <c r="PF14" s="161"/>
      <c r="PG14" s="161"/>
      <c r="PH14" s="161"/>
      <c r="PI14" s="161"/>
      <c r="PJ14" s="161"/>
      <c r="PK14" s="161"/>
      <c r="PL14" s="161"/>
      <c r="PM14" s="161"/>
      <c r="PN14" s="161"/>
      <c r="PO14" s="161"/>
      <c r="PP14" s="161"/>
      <c r="PQ14" s="161"/>
      <c r="PR14" s="161"/>
      <c r="PS14" s="161"/>
      <c r="PT14" s="161"/>
      <c r="PU14" s="161"/>
      <c r="PV14" s="161"/>
      <c r="PW14" s="161"/>
      <c r="PX14" s="161"/>
      <c r="PY14" s="161"/>
      <c r="PZ14" s="161"/>
      <c r="QA14" s="161"/>
      <c r="QB14" s="161"/>
      <c r="QC14" s="161"/>
      <c r="QD14" s="161"/>
      <c r="QE14" s="161"/>
      <c r="QF14" s="161"/>
      <c r="QG14" s="161"/>
      <c r="QH14" s="161"/>
      <c r="QI14" s="161"/>
      <c r="QJ14" s="161"/>
      <c r="QK14" s="161"/>
      <c r="QL14" s="161"/>
      <c r="QM14" s="161"/>
      <c r="QN14" s="161"/>
      <c r="QO14" s="161"/>
      <c r="QP14" s="161"/>
      <c r="QQ14" s="161"/>
      <c r="QR14" s="161"/>
      <c r="QS14" s="161"/>
      <c r="QT14" s="161"/>
      <c r="QU14" s="161"/>
      <c r="QV14" s="161"/>
      <c r="QW14" s="161"/>
      <c r="QX14" s="161"/>
      <c r="QY14" s="161"/>
      <c r="QZ14" s="161"/>
      <c r="RA14" s="161"/>
      <c r="RB14" s="161"/>
      <c r="RC14" s="161"/>
      <c r="RD14" s="161"/>
      <c r="RE14" s="161"/>
      <c r="RF14" s="161"/>
      <c r="RG14" s="161"/>
      <c r="RH14" s="161"/>
      <c r="RI14" s="161"/>
      <c r="RJ14" s="161"/>
      <c r="RK14" s="161"/>
      <c r="RL14" s="161"/>
      <c r="RM14" s="161"/>
      <c r="RN14" s="161"/>
      <c r="RO14" s="161"/>
      <c r="RP14" s="161"/>
      <c r="RQ14" s="161"/>
      <c r="RR14" s="161"/>
      <c r="RS14" s="161"/>
      <c r="RT14" s="161"/>
      <c r="RU14" s="161"/>
      <c r="RV14" s="161"/>
      <c r="RW14" s="161"/>
      <c r="RX14" s="161"/>
      <c r="RY14" s="161"/>
      <c r="RZ14" s="161"/>
      <c r="SA14" s="161"/>
      <c r="SB14" s="161"/>
      <c r="SC14" s="161"/>
      <c r="SD14" s="161"/>
      <c r="SE14" s="161"/>
      <c r="SF14" s="161"/>
      <c r="SG14" s="161"/>
      <c r="SH14" s="161"/>
      <c r="SI14" s="161"/>
      <c r="SJ14" s="161"/>
      <c r="SK14" s="161"/>
      <c r="SL14" s="161"/>
      <c r="SM14" s="161"/>
      <c r="SN14" s="161"/>
      <c r="SO14" s="161"/>
      <c r="SP14" s="161"/>
      <c r="SQ14" s="161"/>
      <c r="SR14" s="161"/>
      <c r="SS14" s="161"/>
      <c r="ST14" s="161"/>
      <c r="SU14" s="161"/>
      <c r="SV14" s="161"/>
      <c r="SW14" s="161"/>
      <c r="SX14" s="161"/>
      <c r="SY14" s="161"/>
      <c r="SZ14" s="161"/>
      <c r="TA14" s="161"/>
      <c r="TB14" s="161"/>
      <c r="TC14" s="161"/>
      <c r="TD14" s="161"/>
      <c r="TE14" s="161"/>
      <c r="TF14" s="161"/>
      <c r="TG14" s="161"/>
      <c r="TH14" s="161"/>
      <c r="TI14" s="161"/>
      <c r="TJ14" s="161"/>
      <c r="TK14" s="161"/>
      <c r="TL14" s="161"/>
      <c r="TM14" s="161"/>
      <c r="TN14" s="161"/>
      <c r="TO14" s="161"/>
      <c r="TP14" s="161"/>
      <c r="TQ14" s="161"/>
      <c r="TR14" s="161"/>
      <c r="TS14" s="161"/>
      <c r="TT14" s="161"/>
      <c r="TU14" s="161"/>
      <c r="TV14" s="161"/>
      <c r="TW14" s="161"/>
      <c r="TX14" s="161"/>
      <c r="TY14" s="161"/>
      <c r="TZ14" s="161"/>
      <c r="UA14" s="161"/>
      <c r="UB14" s="161"/>
      <c r="UC14" s="161"/>
      <c r="UD14" s="161"/>
      <c r="UE14" s="161"/>
      <c r="UF14" s="161"/>
      <c r="UG14" s="161"/>
      <c r="UH14" s="161"/>
      <c r="UI14" s="161"/>
      <c r="UJ14" s="161"/>
      <c r="UK14" s="161"/>
      <c r="UL14" s="161"/>
      <c r="UM14" s="161"/>
      <c r="UN14" s="161"/>
      <c r="UO14" s="161"/>
      <c r="UP14" s="161"/>
      <c r="UQ14" s="161"/>
      <c r="UR14" s="161"/>
      <c r="US14" s="161"/>
      <c r="UT14" s="161"/>
      <c r="UU14" s="161"/>
      <c r="UV14" s="161"/>
      <c r="UW14" s="161"/>
      <c r="UX14" s="161"/>
      <c r="UY14" s="161"/>
      <c r="UZ14" s="161"/>
      <c r="VA14" s="161"/>
      <c r="VB14" s="161"/>
      <c r="VC14" s="161"/>
      <c r="VD14" s="161"/>
      <c r="VE14" s="161"/>
      <c r="VF14" s="161"/>
      <c r="VG14" s="161"/>
      <c r="VH14" s="161"/>
      <c r="VI14" s="161"/>
      <c r="VJ14" s="161"/>
      <c r="VK14" s="161"/>
      <c r="VL14" s="161"/>
      <c r="VM14" s="161"/>
      <c r="VN14" s="161"/>
      <c r="VO14" s="161"/>
      <c r="VP14" s="161"/>
      <c r="VQ14" s="161"/>
      <c r="VR14" s="161"/>
      <c r="VS14" s="161"/>
      <c r="VT14" s="161"/>
      <c r="VU14" s="161"/>
      <c r="VV14" s="161"/>
      <c r="VW14" s="161"/>
      <c r="VX14" s="161"/>
      <c r="VY14" s="161"/>
      <c r="VZ14" s="161"/>
      <c r="WA14" s="161"/>
      <c r="WB14" s="161"/>
      <c r="WC14" s="161"/>
      <c r="WD14" s="161"/>
      <c r="WE14" s="161"/>
      <c r="WF14" s="161"/>
      <c r="WG14" s="161"/>
      <c r="WH14" s="161"/>
      <c r="WI14" s="161"/>
      <c r="WJ14" s="161"/>
      <c r="WK14" s="161"/>
      <c r="WL14" s="161"/>
      <c r="WM14" s="161"/>
      <c r="WN14" s="161"/>
      <c r="WO14" s="161"/>
      <c r="WP14" s="161"/>
      <c r="WQ14" s="161"/>
      <c r="WR14" s="161"/>
      <c r="WS14" s="161"/>
      <c r="WT14" s="161"/>
      <c r="WU14" s="161"/>
      <c r="WV14" s="161"/>
      <c r="WW14" s="161"/>
      <c r="WX14" s="161"/>
      <c r="WY14" s="161"/>
      <c r="WZ14" s="161"/>
      <c r="XA14" s="161"/>
      <c r="XB14" s="161"/>
      <c r="XC14" s="161"/>
      <c r="XD14" s="161"/>
      <c r="XE14" s="161"/>
      <c r="XF14" s="161"/>
      <c r="XG14" s="161"/>
      <c r="XH14" s="161"/>
      <c r="XI14" s="161"/>
      <c r="XJ14" s="161"/>
      <c r="XK14" s="161"/>
      <c r="XL14" s="161"/>
      <c r="XM14" s="161"/>
      <c r="XN14" s="161"/>
      <c r="XO14" s="161"/>
      <c r="XP14" s="161"/>
      <c r="XQ14" s="161"/>
      <c r="XR14" s="161"/>
      <c r="XS14" s="161"/>
      <c r="XT14" s="161"/>
      <c r="XU14" s="161"/>
      <c r="XV14" s="161"/>
      <c r="XW14" s="161"/>
      <c r="XX14" s="161"/>
      <c r="XY14" s="161"/>
      <c r="XZ14" s="161"/>
      <c r="YA14" s="161"/>
      <c r="YB14" s="161"/>
      <c r="YC14" s="161"/>
      <c r="YD14" s="161"/>
      <c r="YE14" s="161"/>
      <c r="YF14" s="161"/>
      <c r="YG14" s="161"/>
      <c r="YH14" s="161"/>
      <c r="YI14" s="161"/>
      <c r="YJ14" s="161"/>
      <c r="YK14" s="161"/>
      <c r="YL14" s="161"/>
      <c r="YM14" s="161"/>
      <c r="YN14" s="161"/>
      <c r="YO14" s="161"/>
      <c r="YP14" s="161"/>
      <c r="YQ14" s="161"/>
      <c r="YR14" s="161"/>
      <c r="YS14" s="161"/>
      <c r="YT14" s="161"/>
      <c r="YU14" s="161"/>
      <c r="YV14" s="161"/>
      <c r="YW14" s="161"/>
      <c r="YX14" s="161"/>
      <c r="YY14" s="161"/>
      <c r="YZ14" s="161"/>
      <c r="ZA14" s="161"/>
      <c r="ZB14" s="161"/>
      <c r="ZC14" s="161"/>
      <c r="ZD14" s="161"/>
      <c r="ZE14" s="161"/>
      <c r="ZF14" s="161"/>
      <c r="ZG14" s="161"/>
      <c r="ZH14" s="161"/>
      <c r="ZI14" s="161"/>
      <c r="ZJ14" s="161"/>
      <c r="ZK14" s="161"/>
      <c r="ZL14" s="161"/>
      <c r="ZM14" s="161"/>
      <c r="ZN14" s="161"/>
      <c r="ZO14" s="161"/>
      <c r="ZP14" s="161"/>
      <c r="ZQ14" s="161"/>
      <c r="ZR14" s="161"/>
      <c r="ZS14" s="161"/>
      <c r="ZT14" s="161"/>
      <c r="ZU14" s="161"/>
      <c r="ZV14" s="161"/>
      <c r="ZW14" s="161"/>
      <c r="ZX14" s="161"/>
      <c r="ZY14" s="161"/>
      <c r="ZZ14" s="161"/>
      <c r="AAA14" s="161"/>
      <c r="AAB14" s="161"/>
      <c r="AAC14" s="161"/>
      <c r="AAD14" s="161"/>
      <c r="AAE14" s="161"/>
      <c r="AAF14" s="161"/>
      <c r="AAG14" s="161"/>
      <c r="AAH14" s="161"/>
      <c r="AAI14" s="161"/>
      <c r="AAJ14" s="161"/>
      <c r="AAK14" s="161"/>
      <c r="AAL14" s="161"/>
      <c r="AAM14" s="161"/>
      <c r="AAN14" s="161"/>
      <c r="AAO14" s="161"/>
      <c r="AAP14" s="161"/>
      <c r="AAQ14" s="161"/>
      <c r="AAR14" s="161"/>
      <c r="AAS14" s="161"/>
      <c r="AAT14" s="161"/>
      <c r="AAU14" s="161"/>
      <c r="AAV14" s="161"/>
      <c r="AAW14" s="161"/>
      <c r="AAX14" s="161"/>
      <c r="AAY14" s="161"/>
      <c r="AAZ14" s="161"/>
      <c r="ABA14" s="161"/>
      <c r="ABB14" s="161"/>
      <c r="ABC14" s="161"/>
      <c r="ABD14" s="161"/>
      <c r="ABE14" s="161"/>
      <c r="ABF14" s="161"/>
      <c r="ABG14" s="161"/>
      <c r="ABH14" s="161"/>
      <c r="ABI14" s="161"/>
      <c r="ABJ14" s="161"/>
      <c r="ABK14" s="161"/>
      <c r="ABL14" s="161"/>
      <c r="ABM14" s="161"/>
      <c r="ABN14" s="161"/>
      <c r="ABO14" s="161"/>
      <c r="ABP14" s="161"/>
      <c r="ABQ14" s="161"/>
      <c r="ABR14" s="161"/>
      <c r="ABS14" s="161"/>
      <c r="ABT14" s="161"/>
      <c r="ABU14" s="161"/>
      <c r="ABV14" s="161"/>
      <c r="ABW14" s="161"/>
      <c r="ABX14" s="161"/>
      <c r="ABY14" s="161"/>
      <c r="ABZ14" s="161"/>
      <c r="ACA14" s="161"/>
      <c r="ACB14" s="161"/>
      <c r="ACC14" s="161"/>
      <c r="ACD14" s="161"/>
      <c r="ACE14" s="161"/>
      <c r="ACF14" s="161"/>
      <c r="ACG14" s="161"/>
      <c r="ACH14" s="161"/>
      <c r="ACI14" s="161"/>
      <c r="ACJ14" s="161"/>
      <c r="ACK14" s="161"/>
      <c r="ACL14" s="161"/>
      <c r="ACM14" s="161"/>
      <c r="ACN14" s="161"/>
      <c r="ACO14" s="161"/>
      <c r="ACP14" s="161"/>
      <c r="ACQ14" s="161"/>
      <c r="ACR14" s="161"/>
      <c r="ACS14" s="161"/>
      <c r="ACT14" s="161"/>
      <c r="ACU14" s="161"/>
      <c r="ACV14" s="161"/>
      <c r="ACW14" s="161"/>
      <c r="ACX14" s="161"/>
      <c r="ACY14" s="161"/>
      <c r="ACZ14" s="161"/>
      <c r="ADA14" s="161"/>
      <c r="ADB14" s="161"/>
      <c r="ADC14" s="161"/>
      <c r="ADD14" s="161"/>
      <c r="ADE14" s="161"/>
      <c r="ADF14" s="161"/>
      <c r="ADG14" s="161"/>
      <c r="ADH14" s="161"/>
      <c r="ADI14" s="161"/>
      <c r="ADJ14" s="161"/>
      <c r="ADK14" s="161"/>
      <c r="ADL14" s="161"/>
      <c r="ADM14" s="161"/>
      <c r="ADN14" s="161"/>
      <c r="ADO14" s="161"/>
      <c r="ADP14" s="161"/>
      <c r="ADQ14" s="161"/>
      <c r="ADR14" s="161"/>
      <c r="ADS14" s="161"/>
      <c r="ADT14" s="161"/>
      <c r="ADU14" s="161"/>
      <c r="ADV14" s="161"/>
      <c r="ADW14" s="161"/>
      <c r="ADX14" s="161"/>
      <c r="ADY14" s="161"/>
      <c r="ADZ14" s="161"/>
      <c r="AEA14" s="161"/>
      <c r="AEB14" s="161"/>
      <c r="AEC14" s="161"/>
      <c r="AED14" s="161"/>
      <c r="AEE14" s="161"/>
      <c r="AEF14" s="161"/>
      <c r="AEG14" s="161"/>
      <c r="AEH14" s="161"/>
      <c r="AEI14" s="161"/>
      <c r="AEJ14" s="161"/>
      <c r="AEK14" s="161"/>
      <c r="AEL14" s="161"/>
      <c r="AEM14" s="161"/>
      <c r="AEN14" s="161"/>
      <c r="AEO14" s="161"/>
      <c r="AEP14" s="161"/>
      <c r="AEQ14" s="161"/>
      <c r="AER14" s="161"/>
      <c r="AES14" s="161"/>
      <c r="AET14" s="161"/>
      <c r="AEU14" s="161"/>
      <c r="AEV14" s="161"/>
      <c r="AEW14" s="161"/>
      <c r="AEX14" s="161"/>
      <c r="AEY14" s="161"/>
      <c r="AEZ14" s="161"/>
      <c r="AFA14" s="161"/>
      <c r="AFB14" s="161"/>
      <c r="AFC14" s="161"/>
      <c r="AFD14" s="161"/>
      <c r="AFE14" s="161"/>
      <c r="AFF14" s="161"/>
      <c r="AFG14" s="161"/>
      <c r="AFH14" s="161"/>
      <c r="AFI14" s="161"/>
      <c r="AFJ14" s="161"/>
      <c r="AFK14" s="161"/>
      <c r="AFL14" s="161"/>
      <c r="AFM14" s="161"/>
      <c r="AFN14" s="161"/>
      <c r="AFO14" s="161"/>
      <c r="AFP14" s="161"/>
      <c r="AFQ14" s="161"/>
      <c r="AFR14" s="161"/>
      <c r="AFS14" s="161"/>
      <c r="AFT14" s="161"/>
      <c r="AFU14" s="161"/>
      <c r="AFV14" s="161"/>
      <c r="AFW14" s="161"/>
      <c r="AFX14" s="161"/>
      <c r="AFY14" s="161"/>
      <c r="AFZ14" s="161"/>
      <c r="AGA14" s="161"/>
      <c r="AGB14" s="161"/>
      <c r="AGC14" s="161"/>
      <c r="AGD14" s="161"/>
      <c r="AGE14" s="161"/>
      <c r="AGF14" s="161"/>
      <c r="AGG14" s="161"/>
      <c r="AGH14" s="161"/>
      <c r="AGI14" s="161"/>
      <c r="AGJ14" s="161"/>
      <c r="AGK14" s="161"/>
      <c r="AGL14" s="161"/>
      <c r="AGM14" s="161"/>
      <c r="AGN14" s="161"/>
      <c r="AGO14" s="161"/>
      <c r="AGP14" s="161"/>
      <c r="AGQ14" s="161"/>
      <c r="AGR14" s="161"/>
      <c r="AGS14" s="161"/>
      <c r="AGT14" s="161"/>
      <c r="AGU14" s="161"/>
      <c r="AGV14" s="161"/>
      <c r="AGW14" s="161"/>
      <c r="AGX14" s="161"/>
      <c r="AGY14" s="161"/>
      <c r="AGZ14" s="161"/>
      <c r="AHA14" s="161"/>
      <c r="AHB14" s="161"/>
      <c r="AHC14" s="161"/>
      <c r="AHD14" s="161"/>
      <c r="AHE14" s="161"/>
      <c r="AHF14" s="161"/>
      <c r="AHG14" s="161"/>
      <c r="AHH14" s="161"/>
      <c r="AHI14" s="161"/>
      <c r="AHJ14" s="161"/>
      <c r="AHK14" s="161"/>
      <c r="AHL14" s="161"/>
      <c r="AHM14" s="161"/>
      <c r="AHN14" s="161"/>
      <c r="AHO14" s="161"/>
      <c r="AHP14" s="161"/>
      <c r="AHQ14" s="161"/>
      <c r="AHR14" s="161"/>
      <c r="AHS14" s="161"/>
      <c r="AHT14" s="161"/>
      <c r="AHU14" s="161"/>
      <c r="AHV14" s="161"/>
      <c r="AHW14" s="161"/>
      <c r="AHX14" s="161"/>
      <c r="AHY14" s="161"/>
      <c r="AHZ14" s="161"/>
      <c r="AIA14" s="161"/>
      <c r="AIB14" s="161"/>
      <c r="AIC14" s="161"/>
      <c r="AID14" s="161"/>
      <c r="AIE14" s="161"/>
      <c r="AIF14" s="161"/>
    </row>
    <row r="15" spans="1:916" s="21" customFormat="1" ht="12.75">
      <c r="B15" s="309" t="s">
        <v>33</v>
      </c>
      <c r="C15" s="146" t="s">
        <v>392</v>
      </c>
      <c r="D15" s="174"/>
      <c r="E15" s="310"/>
      <c r="F15" s="144">
        <f>'Home Energy Reports {G}'!A$16</f>
        <v>2</v>
      </c>
      <c r="G15" s="304" t="s">
        <v>380</v>
      </c>
      <c r="H15" s="258">
        <f>'Home Energy Reports {G}'!A$10</f>
        <v>-437401</v>
      </c>
      <c r="I15" s="259">
        <f>'Home Energy Reports {G}'!A$8</f>
        <v>505405.25000000006</v>
      </c>
      <c r="J15" s="259">
        <f>'Home Energy Reports {G}'!A$12</f>
        <v>375727.5</v>
      </c>
      <c r="K15" s="259">
        <f>'Home Energy Reports {G}'!A$14</f>
        <v>0</v>
      </c>
      <c r="L15" s="259">
        <f>SUM('Home Energy Reports {G}'!Q$5:Q$1000)</f>
        <v>375727.5</v>
      </c>
      <c r="M15" s="259"/>
      <c r="N15" s="260">
        <f>'Home Energy Reports {G}'!A$18</f>
        <v>982557.56</v>
      </c>
      <c r="O15" s="259">
        <f>'Home Energy Reports {G}'!A$20</f>
        <v>881132.75</v>
      </c>
      <c r="P15" s="259">
        <f>SUM('Home Energy Reports {G}'!R$5:R$1000)</f>
        <v>0</v>
      </c>
      <c r="Q15" s="261">
        <f t="shared" si="0"/>
        <v>918535.62681125547</v>
      </c>
      <c r="R15" s="261">
        <f t="shared" si="4"/>
        <v>823719.50079461525</v>
      </c>
      <c r="S15" s="259">
        <f>SUM('Home Energy Reports {G}'!AM$5:AM$1000)</f>
        <v>-688439.23946092557</v>
      </c>
      <c r="T15" s="259">
        <f>SUM('Home Energy Reports {G}'!AD$5:AD$1000)</f>
        <v>0</v>
      </c>
      <c r="U15" s="133">
        <f t="shared" si="2"/>
        <v>-0.74949650222156161</v>
      </c>
      <c r="V15" s="133">
        <f t="shared" si="3"/>
        <v>-0.91934592136824722</v>
      </c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1"/>
      <c r="BH15" s="161"/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1"/>
      <c r="CL15" s="161"/>
      <c r="CM15" s="161"/>
      <c r="CN15" s="161"/>
      <c r="CO15" s="161"/>
      <c r="CP15" s="161"/>
      <c r="CQ15" s="161"/>
      <c r="CR15" s="161"/>
      <c r="CS15" s="161"/>
      <c r="CT15" s="161"/>
      <c r="CU15" s="161"/>
      <c r="CV15" s="161"/>
      <c r="CW15" s="161"/>
      <c r="CX15" s="161"/>
      <c r="CY15" s="161"/>
      <c r="CZ15" s="161"/>
      <c r="DA15" s="161"/>
      <c r="DB15" s="161"/>
      <c r="DC15" s="161"/>
      <c r="DD15" s="161"/>
      <c r="DE15" s="161"/>
      <c r="DF15" s="161"/>
      <c r="DG15" s="161"/>
      <c r="DH15" s="161"/>
      <c r="DI15" s="161"/>
      <c r="DJ15" s="161"/>
      <c r="DK15" s="161"/>
      <c r="DL15" s="161"/>
      <c r="DM15" s="161"/>
      <c r="DN15" s="161"/>
      <c r="DO15" s="161"/>
      <c r="DP15" s="161"/>
      <c r="DQ15" s="161"/>
      <c r="DR15" s="161"/>
      <c r="DS15" s="161"/>
      <c r="DT15" s="161"/>
      <c r="DU15" s="161"/>
      <c r="DV15" s="161"/>
      <c r="DW15" s="161"/>
      <c r="DX15" s="161"/>
      <c r="DY15" s="161"/>
      <c r="DZ15" s="161"/>
      <c r="EA15" s="161"/>
      <c r="EB15" s="161"/>
      <c r="EC15" s="161"/>
      <c r="ED15" s="161"/>
      <c r="EE15" s="161"/>
      <c r="EF15" s="161"/>
      <c r="EG15" s="161"/>
      <c r="EH15" s="161"/>
      <c r="EI15" s="161"/>
      <c r="EJ15" s="161"/>
      <c r="EK15" s="161"/>
      <c r="EL15" s="161"/>
      <c r="EM15" s="161"/>
      <c r="EN15" s="161"/>
      <c r="EO15" s="161"/>
      <c r="EP15" s="161"/>
      <c r="EQ15" s="161"/>
      <c r="ER15" s="161"/>
      <c r="ES15" s="161"/>
      <c r="ET15" s="161"/>
      <c r="EU15" s="161"/>
      <c r="EV15" s="161"/>
      <c r="EW15" s="161"/>
      <c r="EX15" s="161"/>
      <c r="EY15" s="161"/>
      <c r="EZ15" s="161"/>
      <c r="FA15" s="161"/>
      <c r="FB15" s="161"/>
      <c r="FC15" s="161"/>
      <c r="FD15" s="161"/>
      <c r="FE15" s="161"/>
      <c r="FF15" s="161"/>
      <c r="FG15" s="161"/>
      <c r="FH15" s="161"/>
      <c r="FI15" s="161"/>
      <c r="FJ15" s="161"/>
      <c r="FK15" s="161"/>
      <c r="FL15" s="161"/>
      <c r="FM15" s="161"/>
      <c r="FN15" s="161"/>
      <c r="FO15" s="161"/>
      <c r="FP15" s="161"/>
      <c r="FQ15" s="161"/>
      <c r="FR15" s="161"/>
      <c r="FS15" s="161"/>
      <c r="FT15" s="161"/>
      <c r="FU15" s="161"/>
      <c r="FV15" s="161"/>
      <c r="FW15" s="161"/>
      <c r="FX15" s="161"/>
      <c r="FY15" s="161"/>
      <c r="FZ15" s="161"/>
      <c r="GA15" s="161"/>
      <c r="GB15" s="161"/>
      <c r="GC15" s="161"/>
      <c r="GD15" s="161"/>
      <c r="GE15" s="161"/>
      <c r="GF15" s="161"/>
      <c r="GG15" s="161"/>
      <c r="GH15" s="161"/>
      <c r="GI15" s="161"/>
      <c r="GJ15" s="161"/>
      <c r="GK15" s="161"/>
      <c r="GL15" s="161"/>
      <c r="GM15" s="161"/>
      <c r="GN15" s="161"/>
      <c r="GO15" s="161"/>
      <c r="GP15" s="161"/>
      <c r="GQ15" s="161"/>
      <c r="GR15" s="161"/>
      <c r="GS15" s="161"/>
      <c r="GT15" s="161"/>
      <c r="GU15" s="161"/>
      <c r="GV15" s="161"/>
      <c r="GW15" s="161"/>
      <c r="GX15" s="161"/>
      <c r="GY15" s="161"/>
      <c r="GZ15" s="161"/>
      <c r="HA15" s="161"/>
      <c r="HB15" s="161"/>
      <c r="HC15" s="161"/>
      <c r="HD15" s="161"/>
      <c r="HE15" s="161"/>
      <c r="HF15" s="161"/>
      <c r="HG15" s="161"/>
      <c r="HH15" s="161"/>
      <c r="HI15" s="161"/>
      <c r="HJ15" s="161"/>
      <c r="HK15" s="161"/>
      <c r="HL15" s="161"/>
      <c r="HM15" s="161"/>
      <c r="HN15" s="161"/>
      <c r="HO15" s="161"/>
      <c r="HP15" s="161"/>
      <c r="HQ15" s="161"/>
      <c r="HR15" s="161"/>
      <c r="HS15" s="161"/>
      <c r="HT15" s="161"/>
      <c r="HU15" s="161"/>
      <c r="HV15" s="161"/>
      <c r="HW15" s="161"/>
      <c r="HX15" s="161"/>
      <c r="HY15" s="161"/>
      <c r="HZ15" s="161"/>
      <c r="IA15" s="161"/>
      <c r="IB15" s="161"/>
      <c r="IC15" s="161"/>
      <c r="ID15" s="161"/>
      <c r="IE15" s="161"/>
      <c r="IF15" s="161"/>
      <c r="IG15" s="161"/>
      <c r="IH15" s="161"/>
      <c r="II15" s="161"/>
      <c r="IJ15" s="161"/>
      <c r="IK15" s="161"/>
      <c r="IL15" s="161"/>
      <c r="IM15" s="161"/>
      <c r="IN15" s="161"/>
      <c r="IO15" s="161"/>
      <c r="IP15" s="161"/>
      <c r="IQ15" s="161"/>
      <c r="IR15" s="161"/>
      <c r="IS15" s="161"/>
      <c r="IT15" s="161"/>
      <c r="IU15" s="161"/>
      <c r="IV15" s="161"/>
      <c r="IW15" s="161"/>
      <c r="IX15" s="161"/>
      <c r="IY15" s="161"/>
      <c r="IZ15" s="161"/>
      <c r="JA15" s="161"/>
      <c r="JB15" s="161"/>
      <c r="JC15" s="161"/>
      <c r="JD15" s="161"/>
      <c r="JE15" s="161"/>
      <c r="JF15" s="161"/>
      <c r="JG15" s="161"/>
      <c r="JH15" s="161"/>
      <c r="JI15" s="161"/>
      <c r="JJ15" s="161"/>
      <c r="JK15" s="161"/>
      <c r="JL15" s="161"/>
      <c r="JM15" s="161"/>
      <c r="JN15" s="161"/>
      <c r="JO15" s="161"/>
      <c r="JP15" s="161"/>
      <c r="JQ15" s="161"/>
      <c r="JR15" s="161"/>
      <c r="JS15" s="161"/>
      <c r="JT15" s="161"/>
      <c r="JU15" s="161"/>
      <c r="JV15" s="161"/>
      <c r="JW15" s="161"/>
      <c r="JX15" s="161"/>
      <c r="JY15" s="161"/>
      <c r="JZ15" s="161"/>
      <c r="KA15" s="161"/>
      <c r="KB15" s="161"/>
      <c r="KC15" s="161"/>
      <c r="KD15" s="161"/>
      <c r="KE15" s="161"/>
      <c r="KF15" s="161"/>
      <c r="KG15" s="161"/>
      <c r="KH15" s="161"/>
      <c r="KI15" s="161"/>
      <c r="KJ15" s="161"/>
      <c r="KK15" s="161"/>
      <c r="KL15" s="161"/>
      <c r="KM15" s="161"/>
      <c r="KN15" s="161"/>
      <c r="KO15" s="161"/>
      <c r="KP15" s="161"/>
      <c r="KQ15" s="161"/>
      <c r="KR15" s="161"/>
      <c r="KS15" s="161"/>
      <c r="KT15" s="161"/>
      <c r="KU15" s="161"/>
      <c r="KV15" s="161"/>
      <c r="KW15" s="161"/>
      <c r="KX15" s="161"/>
      <c r="KY15" s="161"/>
      <c r="KZ15" s="161"/>
      <c r="LA15" s="161"/>
      <c r="LB15" s="161"/>
      <c r="LC15" s="161"/>
      <c r="LD15" s="161"/>
      <c r="LE15" s="161"/>
      <c r="LF15" s="161"/>
      <c r="LG15" s="161"/>
      <c r="LH15" s="161"/>
      <c r="LI15" s="161"/>
      <c r="LJ15" s="161"/>
      <c r="LK15" s="161"/>
      <c r="LL15" s="161"/>
      <c r="LM15" s="161"/>
      <c r="LN15" s="161"/>
      <c r="LO15" s="161"/>
      <c r="LP15" s="161"/>
      <c r="LQ15" s="161"/>
      <c r="LR15" s="161"/>
      <c r="LS15" s="161"/>
      <c r="LT15" s="161"/>
      <c r="LU15" s="161"/>
      <c r="LV15" s="161"/>
      <c r="LW15" s="161"/>
      <c r="LX15" s="161"/>
      <c r="LY15" s="161"/>
      <c r="LZ15" s="161"/>
      <c r="MA15" s="161"/>
      <c r="MB15" s="161"/>
      <c r="MC15" s="161"/>
      <c r="MD15" s="161"/>
      <c r="ME15" s="161"/>
      <c r="MF15" s="161"/>
      <c r="MG15" s="161"/>
      <c r="MH15" s="161"/>
      <c r="MI15" s="161"/>
      <c r="MJ15" s="161"/>
      <c r="MK15" s="161"/>
      <c r="ML15" s="161"/>
      <c r="MM15" s="161"/>
      <c r="MN15" s="161"/>
      <c r="MO15" s="161"/>
      <c r="MP15" s="161"/>
      <c r="MQ15" s="161"/>
      <c r="MR15" s="161"/>
      <c r="MS15" s="161"/>
      <c r="MT15" s="161"/>
      <c r="MU15" s="161"/>
      <c r="MV15" s="161"/>
      <c r="MW15" s="161"/>
      <c r="MX15" s="161"/>
      <c r="MY15" s="161"/>
      <c r="MZ15" s="161"/>
      <c r="NA15" s="161"/>
      <c r="NB15" s="161"/>
      <c r="NC15" s="161"/>
      <c r="ND15" s="161"/>
      <c r="NE15" s="161"/>
      <c r="NF15" s="161"/>
      <c r="NG15" s="161"/>
      <c r="NH15" s="161"/>
      <c r="NI15" s="161"/>
      <c r="NJ15" s="161"/>
      <c r="NK15" s="161"/>
      <c r="NL15" s="161"/>
      <c r="NM15" s="161"/>
      <c r="NN15" s="161"/>
      <c r="NO15" s="161"/>
      <c r="NP15" s="161"/>
      <c r="NQ15" s="161"/>
      <c r="NR15" s="161"/>
      <c r="NS15" s="161"/>
      <c r="NT15" s="161"/>
      <c r="NU15" s="161"/>
      <c r="NV15" s="161"/>
      <c r="NW15" s="161"/>
      <c r="NX15" s="161"/>
      <c r="NY15" s="161"/>
      <c r="NZ15" s="161"/>
      <c r="OA15" s="161"/>
      <c r="OB15" s="161"/>
      <c r="OC15" s="161"/>
      <c r="OD15" s="161"/>
      <c r="OE15" s="161"/>
      <c r="OF15" s="161"/>
      <c r="OG15" s="161"/>
      <c r="OH15" s="161"/>
      <c r="OI15" s="161"/>
      <c r="OJ15" s="161"/>
      <c r="OK15" s="161"/>
      <c r="OL15" s="161"/>
      <c r="OM15" s="161"/>
      <c r="ON15" s="161"/>
      <c r="OO15" s="161"/>
      <c r="OP15" s="161"/>
      <c r="OQ15" s="161"/>
      <c r="OR15" s="161"/>
      <c r="OS15" s="161"/>
      <c r="OT15" s="161"/>
      <c r="OU15" s="161"/>
      <c r="OV15" s="161"/>
      <c r="OW15" s="161"/>
      <c r="OX15" s="161"/>
      <c r="OY15" s="161"/>
      <c r="OZ15" s="161"/>
      <c r="PA15" s="161"/>
      <c r="PB15" s="161"/>
      <c r="PC15" s="161"/>
      <c r="PD15" s="161"/>
      <c r="PE15" s="161"/>
      <c r="PF15" s="161"/>
      <c r="PG15" s="161"/>
      <c r="PH15" s="161"/>
      <c r="PI15" s="161"/>
      <c r="PJ15" s="161"/>
      <c r="PK15" s="161"/>
      <c r="PL15" s="161"/>
      <c r="PM15" s="161"/>
      <c r="PN15" s="161"/>
      <c r="PO15" s="161"/>
      <c r="PP15" s="161"/>
      <c r="PQ15" s="161"/>
      <c r="PR15" s="161"/>
      <c r="PS15" s="161"/>
      <c r="PT15" s="161"/>
      <c r="PU15" s="161"/>
      <c r="PV15" s="161"/>
      <c r="PW15" s="161"/>
      <c r="PX15" s="161"/>
      <c r="PY15" s="161"/>
      <c r="PZ15" s="161"/>
      <c r="QA15" s="161"/>
      <c r="QB15" s="161"/>
      <c r="QC15" s="161"/>
      <c r="QD15" s="161"/>
      <c r="QE15" s="161"/>
      <c r="QF15" s="161"/>
      <c r="QG15" s="161"/>
      <c r="QH15" s="161"/>
      <c r="QI15" s="161"/>
      <c r="QJ15" s="161"/>
      <c r="QK15" s="161"/>
      <c r="QL15" s="161"/>
      <c r="QM15" s="161"/>
      <c r="QN15" s="161"/>
      <c r="QO15" s="161"/>
      <c r="QP15" s="161"/>
      <c r="QQ15" s="161"/>
      <c r="QR15" s="161"/>
      <c r="QS15" s="161"/>
      <c r="QT15" s="161"/>
      <c r="QU15" s="161"/>
      <c r="QV15" s="161"/>
      <c r="QW15" s="161"/>
      <c r="QX15" s="161"/>
      <c r="QY15" s="161"/>
      <c r="QZ15" s="161"/>
      <c r="RA15" s="161"/>
      <c r="RB15" s="161"/>
      <c r="RC15" s="161"/>
      <c r="RD15" s="161"/>
      <c r="RE15" s="161"/>
      <c r="RF15" s="161"/>
      <c r="RG15" s="161"/>
      <c r="RH15" s="161"/>
      <c r="RI15" s="161"/>
      <c r="RJ15" s="161"/>
      <c r="RK15" s="161"/>
      <c r="RL15" s="161"/>
      <c r="RM15" s="161"/>
      <c r="RN15" s="161"/>
      <c r="RO15" s="161"/>
      <c r="RP15" s="161"/>
      <c r="RQ15" s="161"/>
      <c r="RR15" s="161"/>
      <c r="RS15" s="161"/>
      <c r="RT15" s="161"/>
      <c r="RU15" s="161"/>
      <c r="RV15" s="161"/>
      <c r="RW15" s="161"/>
      <c r="RX15" s="161"/>
      <c r="RY15" s="161"/>
      <c r="RZ15" s="161"/>
      <c r="SA15" s="161"/>
      <c r="SB15" s="161"/>
      <c r="SC15" s="161"/>
      <c r="SD15" s="161"/>
      <c r="SE15" s="161"/>
      <c r="SF15" s="161"/>
      <c r="SG15" s="161"/>
      <c r="SH15" s="161"/>
      <c r="SI15" s="161"/>
      <c r="SJ15" s="161"/>
      <c r="SK15" s="161"/>
      <c r="SL15" s="161"/>
      <c r="SM15" s="161"/>
      <c r="SN15" s="161"/>
      <c r="SO15" s="161"/>
      <c r="SP15" s="161"/>
      <c r="SQ15" s="161"/>
      <c r="SR15" s="161"/>
      <c r="SS15" s="161"/>
      <c r="ST15" s="161"/>
      <c r="SU15" s="161"/>
      <c r="SV15" s="161"/>
      <c r="SW15" s="161"/>
      <c r="SX15" s="161"/>
      <c r="SY15" s="161"/>
      <c r="SZ15" s="161"/>
      <c r="TA15" s="161"/>
      <c r="TB15" s="161"/>
      <c r="TC15" s="161"/>
      <c r="TD15" s="161"/>
      <c r="TE15" s="161"/>
      <c r="TF15" s="161"/>
      <c r="TG15" s="161"/>
      <c r="TH15" s="161"/>
      <c r="TI15" s="161"/>
      <c r="TJ15" s="161"/>
      <c r="TK15" s="161"/>
      <c r="TL15" s="161"/>
      <c r="TM15" s="161"/>
      <c r="TN15" s="161"/>
      <c r="TO15" s="161"/>
      <c r="TP15" s="161"/>
      <c r="TQ15" s="161"/>
      <c r="TR15" s="161"/>
      <c r="TS15" s="161"/>
      <c r="TT15" s="161"/>
      <c r="TU15" s="161"/>
      <c r="TV15" s="161"/>
      <c r="TW15" s="161"/>
      <c r="TX15" s="161"/>
      <c r="TY15" s="161"/>
      <c r="TZ15" s="161"/>
      <c r="UA15" s="161"/>
      <c r="UB15" s="161"/>
      <c r="UC15" s="161"/>
      <c r="UD15" s="161"/>
      <c r="UE15" s="161"/>
      <c r="UF15" s="161"/>
      <c r="UG15" s="161"/>
      <c r="UH15" s="161"/>
      <c r="UI15" s="161"/>
      <c r="UJ15" s="161"/>
      <c r="UK15" s="161"/>
      <c r="UL15" s="161"/>
      <c r="UM15" s="161"/>
      <c r="UN15" s="161"/>
      <c r="UO15" s="161"/>
      <c r="UP15" s="161"/>
      <c r="UQ15" s="161"/>
      <c r="UR15" s="161"/>
      <c r="US15" s="161"/>
      <c r="UT15" s="161"/>
      <c r="UU15" s="161"/>
      <c r="UV15" s="161"/>
      <c r="UW15" s="161"/>
      <c r="UX15" s="161"/>
      <c r="UY15" s="161"/>
      <c r="UZ15" s="161"/>
      <c r="VA15" s="161"/>
      <c r="VB15" s="161"/>
      <c r="VC15" s="161"/>
      <c r="VD15" s="161"/>
      <c r="VE15" s="161"/>
      <c r="VF15" s="161"/>
      <c r="VG15" s="161"/>
      <c r="VH15" s="161"/>
      <c r="VI15" s="161"/>
      <c r="VJ15" s="161"/>
      <c r="VK15" s="161"/>
      <c r="VL15" s="161"/>
      <c r="VM15" s="161"/>
      <c r="VN15" s="161"/>
      <c r="VO15" s="161"/>
      <c r="VP15" s="161"/>
      <c r="VQ15" s="161"/>
      <c r="VR15" s="161"/>
      <c r="VS15" s="161"/>
      <c r="VT15" s="161"/>
      <c r="VU15" s="161"/>
      <c r="VV15" s="161"/>
      <c r="VW15" s="161"/>
      <c r="VX15" s="161"/>
      <c r="VY15" s="161"/>
      <c r="VZ15" s="161"/>
      <c r="WA15" s="161"/>
      <c r="WB15" s="161"/>
      <c r="WC15" s="161"/>
      <c r="WD15" s="161"/>
      <c r="WE15" s="161"/>
      <c r="WF15" s="161"/>
      <c r="WG15" s="161"/>
      <c r="WH15" s="161"/>
      <c r="WI15" s="161"/>
      <c r="WJ15" s="161"/>
      <c r="WK15" s="161"/>
      <c r="WL15" s="161"/>
      <c r="WM15" s="161"/>
      <c r="WN15" s="161"/>
      <c r="WO15" s="161"/>
      <c r="WP15" s="161"/>
      <c r="WQ15" s="161"/>
      <c r="WR15" s="161"/>
      <c r="WS15" s="161"/>
      <c r="WT15" s="161"/>
      <c r="WU15" s="161"/>
      <c r="WV15" s="161"/>
      <c r="WW15" s="161"/>
      <c r="WX15" s="161"/>
      <c r="WY15" s="161"/>
      <c r="WZ15" s="161"/>
      <c r="XA15" s="161"/>
      <c r="XB15" s="161"/>
      <c r="XC15" s="161"/>
      <c r="XD15" s="161"/>
      <c r="XE15" s="161"/>
      <c r="XF15" s="161"/>
      <c r="XG15" s="161"/>
      <c r="XH15" s="161"/>
      <c r="XI15" s="161"/>
      <c r="XJ15" s="161"/>
      <c r="XK15" s="161"/>
      <c r="XL15" s="161"/>
      <c r="XM15" s="161"/>
      <c r="XN15" s="161"/>
      <c r="XO15" s="161"/>
      <c r="XP15" s="161"/>
      <c r="XQ15" s="161"/>
      <c r="XR15" s="161"/>
      <c r="XS15" s="161"/>
      <c r="XT15" s="161"/>
      <c r="XU15" s="161"/>
      <c r="XV15" s="161"/>
      <c r="XW15" s="161"/>
      <c r="XX15" s="161"/>
      <c r="XY15" s="161"/>
      <c r="XZ15" s="161"/>
      <c r="YA15" s="161"/>
      <c r="YB15" s="161"/>
      <c r="YC15" s="161"/>
      <c r="YD15" s="161"/>
      <c r="YE15" s="161"/>
      <c r="YF15" s="161"/>
      <c r="YG15" s="161"/>
      <c r="YH15" s="161"/>
      <c r="YI15" s="161"/>
      <c r="YJ15" s="161"/>
      <c r="YK15" s="161"/>
      <c r="YL15" s="161"/>
      <c r="YM15" s="161"/>
      <c r="YN15" s="161"/>
      <c r="YO15" s="161"/>
      <c r="YP15" s="161"/>
      <c r="YQ15" s="161"/>
      <c r="YR15" s="161"/>
      <c r="YS15" s="161"/>
      <c r="YT15" s="161"/>
      <c r="YU15" s="161"/>
      <c r="YV15" s="161"/>
      <c r="YW15" s="161"/>
      <c r="YX15" s="161"/>
      <c r="YY15" s="161"/>
      <c r="YZ15" s="161"/>
      <c r="ZA15" s="161"/>
      <c r="ZB15" s="161"/>
      <c r="ZC15" s="161"/>
      <c r="ZD15" s="161"/>
      <c r="ZE15" s="161"/>
      <c r="ZF15" s="161"/>
      <c r="ZG15" s="161"/>
      <c r="ZH15" s="161"/>
      <c r="ZI15" s="161"/>
      <c r="ZJ15" s="161"/>
      <c r="ZK15" s="161"/>
      <c r="ZL15" s="161"/>
      <c r="ZM15" s="161"/>
      <c r="ZN15" s="161"/>
      <c r="ZO15" s="161"/>
      <c r="ZP15" s="161"/>
      <c r="ZQ15" s="161"/>
      <c r="ZR15" s="161"/>
      <c r="ZS15" s="161"/>
      <c r="ZT15" s="161"/>
      <c r="ZU15" s="161"/>
      <c r="ZV15" s="161"/>
      <c r="ZW15" s="161"/>
      <c r="ZX15" s="161"/>
      <c r="ZY15" s="161"/>
      <c r="ZZ15" s="161"/>
      <c r="AAA15" s="161"/>
      <c r="AAB15" s="161"/>
      <c r="AAC15" s="161"/>
      <c r="AAD15" s="161"/>
      <c r="AAE15" s="161"/>
      <c r="AAF15" s="161"/>
      <c r="AAG15" s="161"/>
      <c r="AAH15" s="161"/>
      <c r="AAI15" s="161"/>
      <c r="AAJ15" s="161"/>
      <c r="AAK15" s="161"/>
      <c r="AAL15" s="161"/>
      <c r="AAM15" s="161"/>
      <c r="AAN15" s="161"/>
      <c r="AAO15" s="161"/>
      <c r="AAP15" s="161"/>
      <c r="AAQ15" s="161"/>
      <c r="AAR15" s="161"/>
      <c r="AAS15" s="161"/>
      <c r="AAT15" s="161"/>
      <c r="AAU15" s="161"/>
      <c r="AAV15" s="161"/>
      <c r="AAW15" s="161"/>
      <c r="AAX15" s="161"/>
      <c r="AAY15" s="161"/>
      <c r="AAZ15" s="161"/>
      <c r="ABA15" s="161"/>
      <c r="ABB15" s="161"/>
      <c r="ABC15" s="161"/>
      <c r="ABD15" s="161"/>
      <c r="ABE15" s="161"/>
      <c r="ABF15" s="161"/>
      <c r="ABG15" s="161"/>
      <c r="ABH15" s="161"/>
      <c r="ABI15" s="161"/>
      <c r="ABJ15" s="161"/>
      <c r="ABK15" s="161"/>
      <c r="ABL15" s="161"/>
      <c r="ABM15" s="161"/>
      <c r="ABN15" s="161"/>
      <c r="ABO15" s="161"/>
      <c r="ABP15" s="161"/>
      <c r="ABQ15" s="161"/>
      <c r="ABR15" s="161"/>
      <c r="ABS15" s="161"/>
      <c r="ABT15" s="161"/>
      <c r="ABU15" s="161"/>
      <c r="ABV15" s="161"/>
      <c r="ABW15" s="161"/>
      <c r="ABX15" s="161"/>
      <c r="ABY15" s="161"/>
      <c r="ABZ15" s="161"/>
      <c r="ACA15" s="161"/>
      <c r="ACB15" s="161"/>
      <c r="ACC15" s="161"/>
      <c r="ACD15" s="161"/>
      <c r="ACE15" s="161"/>
      <c r="ACF15" s="161"/>
      <c r="ACG15" s="161"/>
      <c r="ACH15" s="161"/>
      <c r="ACI15" s="161"/>
      <c r="ACJ15" s="161"/>
      <c r="ACK15" s="161"/>
      <c r="ACL15" s="161"/>
      <c r="ACM15" s="161"/>
      <c r="ACN15" s="161"/>
      <c r="ACO15" s="161"/>
      <c r="ACP15" s="161"/>
      <c r="ACQ15" s="161"/>
      <c r="ACR15" s="161"/>
      <c r="ACS15" s="161"/>
      <c r="ACT15" s="161"/>
      <c r="ACU15" s="161"/>
      <c r="ACV15" s="161"/>
      <c r="ACW15" s="161"/>
      <c r="ACX15" s="161"/>
      <c r="ACY15" s="161"/>
      <c r="ACZ15" s="161"/>
      <c r="ADA15" s="161"/>
      <c r="ADB15" s="161"/>
      <c r="ADC15" s="161"/>
      <c r="ADD15" s="161"/>
      <c r="ADE15" s="161"/>
      <c r="ADF15" s="161"/>
      <c r="ADG15" s="161"/>
      <c r="ADH15" s="161"/>
      <c r="ADI15" s="161"/>
      <c r="ADJ15" s="161"/>
      <c r="ADK15" s="161"/>
      <c r="ADL15" s="161"/>
      <c r="ADM15" s="161"/>
      <c r="ADN15" s="161"/>
      <c r="ADO15" s="161"/>
      <c r="ADP15" s="161"/>
      <c r="ADQ15" s="161"/>
      <c r="ADR15" s="161"/>
      <c r="ADS15" s="161"/>
      <c r="ADT15" s="161"/>
      <c r="ADU15" s="161"/>
      <c r="ADV15" s="161"/>
      <c r="ADW15" s="161"/>
      <c r="ADX15" s="161"/>
      <c r="ADY15" s="161"/>
      <c r="ADZ15" s="161"/>
      <c r="AEA15" s="161"/>
      <c r="AEB15" s="161"/>
      <c r="AEC15" s="161"/>
      <c r="AED15" s="161"/>
      <c r="AEE15" s="161"/>
      <c r="AEF15" s="161"/>
      <c r="AEG15" s="161"/>
      <c r="AEH15" s="161"/>
      <c r="AEI15" s="161"/>
      <c r="AEJ15" s="161"/>
      <c r="AEK15" s="161"/>
      <c r="AEL15" s="161"/>
      <c r="AEM15" s="161"/>
      <c r="AEN15" s="161"/>
      <c r="AEO15" s="161"/>
      <c r="AEP15" s="161"/>
      <c r="AEQ15" s="161"/>
      <c r="AER15" s="161"/>
      <c r="AES15" s="161"/>
      <c r="AET15" s="161"/>
      <c r="AEU15" s="161"/>
      <c r="AEV15" s="161"/>
      <c r="AEW15" s="161"/>
      <c r="AEX15" s="161"/>
      <c r="AEY15" s="161"/>
      <c r="AEZ15" s="161"/>
      <c r="AFA15" s="161"/>
      <c r="AFB15" s="161"/>
      <c r="AFC15" s="161"/>
      <c r="AFD15" s="161"/>
      <c r="AFE15" s="161"/>
      <c r="AFF15" s="161"/>
      <c r="AFG15" s="161"/>
      <c r="AFH15" s="161"/>
      <c r="AFI15" s="161"/>
      <c r="AFJ15" s="161"/>
      <c r="AFK15" s="161"/>
      <c r="AFL15" s="161"/>
      <c r="AFM15" s="161"/>
      <c r="AFN15" s="161"/>
      <c r="AFO15" s="161"/>
      <c r="AFP15" s="161"/>
      <c r="AFQ15" s="161"/>
      <c r="AFR15" s="161"/>
      <c r="AFS15" s="161"/>
      <c r="AFT15" s="161"/>
      <c r="AFU15" s="161"/>
      <c r="AFV15" s="161"/>
      <c r="AFW15" s="161"/>
      <c r="AFX15" s="161"/>
      <c r="AFY15" s="161"/>
      <c r="AFZ15" s="161"/>
      <c r="AGA15" s="161"/>
      <c r="AGB15" s="161"/>
      <c r="AGC15" s="161"/>
      <c r="AGD15" s="161"/>
      <c r="AGE15" s="161"/>
      <c r="AGF15" s="161"/>
      <c r="AGG15" s="161"/>
      <c r="AGH15" s="161"/>
      <c r="AGI15" s="161"/>
      <c r="AGJ15" s="161"/>
      <c r="AGK15" s="161"/>
      <c r="AGL15" s="161"/>
      <c r="AGM15" s="161"/>
      <c r="AGN15" s="161"/>
      <c r="AGO15" s="161"/>
      <c r="AGP15" s="161"/>
      <c r="AGQ15" s="161"/>
      <c r="AGR15" s="161"/>
      <c r="AGS15" s="161"/>
      <c r="AGT15" s="161"/>
      <c r="AGU15" s="161"/>
      <c r="AGV15" s="161"/>
      <c r="AGW15" s="161"/>
      <c r="AGX15" s="161"/>
      <c r="AGY15" s="161"/>
      <c r="AGZ15" s="161"/>
      <c r="AHA15" s="161"/>
      <c r="AHB15" s="161"/>
      <c r="AHC15" s="161"/>
      <c r="AHD15" s="161"/>
      <c r="AHE15" s="161"/>
      <c r="AHF15" s="161"/>
      <c r="AHG15" s="161"/>
      <c r="AHH15" s="161"/>
      <c r="AHI15" s="161"/>
      <c r="AHJ15" s="161"/>
      <c r="AHK15" s="161"/>
      <c r="AHL15" s="161"/>
      <c r="AHM15" s="161"/>
      <c r="AHN15" s="161"/>
      <c r="AHO15" s="161"/>
      <c r="AHP15" s="161"/>
      <c r="AHQ15" s="161"/>
      <c r="AHR15" s="161"/>
      <c r="AHS15" s="161"/>
      <c r="AHT15" s="161"/>
      <c r="AHU15" s="161"/>
      <c r="AHV15" s="161"/>
      <c r="AHW15" s="161"/>
      <c r="AHX15" s="161"/>
      <c r="AHY15" s="161"/>
      <c r="AHZ15" s="161"/>
      <c r="AIA15" s="161"/>
      <c r="AIB15" s="161"/>
      <c r="AIC15" s="161"/>
      <c r="AID15" s="161"/>
      <c r="AIE15" s="161"/>
      <c r="AIF15" s="161"/>
    </row>
    <row r="16" spans="1:916" s="21" customFormat="1" ht="12.75">
      <c r="B16" s="309" t="s">
        <v>33</v>
      </c>
      <c r="C16" s="146" t="s">
        <v>1837</v>
      </c>
      <c r="D16" s="174"/>
      <c r="E16" s="310"/>
      <c r="F16" s="144">
        <f>IFERROR('Efficiency Boost {G}'!A$16,)</f>
        <v>0</v>
      </c>
      <c r="G16" s="304" t="s">
        <v>380</v>
      </c>
      <c r="H16" s="258">
        <f>IFERROR('Efficiency Boost {G}'!A$10,0)</f>
        <v>0</v>
      </c>
      <c r="I16" s="259">
        <f>'Efficiency Boost {G}'!A$8</f>
        <v>56992.450000000004</v>
      </c>
      <c r="J16" s="259">
        <f>'Efficiency Boost {G}'!A$12</f>
        <v>0</v>
      </c>
      <c r="K16" s="259">
        <f>'Efficiency Boost {G}'!A$14</f>
        <v>0</v>
      </c>
      <c r="L16" s="259">
        <f>SUM('Efficiency Boost {G}'!Q$5:Q$1000)</f>
        <v>0</v>
      </c>
      <c r="M16" s="259"/>
      <c r="N16" s="260">
        <f>'Efficiency Boost {G}'!A$18</f>
        <v>56992.450000000004</v>
      </c>
      <c r="O16" s="259">
        <f>'Efficiency Boost {G}'!A$20</f>
        <v>56992.450000000004</v>
      </c>
      <c r="P16" s="259">
        <f>SUM('Efficiency Boost {G}'!R$5:R$1000)</f>
        <v>0</v>
      </c>
      <c r="Q16" s="261">
        <f t="shared" si="0"/>
        <v>53278.909974759277</v>
      </c>
      <c r="R16" s="261">
        <f>O16/(1+ElecDiscountRate)^1</f>
        <v>53278.909974759277</v>
      </c>
      <c r="S16" s="259">
        <f>SUM('Efficiency Boost {G}'!AM$5:AM$1000)</f>
        <v>0</v>
      </c>
      <c r="T16" s="259">
        <f>SUM('Efficiency Boost {G}'!AD$5:AD$1000)</f>
        <v>0</v>
      </c>
      <c r="U16" s="133">
        <f t="shared" si="2"/>
        <v>0</v>
      </c>
      <c r="V16" s="133">
        <f t="shared" si="3"/>
        <v>0</v>
      </c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1"/>
      <c r="DA16" s="161"/>
      <c r="DB16" s="161"/>
      <c r="DC16" s="161"/>
      <c r="DD16" s="161"/>
      <c r="DE16" s="161"/>
      <c r="DF16" s="161"/>
      <c r="DG16" s="161"/>
      <c r="DH16" s="161"/>
      <c r="DI16" s="161"/>
      <c r="DJ16" s="161"/>
      <c r="DK16" s="161"/>
      <c r="DL16" s="161"/>
      <c r="DM16" s="161"/>
      <c r="DN16" s="161"/>
      <c r="DO16" s="161"/>
      <c r="DP16" s="161"/>
      <c r="DQ16" s="161"/>
      <c r="DR16" s="161"/>
      <c r="DS16" s="161"/>
      <c r="DT16" s="161"/>
      <c r="DU16" s="161"/>
      <c r="DV16" s="161"/>
      <c r="DW16" s="161"/>
      <c r="DX16" s="161"/>
      <c r="DY16" s="161"/>
      <c r="DZ16" s="161"/>
      <c r="EA16" s="161"/>
      <c r="EB16" s="161"/>
      <c r="EC16" s="161"/>
      <c r="ED16" s="161"/>
      <c r="EE16" s="161"/>
      <c r="EF16" s="161"/>
      <c r="EG16" s="161"/>
      <c r="EH16" s="161"/>
      <c r="EI16" s="161"/>
      <c r="EJ16" s="161"/>
      <c r="EK16" s="161"/>
      <c r="EL16" s="161"/>
      <c r="EM16" s="161"/>
      <c r="EN16" s="161"/>
      <c r="EO16" s="161"/>
      <c r="EP16" s="161"/>
      <c r="EQ16" s="161"/>
      <c r="ER16" s="161"/>
      <c r="ES16" s="161"/>
      <c r="ET16" s="161"/>
      <c r="EU16" s="161"/>
      <c r="EV16" s="161"/>
      <c r="EW16" s="161"/>
      <c r="EX16" s="161"/>
      <c r="EY16" s="161"/>
      <c r="EZ16" s="161"/>
      <c r="FA16" s="161"/>
      <c r="FB16" s="161"/>
      <c r="FC16" s="161"/>
      <c r="FD16" s="161"/>
      <c r="FE16" s="161"/>
      <c r="FF16" s="161"/>
      <c r="FG16" s="161"/>
      <c r="FH16" s="161"/>
      <c r="FI16" s="161"/>
      <c r="FJ16" s="161"/>
      <c r="FK16" s="161"/>
      <c r="FL16" s="161"/>
      <c r="FM16" s="161"/>
      <c r="FN16" s="161"/>
      <c r="FO16" s="161"/>
      <c r="FP16" s="161"/>
      <c r="FQ16" s="161"/>
      <c r="FR16" s="161"/>
      <c r="FS16" s="161"/>
      <c r="FT16" s="161"/>
      <c r="FU16" s="161"/>
      <c r="FV16" s="161"/>
      <c r="FW16" s="161"/>
      <c r="FX16" s="161"/>
      <c r="FY16" s="161"/>
      <c r="FZ16" s="161"/>
      <c r="GA16" s="161"/>
      <c r="GB16" s="161"/>
      <c r="GC16" s="161"/>
      <c r="GD16" s="161"/>
      <c r="GE16" s="161"/>
      <c r="GF16" s="161"/>
      <c r="GG16" s="161"/>
      <c r="GH16" s="161"/>
      <c r="GI16" s="161"/>
      <c r="GJ16" s="161"/>
      <c r="GK16" s="161"/>
      <c r="GL16" s="161"/>
      <c r="GM16" s="161"/>
      <c r="GN16" s="161"/>
      <c r="GO16" s="161"/>
      <c r="GP16" s="161"/>
      <c r="GQ16" s="161"/>
      <c r="GR16" s="161"/>
      <c r="GS16" s="161"/>
      <c r="GT16" s="161"/>
      <c r="GU16" s="161"/>
      <c r="GV16" s="161"/>
      <c r="GW16" s="161"/>
      <c r="GX16" s="161"/>
      <c r="GY16" s="161"/>
      <c r="GZ16" s="161"/>
      <c r="HA16" s="161"/>
      <c r="HB16" s="161"/>
      <c r="HC16" s="161"/>
      <c r="HD16" s="161"/>
      <c r="HE16" s="161"/>
      <c r="HF16" s="161"/>
      <c r="HG16" s="161"/>
      <c r="HH16" s="161"/>
      <c r="HI16" s="161"/>
      <c r="HJ16" s="161"/>
      <c r="HK16" s="161"/>
      <c r="HL16" s="161"/>
      <c r="HM16" s="161"/>
      <c r="HN16" s="161"/>
      <c r="HO16" s="161"/>
      <c r="HP16" s="161"/>
      <c r="HQ16" s="161"/>
      <c r="HR16" s="161"/>
      <c r="HS16" s="161"/>
      <c r="HT16" s="161"/>
      <c r="HU16" s="161"/>
      <c r="HV16" s="161"/>
      <c r="HW16" s="161"/>
      <c r="HX16" s="161"/>
      <c r="HY16" s="161"/>
      <c r="HZ16" s="161"/>
      <c r="IA16" s="161"/>
      <c r="IB16" s="161"/>
      <c r="IC16" s="161"/>
      <c r="ID16" s="161"/>
      <c r="IE16" s="161"/>
      <c r="IF16" s="161"/>
      <c r="IG16" s="161"/>
      <c r="IH16" s="161"/>
      <c r="II16" s="161"/>
      <c r="IJ16" s="161"/>
      <c r="IK16" s="161"/>
      <c r="IL16" s="161"/>
      <c r="IM16" s="161"/>
      <c r="IN16" s="161"/>
      <c r="IO16" s="161"/>
      <c r="IP16" s="161"/>
      <c r="IQ16" s="161"/>
      <c r="IR16" s="161"/>
      <c r="IS16" s="161"/>
      <c r="IT16" s="161"/>
      <c r="IU16" s="161"/>
      <c r="IV16" s="161"/>
      <c r="IW16" s="161"/>
      <c r="IX16" s="161"/>
      <c r="IY16" s="161"/>
      <c r="IZ16" s="161"/>
      <c r="JA16" s="161"/>
      <c r="JB16" s="161"/>
      <c r="JC16" s="161"/>
      <c r="JD16" s="161"/>
      <c r="JE16" s="161"/>
      <c r="JF16" s="161"/>
      <c r="JG16" s="161"/>
      <c r="JH16" s="161"/>
      <c r="JI16" s="161"/>
      <c r="JJ16" s="161"/>
      <c r="JK16" s="161"/>
      <c r="JL16" s="161"/>
      <c r="JM16" s="161"/>
      <c r="JN16" s="161"/>
      <c r="JO16" s="161"/>
      <c r="JP16" s="161"/>
      <c r="JQ16" s="161"/>
      <c r="JR16" s="161"/>
      <c r="JS16" s="161"/>
      <c r="JT16" s="161"/>
      <c r="JU16" s="161"/>
      <c r="JV16" s="161"/>
      <c r="JW16" s="161"/>
      <c r="JX16" s="161"/>
      <c r="JY16" s="161"/>
      <c r="JZ16" s="161"/>
      <c r="KA16" s="161"/>
      <c r="KB16" s="161"/>
      <c r="KC16" s="161"/>
      <c r="KD16" s="161"/>
      <c r="KE16" s="161"/>
      <c r="KF16" s="161"/>
      <c r="KG16" s="161"/>
      <c r="KH16" s="161"/>
      <c r="KI16" s="161"/>
      <c r="KJ16" s="161"/>
      <c r="KK16" s="161"/>
      <c r="KL16" s="161"/>
      <c r="KM16" s="161"/>
      <c r="KN16" s="161"/>
      <c r="KO16" s="161"/>
      <c r="KP16" s="161"/>
      <c r="KQ16" s="161"/>
      <c r="KR16" s="161"/>
      <c r="KS16" s="161"/>
      <c r="KT16" s="161"/>
      <c r="KU16" s="161"/>
      <c r="KV16" s="161"/>
      <c r="KW16" s="161"/>
      <c r="KX16" s="161"/>
      <c r="KY16" s="161"/>
      <c r="KZ16" s="161"/>
      <c r="LA16" s="161"/>
      <c r="LB16" s="161"/>
      <c r="LC16" s="161"/>
      <c r="LD16" s="161"/>
      <c r="LE16" s="161"/>
      <c r="LF16" s="161"/>
      <c r="LG16" s="161"/>
      <c r="LH16" s="161"/>
      <c r="LI16" s="161"/>
      <c r="LJ16" s="161"/>
      <c r="LK16" s="161"/>
      <c r="LL16" s="161"/>
      <c r="LM16" s="161"/>
      <c r="LN16" s="161"/>
      <c r="LO16" s="161"/>
      <c r="LP16" s="161"/>
      <c r="LQ16" s="161"/>
      <c r="LR16" s="161"/>
      <c r="LS16" s="161"/>
      <c r="LT16" s="161"/>
      <c r="LU16" s="161"/>
      <c r="LV16" s="161"/>
      <c r="LW16" s="161"/>
      <c r="LX16" s="161"/>
      <c r="LY16" s="161"/>
      <c r="LZ16" s="161"/>
      <c r="MA16" s="161"/>
      <c r="MB16" s="161"/>
      <c r="MC16" s="161"/>
      <c r="MD16" s="161"/>
      <c r="ME16" s="161"/>
      <c r="MF16" s="161"/>
      <c r="MG16" s="161"/>
      <c r="MH16" s="161"/>
      <c r="MI16" s="161"/>
      <c r="MJ16" s="161"/>
      <c r="MK16" s="161"/>
      <c r="ML16" s="161"/>
      <c r="MM16" s="161"/>
      <c r="MN16" s="161"/>
      <c r="MO16" s="161"/>
      <c r="MP16" s="161"/>
      <c r="MQ16" s="161"/>
      <c r="MR16" s="161"/>
      <c r="MS16" s="161"/>
      <c r="MT16" s="161"/>
      <c r="MU16" s="161"/>
      <c r="MV16" s="161"/>
      <c r="MW16" s="161"/>
      <c r="MX16" s="161"/>
      <c r="MY16" s="161"/>
      <c r="MZ16" s="161"/>
      <c r="NA16" s="161"/>
      <c r="NB16" s="161"/>
      <c r="NC16" s="161"/>
      <c r="ND16" s="161"/>
      <c r="NE16" s="161"/>
      <c r="NF16" s="161"/>
      <c r="NG16" s="161"/>
      <c r="NH16" s="161"/>
      <c r="NI16" s="161"/>
      <c r="NJ16" s="161"/>
      <c r="NK16" s="161"/>
      <c r="NL16" s="161"/>
      <c r="NM16" s="161"/>
      <c r="NN16" s="161"/>
      <c r="NO16" s="161"/>
      <c r="NP16" s="161"/>
      <c r="NQ16" s="161"/>
      <c r="NR16" s="161"/>
      <c r="NS16" s="161"/>
      <c r="NT16" s="161"/>
      <c r="NU16" s="161"/>
      <c r="NV16" s="161"/>
      <c r="NW16" s="161"/>
      <c r="NX16" s="161"/>
      <c r="NY16" s="161"/>
      <c r="NZ16" s="161"/>
      <c r="OA16" s="161"/>
      <c r="OB16" s="161"/>
      <c r="OC16" s="161"/>
      <c r="OD16" s="161"/>
      <c r="OE16" s="161"/>
      <c r="OF16" s="161"/>
      <c r="OG16" s="161"/>
      <c r="OH16" s="161"/>
      <c r="OI16" s="161"/>
      <c r="OJ16" s="161"/>
      <c r="OK16" s="161"/>
      <c r="OL16" s="161"/>
      <c r="OM16" s="161"/>
      <c r="ON16" s="161"/>
      <c r="OO16" s="161"/>
      <c r="OP16" s="161"/>
      <c r="OQ16" s="161"/>
      <c r="OR16" s="161"/>
      <c r="OS16" s="161"/>
      <c r="OT16" s="161"/>
      <c r="OU16" s="161"/>
      <c r="OV16" s="161"/>
      <c r="OW16" s="161"/>
      <c r="OX16" s="161"/>
      <c r="OY16" s="161"/>
      <c r="OZ16" s="161"/>
      <c r="PA16" s="161"/>
      <c r="PB16" s="161"/>
      <c r="PC16" s="161"/>
      <c r="PD16" s="161"/>
      <c r="PE16" s="161"/>
      <c r="PF16" s="161"/>
      <c r="PG16" s="161"/>
      <c r="PH16" s="161"/>
      <c r="PI16" s="161"/>
      <c r="PJ16" s="161"/>
      <c r="PK16" s="161"/>
      <c r="PL16" s="161"/>
      <c r="PM16" s="161"/>
      <c r="PN16" s="161"/>
      <c r="PO16" s="161"/>
      <c r="PP16" s="161"/>
      <c r="PQ16" s="161"/>
      <c r="PR16" s="161"/>
      <c r="PS16" s="161"/>
      <c r="PT16" s="161"/>
      <c r="PU16" s="161"/>
      <c r="PV16" s="161"/>
      <c r="PW16" s="161"/>
      <c r="PX16" s="161"/>
      <c r="PY16" s="161"/>
      <c r="PZ16" s="161"/>
      <c r="QA16" s="161"/>
      <c r="QB16" s="161"/>
      <c r="QC16" s="161"/>
      <c r="QD16" s="161"/>
      <c r="QE16" s="161"/>
      <c r="QF16" s="161"/>
      <c r="QG16" s="161"/>
      <c r="QH16" s="161"/>
      <c r="QI16" s="161"/>
      <c r="QJ16" s="161"/>
      <c r="QK16" s="161"/>
      <c r="QL16" s="161"/>
      <c r="QM16" s="161"/>
      <c r="QN16" s="161"/>
      <c r="QO16" s="161"/>
      <c r="QP16" s="161"/>
      <c r="QQ16" s="161"/>
      <c r="QR16" s="161"/>
      <c r="QS16" s="161"/>
      <c r="QT16" s="161"/>
      <c r="QU16" s="161"/>
      <c r="QV16" s="161"/>
      <c r="QW16" s="161"/>
      <c r="QX16" s="161"/>
      <c r="QY16" s="161"/>
      <c r="QZ16" s="161"/>
      <c r="RA16" s="161"/>
      <c r="RB16" s="161"/>
      <c r="RC16" s="161"/>
      <c r="RD16" s="161"/>
      <c r="RE16" s="161"/>
      <c r="RF16" s="161"/>
      <c r="RG16" s="161"/>
      <c r="RH16" s="161"/>
      <c r="RI16" s="161"/>
      <c r="RJ16" s="161"/>
      <c r="RK16" s="161"/>
      <c r="RL16" s="161"/>
      <c r="RM16" s="161"/>
      <c r="RN16" s="161"/>
      <c r="RO16" s="161"/>
      <c r="RP16" s="161"/>
      <c r="RQ16" s="161"/>
      <c r="RR16" s="161"/>
      <c r="RS16" s="161"/>
      <c r="RT16" s="161"/>
      <c r="RU16" s="161"/>
      <c r="RV16" s="161"/>
      <c r="RW16" s="161"/>
      <c r="RX16" s="161"/>
      <c r="RY16" s="161"/>
      <c r="RZ16" s="161"/>
      <c r="SA16" s="161"/>
      <c r="SB16" s="161"/>
      <c r="SC16" s="161"/>
      <c r="SD16" s="161"/>
      <c r="SE16" s="161"/>
      <c r="SF16" s="161"/>
      <c r="SG16" s="161"/>
      <c r="SH16" s="161"/>
      <c r="SI16" s="161"/>
      <c r="SJ16" s="161"/>
      <c r="SK16" s="161"/>
      <c r="SL16" s="161"/>
      <c r="SM16" s="161"/>
      <c r="SN16" s="161"/>
      <c r="SO16" s="161"/>
      <c r="SP16" s="161"/>
      <c r="SQ16" s="161"/>
      <c r="SR16" s="161"/>
      <c r="SS16" s="161"/>
      <c r="ST16" s="161"/>
      <c r="SU16" s="161"/>
      <c r="SV16" s="161"/>
      <c r="SW16" s="161"/>
      <c r="SX16" s="161"/>
      <c r="SY16" s="161"/>
      <c r="SZ16" s="161"/>
      <c r="TA16" s="161"/>
      <c r="TB16" s="161"/>
      <c r="TC16" s="161"/>
      <c r="TD16" s="161"/>
      <c r="TE16" s="161"/>
      <c r="TF16" s="161"/>
      <c r="TG16" s="161"/>
      <c r="TH16" s="161"/>
      <c r="TI16" s="161"/>
      <c r="TJ16" s="161"/>
      <c r="TK16" s="161"/>
      <c r="TL16" s="161"/>
      <c r="TM16" s="161"/>
      <c r="TN16" s="161"/>
      <c r="TO16" s="161"/>
      <c r="TP16" s="161"/>
      <c r="TQ16" s="161"/>
      <c r="TR16" s="161"/>
      <c r="TS16" s="161"/>
      <c r="TT16" s="161"/>
      <c r="TU16" s="161"/>
      <c r="TV16" s="161"/>
      <c r="TW16" s="161"/>
      <c r="TX16" s="161"/>
      <c r="TY16" s="161"/>
      <c r="TZ16" s="161"/>
      <c r="UA16" s="161"/>
      <c r="UB16" s="161"/>
      <c r="UC16" s="161"/>
      <c r="UD16" s="161"/>
      <c r="UE16" s="161"/>
      <c r="UF16" s="161"/>
      <c r="UG16" s="161"/>
      <c r="UH16" s="161"/>
      <c r="UI16" s="161"/>
      <c r="UJ16" s="161"/>
      <c r="UK16" s="161"/>
      <c r="UL16" s="161"/>
      <c r="UM16" s="161"/>
      <c r="UN16" s="161"/>
      <c r="UO16" s="161"/>
      <c r="UP16" s="161"/>
      <c r="UQ16" s="161"/>
      <c r="UR16" s="161"/>
      <c r="US16" s="161"/>
      <c r="UT16" s="161"/>
      <c r="UU16" s="161"/>
      <c r="UV16" s="161"/>
      <c r="UW16" s="161"/>
      <c r="UX16" s="161"/>
      <c r="UY16" s="161"/>
      <c r="UZ16" s="161"/>
      <c r="VA16" s="161"/>
      <c r="VB16" s="161"/>
      <c r="VC16" s="161"/>
      <c r="VD16" s="161"/>
      <c r="VE16" s="161"/>
      <c r="VF16" s="161"/>
      <c r="VG16" s="161"/>
      <c r="VH16" s="161"/>
      <c r="VI16" s="161"/>
      <c r="VJ16" s="161"/>
      <c r="VK16" s="161"/>
      <c r="VL16" s="161"/>
      <c r="VM16" s="161"/>
      <c r="VN16" s="161"/>
      <c r="VO16" s="161"/>
      <c r="VP16" s="161"/>
      <c r="VQ16" s="161"/>
      <c r="VR16" s="161"/>
      <c r="VS16" s="161"/>
      <c r="VT16" s="161"/>
      <c r="VU16" s="161"/>
      <c r="VV16" s="161"/>
      <c r="VW16" s="161"/>
      <c r="VX16" s="161"/>
      <c r="VY16" s="161"/>
      <c r="VZ16" s="161"/>
      <c r="WA16" s="161"/>
      <c r="WB16" s="161"/>
      <c r="WC16" s="161"/>
      <c r="WD16" s="161"/>
      <c r="WE16" s="161"/>
      <c r="WF16" s="161"/>
      <c r="WG16" s="161"/>
      <c r="WH16" s="161"/>
      <c r="WI16" s="161"/>
      <c r="WJ16" s="161"/>
      <c r="WK16" s="161"/>
      <c r="WL16" s="161"/>
      <c r="WM16" s="161"/>
      <c r="WN16" s="161"/>
      <c r="WO16" s="161"/>
      <c r="WP16" s="161"/>
      <c r="WQ16" s="161"/>
      <c r="WR16" s="161"/>
      <c r="WS16" s="161"/>
      <c r="WT16" s="161"/>
      <c r="WU16" s="161"/>
      <c r="WV16" s="161"/>
      <c r="WW16" s="161"/>
      <c r="WX16" s="161"/>
      <c r="WY16" s="161"/>
      <c r="WZ16" s="161"/>
      <c r="XA16" s="161"/>
      <c r="XB16" s="161"/>
      <c r="XC16" s="161"/>
      <c r="XD16" s="161"/>
      <c r="XE16" s="161"/>
      <c r="XF16" s="161"/>
      <c r="XG16" s="161"/>
      <c r="XH16" s="161"/>
      <c r="XI16" s="161"/>
      <c r="XJ16" s="161"/>
      <c r="XK16" s="161"/>
      <c r="XL16" s="161"/>
      <c r="XM16" s="161"/>
      <c r="XN16" s="161"/>
      <c r="XO16" s="161"/>
      <c r="XP16" s="161"/>
      <c r="XQ16" s="161"/>
      <c r="XR16" s="161"/>
      <c r="XS16" s="161"/>
      <c r="XT16" s="161"/>
      <c r="XU16" s="161"/>
      <c r="XV16" s="161"/>
      <c r="XW16" s="161"/>
      <c r="XX16" s="161"/>
      <c r="XY16" s="161"/>
      <c r="XZ16" s="161"/>
      <c r="YA16" s="161"/>
      <c r="YB16" s="161"/>
      <c r="YC16" s="161"/>
      <c r="YD16" s="161"/>
      <c r="YE16" s="161"/>
      <c r="YF16" s="161"/>
      <c r="YG16" s="161"/>
      <c r="YH16" s="161"/>
      <c r="YI16" s="161"/>
      <c r="YJ16" s="161"/>
      <c r="YK16" s="161"/>
      <c r="YL16" s="161"/>
      <c r="YM16" s="161"/>
      <c r="YN16" s="161"/>
      <c r="YO16" s="161"/>
      <c r="YP16" s="161"/>
      <c r="YQ16" s="161"/>
      <c r="YR16" s="161"/>
      <c r="YS16" s="161"/>
      <c r="YT16" s="161"/>
      <c r="YU16" s="161"/>
      <c r="YV16" s="161"/>
      <c r="YW16" s="161"/>
      <c r="YX16" s="161"/>
      <c r="YY16" s="161"/>
      <c r="YZ16" s="161"/>
      <c r="ZA16" s="161"/>
      <c r="ZB16" s="161"/>
      <c r="ZC16" s="161"/>
      <c r="ZD16" s="161"/>
      <c r="ZE16" s="161"/>
      <c r="ZF16" s="161"/>
      <c r="ZG16" s="161"/>
      <c r="ZH16" s="161"/>
      <c r="ZI16" s="161"/>
      <c r="ZJ16" s="161"/>
      <c r="ZK16" s="161"/>
      <c r="ZL16" s="161"/>
      <c r="ZM16" s="161"/>
      <c r="ZN16" s="161"/>
      <c r="ZO16" s="161"/>
      <c r="ZP16" s="161"/>
      <c r="ZQ16" s="161"/>
      <c r="ZR16" s="161"/>
      <c r="ZS16" s="161"/>
      <c r="ZT16" s="161"/>
      <c r="ZU16" s="161"/>
      <c r="ZV16" s="161"/>
      <c r="ZW16" s="161"/>
      <c r="ZX16" s="161"/>
      <c r="ZY16" s="161"/>
      <c r="ZZ16" s="161"/>
      <c r="AAA16" s="161"/>
      <c r="AAB16" s="161"/>
      <c r="AAC16" s="161"/>
      <c r="AAD16" s="161"/>
      <c r="AAE16" s="161"/>
      <c r="AAF16" s="161"/>
      <c r="AAG16" s="161"/>
      <c r="AAH16" s="161"/>
      <c r="AAI16" s="161"/>
      <c r="AAJ16" s="161"/>
      <c r="AAK16" s="161"/>
      <c r="AAL16" s="161"/>
      <c r="AAM16" s="161"/>
      <c r="AAN16" s="161"/>
      <c r="AAO16" s="161"/>
      <c r="AAP16" s="161"/>
      <c r="AAQ16" s="161"/>
      <c r="AAR16" s="161"/>
      <c r="AAS16" s="161"/>
      <c r="AAT16" s="161"/>
      <c r="AAU16" s="161"/>
      <c r="AAV16" s="161"/>
      <c r="AAW16" s="161"/>
      <c r="AAX16" s="161"/>
      <c r="AAY16" s="161"/>
      <c r="AAZ16" s="161"/>
      <c r="ABA16" s="161"/>
      <c r="ABB16" s="161"/>
      <c r="ABC16" s="161"/>
      <c r="ABD16" s="161"/>
      <c r="ABE16" s="161"/>
      <c r="ABF16" s="161"/>
      <c r="ABG16" s="161"/>
      <c r="ABH16" s="161"/>
      <c r="ABI16" s="161"/>
      <c r="ABJ16" s="161"/>
      <c r="ABK16" s="161"/>
      <c r="ABL16" s="161"/>
      <c r="ABM16" s="161"/>
      <c r="ABN16" s="161"/>
      <c r="ABO16" s="161"/>
      <c r="ABP16" s="161"/>
      <c r="ABQ16" s="161"/>
      <c r="ABR16" s="161"/>
      <c r="ABS16" s="161"/>
      <c r="ABT16" s="161"/>
      <c r="ABU16" s="161"/>
      <c r="ABV16" s="161"/>
      <c r="ABW16" s="161"/>
      <c r="ABX16" s="161"/>
      <c r="ABY16" s="161"/>
      <c r="ABZ16" s="161"/>
      <c r="ACA16" s="161"/>
      <c r="ACB16" s="161"/>
      <c r="ACC16" s="161"/>
      <c r="ACD16" s="161"/>
      <c r="ACE16" s="161"/>
      <c r="ACF16" s="161"/>
      <c r="ACG16" s="161"/>
      <c r="ACH16" s="161"/>
      <c r="ACI16" s="161"/>
      <c r="ACJ16" s="161"/>
      <c r="ACK16" s="161"/>
      <c r="ACL16" s="161"/>
      <c r="ACM16" s="161"/>
      <c r="ACN16" s="161"/>
      <c r="ACO16" s="161"/>
      <c r="ACP16" s="161"/>
      <c r="ACQ16" s="161"/>
      <c r="ACR16" s="161"/>
      <c r="ACS16" s="161"/>
      <c r="ACT16" s="161"/>
      <c r="ACU16" s="161"/>
      <c r="ACV16" s="161"/>
      <c r="ACW16" s="161"/>
      <c r="ACX16" s="161"/>
      <c r="ACY16" s="161"/>
      <c r="ACZ16" s="161"/>
      <c r="ADA16" s="161"/>
      <c r="ADB16" s="161"/>
      <c r="ADC16" s="161"/>
      <c r="ADD16" s="161"/>
      <c r="ADE16" s="161"/>
      <c r="ADF16" s="161"/>
      <c r="ADG16" s="161"/>
      <c r="ADH16" s="161"/>
      <c r="ADI16" s="161"/>
      <c r="ADJ16" s="161"/>
      <c r="ADK16" s="161"/>
      <c r="ADL16" s="161"/>
      <c r="ADM16" s="161"/>
      <c r="ADN16" s="161"/>
      <c r="ADO16" s="161"/>
      <c r="ADP16" s="161"/>
      <c r="ADQ16" s="161"/>
      <c r="ADR16" s="161"/>
      <c r="ADS16" s="161"/>
      <c r="ADT16" s="161"/>
      <c r="ADU16" s="161"/>
      <c r="ADV16" s="161"/>
      <c r="ADW16" s="161"/>
      <c r="ADX16" s="161"/>
      <c r="ADY16" s="161"/>
      <c r="ADZ16" s="161"/>
      <c r="AEA16" s="161"/>
      <c r="AEB16" s="161"/>
      <c r="AEC16" s="161"/>
      <c r="AED16" s="161"/>
      <c r="AEE16" s="161"/>
      <c r="AEF16" s="161"/>
      <c r="AEG16" s="161"/>
      <c r="AEH16" s="161"/>
      <c r="AEI16" s="161"/>
      <c r="AEJ16" s="161"/>
      <c r="AEK16" s="161"/>
      <c r="AEL16" s="161"/>
      <c r="AEM16" s="161"/>
      <c r="AEN16" s="161"/>
      <c r="AEO16" s="161"/>
      <c r="AEP16" s="161"/>
      <c r="AEQ16" s="161"/>
      <c r="AER16" s="161"/>
      <c r="AES16" s="161"/>
      <c r="AET16" s="161"/>
      <c r="AEU16" s="161"/>
      <c r="AEV16" s="161"/>
      <c r="AEW16" s="161"/>
      <c r="AEX16" s="161"/>
      <c r="AEY16" s="161"/>
      <c r="AEZ16" s="161"/>
      <c r="AFA16" s="161"/>
      <c r="AFB16" s="161"/>
      <c r="AFC16" s="161"/>
      <c r="AFD16" s="161"/>
      <c r="AFE16" s="161"/>
      <c r="AFF16" s="161"/>
      <c r="AFG16" s="161"/>
      <c r="AFH16" s="161"/>
      <c r="AFI16" s="161"/>
      <c r="AFJ16" s="161"/>
      <c r="AFK16" s="161"/>
      <c r="AFL16" s="161"/>
      <c r="AFM16" s="161"/>
      <c r="AFN16" s="161"/>
      <c r="AFO16" s="161"/>
      <c r="AFP16" s="161"/>
      <c r="AFQ16" s="161"/>
      <c r="AFR16" s="161"/>
      <c r="AFS16" s="161"/>
      <c r="AFT16" s="161"/>
      <c r="AFU16" s="161"/>
      <c r="AFV16" s="161"/>
      <c r="AFW16" s="161"/>
      <c r="AFX16" s="161"/>
      <c r="AFY16" s="161"/>
      <c r="AFZ16" s="161"/>
      <c r="AGA16" s="161"/>
      <c r="AGB16" s="161"/>
      <c r="AGC16" s="161"/>
      <c r="AGD16" s="161"/>
      <c r="AGE16" s="161"/>
      <c r="AGF16" s="161"/>
      <c r="AGG16" s="161"/>
      <c r="AGH16" s="161"/>
      <c r="AGI16" s="161"/>
      <c r="AGJ16" s="161"/>
      <c r="AGK16" s="161"/>
      <c r="AGL16" s="161"/>
      <c r="AGM16" s="161"/>
      <c r="AGN16" s="161"/>
      <c r="AGO16" s="161"/>
      <c r="AGP16" s="161"/>
      <c r="AGQ16" s="161"/>
      <c r="AGR16" s="161"/>
      <c r="AGS16" s="161"/>
      <c r="AGT16" s="161"/>
      <c r="AGU16" s="161"/>
      <c r="AGV16" s="161"/>
      <c r="AGW16" s="161"/>
      <c r="AGX16" s="161"/>
      <c r="AGY16" s="161"/>
      <c r="AGZ16" s="161"/>
      <c r="AHA16" s="161"/>
      <c r="AHB16" s="161"/>
      <c r="AHC16" s="161"/>
      <c r="AHD16" s="161"/>
      <c r="AHE16" s="161"/>
      <c r="AHF16" s="161"/>
      <c r="AHG16" s="161"/>
      <c r="AHH16" s="161"/>
      <c r="AHI16" s="161"/>
      <c r="AHJ16" s="161"/>
      <c r="AHK16" s="161"/>
      <c r="AHL16" s="161"/>
      <c r="AHM16" s="161"/>
      <c r="AHN16" s="161"/>
      <c r="AHO16" s="161"/>
      <c r="AHP16" s="161"/>
      <c r="AHQ16" s="161"/>
      <c r="AHR16" s="161"/>
      <c r="AHS16" s="161"/>
      <c r="AHT16" s="161"/>
      <c r="AHU16" s="161"/>
      <c r="AHV16" s="161"/>
      <c r="AHW16" s="161"/>
      <c r="AHX16" s="161"/>
      <c r="AHY16" s="161"/>
      <c r="AHZ16" s="161"/>
      <c r="AIA16" s="161"/>
      <c r="AIB16" s="161"/>
      <c r="AIC16" s="161"/>
      <c r="AID16" s="161"/>
      <c r="AIE16" s="161"/>
      <c r="AIF16" s="161"/>
    </row>
    <row r="17" spans="1:916" s="21" customFormat="1" ht="12.75">
      <c r="A17" s="308"/>
      <c r="B17" s="309" t="s">
        <v>105</v>
      </c>
      <c r="C17" s="174" t="s">
        <v>393</v>
      </c>
      <c r="D17" s="174"/>
      <c r="E17" s="310"/>
      <c r="F17" s="144">
        <f>'SF New Construction {G}'!A$16</f>
        <v>27</v>
      </c>
      <c r="G17" s="304" t="s">
        <v>380</v>
      </c>
      <c r="H17" s="258">
        <f>'SF New Construction {G}'!A$10</f>
        <v>1027</v>
      </c>
      <c r="I17" s="259">
        <f>'SF New Construction {G}'!A$8</f>
        <v>18436.23</v>
      </c>
      <c r="J17" s="259">
        <f>'SF New Construction {G}'!A$12</f>
        <v>6250</v>
      </c>
      <c r="K17" s="259">
        <f>'SF New Construction {G}'!A$14</f>
        <v>13489.02</v>
      </c>
      <c r="L17" s="259">
        <f>SUM('SF New Construction {G}'!Q$5:Q$1000)</f>
        <v>19739.02</v>
      </c>
      <c r="M17" s="259"/>
      <c r="N17" s="260">
        <f>'SF New Construction {G}'!A$18</f>
        <v>23936.23</v>
      </c>
      <c r="O17" s="259">
        <f>'SF New Construction {G}'!A$20</f>
        <v>38175.25</v>
      </c>
      <c r="P17" s="259">
        <f>SUM('SF New Construction {G}'!R$5:R$1000)</f>
        <v>23.590000000000003</v>
      </c>
      <c r="Q17" s="261">
        <f t="shared" si="0"/>
        <v>22376.582219313823</v>
      </c>
      <c r="R17" s="261">
        <f t="shared" si="4"/>
        <v>35687.809666261564</v>
      </c>
      <c r="S17" s="259">
        <f>SUM('SF New Construction {G}'!AM$5:AM$1000)</f>
        <v>17960.898143030714</v>
      </c>
      <c r="T17" s="259">
        <f>SUM('SF New Construction {G}'!AD$5:AD$1000)</f>
        <v>906.00425714286951</v>
      </c>
      <c r="U17" s="133">
        <f t="shared" si="2"/>
        <v>0.80266494529840149</v>
      </c>
      <c r="V17" s="133">
        <f t="shared" si="3"/>
        <v>0.57899300651143559</v>
      </c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BU17" s="161"/>
      <c r="BV17" s="161"/>
      <c r="BW17" s="161"/>
      <c r="BX17" s="161"/>
      <c r="BY17" s="161"/>
      <c r="BZ17" s="161"/>
      <c r="CA17" s="161"/>
      <c r="CB17" s="161"/>
      <c r="CC17" s="161"/>
      <c r="CD17" s="161"/>
      <c r="CE17" s="161"/>
      <c r="CF17" s="161"/>
      <c r="CG17" s="161"/>
      <c r="CH17" s="161"/>
      <c r="CI17" s="161"/>
      <c r="CJ17" s="161"/>
      <c r="CK17" s="161"/>
      <c r="CL17" s="161"/>
      <c r="CM17" s="161"/>
      <c r="CN17" s="161"/>
      <c r="CO17" s="161"/>
      <c r="CP17" s="161"/>
      <c r="CQ17" s="161"/>
      <c r="CR17" s="161"/>
      <c r="CS17" s="161"/>
      <c r="CT17" s="161"/>
      <c r="CU17" s="161"/>
      <c r="CV17" s="161"/>
      <c r="CW17" s="161"/>
      <c r="CX17" s="161"/>
      <c r="CY17" s="161"/>
      <c r="CZ17" s="161"/>
      <c r="DA17" s="161"/>
      <c r="DB17" s="161"/>
      <c r="DC17" s="161"/>
      <c r="DD17" s="161"/>
      <c r="DE17" s="161"/>
      <c r="DF17" s="161"/>
      <c r="DG17" s="161"/>
      <c r="DH17" s="161"/>
      <c r="DI17" s="161"/>
      <c r="DJ17" s="161"/>
      <c r="DK17" s="161"/>
      <c r="DL17" s="161"/>
      <c r="DM17" s="161"/>
      <c r="DN17" s="161"/>
      <c r="DO17" s="161"/>
      <c r="DP17" s="161"/>
      <c r="DQ17" s="161"/>
      <c r="DR17" s="161"/>
      <c r="DS17" s="161"/>
      <c r="DT17" s="161"/>
      <c r="DU17" s="161"/>
      <c r="DV17" s="161"/>
      <c r="DW17" s="161"/>
      <c r="DX17" s="161"/>
      <c r="DY17" s="161"/>
      <c r="DZ17" s="161"/>
      <c r="EA17" s="161"/>
      <c r="EB17" s="161"/>
      <c r="EC17" s="161"/>
      <c r="ED17" s="161"/>
      <c r="EE17" s="161"/>
      <c r="EF17" s="161"/>
      <c r="EG17" s="161"/>
      <c r="EH17" s="161"/>
      <c r="EI17" s="161"/>
      <c r="EJ17" s="161"/>
      <c r="EK17" s="161"/>
      <c r="EL17" s="161"/>
      <c r="EM17" s="161"/>
      <c r="EN17" s="161"/>
      <c r="EO17" s="161"/>
      <c r="EP17" s="161"/>
      <c r="EQ17" s="161"/>
      <c r="ER17" s="161"/>
      <c r="ES17" s="161"/>
      <c r="ET17" s="161"/>
      <c r="EU17" s="161"/>
      <c r="EV17" s="161"/>
      <c r="EW17" s="161"/>
      <c r="EX17" s="161"/>
      <c r="EY17" s="161"/>
      <c r="EZ17" s="161"/>
      <c r="FA17" s="161"/>
      <c r="FB17" s="161"/>
      <c r="FC17" s="161"/>
      <c r="FD17" s="161"/>
      <c r="FE17" s="161"/>
      <c r="FF17" s="161"/>
      <c r="FG17" s="161"/>
      <c r="FH17" s="161"/>
      <c r="FI17" s="161"/>
      <c r="FJ17" s="161"/>
      <c r="FK17" s="161"/>
      <c r="FL17" s="161"/>
      <c r="FM17" s="161"/>
      <c r="FN17" s="161"/>
      <c r="FO17" s="161"/>
      <c r="FP17" s="161"/>
      <c r="FQ17" s="161"/>
      <c r="FR17" s="161"/>
      <c r="FS17" s="161"/>
      <c r="FT17" s="161"/>
      <c r="FU17" s="161"/>
      <c r="FV17" s="161"/>
      <c r="FW17" s="161"/>
      <c r="FX17" s="161"/>
      <c r="FY17" s="161"/>
      <c r="FZ17" s="161"/>
      <c r="GA17" s="161"/>
      <c r="GB17" s="161"/>
      <c r="GC17" s="161"/>
      <c r="GD17" s="161"/>
      <c r="GE17" s="161"/>
      <c r="GF17" s="161"/>
      <c r="GG17" s="161"/>
      <c r="GH17" s="161"/>
      <c r="GI17" s="161"/>
      <c r="GJ17" s="161"/>
      <c r="GK17" s="161"/>
      <c r="GL17" s="161"/>
      <c r="GM17" s="161"/>
      <c r="GN17" s="161"/>
      <c r="GO17" s="161"/>
      <c r="GP17" s="161"/>
      <c r="GQ17" s="161"/>
      <c r="GR17" s="161"/>
      <c r="GS17" s="161"/>
      <c r="GT17" s="161"/>
      <c r="GU17" s="161"/>
      <c r="GV17" s="161"/>
      <c r="GW17" s="161"/>
      <c r="GX17" s="161"/>
      <c r="GY17" s="161"/>
      <c r="GZ17" s="161"/>
      <c r="HA17" s="161"/>
      <c r="HB17" s="161"/>
      <c r="HC17" s="161"/>
      <c r="HD17" s="161"/>
      <c r="HE17" s="161"/>
      <c r="HF17" s="161"/>
      <c r="HG17" s="161"/>
      <c r="HH17" s="161"/>
      <c r="HI17" s="161"/>
      <c r="HJ17" s="161"/>
      <c r="HK17" s="161"/>
      <c r="HL17" s="161"/>
      <c r="HM17" s="161"/>
      <c r="HN17" s="161"/>
      <c r="HO17" s="161"/>
      <c r="HP17" s="161"/>
      <c r="HQ17" s="161"/>
      <c r="HR17" s="161"/>
      <c r="HS17" s="161"/>
      <c r="HT17" s="161"/>
      <c r="HU17" s="161"/>
      <c r="HV17" s="161"/>
      <c r="HW17" s="161"/>
      <c r="HX17" s="161"/>
      <c r="HY17" s="161"/>
      <c r="HZ17" s="161"/>
      <c r="IA17" s="161"/>
      <c r="IB17" s="161"/>
      <c r="IC17" s="161"/>
      <c r="ID17" s="161"/>
      <c r="IE17" s="161"/>
      <c r="IF17" s="161"/>
      <c r="IG17" s="161"/>
      <c r="IH17" s="161"/>
      <c r="II17" s="161"/>
      <c r="IJ17" s="161"/>
      <c r="IK17" s="161"/>
      <c r="IL17" s="161"/>
      <c r="IM17" s="161"/>
      <c r="IN17" s="161"/>
      <c r="IO17" s="161"/>
      <c r="IP17" s="161"/>
      <c r="IQ17" s="161"/>
      <c r="IR17" s="161"/>
      <c r="IS17" s="161"/>
      <c r="IT17" s="161"/>
      <c r="IU17" s="161"/>
      <c r="IV17" s="161"/>
      <c r="IW17" s="161"/>
      <c r="IX17" s="161"/>
      <c r="IY17" s="161"/>
      <c r="IZ17" s="161"/>
      <c r="JA17" s="161"/>
      <c r="JB17" s="161"/>
      <c r="JC17" s="161"/>
      <c r="JD17" s="161"/>
      <c r="JE17" s="161"/>
      <c r="JF17" s="161"/>
      <c r="JG17" s="161"/>
      <c r="JH17" s="161"/>
      <c r="JI17" s="161"/>
      <c r="JJ17" s="161"/>
      <c r="JK17" s="161"/>
      <c r="JL17" s="161"/>
      <c r="JM17" s="161"/>
      <c r="JN17" s="161"/>
      <c r="JO17" s="161"/>
      <c r="JP17" s="161"/>
      <c r="JQ17" s="161"/>
      <c r="JR17" s="161"/>
      <c r="JS17" s="161"/>
      <c r="JT17" s="161"/>
      <c r="JU17" s="161"/>
      <c r="JV17" s="161"/>
      <c r="JW17" s="161"/>
      <c r="JX17" s="161"/>
      <c r="JY17" s="161"/>
      <c r="JZ17" s="161"/>
      <c r="KA17" s="161"/>
      <c r="KB17" s="161"/>
      <c r="KC17" s="161"/>
      <c r="KD17" s="161"/>
      <c r="KE17" s="161"/>
      <c r="KF17" s="161"/>
      <c r="KG17" s="161"/>
      <c r="KH17" s="161"/>
      <c r="KI17" s="161"/>
      <c r="KJ17" s="161"/>
      <c r="KK17" s="161"/>
      <c r="KL17" s="161"/>
      <c r="KM17" s="161"/>
      <c r="KN17" s="161"/>
      <c r="KO17" s="161"/>
      <c r="KP17" s="161"/>
      <c r="KQ17" s="161"/>
      <c r="KR17" s="161"/>
      <c r="KS17" s="161"/>
      <c r="KT17" s="161"/>
      <c r="KU17" s="161"/>
      <c r="KV17" s="161"/>
      <c r="KW17" s="161"/>
      <c r="KX17" s="161"/>
      <c r="KY17" s="161"/>
      <c r="KZ17" s="161"/>
      <c r="LA17" s="161"/>
      <c r="LB17" s="161"/>
      <c r="LC17" s="161"/>
      <c r="LD17" s="161"/>
      <c r="LE17" s="161"/>
      <c r="LF17" s="161"/>
      <c r="LG17" s="161"/>
      <c r="LH17" s="161"/>
      <c r="LI17" s="161"/>
      <c r="LJ17" s="161"/>
      <c r="LK17" s="161"/>
      <c r="LL17" s="161"/>
      <c r="LM17" s="161"/>
      <c r="LN17" s="161"/>
      <c r="LO17" s="161"/>
      <c r="LP17" s="161"/>
      <c r="LQ17" s="161"/>
      <c r="LR17" s="161"/>
      <c r="LS17" s="161"/>
      <c r="LT17" s="161"/>
      <c r="LU17" s="161"/>
      <c r="LV17" s="161"/>
      <c r="LW17" s="161"/>
      <c r="LX17" s="161"/>
      <c r="LY17" s="161"/>
      <c r="LZ17" s="161"/>
      <c r="MA17" s="161"/>
      <c r="MB17" s="161"/>
      <c r="MC17" s="161"/>
      <c r="MD17" s="161"/>
      <c r="ME17" s="161"/>
      <c r="MF17" s="161"/>
      <c r="MG17" s="161"/>
      <c r="MH17" s="161"/>
      <c r="MI17" s="161"/>
      <c r="MJ17" s="161"/>
      <c r="MK17" s="161"/>
      <c r="ML17" s="161"/>
      <c r="MM17" s="161"/>
      <c r="MN17" s="161"/>
      <c r="MO17" s="161"/>
      <c r="MP17" s="161"/>
      <c r="MQ17" s="161"/>
      <c r="MR17" s="161"/>
      <c r="MS17" s="161"/>
      <c r="MT17" s="161"/>
      <c r="MU17" s="161"/>
      <c r="MV17" s="161"/>
      <c r="MW17" s="161"/>
      <c r="MX17" s="161"/>
      <c r="MY17" s="161"/>
      <c r="MZ17" s="161"/>
      <c r="NA17" s="161"/>
      <c r="NB17" s="161"/>
      <c r="NC17" s="161"/>
      <c r="ND17" s="161"/>
      <c r="NE17" s="161"/>
      <c r="NF17" s="161"/>
      <c r="NG17" s="161"/>
      <c r="NH17" s="161"/>
      <c r="NI17" s="161"/>
      <c r="NJ17" s="161"/>
      <c r="NK17" s="161"/>
      <c r="NL17" s="161"/>
      <c r="NM17" s="161"/>
      <c r="NN17" s="161"/>
      <c r="NO17" s="161"/>
      <c r="NP17" s="161"/>
      <c r="NQ17" s="161"/>
      <c r="NR17" s="161"/>
      <c r="NS17" s="161"/>
      <c r="NT17" s="161"/>
      <c r="NU17" s="161"/>
      <c r="NV17" s="161"/>
      <c r="NW17" s="161"/>
      <c r="NX17" s="161"/>
      <c r="NY17" s="161"/>
      <c r="NZ17" s="161"/>
      <c r="OA17" s="161"/>
      <c r="OB17" s="161"/>
      <c r="OC17" s="161"/>
      <c r="OD17" s="161"/>
      <c r="OE17" s="161"/>
      <c r="OF17" s="161"/>
      <c r="OG17" s="161"/>
      <c r="OH17" s="161"/>
      <c r="OI17" s="161"/>
      <c r="OJ17" s="161"/>
      <c r="OK17" s="161"/>
      <c r="OL17" s="161"/>
      <c r="OM17" s="161"/>
      <c r="ON17" s="161"/>
      <c r="OO17" s="161"/>
      <c r="OP17" s="161"/>
      <c r="OQ17" s="161"/>
      <c r="OR17" s="161"/>
      <c r="OS17" s="161"/>
      <c r="OT17" s="161"/>
      <c r="OU17" s="161"/>
      <c r="OV17" s="161"/>
      <c r="OW17" s="161"/>
      <c r="OX17" s="161"/>
      <c r="OY17" s="161"/>
      <c r="OZ17" s="161"/>
      <c r="PA17" s="161"/>
      <c r="PB17" s="161"/>
      <c r="PC17" s="161"/>
      <c r="PD17" s="161"/>
      <c r="PE17" s="161"/>
      <c r="PF17" s="161"/>
      <c r="PG17" s="161"/>
      <c r="PH17" s="161"/>
      <c r="PI17" s="161"/>
      <c r="PJ17" s="161"/>
      <c r="PK17" s="161"/>
      <c r="PL17" s="161"/>
      <c r="PM17" s="161"/>
      <c r="PN17" s="161"/>
      <c r="PO17" s="161"/>
      <c r="PP17" s="161"/>
      <c r="PQ17" s="161"/>
      <c r="PR17" s="161"/>
      <c r="PS17" s="161"/>
      <c r="PT17" s="161"/>
      <c r="PU17" s="161"/>
      <c r="PV17" s="161"/>
      <c r="PW17" s="161"/>
      <c r="PX17" s="161"/>
      <c r="PY17" s="161"/>
      <c r="PZ17" s="161"/>
      <c r="QA17" s="161"/>
      <c r="QB17" s="161"/>
      <c r="QC17" s="161"/>
      <c r="QD17" s="161"/>
      <c r="QE17" s="161"/>
      <c r="QF17" s="161"/>
      <c r="QG17" s="161"/>
      <c r="QH17" s="161"/>
      <c r="QI17" s="161"/>
      <c r="QJ17" s="161"/>
      <c r="QK17" s="161"/>
      <c r="QL17" s="161"/>
      <c r="QM17" s="161"/>
      <c r="QN17" s="161"/>
      <c r="QO17" s="161"/>
      <c r="QP17" s="161"/>
      <c r="QQ17" s="161"/>
      <c r="QR17" s="161"/>
      <c r="QS17" s="161"/>
      <c r="QT17" s="161"/>
      <c r="QU17" s="161"/>
      <c r="QV17" s="161"/>
      <c r="QW17" s="161"/>
      <c r="QX17" s="161"/>
      <c r="QY17" s="161"/>
      <c r="QZ17" s="161"/>
      <c r="RA17" s="161"/>
      <c r="RB17" s="161"/>
      <c r="RC17" s="161"/>
      <c r="RD17" s="161"/>
      <c r="RE17" s="161"/>
      <c r="RF17" s="161"/>
      <c r="RG17" s="161"/>
      <c r="RH17" s="161"/>
      <c r="RI17" s="161"/>
      <c r="RJ17" s="161"/>
      <c r="RK17" s="161"/>
      <c r="RL17" s="161"/>
      <c r="RM17" s="161"/>
      <c r="RN17" s="161"/>
      <c r="RO17" s="161"/>
      <c r="RP17" s="161"/>
      <c r="RQ17" s="161"/>
      <c r="RR17" s="161"/>
      <c r="RS17" s="161"/>
      <c r="RT17" s="161"/>
      <c r="RU17" s="161"/>
      <c r="RV17" s="161"/>
      <c r="RW17" s="161"/>
      <c r="RX17" s="161"/>
      <c r="RY17" s="161"/>
      <c r="RZ17" s="161"/>
      <c r="SA17" s="161"/>
      <c r="SB17" s="161"/>
      <c r="SC17" s="161"/>
      <c r="SD17" s="161"/>
      <c r="SE17" s="161"/>
      <c r="SF17" s="161"/>
      <c r="SG17" s="161"/>
      <c r="SH17" s="161"/>
      <c r="SI17" s="161"/>
      <c r="SJ17" s="161"/>
      <c r="SK17" s="161"/>
      <c r="SL17" s="161"/>
      <c r="SM17" s="161"/>
      <c r="SN17" s="161"/>
      <c r="SO17" s="161"/>
      <c r="SP17" s="161"/>
      <c r="SQ17" s="161"/>
      <c r="SR17" s="161"/>
      <c r="SS17" s="161"/>
      <c r="ST17" s="161"/>
      <c r="SU17" s="161"/>
      <c r="SV17" s="161"/>
      <c r="SW17" s="161"/>
      <c r="SX17" s="161"/>
      <c r="SY17" s="161"/>
      <c r="SZ17" s="161"/>
      <c r="TA17" s="161"/>
      <c r="TB17" s="161"/>
      <c r="TC17" s="161"/>
      <c r="TD17" s="161"/>
      <c r="TE17" s="161"/>
      <c r="TF17" s="161"/>
      <c r="TG17" s="161"/>
      <c r="TH17" s="161"/>
      <c r="TI17" s="161"/>
      <c r="TJ17" s="161"/>
      <c r="TK17" s="161"/>
      <c r="TL17" s="161"/>
      <c r="TM17" s="161"/>
      <c r="TN17" s="161"/>
      <c r="TO17" s="161"/>
      <c r="TP17" s="161"/>
      <c r="TQ17" s="161"/>
      <c r="TR17" s="161"/>
      <c r="TS17" s="161"/>
      <c r="TT17" s="161"/>
      <c r="TU17" s="161"/>
      <c r="TV17" s="161"/>
      <c r="TW17" s="161"/>
      <c r="TX17" s="161"/>
      <c r="TY17" s="161"/>
      <c r="TZ17" s="161"/>
      <c r="UA17" s="161"/>
      <c r="UB17" s="161"/>
      <c r="UC17" s="161"/>
      <c r="UD17" s="161"/>
      <c r="UE17" s="161"/>
      <c r="UF17" s="161"/>
      <c r="UG17" s="161"/>
      <c r="UH17" s="161"/>
      <c r="UI17" s="161"/>
      <c r="UJ17" s="161"/>
      <c r="UK17" s="161"/>
      <c r="UL17" s="161"/>
      <c r="UM17" s="161"/>
      <c r="UN17" s="161"/>
      <c r="UO17" s="161"/>
      <c r="UP17" s="161"/>
      <c r="UQ17" s="161"/>
      <c r="UR17" s="161"/>
      <c r="US17" s="161"/>
      <c r="UT17" s="161"/>
      <c r="UU17" s="161"/>
      <c r="UV17" s="161"/>
      <c r="UW17" s="161"/>
      <c r="UX17" s="161"/>
      <c r="UY17" s="161"/>
      <c r="UZ17" s="161"/>
      <c r="VA17" s="161"/>
      <c r="VB17" s="161"/>
      <c r="VC17" s="161"/>
      <c r="VD17" s="161"/>
      <c r="VE17" s="161"/>
      <c r="VF17" s="161"/>
      <c r="VG17" s="161"/>
      <c r="VH17" s="161"/>
      <c r="VI17" s="161"/>
      <c r="VJ17" s="161"/>
      <c r="VK17" s="161"/>
      <c r="VL17" s="161"/>
      <c r="VM17" s="161"/>
      <c r="VN17" s="161"/>
      <c r="VO17" s="161"/>
      <c r="VP17" s="161"/>
      <c r="VQ17" s="161"/>
      <c r="VR17" s="161"/>
      <c r="VS17" s="161"/>
      <c r="VT17" s="161"/>
      <c r="VU17" s="161"/>
      <c r="VV17" s="161"/>
      <c r="VW17" s="161"/>
      <c r="VX17" s="161"/>
      <c r="VY17" s="161"/>
      <c r="VZ17" s="161"/>
      <c r="WA17" s="161"/>
      <c r="WB17" s="161"/>
      <c r="WC17" s="161"/>
      <c r="WD17" s="161"/>
      <c r="WE17" s="161"/>
      <c r="WF17" s="161"/>
      <c r="WG17" s="161"/>
      <c r="WH17" s="161"/>
      <c r="WI17" s="161"/>
      <c r="WJ17" s="161"/>
      <c r="WK17" s="161"/>
      <c r="WL17" s="161"/>
      <c r="WM17" s="161"/>
      <c r="WN17" s="161"/>
      <c r="WO17" s="161"/>
      <c r="WP17" s="161"/>
      <c r="WQ17" s="161"/>
      <c r="WR17" s="161"/>
      <c r="WS17" s="161"/>
      <c r="WT17" s="161"/>
      <c r="WU17" s="161"/>
      <c r="WV17" s="161"/>
      <c r="WW17" s="161"/>
      <c r="WX17" s="161"/>
      <c r="WY17" s="161"/>
      <c r="WZ17" s="161"/>
      <c r="XA17" s="161"/>
      <c r="XB17" s="161"/>
      <c r="XC17" s="161"/>
      <c r="XD17" s="161"/>
      <c r="XE17" s="161"/>
      <c r="XF17" s="161"/>
      <c r="XG17" s="161"/>
      <c r="XH17" s="161"/>
      <c r="XI17" s="161"/>
      <c r="XJ17" s="161"/>
      <c r="XK17" s="161"/>
      <c r="XL17" s="161"/>
      <c r="XM17" s="161"/>
      <c r="XN17" s="161"/>
      <c r="XO17" s="161"/>
      <c r="XP17" s="161"/>
      <c r="XQ17" s="161"/>
      <c r="XR17" s="161"/>
      <c r="XS17" s="161"/>
      <c r="XT17" s="161"/>
      <c r="XU17" s="161"/>
      <c r="XV17" s="161"/>
      <c r="XW17" s="161"/>
      <c r="XX17" s="161"/>
      <c r="XY17" s="161"/>
      <c r="XZ17" s="161"/>
      <c r="YA17" s="161"/>
      <c r="YB17" s="161"/>
      <c r="YC17" s="161"/>
      <c r="YD17" s="161"/>
      <c r="YE17" s="161"/>
      <c r="YF17" s="161"/>
      <c r="YG17" s="161"/>
      <c r="YH17" s="161"/>
      <c r="YI17" s="161"/>
      <c r="YJ17" s="161"/>
      <c r="YK17" s="161"/>
      <c r="YL17" s="161"/>
      <c r="YM17" s="161"/>
      <c r="YN17" s="161"/>
      <c r="YO17" s="161"/>
      <c r="YP17" s="161"/>
      <c r="YQ17" s="161"/>
      <c r="YR17" s="161"/>
      <c r="YS17" s="161"/>
      <c r="YT17" s="161"/>
      <c r="YU17" s="161"/>
      <c r="YV17" s="161"/>
      <c r="YW17" s="161"/>
      <c r="YX17" s="161"/>
      <c r="YY17" s="161"/>
      <c r="YZ17" s="161"/>
      <c r="ZA17" s="161"/>
      <c r="ZB17" s="161"/>
      <c r="ZC17" s="161"/>
      <c r="ZD17" s="161"/>
      <c r="ZE17" s="161"/>
      <c r="ZF17" s="161"/>
      <c r="ZG17" s="161"/>
      <c r="ZH17" s="161"/>
      <c r="ZI17" s="161"/>
      <c r="ZJ17" s="161"/>
      <c r="ZK17" s="161"/>
      <c r="ZL17" s="161"/>
      <c r="ZM17" s="161"/>
      <c r="ZN17" s="161"/>
      <c r="ZO17" s="161"/>
      <c r="ZP17" s="161"/>
      <c r="ZQ17" s="161"/>
      <c r="ZR17" s="161"/>
      <c r="ZS17" s="161"/>
      <c r="ZT17" s="161"/>
      <c r="ZU17" s="161"/>
      <c r="ZV17" s="161"/>
      <c r="ZW17" s="161"/>
      <c r="ZX17" s="161"/>
      <c r="ZY17" s="161"/>
      <c r="ZZ17" s="161"/>
      <c r="AAA17" s="161"/>
      <c r="AAB17" s="161"/>
      <c r="AAC17" s="161"/>
      <c r="AAD17" s="161"/>
      <c r="AAE17" s="161"/>
      <c r="AAF17" s="161"/>
      <c r="AAG17" s="161"/>
      <c r="AAH17" s="161"/>
      <c r="AAI17" s="161"/>
      <c r="AAJ17" s="161"/>
      <c r="AAK17" s="161"/>
      <c r="AAL17" s="161"/>
      <c r="AAM17" s="161"/>
      <c r="AAN17" s="161"/>
      <c r="AAO17" s="161"/>
      <c r="AAP17" s="161"/>
      <c r="AAQ17" s="161"/>
      <c r="AAR17" s="161"/>
      <c r="AAS17" s="161"/>
      <c r="AAT17" s="161"/>
      <c r="AAU17" s="161"/>
      <c r="AAV17" s="161"/>
      <c r="AAW17" s="161"/>
      <c r="AAX17" s="161"/>
      <c r="AAY17" s="161"/>
      <c r="AAZ17" s="161"/>
      <c r="ABA17" s="161"/>
      <c r="ABB17" s="161"/>
      <c r="ABC17" s="161"/>
      <c r="ABD17" s="161"/>
      <c r="ABE17" s="161"/>
      <c r="ABF17" s="161"/>
      <c r="ABG17" s="161"/>
      <c r="ABH17" s="161"/>
      <c r="ABI17" s="161"/>
      <c r="ABJ17" s="161"/>
      <c r="ABK17" s="161"/>
      <c r="ABL17" s="161"/>
      <c r="ABM17" s="161"/>
      <c r="ABN17" s="161"/>
      <c r="ABO17" s="161"/>
      <c r="ABP17" s="161"/>
      <c r="ABQ17" s="161"/>
      <c r="ABR17" s="161"/>
      <c r="ABS17" s="161"/>
      <c r="ABT17" s="161"/>
      <c r="ABU17" s="161"/>
      <c r="ABV17" s="161"/>
      <c r="ABW17" s="161"/>
      <c r="ABX17" s="161"/>
      <c r="ABY17" s="161"/>
      <c r="ABZ17" s="161"/>
      <c r="ACA17" s="161"/>
      <c r="ACB17" s="161"/>
      <c r="ACC17" s="161"/>
      <c r="ACD17" s="161"/>
      <c r="ACE17" s="161"/>
      <c r="ACF17" s="161"/>
      <c r="ACG17" s="161"/>
      <c r="ACH17" s="161"/>
      <c r="ACI17" s="161"/>
      <c r="ACJ17" s="161"/>
      <c r="ACK17" s="161"/>
      <c r="ACL17" s="161"/>
      <c r="ACM17" s="161"/>
      <c r="ACN17" s="161"/>
      <c r="ACO17" s="161"/>
      <c r="ACP17" s="161"/>
      <c r="ACQ17" s="161"/>
      <c r="ACR17" s="161"/>
      <c r="ACS17" s="161"/>
      <c r="ACT17" s="161"/>
      <c r="ACU17" s="161"/>
      <c r="ACV17" s="161"/>
      <c r="ACW17" s="161"/>
      <c r="ACX17" s="161"/>
      <c r="ACY17" s="161"/>
      <c r="ACZ17" s="161"/>
      <c r="ADA17" s="161"/>
      <c r="ADB17" s="161"/>
      <c r="ADC17" s="161"/>
      <c r="ADD17" s="161"/>
      <c r="ADE17" s="161"/>
      <c r="ADF17" s="161"/>
      <c r="ADG17" s="161"/>
      <c r="ADH17" s="161"/>
      <c r="ADI17" s="161"/>
      <c r="ADJ17" s="161"/>
      <c r="ADK17" s="161"/>
      <c r="ADL17" s="161"/>
      <c r="ADM17" s="161"/>
      <c r="ADN17" s="161"/>
      <c r="ADO17" s="161"/>
      <c r="ADP17" s="161"/>
      <c r="ADQ17" s="161"/>
      <c r="ADR17" s="161"/>
      <c r="ADS17" s="161"/>
      <c r="ADT17" s="161"/>
      <c r="ADU17" s="161"/>
      <c r="ADV17" s="161"/>
      <c r="ADW17" s="161"/>
      <c r="ADX17" s="161"/>
      <c r="ADY17" s="161"/>
      <c r="ADZ17" s="161"/>
      <c r="AEA17" s="161"/>
      <c r="AEB17" s="161"/>
      <c r="AEC17" s="161"/>
      <c r="AED17" s="161"/>
      <c r="AEE17" s="161"/>
      <c r="AEF17" s="161"/>
      <c r="AEG17" s="161"/>
      <c r="AEH17" s="161"/>
      <c r="AEI17" s="161"/>
      <c r="AEJ17" s="161"/>
      <c r="AEK17" s="161"/>
      <c r="AEL17" s="161"/>
      <c r="AEM17" s="161"/>
      <c r="AEN17" s="161"/>
      <c r="AEO17" s="161"/>
      <c r="AEP17" s="161"/>
      <c r="AEQ17" s="161"/>
      <c r="AER17" s="161"/>
      <c r="AES17" s="161"/>
      <c r="AET17" s="161"/>
      <c r="AEU17" s="161"/>
      <c r="AEV17" s="161"/>
      <c r="AEW17" s="161"/>
      <c r="AEX17" s="161"/>
      <c r="AEY17" s="161"/>
      <c r="AEZ17" s="161"/>
      <c r="AFA17" s="161"/>
      <c r="AFB17" s="161"/>
      <c r="AFC17" s="161"/>
      <c r="AFD17" s="161"/>
      <c r="AFE17" s="161"/>
      <c r="AFF17" s="161"/>
      <c r="AFG17" s="161"/>
      <c r="AFH17" s="161"/>
      <c r="AFI17" s="161"/>
      <c r="AFJ17" s="161"/>
      <c r="AFK17" s="161"/>
      <c r="AFL17" s="161"/>
      <c r="AFM17" s="161"/>
      <c r="AFN17" s="161"/>
      <c r="AFO17" s="161"/>
      <c r="AFP17" s="161"/>
      <c r="AFQ17" s="161"/>
      <c r="AFR17" s="161"/>
      <c r="AFS17" s="161"/>
      <c r="AFT17" s="161"/>
      <c r="AFU17" s="161"/>
      <c r="AFV17" s="161"/>
      <c r="AFW17" s="161"/>
      <c r="AFX17" s="161"/>
      <c r="AFY17" s="161"/>
      <c r="AFZ17" s="161"/>
      <c r="AGA17" s="161"/>
      <c r="AGB17" s="161"/>
      <c r="AGC17" s="161"/>
      <c r="AGD17" s="161"/>
      <c r="AGE17" s="161"/>
      <c r="AGF17" s="161"/>
      <c r="AGG17" s="161"/>
      <c r="AGH17" s="161"/>
      <c r="AGI17" s="161"/>
      <c r="AGJ17" s="161"/>
      <c r="AGK17" s="161"/>
      <c r="AGL17" s="161"/>
      <c r="AGM17" s="161"/>
      <c r="AGN17" s="161"/>
      <c r="AGO17" s="161"/>
      <c r="AGP17" s="161"/>
      <c r="AGQ17" s="161"/>
      <c r="AGR17" s="161"/>
      <c r="AGS17" s="161"/>
      <c r="AGT17" s="161"/>
      <c r="AGU17" s="161"/>
      <c r="AGV17" s="161"/>
      <c r="AGW17" s="161"/>
      <c r="AGX17" s="161"/>
      <c r="AGY17" s="161"/>
      <c r="AGZ17" s="161"/>
      <c r="AHA17" s="161"/>
      <c r="AHB17" s="161"/>
      <c r="AHC17" s="161"/>
      <c r="AHD17" s="161"/>
      <c r="AHE17" s="161"/>
      <c r="AHF17" s="161"/>
      <c r="AHG17" s="161"/>
      <c r="AHH17" s="161"/>
      <c r="AHI17" s="161"/>
      <c r="AHJ17" s="161"/>
      <c r="AHK17" s="161"/>
      <c r="AHL17" s="161"/>
      <c r="AHM17" s="161"/>
      <c r="AHN17" s="161"/>
      <c r="AHO17" s="161"/>
      <c r="AHP17" s="161"/>
      <c r="AHQ17" s="161"/>
      <c r="AHR17" s="161"/>
      <c r="AHS17" s="161"/>
      <c r="AHT17" s="161"/>
      <c r="AHU17" s="161"/>
      <c r="AHV17" s="161"/>
      <c r="AHW17" s="161"/>
      <c r="AHX17" s="161"/>
      <c r="AHY17" s="161"/>
      <c r="AHZ17" s="161"/>
      <c r="AIA17" s="161"/>
      <c r="AIB17" s="161"/>
      <c r="AIC17" s="161"/>
      <c r="AID17" s="161"/>
      <c r="AIE17" s="161"/>
      <c r="AIF17" s="161"/>
    </row>
    <row r="18" spans="1:916" s="21" customFormat="1" ht="12.75">
      <c r="A18" s="308"/>
      <c r="B18" s="309" t="s">
        <v>105</v>
      </c>
      <c r="C18" s="174" t="s">
        <v>463</v>
      </c>
      <c r="D18" s="174"/>
      <c r="E18" s="310"/>
      <c r="F18" s="144">
        <f>IFERROR('MH New Construction {G}'!A$16,0)</f>
        <v>0</v>
      </c>
      <c r="G18" s="304" t="s">
        <v>380</v>
      </c>
      <c r="H18" s="258">
        <f>'MH New Construction {G}'!A$10</f>
        <v>0</v>
      </c>
      <c r="I18" s="259">
        <f>'MH New Construction {G}'!A$8</f>
        <v>0</v>
      </c>
      <c r="J18" s="259">
        <f>'MH New Construction {G}'!A$12</f>
        <v>0</v>
      </c>
      <c r="K18" s="259">
        <f>'MH New Construction {G}'!A$14</f>
        <v>0</v>
      </c>
      <c r="L18" s="259">
        <f>SUM('MH New Construction {G}'!Q$5:Q$1000)</f>
        <v>0</v>
      </c>
      <c r="M18" s="259"/>
      <c r="N18" s="260">
        <f>'MH New Construction {G}'!A$18</f>
        <v>0</v>
      </c>
      <c r="O18" s="259">
        <f>'MH New Construction {G}'!A$20</f>
        <v>0</v>
      </c>
      <c r="P18" s="259">
        <f>SUM('MH New Construction {G}'!R$5:R$1000)</f>
        <v>0</v>
      </c>
      <c r="Q18" s="261">
        <f t="shared" si="0"/>
        <v>0</v>
      </c>
      <c r="R18" s="261">
        <f>O18/(1+ElecDiscountRate)^1</f>
        <v>0</v>
      </c>
      <c r="S18" s="259">
        <f>SUM('MH New Construction {G}'!AM$5:AM$1000)</f>
        <v>0</v>
      </c>
      <c r="T18" s="259">
        <f>SUM('MH New Construction {G}'!AD$5:AD$1000)</f>
        <v>0</v>
      </c>
      <c r="U18" s="133">
        <f t="shared" si="2"/>
        <v>0</v>
      </c>
      <c r="V18" s="133">
        <f t="shared" si="3"/>
        <v>0</v>
      </c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161"/>
      <c r="AX18" s="161"/>
      <c r="AY18" s="161"/>
      <c r="AZ18" s="161"/>
      <c r="BA18" s="161"/>
      <c r="BB18" s="161"/>
      <c r="BC18" s="161"/>
      <c r="BD18" s="161"/>
      <c r="BE18" s="161"/>
      <c r="BF18" s="161"/>
      <c r="BG18" s="161"/>
      <c r="BH18" s="161"/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  <c r="BV18" s="161"/>
      <c r="BW18" s="161"/>
      <c r="BX18" s="161"/>
      <c r="BY18" s="161"/>
      <c r="BZ18" s="161"/>
      <c r="CA18" s="161"/>
      <c r="CB18" s="161"/>
      <c r="CC18" s="161"/>
      <c r="CD18" s="161"/>
      <c r="CE18" s="161"/>
      <c r="CF18" s="161"/>
      <c r="CG18" s="161"/>
      <c r="CH18" s="161"/>
      <c r="CI18" s="161"/>
      <c r="CJ18" s="161"/>
      <c r="CK18" s="161"/>
      <c r="CL18" s="161"/>
      <c r="CM18" s="161"/>
      <c r="CN18" s="161"/>
      <c r="CO18" s="161"/>
      <c r="CP18" s="161"/>
      <c r="CQ18" s="161"/>
      <c r="CR18" s="161"/>
      <c r="CS18" s="161"/>
      <c r="CT18" s="161"/>
      <c r="CU18" s="161"/>
      <c r="CV18" s="161"/>
      <c r="CW18" s="161"/>
      <c r="CX18" s="161"/>
      <c r="CY18" s="161"/>
      <c r="CZ18" s="161"/>
      <c r="DA18" s="161"/>
      <c r="DB18" s="161"/>
      <c r="DC18" s="161"/>
      <c r="DD18" s="161"/>
      <c r="DE18" s="161"/>
      <c r="DF18" s="161"/>
      <c r="DG18" s="161"/>
      <c r="DH18" s="161"/>
      <c r="DI18" s="161"/>
      <c r="DJ18" s="161"/>
      <c r="DK18" s="161"/>
      <c r="DL18" s="161"/>
      <c r="DM18" s="161"/>
      <c r="DN18" s="161"/>
      <c r="DO18" s="161"/>
      <c r="DP18" s="161"/>
      <c r="DQ18" s="161"/>
      <c r="DR18" s="161"/>
      <c r="DS18" s="161"/>
      <c r="DT18" s="161"/>
      <c r="DU18" s="161"/>
      <c r="DV18" s="161"/>
      <c r="DW18" s="161"/>
      <c r="DX18" s="161"/>
      <c r="DY18" s="161"/>
      <c r="DZ18" s="161"/>
      <c r="EA18" s="161"/>
      <c r="EB18" s="161"/>
      <c r="EC18" s="161"/>
      <c r="ED18" s="161"/>
      <c r="EE18" s="161"/>
      <c r="EF18" s="161"/>
      <c r="EG18" s="161"/>
      <c r="EH18" s="161"/>
      <c r="EI18" s="161"/>
      <c r="EJ18" s="161"/>
      <c r="EK18" s="161"/>
      <c r="EL18" s="161"/>
      <c r="EM18" s="161"/>
      <c r="EN18" s="161"/>
      <c r="EO18" s="161"/>
      <c r="EP18" s="161"/>
      <c r="EQ18" s="161"/>
      <c r="ER18" s="161"/>
      <c r="ES18" s="161"/>
      <c r="ET18" s="161"/>
      <c r="EU18" s="161"/>
      <c r="EV18" s="161"/>
      <c r="EW18" s="161"/>
      <c r="EX18" s="161"/>
      <c r="EY18" s="161"/>
      <c r="EZ18" s="161"/>
      <c r="FA18" s="161"/>
      <c r="FB18" s="161"/>
      <c r="FC18" s="161"/>
      <c r="FD18" s="161"/>
      <c r="FE18" s="161"/>
      <c r="FF18" s="161"/>
      <c r="FG18" s="161"/>
      <c r="FH18" s="161"/>
      <c r="FI18" s="161"/>
      <c r="FJ18" s="161"/>
      <c r="FK18" s="161"/>
      <c r="FL18" s="161"/>
      <c r="FM18" s="161"/>
      <c r="FN18" s="161"/>
      <c r="FO18" s="161"/>
      <c r="FP18" s="161"/>
      <c r="FQ18" s="161"/>
      <c r="FR18" s="161"/>
      <c r="FS18" s="161"/>
      <c r="FT18" s="161"/>
      <c r="FU18" s="161"/>
      <c r="FV18" s="161"/>
      <c r="FW18" s="161"/>
      <c r="FX18" s="161"/>
      <c r="FY18" s="161"/>
      <c r="FZ18" s="161"/>
      <c r="GA18" s="161"/>
      <c r="GB18" s="161"/>
      <c r="GC18" s="161"/>
      <c r="GD18" s="161"/>
      <c r="GE18" s="161"/>
      <c r="GF18" s="161"/>
      <c r="GG18" s="161"/>
      <c r="GH18" s="161"/>
      <c r="GI18" s="161"/>
      <c r="GJ18" s="161"/>
      <c r="GK18" s="161"/>
      <c r="GL18" s="161"/>
      <c r="GM18" s="161"/>
      <c r="GN18" s="161"/>
      <c r="GO18" s="161"/>
      <c r="GP18" s="161"/>
      <c r="GQ18" s="161"/>
      <c r="GR18" s="161"/>
      <c r="GS18" s="161"/>
      <c r="GT18" s="161"/>
      <c r="GU18" s="161"/>
      <c r="GV18" s="161"/>
      <c r="GW18" s="161"/>
      <c r="GX18" s="161"/>
      <c r="GY18" s="161"/>
      <c r="GZ18" s="161"/>
      <c r="HA18" s="161"/>
      <c r="HB18" s="161"/>
      <c r="HC18" s="161"/>
      <c r="HD18" s="161"/>
      <c r="HE18" s="161"/>
      <c r="HF18" s="161"/>
      <c r="HG18" s="161"/>
      <c r="HH18" s="161"/>
      <c r="HI18" s="161"/>
      <c r="HJ18" s="161"/>
      <c r="HK18" s="161"/>
      <c r="HL18" s="161"/>
      <c r="HM18" s="161"/>
      <c r="HN18" s="161"/>
      <c r="HO18" s="161"/>
      <c r="HP18" s="161"/>
      <c r="HQ18" s="161"/>
      <c r="HR18" s="161"/>
      <c r="HS18" s="161"/>
      <c r="HT18" s="161"/>
      <c r="HU18" s="161"/>
      <c r="HV18" s="161"/>
      <c r="HW18" s="161"/>
      <c r="HX18" s="161"/>
      <c r="HY18" s="161"/>
      <c r="HZ18" s="161"/>
      <c r="IA18" s="161"/>
      <c r="IB18" s="161"/>
      <c r="IC18" s="161"/>
      <c r="ID18" s="161"/>
      <c r="IE18" s="161"/>
      <c r="IF18" s="161"/>
      <c r="IG18" s="161"/>
      <c r="IH18" s="161"/>
      <c r="II18" s="161"/>
      <c r="IJ18" s="161"/>
      <c r="IK18" s="161"/>
      <c r="IL18" s="161"/>
      <c r="IM18" s="161"/>
      <c r="IN18" s="161"/>
      <c r="IO18" s="161"/>
      <c r="IP18" s="161"/>
      <c r="IQ18" s="161"/>
      <c r="IR18" s="161"/>
      <c r="IS18" s="161"/>
      <c r="IT18" s="161"/>
      <c r="IU18" s="161"/>
      <c r="IV18" s="161"/>
      <c r="IW18" s="161"/>
      <c r="IX18" s="161"/>
      <c r="IY18" s="161"/>
      <c r="IZ18" s="161"/>
      <c r="JA18" s="161"/>
      <c r="JB18" s="161"/>
      <c r="JC18" s="161"/>
      <c r="JD18" s="161"/>
      <c r="JE18" s="161"/>
      <c r="JF18" s="161"/>
      <c r="JG18" s="161"/>
      <c r="JH18" s="161"/>
      <c r="JI18" s="161"/>
      <c r="JJ18" s="161"/>
      <c r="JK18" s="161"/>
      <c r="JL18" s="161"/>
      <c r="JM18" s="161"/>
      <c r="JN18" s="161"/>
      <c r="JO18" s="161"/>
      <c r="JP18" s="161"/>
      <c r="JQ18" s="161"/>
      <c r="JR18" s="161"/>
      <c r="JS18" s="161"/>
      <c r="JT18" s="161"/>
      <c r="JU18" s="161"/>
      <c r="JV18" s="161"/>
      <c r="JW18" s="161"/>
      <c r="JX18" s="161"/>
      <c r="JY18" s="161"/>
      <c r="JZ18" s="161"/>
      <c r="KA18" s="161"/>
      <c r="KB18" s="161"/>
      <c r="KC18" s="161"/>
      <c r="KD18" s="161"/>
      <c r="KE18" s="161"/>
      <c r="KF18" s="161"/>
      <c r="KG18" s="161"/>
      <c r="KH18" s="161"/>
      <c r="KI18" s="161"/>
      <c r="KJ18" s="161"/>
      <c r="KK18" s="161"/>
      <c r="KL18" s="161"/>
      <c r="KM18" s="161"/>
      <c r="KN18" s="161"/>
      <c r="KO18" s="161"/>
      <c r="KP18" s="161"/>
      <c r="KQ18" s="161"/>
      <c r="KR18" s="161"/>
      <c r="KS18" s="161"/>
      <c r="KT18" s="161"/>
      <c r="KU18" s="161"/>
      <c r="KV18" s="161"/>
      <c r="KW18" s="161"/>
      <c r="KX18" s="161"/>
      <c r="KY18" s="161"/>
      <c r="KZ18" s="161"/>
      <c r="LA18" s="161"/>
      <c r="LB18" s="161"/>
      <c r="LC18" s="161"/>
      <c r="LD18" s="161"/>
      <c r="LE18" s="161"/>
      <c r="LF18" s="161"/>
      <c r="LG18" s="161"/>
      <c r="LH18" s="161"/>
      <c r="LI18" s="161"/>
      <c r="LJ18" s="161"/>
      <c r="LK18" s="161"/>
      <c r="LL18" s="161"/>
      <c r="LM18" s="161"/>
      <c r="LN18" s="161"/>
      <c r="LO18" s="161"/>
      <c r="LP18" s="161"/>
      <c r="LQ18" s="161"/>
      <c r="LR18" s="161"/>
      <c r="LS18" s="161"/>
      <c r="LT18" s="161"/>
      <c r="LU18" s="161"/>
      <c r="LV18" s="161"/>
      <c r="LW18" s="161"/>
      <c r="LX18" s="161"/>
      <c r="LY18" s="161"/>
      <c r="LZ18" s="161"/>
      <c r="MA18" s="161"/>
      <c r="MB18" s="161"/>
      <c r="MC18" s="161"/>
      <c r="MD18" s="161"/>
      <c r="ME18" s="161"/>
      <c r="MF18" s="161"/>
      <c r="MG18" s="161"/>
      <c r="MH18" s="161"/>
      <c r="MI18" s="161"/>
      <c r="MJ18" s="161"/>
      <c r="MK18" s="161"/>
      <c r="ML18" s="161"/>
      <c r="MM18" s="161"/>
      <c r="MN18" s="161"/>
      <c r="MO18" s="161"/>
      <c r="MP18" s="161"/>
      <c r="MQ18" s="161"/>
      <c r="MR18" s="161"/>
      <c r="MS18" s="161"/>
      <c r="MT18" s="161"/>
      <c r="MU18" s="161"/>
      <c r="MV18" s="161"/>
      <c r="MW18" s="161"/>
      <c r="MX18" s="161"/>
      <c r="MY18" s="161"/>
      <c r="MZ18" s="161"/>
      <c r="NA18" s="161"/>
      <c r="NB18" s="161"/>
      <c r="NC18" s="161"/>
      <c r="ND18" s="161"/>
      <c r="NE18" s="161"/>
      <c r="NF18" s="161"/>
      <c r="NG18" s="161"/>
      <c r="NH18" s="161"/>
      <c r="NI18" s="161"/>
      <c r="NJ18" s="161"/>
      <c r="NK18" s="161"/>
      <c r="NL18" s="161"/>
      <c r="NM18" s="161"/>
      <c r="NN18" s="161"/>
      <c r="NO18" s="161"/>
      <c r="NP18" s="161"/>
      <c r="NQ18" s="161"/>
      <c r="NR18" s="161"/>
      <c r="NS18" s="161"/>
      <c r="NT18" s="161"/>
      <c r="NU18" s="161"/>
      <c r="NV18" s="161"/>
      <c r="NW18" s="161"/>
      <c r="NX18" s="161"/>
      <c r="NY18" s="161"/>
      <c r="NZ18" s="161"/>
      <c r="OA18" s="161"/>
      <c r="OB18" s="161"/>
      <c r="OC18" s="161"/>
      <c r="OD18" s="161"/>
      <c r="OE18" s="161"/>
      <c r="OF18" s="161"/>
      <c r="OG18" s="161"/>
      <c r="OH18" s="161"/>
      <c r="OI18" s="161"/>
      <c r="OJ18" s="161"/>
      <c r="OK18" s="161"/>
      <c r="OL18" s="161"/>
      <c r="OM18" s="161"/>
      <c r="ON18" s="161"/>
      <c r="OO18" s="161"/>
      <c r="OP18" s="161"/>
      <c r="OQ18" s="161"/>
      <c r="OR18" s="161"/>
      <c r="OS18" s="161"/>
      <c r="OT18" s="161"/>
      <c r="OU18" s="161"/>
      <c r="OV18" s="161"/>
      <c r="OW18" s="161"/>
      <c r="OX18" s="161"/>
      <c r="OY18" s="161"/>
      <c r="OZ18" s="161"/>
      <c r="PA18" s="161"/>
      <c r="PB18" s="161"/>
      <c r="PC18" s="161"/>
      <c r="PD18" s="161"/>
      <c r="PE18" s="161"/>
      <c r="PF18" s="161"/>
      <c r="PG18" s="161"/>
      <c r="PH18" s="161"/>
      <c r="PI18" s="161"/>
      <c r="PJ18" s="161"/>
      <c r="PK18" s="161"/>
      <c r="PL18" s="161"/>
      <c r="PM18" s="161"/>
      <c r="PN18" s="161"/>
      <c r="PO18" s="161"/>
      <c r="PP18" s="161"/>
      <c r="PQ18" s="161"/>
      <c r="PR18" s="161"/>
      <c r="PS18" s="161"/>
      <c r="PT18" s="161"/>
      <c r="PU18" s="161"/>
      <c r="PV18" s="161"/>
      <c r="PW18" s="161"/>
      <c r="PX18" s="161"/>
      <c r="PY18" s="161"/>
      <c r="PZ18" s="161"/>
      <c r="QA18" s="161"/>
      <c r="QB18" s="161"/>
      <c r="QC18" s="161"/>
      <c r="QD18" s="161"/>
      <c r="QE18" s="161"/>
      <c r="QF18" s="161"/>
      <c r="QG18" s="161"/>
      <c r="QH18" s="161"/>
      <c r="QI18" s="161"/>
      <c r="QJ18" s="161"/>
      <c r="QK18" s="161"/>
      <c r="QL18" s="161"/>
      <c r="QM18" s="161"/>
      <c r="QN18" s="161"/>
      <c r="QO18" s="161"/>
      <c r="QP18" s="161"/>
      <c r="QQ18" s="161"/>
      <c r="QR18" s="161"/>
      <c r="QS18" s="161"/>
      <c r="QT18" s="161"/>
      <c r="QU18" s="161"/>
      <c r="QV18" s="161"/>
      <c r="QW18" s="161"/>
      <c r="QX18" s="161"/>
      <c r="QY18" s="161"/>
      <c r="QZ18" s="161"/>
      <c r="RA18" s="161"/>
      <c r="RB18" s="161"/>
      <c r="RC18" s="161"/>
      <c r="RD18" s="161"/>
      <c r="RE18" s="161"/>
      <c r="RF18" s="161"/>
      <c r="RG18" s="161"/>
      <c r="RH18" s="161"/>
      <c r="RI18" s="161"/>
      <c r="RJ18" s="161"/>
      <c r="RK18" s="161"/>
      <c r="RL18" s="161"/>
      <c r="RM18" s="161"/>
      <c r="RN18" s="161"/>
      <c r="RO18" s="161"/>
      <c r="RP18" s="161"/>
      <c r="RQ18" s="161"/>
      <c r="RR18" s="161"/>
      <c r="RS18" s="161"/>
      <c r="RT18" s="161"/>
      <c r="RU18" s="161"/>
      <c r="RV18" s="161"/>
      <c r="RW18" s="161"/>
      <c r="RX18" s="161"/>
      <c r="RY18" s="161"/>
      <c r="RZ18" s="161"/>
      <c r="SA18" s="161"/>
      <c r="SB18" s="161"/>
      <c r="SC18" s="161"/>
      <c r="SD18" s="161"/>
      <c r="SE18" s="161"/>
      <c r="SF18" s="161"/>
      <c r="SG18" s="161"/>
      <c r="SH18" s="161"/>
      <c r="SI18" s="161"/>
      <c r="SJ18" s="161"/>
      <c r="SK18" s="161"/>
      <c r="SL18" s="161"/>
      <c r="SM18" s="161"/>
      <c r="SN18" s="161"/>
      <c r="SO18" s="161"/>
      <c r="SP18" s="161"/>
      <c r="SQ18" s="161"/>
      <c r="SR18" s="161"/>
      <c r="SS18" s="161"/>
      <c r="ST18" s="161"/>
      <c r="SU18" s="161"/>
      <c r="SV18" s="161"/>
      <c r="SW18" s="161"/>
      <c r="SX18" s="161"/>
      <c r="SY18" s="161"/>
      <c r="SZ18" s="161"/>
      <c r="TA18" s="161"/>
      <c r="TB18" s="161"/>
      <c r="TC18" s="161"/>
      <c r="TD18" s="161"/>
      <c r="TE18" s="161"/>
      <c r="TF18" s="161"/>
      <c r="TG18" s="161"/>
      <c r="TH18" s="161"/>
      <c r="TI18" s="161"/>
      <c r="TJ18" s="161"/>
      <c r="TK18" s="161"/>
      <c r="TL18" s="161"/>
      <c r="TM18" s="161"/>
      <c r="TN18" s="161"/>
      <c r="TO18" s="161"/>
      <c r="TP18" s="161"/>
      <c r="TQ18" s="161"/>
      <c r="TR18" s="161"/>
      <c r="TS18" s="161"/>
      <c r="TT18" s="161"/>
      <c r="TU18" s="161"/>
      <c r="TV18" s="161"/>
      <c r="TW18" s="161"/>
      <c r="TX18" s="161"/>
      <c r="TY18" s="161"/>
      <c r="TZ18" s="161"/>
      <c r="UA18" s="161"/>
      <c r="UB18" s="161"/>
      <c r="UC18" s="161"/>
      <c r="UD18" s="161"/>
      <c r="UE18" s="161"/>
      <c r="UF18" s="161"/>
      <c r="UG18" s="161"/>
      <c r="UH18" s="161"/>
      <c r="UI18" s="161"/>
      <c r="UJ18" s="161"/>
      <c r="UK18" s="161"/>
      <c r="UL18" s="161"/>
      <c r="UM18" s="161"/>
      <c r="UN18" s="161"/>
      <c r="UO18" s="161"/>
      <c r="UP18" s="161"/>
      <c r="UQ18" s="161"/>
      <c r="UR18" s="161"/>
      <c r="US18" s="161"/>
      <c r="UT18" s="161"/>
      <c r="UU18" s="161"/>
      <c r="UV18" s="161"/>
      <c r="UW18" s="161"/>
      <c r="UX18" s="161"/>
      <c r="UY18" s="161"/>
      <c r="UZ18" s="161"/>
      <c r="VA18" s="161"/>
      <c r="VB18" s="161"/>
      <c r="VC18" s="161"/>
      <c r="VD18" s="161"/>
      <c r="VE18" s="161"/>
      <c r="VF18" s="161"/>
      <c r="VG18" s="161"/>
      <c r="VH18" s="161"/>
      <c r="VI18" s="161"/>
      <c r="VJ18" s="161"/>
      <c r="VK18" s="161"/>
      <c r="VL18" s="161"/>
      <c r="VM18" s="161"/>
      <c r="VN18" s="161"/>
      <c r="VO18" s="161"/>
      <c r="VP18" s="161"/>
      <c r="VQ18" s="161"/>
      <c r="VR18" s="161"/>
      <c r="VS18" s="161"/>
      <c r="VT18" s="161"/>
      <c r="VU18" s="161"/>
      <c r="VV18" s="161"/>
      <c r="VW18" s="161"/>
      <c r="VX18" s="161"/>
      <c r="VY18" s="161"/>
      <c r="VZ18" s="161"/>
      <c r="WA18" s="161"/>
      <c r="WB18" s="161"/>
      <c r="WC18" s="161"/>
      <c r="WD18" s="161"/>
      <c r="WE18" s="161"/>
      <c r="WF18" s="161"/>
      <c r="WG18" s="161"/>
      <c r="WH18" s="161"/>
      <c r="WI18" s="161"/>
      <c r="WJ18" s="161"/>
      <c r="WK18" s="161"/>
      <c r="WL18" s="161"/>
      <c r="WM18" s="161"/>
      <c r="WN18" s="161"/>
      <c r="WO18" s="161"/>
      <c r="WP18" s="161"/>
      <c r="WQ18" s="161"/>
      <c r="WR18" s="161"/>
      <c r="WS18" s="161"/>
      <c r="WT18" s="161"/>
      <c r="WU18" s="161"/>
      <c r="WV18" s="161"/>
      <c r="WW18" s="161"/>
      <c r="WX18" s="161"/>
      <c r="WY18" s="161"/>
      <c r="WZ18" s="161"/>
      <c r="XA18" s="161"/>
      <c r="XB18" s="161"/>
      <c r="XC18" s="161"/>
      <c r="XD18" s="161"/>
      <c r="XE18" s="161"/>
      <c r="XF18" s="161"/>
      <c r="XG18" s="161"/>
      <c r="XH18" s="161"/>
      <c r="XI18" s="161"/>
      <c r="XJ18" s="161"/>
      <c r="XK18" s="161"/>
      <c r="XL18" s="161"/>
      <c r="XM18" s="161"/>
      <c r="XN18" s="161"/>
      <c r="XO18" s="161"/>
      <c r="XP18" s="161"/>
      <c r="XQ18" s="161"/>
      <c r="XR18" s="161"/>
      <c r="XS18" s="161"/>
      <c r="XT18" s="161"/>
      <c r="XU18" s="161"/>
      <c r="XV18" s="161"/>
      <c r="XW18" s="161"/>
      <c r="XX18" s="161"/>
      <c r="XY18" s="161"/>
      <c r="XZ18" s="161"/>
      <c r="YA18" s="161"/>
      <c r="YB18" s="161"/>
      <c r="YC18" s="161"/>
      <c r="YD18" s="161"/>
      <c r="YE18" s="161"/>
      <c r="YF18" s="161"/>
      <c r="YG18" s="161"/>
      <c r="YH18" s="161"/>
      <c r="YI18" s="161"/>
      <c r="YJ18" s="161"/>
      <c r="YK18" s="161"/>
      <c r="YL18" s="161"/>
      <c r="YM18" s="161"/>
      <c r="YN18" s="161"/>
      <c r="YO18" s="161"/>
      <c r="YP18" s="161"/>
      <c r="YQ18" s="161"/>
      <c r="YR18" s="161"/>
      <c r="YS18" s="161"/>
      <c r="YT18" s="161"/>
      <c r="YU18" s="161"/>
      <c r="YV18" s="161"/>
      <c r="YW18" s="161"/>
      <c r="YX18" s="161"/>
      <c r="YY18" s="161"/>
      <c r="YZ18" s="161"/>
      <c r="ZA18" s="161"/>
      <c r="ZB18" s="161"/>
      <c r="ZC18" s="161"/>
      <c r="ZD18" s="161"/>
      <c r="ZE18" s="161"/>
      <c r="ZF18" s="161"/>
      <c r="ZG18" s="161"/>
      <c r="ZH18" s="161"/>
      <c r="ZI18" s="161"/>
      <c r="ZJ18" s="161"/>
      <c r="ZK18" s="161"/>
      <c r="ZL18" s="161"/>
      <c r="ZM18" s="161"/>
      <c r="ZN18" s="161"/>
      <c r="ZO18" s="161"/>
      <c r="ZP18" s="161"/>
      <c r="ZQ18" s="161"/>
      <c r="ZR18" s="161"/>
      <c r="ZS18" s="161"/>
      <c r="ZT18" s="161"/>
      <c r="ZU18" s="161"/>
      <c r="ZV18" s="161"/>
      <c r="ZW18" s="161"/>
      <c r="ZX18" s="161"/>
      <c r="ZY18" s="161"/>
      <c r="ZZ18" s="161"/>
      <c r="AAA18" s="161"/>
      <c r="AAB18" s="161"/>
      <c r="AAC18" s="161"/>
      <c r="AAD18" s="161"/>
      <c r="AAE18" s="161"/>
      <c r="AAF18" s="161"/>
      <c r="AAG18" s="161"/>
      <c r="AAH18" s="161"/>
      <c r="AAI18" s="161"/>
      <c r="AAJ18" s="161"/>
      <c r="AAK18" s="161"/>
      <c r="AAL18" s="161"/>
      <c r="AAM18" s="161"/>
      <c r="AAN18" s="161"/>
      <c r="AAO18" s="161"/>
      <c r="AAP18" s="161"/>
      <c r="AAQ18" s="161"/>
      <c r="AAR18" s="161"/>
      <c r="AAS18" s="161"/>
      <c r="AAT18" s="161"/>
      <c r="AAU18" s="161"/>
      <c r="AAV18" s="161"/>
      <c r="AAW18" s="161"/>
      <c r="AAX18" s="161"/>
      <c r="AAY18" s="161"/>
      <c r="AAZ18" s="161"/>
      <c r="ABA18" s="161"/>
      <c r="ABB18" s="161"/>
      <c r="ABC18" s="161"/>
      <c r="ABD18" s="161"/>
      <c r="ABE18" s="161"/>
      <c r="ABF18" s="161"/>
      <c r="ABG18" s="161"/>
      <c r="ABH18" s="161"/>
      <c r="ABI18" s="161"/>
      <c r="ABJ18" s="161"/>
      <c r="ABK18" s="161"/>
      <c r="ABL18" s="161"/>
      <c r="ABM18" s="161"/>
      <c r="ABN18" s="161"/>
      <c r="ABO18" s="161"/>
      <c r="ABP18" s="161"/>
      <c r="ABQ18" s="161"/>
      <c r="ABR18" s="161"/>
      <c r="ABS18" s="161"/>
      <c r="ABT18" s="161"/>
      <c r="ABU18" s="161"/>
      <c r="ABV18" s="161"/>
      <c r="ABW18" s="161"/>
      <c r="ABX18" s="161"/>
      <c r="ABY18" s="161"/>
      <c r="ABZ18" s="161"/>
      <c r="ACA18" s="161"/>
      <c r="ACB18" s="161"/>
      <c r="ACC18" s="161"/>
      <c r="ACD18" s="161"/>
      <c r="ACE18" s="161"/>
      <c r="ACF18" s="161"/>
      <c r="ACG18" s="161"/>
      <c r="ACH18" s="161"/>
      <c r="ACI18" s="161"/>
      <c r="ACJ18" s="161"/>
      <c r="ACK18" s="161"/>
      <c r="ACL18" s="161"/>
      <c r="ACM18" s="161"/>
      <c r="ACN18" s="161"/>
      <c r="ACO18" s="161"/>
      <c r="ACP18" s="161"/>
      <c r="ACQ18" s="161"/>
      <c r="ACR18" s="161"/>
      <c r="ACS18" s="161"/>
      <c r="ACT18" s="161"/>
      <c r="ACU18" s="161"/>
      <c r="ACV18" s="161"/>
      <c r="ACW18" s="161"/>
      <c r="ACX18" s="161"/>
      <c r="ACY18" s="161"/>
      <c r="ACZ18" s="161"/>
      <c r="ADA18" s="161"/>
      <c r="ADB18" s="161"/>
      <c r="ADC18" s="161"/>
      <c r="ADD18" s="161"/>
      <c r="ADE18" s="161"/>
      <c r="ADF18" s="161"/>
      <c r="ADG18" s="161"/>
      <c r="ADH18" s="161"/>
      <c r="ADI18" s="161"/>
      <c r="ADJ18" s="161"/>
      <c r="ADK18" s="161"/>
      <c r="ADL18" s="161"/>
      <c r="ADM18" s="161"/>
      <c r="ADN18" s="161"/>
      <c r="ADO18" s="161"/>
      <c r="ADP18" s="161"/>
      <c r="ADQ18" s="161"/>
      <c r="ADR18" s="161"/>
      <c r="ADS18" s="161"/>
      <c r="ADT18" s="161"/>
      <c r="ADU18" s="161"/>
      <c r="ADV18" s="161"/>
      <c r="ADW18" s="161"/>
      <c r="ADX18" s="161"/>
      <c r="ADY18" s="161"/>
      <c r="ADZ18" s="161"/>
      <c r="AEA18" s="161"/>
      <c r="AEB18" s="161"/>
      <c r="AEC18" s="161"/>
      <c r="AED18" s="161"/>
      <c r="AEE18" s="161"/>
      <c r="AEF18" s="161"/>
      <c r="AEG18" s="161"/>
      <c r="AEH18" s="161"/>
      <c r="AEI18" s="161"/>
      <c r="AEJ18" s="161"/>
      <c r="AEK18" s="161"/>
      <c r="AEL18" s="161"/>
      <c r="AEM18" s="161"/>
      <c r="AEN18" s="161"/>
      <c r="AEO18" s="161"/>
      <c r="AEP18" s="161"/>
      <c r="AEQ18" s="161"/>
      <c r="AER18" s="161"/>
      <c r="AES18" s="161"/>
      <c r="AET18" s="161"/>
      <c r="AEU18" s="161"/>
      <c r="AEV18" s="161"/>
      <c r="AEW18" s="161"/>
      <c r="AEX18" s="161"/>
      <c r="AEY18" s="161"/>
      <c r="AEZ18" s="161"/>
      <c r="AFA18" s="161"/>
      <c r="AFB18" s="161"/>
      <c r="AFC18" s="161"/>
      <c r="AFD18" s="161"/>
      <c r="AFE18" s="161"/>
      <c r="AFF18" s="161"/>
      <c r="AFG18" s="161"/>
      <c r="AFH18" s="161"/>
      <c r="AFI18" s="161"/>
      <c r="AFJ18" s="161"/>
      <c r="AFK18" s="161"/>
      <c r="AFL18" s="161"/>
      <c r="AFM18" s="161"/>
      <c r="AFN18" s="161"/>
      <c r="AFO18" s="161"/>
      <c r="AFP18" s="161"/>
      <c r="AFQ18" s="161"/>
      <c r="AFR18" s="161"/>
      <c r="AFS18" s="161"/>
      <c r="AFT18" s="161"/>
      <c r="AFU18" s="161"/>
      <c r="AFV18" s="161"/>
      <c r="AFW18" s="161"/>
      <c r="AFX18" s="161"/>
      <c r="AFY18" s="161"/>
      <c r="AFZ18" s="161"/>
      <c r="AGA18" s="161"/>
      <c r="AGB18" s="161"/>
      <c r="AGC18" s="161"/>
      <c r="AGD18" s="161"/>
      <c r="AGE18" s="161"/>
      <c r="AGF18" s="161"/>
      <c r="AGG18" s="161"/>
      <c r="AGH18" s="161"/>
      <c r="AGI18" s="161"/>
      <c r="AGJ18" s="161"/>
      <c r="AGK18" s="161"/>
      <c r="AGL18" s="161"/>
      <c r="AGM18" s="161"/>
      <c r="AGN18" s="161"/>
      <c r="AGO18" s="161"/>
      <c r="AGP18" s="161"/>
      <c r="AGQ18" s="161"/>
      <c r="AGR18" s="161"/>
      <c r="AGS18" s="161"/>
      <c r="AGT18" s="161"/>
      <c r="AGU18" s="161"/>
      <c r="AGV18" s="161"/>
      <c r="AGW18" s="161"/>
      <c r="AGX18" s="161"/>
      <c r="AGY18" s="161"/>
      <c r="AGZ18" s="161"/>
      <c r="AHA18" s="161"/>
      <c r="AHB18" s="161"/>
      <c r="AHC18" s="161"/>
      <c r="AHD18" s="161"/>
      <c r="AHE18" s="161"/>
      <c r="AHF18" s="161"/>
      <c r="AHG18" s="161"/>
      <c r="AHH18" s="161"/>
      <c r="AHI18" s="161"/>
      <c r="AHJ18" s="161"/>
      <c r="AHK18" s="161"/>
      <c r="AHL18" s="161"/>
      <c r="AHM18" s="161"/>
      <c r="AHN18" s="161"/>
      <c r="AHO18" s="161"/>
      <c r="AHP18" s="161"/>
      <c r="AHQ18" s="161"/>
      <c r="AHR18" s="161"/>
      <c r="AHS18" s="161"/>
      <c r="AHT18" s="161"/>
      <c r="AHU18" s="161"/>
      <c r="AHV18" s="161"/>
      <c r="AHW18" s="161"/>
      <c r="AHX18" s="161"/>
      <c r="AHY18" s="161"/>
      <c r="AHZ18" s="161"/>
      <c r="AIA18" s="161"/>
      <c r="AIB18" s="161"/>
      <c r="AIC18" s="161"/>
      <c r="AID18" s="161"/>
      <c r="AIE18" s="161"/>
      <c r="AIF18" s="161"/>
    </row>
    <row r="19" spans="1:916" s="21" customFormat="1" ht="12.75">
      <c r="B19" s="309" t="s">
        <v>145</v>
      </c>
      <c r="C19" s="147" t="s">
        <v>464</v>
      </c>
      <c r="D19" s="147"/>
      <c r="E19" s="310"/>
      <c r="F19" s="144">
        <f>'Multi Family Retrofit {G}'!A$16</f>
        <v>40.685877917011005</v>
      </c>
      <c r="G19" s="304" t="s">
        <v>380</v>
      </c>
      <c r="H19" s="258">
        <f>'Multi Family Retrofit {G}'!A$10</f>
        <v>34509.64</v>
      </c>
      <c r="I19" s="259">
        <f>'Multi Family Retrofit {G}'!A$8</f>
        <v>104074.83999999997</v>
      </c>
      <c r="J19" s="259">
        <f>'Multi Family Retrofit {G}'!A$12</f>
        <v>248159</v>
      </c>
      <c r="K19" s="259">
        <f>'Multi Family Retrofit {G}'!A$14</f>
        <v>463450.8</v>
      </c>
      <c r="L19" s="259">
        <f>SUM('Multi Family Retrofit {G}'!Q$5:Q$1000)</f>
        <v>711609.79999999993</v>
      </c>
      <c r="M19" s="259"/>
      <c r="N19" s="260">
        <f>'Multi Family Retrofit {G}'!A$18</f>
        <v>352233.83999999997</v>
      </c>
      <c r="O19" s="259">
        <f>'Multi Family Retrofit {G}'!A$20</f>
        <v>815684.6399999999</v>
      </c>
      <c r="P19" s="259">
        <f>SUM('Multi Family Retrofit {G}'!R$5:R$1000)</f>
        <v>56.64</v>
      </c>
      <c r="Q19" s="261">
        <f t="shared" si="0"/>
        <v>329282.82696083008</v>
      </c>
      <c r="R19" s="261">
        <f t="shared" si="4"/>
        <v>762535.8885668877</v>
      </c>
      <c r="S19" s="259">
        <f>SUM('Multi Family Retrofit {G}'!AM$5:AM$1000)</f>
        <v>866681.60773440613</v>
      </c>
      <c r="T19" s="259">
        <f>SUM('Multi Family Retrofit {G}'!AD$5:AD$1000)</f>
        <v>11452.962815341227</v>
      </c>
      <c r="U19" s="133">
        <f t="shared" si="2"/>
        <v>2.6320279612926867</v>
      </c>
      <c r="V19" s="133">
        <f t="shared" si="3"/>
        <v>1.2652555057263486</v>
      </c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1"/>
      <c r="AZ19" s="161"/>
      <c r="BA19" s="161"/>
      <c r="BB19" s="161"/>
      <c r="BC19" s="161"/>
      <c r="BD19" s="161"/>
      <c r="BE19" s="161"/>
      <c r="BF19" s="161"/>
      <c r="BG19" s="161"/>
      <c r="BH19" s="161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161"/>
      <c r="BX19" s="161"/>
      <c r="BY19" s="161"/>
      <c r="BZ19" s="161"/>
      <c r="CA19" s="161"/>
      <c r="CB19" s="16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  <c r="CP19" s="161"/>
      <c r="CQ19" s="161"/>
      <c r="CR19" s="161"/>
      <c r="CS19" s="161"/>
      <c r="CT19" s="161"/>
      <c r="CU19" s="161"/>
      <c r="CV19" s="161"/>
      <c r="CW19" s="161"/>
      <c r="CX19" s="161"/>
      <c r="CY19" s="161"/>
      <c r="CZ19" s="161"/>
      <c r="DA19" s="161"/>
      <c r="DB19" s="161"/>
      <c r="DC19" s="161"/>
      <c r="DD19" s="161"/>
      <c r="DE19" s="161"/>
      <c r="DF19" s="161"/>
      <c r="DG19" s="161"/>
      <c r="DH19" s="161"/>
      <c r="DI19" s="161"/>
      <c r="DJ19" s="161"/>
      <c r="DK19" s="161"/>
      <c r="DL19" s="161"/>
      <c r="DM19" s="161"/>
      <c r="DN19" s="161"/>
      <c r="DO19" s="161"/>
      <c r="DP19" s="161"/>
      <c r="DQ19" s="161"/>
      <c r="DR19" s="161"/>
      <c r="DS19" s="161"/>
      <c r="DT19" s="161"/>
      <c r="DU19" s="161"/>
      <c r="DV19" s="161"/>
      <c r="DW19" s="161"/>
      <c r="DX19" s="161"/>
      <c r="DY19" s="161"/>
      <c r="DZ19" s="161"/>
      <c r="EA19" s="161"/>
      <c r="EB19" s="161"/>
      <c r="EC19" s="161"/>
      <c r="ED19" s="161"/>
      <c r="EE19" s="161"/>
      <c r="EF19" s="161"/>
      <c r="EG19" s="161"/>
      <c r="EH19" s="161"/>
      <c r="EI19" s="161"/>
      <c r="EJ19" s="161"/>
      <c r="EK19" s="161"/>
      <c r="EL19" s="161"/>
      <c r="EM19" s="161"/>
      <c r="EN19" s="161"/>
      <c r="EO19" s="161"/>
      <c r="EP19" s="161"/>
      <c r="EQ19" s="161"/>
      <c r="ER19" s="161"/>
      <c r="ES19" s="161"/>
      <c r="ET19" s="161"/>
      <c r="EU19" s="161"/>
      <c r="EV19" s="161"/>
      <c r="EW19" s="161"/>
      <c r="EX19" s="161"/>
      <c r="EY19" s="161"/>
      <c r="EZ19" s="161"/>
      <c r="FA19" s="161"/>
      <c r="FB19" s="161"/>
      <c r="FC19" s="161"/>
      <c r="FD19" s="161"/>
      <c r="FE19" s="161"/>
      <c r="FF19" s="161"/>
      <c r="FG19" s="161"/>
      <c r="FH19" s="161"/>
      <c r="FI19" s="161"/>
      <c r="FJ19" s="161"/>
      <c r="FK19" s="161"/>
      <c r="FL19" s="161"/>
      <c r="FM19" s="161"/>
      <c r="FN19" s="161"/>
      <c r="FO19" s="161"/>
      <c r="FP19" s="161"/>
      <c r="FQ19" s="161"/>
      <c r="FR19" s="161"/>
      <c r="FS19" s="161"/>
      <c r="FT19" s="161"/>
      <c r="FU19" s="161"/>
      <c r="FV19" s="161"/>
      <c r="FW19" s="161"/>
      <c r="FX19" s="161"/>
      <c r="FY19" s="161"/>
      <c r="FZ19" s="161"/>
      <c r="GA19" s="161"/>
      <c r="GB19" s="161"/>
      <c r="GC19" s="161"/>
      <c r="GD19" s="161"/>
      <c r="GE19" s="161"/>
      <c r="GF19" s="161"/>
      <c r="GG19" s="161"/>
      <c r="GH19" s="161"/>
      <c r="GI19" s="161"/>
      <c r="GJ19" s="161"/>
      <c r="GK19" s="161"/>
      <c r="GL19" s="161"/>
      <c r="GM19" s="161"/>
      <c r="GN19" s="161"/>
      <c r="GO19" s="161"/>
      <c r="GP19" s="161"/>
      <c r="GQ19" s="161"/>
      <c r="GR19" s="161"/>
      <c r="GS19" s="161"/>
      <c r="GT19" s="161"/>
      <c r="GU19" s="161"/>
      <c r="GV19" s="161"/>
      <c r="GW19" s="161"/>
      <c r="GX19" s="161"/>
      <c r="GY19" s="161"/>
      <c r="GZ19" s="161"/>
      <c r="HA19" s="161"/>
      <c r="HB19" s="161"/>
      <c r="HC19" s="161"/>
      <c r="HD19" s="161"/>
      <c r="HE19" s="161"/>
      <c r="HF19" s="161"/>
      <c r="HG19" s="161"/>
      <c r="HH19" s="161"/>
      <c r="HI19" s="161"/>
      <c r="HJ19" s="161"/>
      <c r="HK19" s="161"/>
      <c r="HL19" s="161"/>
      <c r="HM19" s="161"/>
      <c r="HN19" s="161"/>
      <c r="HO19" s="161"/>
      <c r="HP19" s="161"/>
      <c r="HQ19" s="161"/>
      <c r="HR19" s="161"/>
      <c r="HS19" s="161"/>
      <c r="HT19" s="161"/>
      <c r="HU19" s="161"/>
      <c r="HV19" s="161"/>
      <c r="HW19" s="161"/>
      <c r="HX19" s="161"/>
      <c r="HY19" s="161"/>
      <c r="HZ19" s="161"/>
      <c r="IA19" s="161"/>
      <c r="IB19" s="161"/>
      <c r="IC19" s="161"/>
      <c r="ID19" s="161"/>
      <c r="IE19" s="161"/>
      <c r="IF19" s="161"/>
      <c r="IG19" s="161"/>
      <c r="IH19" s="161"/>
      <c r="II19" s="161"/>
      <c r="IJ19" s="161"/>
      <c r="IK19" s="161"/>
      <c r="IL19" s="161"/>
      <c r="IM19" s="161"/>
      <c r="IN19" s="161"/>
      <c r="IO19" s="161"/>
      <c r="IP19" s="161"/>
      <c r="IQ19" s="161"/>
      <c r="IR19" s="161"/>
      <c r="IS19" s="161"/>
      <c r="IT19" s="161"/>
      <c r="IU19" s="161"/>
      <c r="IV19" s="161"/>
      <c r="IW19" s="161"/>
      <c r="IX19" s="161"/>
      <c r="IY19" s="161"/>
      <c r="IZ19" s="161"/>
      <c r="JA19" s="161"/>
      <c r="JB19" s="161"/>
      <c r="JC19" s="161"/>
      <c r="JD19" s="161"/>
      <c r="JE19" s="161"/>
      <c r="JF19" s="161"/>
      <c r="JG19" s="161"/>
      <c r="JH19" s="161"/>
      <c r="JI19" s="161"/>
      <c r="JJ19" s="161"/>
      <c r="JK19" s="161"/>
      <c r="JL19" s="161"/>
      <c r="JM19" s="161"/>
      <c r="JN19" s="161"/>
      <c r="JO19" s="161"/>
      <c r="JP19" s="161"/>
      <c r="JQ19" s="161"/>
      <c r="JR19" s="161"/>
      <c r="JS19" s="161"/>
      <c r="JT19" s="161"/>
      <c r="JU19" s="161"/>
      <c r="JV19" s="161"/>
      <c r="JW19" s="161"/>
      <c r="JX19" s="161"/>
      <c r="JY19" s="161"/>
      <c r="JZ19" s="161"/>
      <c r="KA19" s="161"/>
      <c r="KB19" s="161"/>
      <c r="KC19" s="161"/>
      <c r="KD19" s="161"/>
      <c r="KE19" s="161"/>
      <c r="KF19" s="161"/>
      <c r="KG19" s="161"/>
      <c r="KH19" s="161"/>
      <c r="KI19" s="161"/>
      <c r="KJ19" s="161"/>
      <c r="KK19" s="161"/>
      <c r="KL19" s="161"/>
      <c r="KM19" s="161"/>
      <c r="KN19" s="161"/>
      <c r="KO19" s="161"/>
      <c r="KP19" s="161"/>
      <c r="KQ19" s="161"/>
      <c r="KR19" s="161"/>
      <c r="KS19" s="161"/>
      <c r="KT19" s="161"/>
      <c r="KU19" s="161"/>
      <c r="KV19" s="161"/>
      <c r="KW19" s="161"/>
      <c r="KX19" s="161"/>
      <c r="KY19" s="161"/>
      <c r="KZ19" s="161"/>
      <c r="LA19" s="161"/>
      <c r="LB19" s="161"/>
      <c r="LC19" s="161"/>
      <c r="LD19" s="161"/>
      <c r="LE19" s="161"/>
      <c r="LF19" s="161"/>
      <c r="LG19" s="161"/>
      <c r="LH19" s="161"/>
      <c r="LI19" s="161"/>
      <c r="LJ19" s="161"/>
      <c r="LK19" s="161"/>
      <c r="LL19" s="161"/>
      <c r="LM19" s="161"/>
      <c r="LN19" s="161"/>
      <c r="LO19" s="161"/>
      <c r="LP19" s="161"/>
      <c r="LQ19" s="161"/>
      <c r="LR19" s="161"/>
      <c r="LS19" s="161"/>
      <c r="LT19" s="161"/>
      <c r="LU19" s="161"/>
      <c r="LV19" s="161"/>
      <c r="LW19" s="161"/>
      <c r="LX19" s="161"/>
      <c r="LY19" s="161"/>
      <c r="LZ19" s="161"/>
      <c r="MA19" s="161"/>
      <c r="MB19" s="161"/>
      <c r="MC19" s="161"/>
      <c r="MD19" s="161"/>
      <c r="ME19" s="161"/>
      <c r="MF19" s="161"/>
      <c r="MG19" s="161"/>
      <c r="MH19" s="161"/>
      <c r="MI19" s="161"/>
      <c r="MJ19" s="161"/>
      <c r="MK19" s="161"/>
      <c r="ML19" s="161"/>
      <c r="MM19" s="161"/>
      <c r="MN19" s="161"/>
      <c r="MO19" s="161"/>
      <c r="MP19" s="161"/>
      <c r="MQ19" s="161"/>
      <c r="MR19" s="161"/>
      <c r="MS19" s="161"/>
      <c r="MT19" s="161"/>
      <c r="MU19" s="161"/>
      <c r="MV19" s="161"/>
      <c r="MW19" s="161"/>
      <c r="MX19" s="161"/>
      <c r="MY19" s="161"/>
      <c r="MZ19" s="161"/>
      <c r="NA19" s="161"/>
      <c r="NB19" s="161"/>
      <c r="NC19" s="161"/>
      <c r="ND19" s="161"/>
      <c r="NE19" s="161"/>
      <c r="NF19" s="161"/>
      <c r="NG19" s="161"/>
      <c r="NH19" s="161"/>
      <c r="NI19" s="161"/>
      <c r="NJ19" s="161"/>
      <c r="NK19" s="161"/>
      <c r="NL19" s="161"/>
      <c r="NM19" s="161"/>
      <c r="NN19" s="161"/>
      <c r="NO19" s="161"/>
      <c r="NP19" s="161"/>
      <c r="NQ19" s="161"/>
      <c r="NR19" s="161"/>
      <c r="NS19" s="161"/>
      <c r="NT19" s="161"/>
      <c r="NU19" s="161"/>
      <c r="NV19" s="161"/>
      <c r="NW19" s="161"/>
      <c r="NX19" s="161"/>
      <c r="NY19" s="161"/>
      <c r="NZ19" s="161"/>
      <c r="OA19" s="161"/>
      <c r="OB19" s="161"/>
      <c r="OC19" s="161"/>
      <c r="OD19" s="161"/>
      <c r="OE19" s="161"/>
      <c r="OF19" s="161"/>
      <c r="OG19" s="161"/>
      <c r="OH19" s="161"/>
      <c r="OI19" s="161"/>
      <c r="OJ19" s="161"/>
      <c r="OK19" s="161"/>
      <c r="OL19" s="161"/>
      <c r="OM19" s="161"/>
      <c r="ON19" s="161"/>
      <c r="OO19" s="161"/>
      <c r="OP19" s="161"/>
      <c r="OQ19" s="161"/>
      <c r="OR19" s="161"/>
      <c r="OS19" s="161"/>
      <c r="OT19" s="161"/>
      <c r="OU19" s="161"/>
      <c r="OV19" s="161"/>
      <c r="OW19" s="161"/>
      <c r="OX19" s="161"/>
      <c r="OY19" s="161"/>
      <c r="OZ19" s="161"/>
      <c r="PA19" s="161"/>
      <c r="PB19" s="161"/>
      <c r="PC19" s="161"/>
      <c r="PD19" s="161"/>
      <c r="PE19" s="161"/>
      <c r="PF19" s="161"/>
      <c r="PG19" s="161"/>
      <c r="PH19" s="161"/>
      <c r="PI19" s="161"/>
      <c r="PJ19" s="161"/>
      <c r="PK19" s="161"/>
      <c r="PL19" s="161"/>
      <c r="PM19" s="161"/>
      <c r="PN19" s="161"/>
      <c r="PO19" s="161"/>
      <c r="PP19" s="161"/>
      <c r="PQ19" s="161"/>
      <c r="PR19" s="161"/>
      <c r="PS19" s="161"/>
      <c r="PT19" s="161"/>
      <c r="PU19" s="161"/>
      <c r="PV19" s="161"/>
      <c r="PW19" s="161"/>
      <c r="PX19" s="161"/>
      <c r="PY19" s="161"/>
      <c r="PZ19" s="161"/>
      <c r="QA19" s="161"/>
      <c r="QB19" s="161"/>
      <c r="QC19" s="161"/>
      <c r="QD19" s="161"/>
      <c r="QE19" s="161"/>
      <c r="QF19" s="161"/>
      <c r="QG19" s="161"/>
      <c r="QH19" s="161"/>
      <c r="QI19" s="161"/>
      <c r="QJ19" s="161"/>
      <c r="QK19" s="161"/>
      <c r="QL19" s="161"/>
      <c r="QM19" s="161"/>
      <c r="QN19" s="161"/>
      <c r="QO19" s="161"/>
      <c r="QP19" s="161"/>
      <c r="QQ19" s="161"/>
      <c r="QR19" s="161"/>
      <c r="QS19" s="161"/>
      <c r="QT19" s="161"/>
      <c r="QU19" s="161"/>
      <c r="QV19" s="161"/>
      <c r="QW19" s="161"/>
      <c r="QX19" s="161"/>
      <c r="QY19" s="161"/>
      <c r="QZ19" s="161"/>
      <c r="RA19" s="161"/>
      <c r="RB19" s="161"/>
      <c r="RC19" s="161"/>
      <c r="RD19" s="161"/>
      <c r="RE19" s="161"/>
      <c r="RF19" s="161"/>
      <c r="RG19" s="161"/>
      <c r="RH19" s="161"/>
      <c r="RI19" s="161"/>
      <c r="RJ19" s="161"/>
      <c r="RK19" s="161"/>
      <c r="RL19" s="161"/>
      <c r="RM19" s="161"/>
      <c r="RN19" s="161"/>
      <c r="RO19" s="161"/>
      <c r="RP19" s="161"/>
      <c r="RQ19" s="161"/>
      <c r="RR19" s="161"/>
      <c r="RS19" s="161"/>
      <c r="RT19" s="161"/>
      <c r="RU19" s="161"/>
      <c r="RV19" s="161"/>
      <c r="RW19" s="161"/>
      <c r="RX19" s="161"/>
      <c r="RY19" s="161"/>
      <c r="RZ19" s="161"/>
      <c r="SA19" s="161"/>
      <c r="SB19" s="161"/>
      <c r="SC19" s="161"/>
      <c r="SD19" s="161"/>
      <c r="SE19" s="161"/>
      <c r="SF19" s="161"/>
      <c r="SG19" s="161"/>
      <c r="SH19" s="161"/>
      <c r="SI19" s="161"/>
      <c r="SJ19" s="161"/>
      <c r="SK19" s="161"/>
      <c r="SL19" s="161"/>
      <c r="SM19" s="161"/>
      <c r="SN19" s="161"/>
      <c r="SO19" s="161"/>
      <c r="SP19" s="161"/>
      <c r="SQ19" s="161"/>
      <c r="SR19" s="161"/>
      <c r="SS19" s="161"/>
      <c r="ST19" s="161"/>
      <c r="SU19" s="161"/>
      <c r="SV19" s="161"/>
      <c r="SW19" s="161"/>
      <c r="SX19" s="161"/>
      <c r="SY19" s="161"/>
      <c r="SZ19" s="161"/>
      <c r="TA19" s="161"/>
      <c r="TB19" s="161"/>
      <c r="TC19" s="161"/>
      <c r="TD19" s="161"/>
      <c r="TE19" s="161"/>
      <c r="TF19" s="161"/>
      <c r="TG19" s="161"/>
      <c r="TH19" s="161"/>
      <c r="TI19" s="161"/>
      <c r="TJ19" s="161"/>
      <c r="TK19" s="161"/>
      <c r="TL19" s="161"/>
      <c r="TM19" s="161"/>
      <c r="TN19" s="161"/>
      <c r="TO19" s="161"/>
      <c r="TP19" s="161"/>
      <c r="TQ19" s="161"/>
      <c r="TR19" s="161"/>
      <c r="TS19" s="161"/>
      <c r="TT19" s="161"/>
      <c r="TU19" s="161"/>
      <c r="TV19" s="161"/>
      <c r="TW19" s="161"/>
      <c r="TX19" s="161"/>
      <c r="TY19" s="161"/>
      <c r="TZ19" s="161"/>
      <c r="UA19" s="161"/>
      <c r="UB19" s="161"/>
      <c r="UC19" s="161"/>
      <c r="UD19" s="161"/>
      <c r="UE19" s="161"/>
      <c r="UF19" s="161"/>
      <c r="UG19" s="161"/>
      <c r="UH19" s="161"/>
      <c r="UI19" s="161"/>
      <c r="UJ19" s="161"/>
      <c r="UK19" s="161"/>
      <c r="UL19" s="161"/>
      <c r="UM19" s="161"/>
      <c r="UN19" s="161"/>
      <c r="UO19" s="161"/>
      <c r="UP19" s="161"/>
      <c r="UQ19" s="161"/>
      <c r="UR19" s="161"/>
      <c r="US19" s="161"/>
      <c r="UT19" s="161"/>
      <c r="UU19" s="161"/>
      <c r="UV19" s="161"/>
      <c r="UW19" s="161"/>
      <c r="UX19" s="161"/>
      <c r="UY19" s="161"/>
      <c r="UZ19" s="161"/>
      <c r="VA19" s="161"/>
      <c r="VB19" s="161"/>
      <c r="VC19" s="161"/>
      <c r="VD19" s="161"/>
      <c r="VE19" s="161"/>
      <c r="VF19" s="161"/>
      <c r="VG19" s="161"/>
      <c r="VH19" s="161"/>
      <c r="VI19" s="161"/>
      <c r="VJ19" s="161"/>
      <c r="VK19" s="161"/>
      <c r="VL19" s="161"/>
      <c r="VM19" s="161"/>
      <c r="VN19" s="161"/>
      <c r="VO19" s="161"/>
      <c r="VP19" s="161"/>
      <c r="VQ19" s="161"/>
      <c r="VR19" s="161"/>
      <c r="VS19" s="161"/>
      <c r="VT19" s="161"/>
      <c r="VU19" s="161"/>
      <c r="VV19" s="161"/>
      <c r="VW19" s="161"/>
      <c r="VX19" s="161"/>
      <c r="VY19" s="161"/>
      <c r="VZ19" s="161"/>
      <c r="WA19" s="161"/>
      <c r="WB19" s="161"/>
      <c r="WC19" s="161"/>
      <c r="WD19" s="161"/>
      <c r="WE19" s="161"/>
      <c r="WF19" s="161"/>
      <c r="WG19" s="161"/>
      <c r="WH19" s="161"/>
      <c r="WI19" s="161"/>
      <c r="WJ19" s="161"/>
      <c r="WK19" s="161"/>
      <c r="WL19" s="161"/>
      <c r="WM19" s="161"/>
      <c r="WN19" s="161"/>
      <c r="WO19" s="161"/>
      <c r="WP19" s="161"/>
      <c r="WQ19" s="161"/>
      <c r="WR19" s="161"/>
      <c r="WS19" s="161"/>
      <c r="WT19" s="161"/>
      <c r="WU19" s="161"/>
      <c r="WV19" s="161"/>
      <c r="WW19" s="161"/>
      <c r="WX19" s="161"/>
      <c r="WY19" s="161"/>
      <c r="WZ19" s="161"/>
      <c r="XA19" s="161"/>
      <c r="XB19" s="161"/>
      <c r="XC19" s="161"/>
      <c r="XD19" s="161"/>
      <c r="XE19" s="161"/>
      <c r="XF19" s="161"/>
      <c r="XG19" s="161"/>
      <c r="XH19" s="161"/>
      <c r="XI19" s="161"/>
      <c r="XJ19" s="161"/>
      <c r="XK19" s="161"/>
      <c r="XL19" s="161"/>
      <c r="XM19" s="161"/>
      <c r="XN19" s="161"/>
      <c r="XO19" s="161"/>
      <c r="XP19" s="161"/>
      <c r="XQ19" s="161"/>
      <c r="XR19" s="161"/>
      <c r="XS19" s="161"/>
      <c r="XT19" s="161"/>
      <c r="XU19" s="161"/>
      <c r="XV19" s="161"/>
      <c r="XW19" s="161"/>
      <c r="XX19" s="161"/>
      <c r="XY19" s="161"/>
      <c r="XZ19" s="161"/>
      <c r="YA19" s="161"/>
      <c r="YB19" s="161"/>
      <c r="YC19" s="161"/>
      <c r="YD19" s="161"/>
      <c r="YE19" s="161"/>
      <c r="YF19" s="161"/>
      <c r="YG19" s="161"/>
      <c r="YH19" s="161"/>
      <c r="YI19" s="161"/>
      <c r="YJ19" s="161"/>
      <c r="YK19" s="161"/>
      <c r="YL19" s="161"/>
      <c r="YM19" s="161"/>
      <c r="YN19" s="161"/>
      <c r="YO19" s="161"/>
      <c r="YP19" s="161"/>
      <c r="YQ19" s="161"/>
      <c r="YR19" s="161"/>
      <c r="YS19" s="161"/>
      <c r="YT19" s="161"/>
      <c r="YU19" s="161"/>
      <c r="YV19" s="161"/>
      <c r="YW19" s="161"/>
      <c r="YX19" s="161"/>
      <c r="YY19" s="161"/>
      <c r="YZ19" s="161"/>
      <c r="ZA19" s="161"/>
      <c r="ZB19" s="161"/>
      <c r="ZC19" s="161"/>
      <c r="ZD19" s="161"/>
      <c r="ZE19" s="161"/>
      <c r="ZF19" s="161"/>
      <c r="ZG19" s="161"/>
      <c r="ZH19" s="161"/>
      <c r="ZI19" s="161"/>
      <c r="ZJ19" s="161"/>
      <c r="ZK19" s="161"/>
      <c r="ZL19" s="161"/>
      <c r="ZM19" s="161"/>
      <c r="ZN19" s="161"/>
      <c r="ZO19" s="161"/>
      <c r="ZP19" s="161"/>
      <c r="ZQ19" s="161"/>
      <c r="ZR19" s="161"/>
      <c r="ZS19" s="161"/>
      <c r="ZT19" s="161"/>
      <c r="ZU19" s="161"/>
      <c r="ZV19" s="161"/>
      <c r="ZW19" s="161"/>
      <c r="ZX19" s="161"/>
      <c r="ZY19" s="161"/>
      <c r="ZZ19" s="161"/>
      <c r="AAA19" s="161"/>
      <c r="AAB19" s="161"/>
      <c r="AAC19" s="161"/>
      <c r="AAD19" s="161"/>
      <c r="AAE19" s="161"/>
      <c r="AAF19" s="161"/>
      <c r="AAG19" s="161"/>
      <c r="AAH19" s="161"/>
      <c r="AAI19" s="161"/>
      <c r="AAJ19" s="161"/>
      <c r="AAK19" s="161"/>
      <c r="AAL19" s="161"/>
      <c r="AAM19" s="161"/>
      <c r="AAN19" s="161"/>
      <c r="AAO19" s="161"/>
      <c r="AAP19" s="161"/>
      <c r="AAQ19" s="161"/>
      <c r="AAR19" s="161"/>
      <c r="AAS19" s="161"/>
      <c r="AAT19" s="161"/>
      <c r="AAU19" s="161"/>
      <c r="AAV19" s="161"/>
      <c r="AAW19" s="161"/>
      <c r="AAX19" s="161"/>
      <c r="AAY19" s="161"/>
      <c r="AAZ19" s="161"/>
      <c r="ABA19" s="161"/>
      <c r="ABB19" s="161"/>
      <c r="ABC19" s="161"/>
      <c r="ABD19" s="161"/>
      <c r="ABE19" s="161"/>
      <c r="ABF19" s="161"/>
      <c r="ABG19" s="161"/>
      <c r="ABH19" s="161"/>
      <c r="ABI19" s="161"/>
      <c r="ABJ19" s="161"/>
      <c r="ABK19" s="161"/>
      <c r="ABL19" s="161"/>
      <c r="ABM19" s="161"/>
      <c r="ABN19" s="161"/>
      <c r="ABO19" s="161"/>
      <c r="ABP19" s="161"/>
      <c r="ABQ19" s="161"/>
      <c r="ABR19" s="161"/>
      <c r="ABS19" s="161"/>
      <c r="ABT19" s="161"/>
      <c r="ABU19" s="161"/>
      <c r="ABV19" s="161"/>
      <c r="ABW19" s="161"/>
      <c r="ABX19" s="161"/>
      <c r="ABY19" s="161"/>
      <c r="ABZ19" s="161"/>
      <c r="ACA19" s="161"/>
      <c r="ACB19" s="161"/>
      <c r="ACC19" s="161"/>
      <c r="ACD19" s="161"/>
      <c r="ACE19" s="161"/>
      <c r="ACF19" s="161"/>
      <c r="ACG19" s="161"/>
      <c r="ACH19" s="161"/>
      <c r="ACI19" s="161"/>
      <c r="ACJ19" s="161"/>
      <c r="ACK19" s="161"/>
      <c r="ACL19" s="161"/>
      <c r="ACM19" s="161"/>
      <c r="ACN19" s="161"/>
      <c r="ACO19" s="161"/>
      <c r="ACP19" s="161"/>
      <c r="ACQ19" s="161"/>
      <c r="ACR19" s="161"/>
      <c r="ACS19" s="161"/>
      <c r="ACT19" s="161"/>
      <c r="ACU19" s="161"/>
      <c r="ACV19" s="161"/>
      <c r="ACW19" s="161"/>
      <c r="ACX19" s="161"/>
      <c r="ACY19" s="161"/>
      <c r="ACZ19" s="161"/>
      <c r="ADA19" s="161"/>
      <c r="ADB19" s="161"/>
      <c r="ADC19" s="161"/>
      <c r="ADD19" s="161"/>
      <c r="ADE19" s="161"/>
      <c r="ADF19" s="161"/>
      <c r="ADG19" s="161"/>
      <c r="ADH19" s="161"/>
      <c r="ADI19" s="161"/>
      <c r="ADJ19" s="161"/>
      <c r="ADK19" s="161"/>
      <c r="ADL19" s="161"/>
      <c r="ADM19" s="161"/>
      <c r="ADN19" s="161"/>
      <c r="ADO19" s="161"/>
      <c r="ADP19" s="161"/>
      <c r="ADQ19" s="161"/>
      <c r="ADR19" s="161"/>
      <c r="ADS19" s="161"/>
      <c r="ADT19" s="161"/>
      <c r="ADU19" s="161"/>
      <c r="ADV19" s="161"/>
      <c r="ADW19" s="161"/>
      <c r="ADX19" s="161"/>
      <c r="ADY19" s="161"/>
      <c r="ADZ19" s="161"/>
      <c r="AEA19" s="161"/>
      <c r="AEB19" s="161"/>
      <c r="AEC19" s="161"/>
      <c r="AED19" s="161"/>
      <c r="AEE19" s="161"/>
      <c r="AEF19" s="161"/>
      <c r="AEG19" s="161"/>
      <c r="AEH19" s="161"/>
      <c r="AEI19" s="161"/>
      <c r="AEJ19" s="161"/>
      <c r="AEK19" s="161"/>
      <c r="AEL19" s="161"/>
      <c r="AEM19" s="161"/>
      <c r="AEN19" s="161"/>
      <c r="AEO19" s="161"/>
      <c r="AEP19" s="161"/>
      <c r="AEQ19" s="161"/>
      <c r="AER19" s="161"/>
      <c r="AES19" s="161"/>
      <c r="AET19" s="161"/>
      <c r="AEU19" s="161"/>
      <c r="AEV19" s="161"/>
      <c r="AEW19" s="161"/>
      <c r="AEX19" s="161"/>
      <c r="AEY19" s="161"/>
      <c r="AEZ19" s="161"/>
      <c r="AFA19" s="161"/>
      <c r="AFB19" s="161"/>
      <c r="AFC19" s="161"/>
      <c r="AFD19" s="161"/>
      <c r="AFE19" s="161"/>
      <c r="AFF19" s="161"/>
      <c r="AFG19" s="161"/>
      <c r="AFH19" s="161"/>
      <c r="AFI19" s="161"/>
      <c r="AFJ19" s="161"/>
      <c r="AFK19" s="161"/>
      <c r="AFL19" s="161"/>
      <c r="AFM19" s="161"/>
      <c r="AFN19" s="161"/>
      <c r="AFO19" s="161"/>
      <c r="AFP19" s="161"/>
      <c r="AFQ19" s="161"/>
      <c r="AFR19" s="161"/>
      <c r="AFS19" s="161"/>
      <c r="AFT19" s="161"/>
      <c r="AFU19" s="161"/>
      <c r="AFV19" s="161"/>
      <c r="AFW19" s="161"/>
      <c r="AFX19" s="161"/>
      <c r="AFY19" s="161"/>
      <c r="AFZ19" s="161"/>
      <c r="AGA19" s="161"/>
      <c r="AGB19" s="161"/>
      <c r="AGC19" s="161"/>
      <c r="AGD19" s="161"/>
      <c r="AGE19" s="161"/>
      <c r="AGF19" s="161"/>
      <c r="AGG19" s="161"/>
      <c r="AGH19" s="161"/>
      <c r="AGI19" s="161"/>
      <c r="AGJ19" s="161"/>
      <c r="AGK19" s="161"/>
      <c r="AGL19" s="161"/>
      <c r="AGM19" s="161"/>
      <c r="AGN19" s="161"/>
      <c r="AGO19" s="161"/>
      <c r="AGP19" s="161"/>
      <c r="AGQ19" s="161"/>
      <c r="AGR19" s="161"/>
      <c r="AGS19" s="161"/>
      <c r="AGT19" s="161"/>
      <c r="AGU19" s="161"/>
      <c r="AGV19" s="161"/>
      <c r="AGW19" s="161"/>
      <c r="AGX19" s="161"/>
      <c r="AGY19" s="161"/>
      <c r="AGZ19" s="161"/>
      <c r="AHA19" s="161"/>
      <c r="AHB19" s="161"/>
      <c r="AHC19" s="161"/>
      <c r="AHD19" s="161"/>
      <c r="AHE19" s="161"/>
      <c r="AHF19" s="161"/>
      <c r="AHG19" s="161"/>
      <c r="AHH19" s="161"/>
      <c r="AHI19" s="161"/>
      <c r="AHJ19" s="161"/>
      <c r="AHK19" s="161"/>
      <c r="AHL19" s="161"/>
      <c r="AHM19" s="161"/>
      <c r="AHN19" s="161"/>
      <c r="AHO19" s="161"/>
      <c r="AHP19" s="161"/>
      <c r="AHQ19" s="161"/>
      <c r="AHR19" s="161"/>
      <c r="AHS19" s="161"/>
      <c r="AHT19" s="161"/>
      <c r="AHU19" s="161"/>
      <c r="AHV19" s="161"/>
      <c r="AHW19" s="161"/>
      <c r="AHX19" s="161"/>
      <c r="AHY19" s="161"/>
      <c r="AHZ19" s="161"/>
      <c r="AIA19" s="161"/>
      <c r="AIB19" s="161"/>
      <c r="AIC19" s="161"/>
      <c r="AID19" s="161"/>
      <c r="AIE19" s="161"/>
      <c r="AIF19" s="161"/>
    </row>
    <row r="20" spans="1:916" s="21" customFormat="1" ht="12.75">
      <c r="B20" s="309" t="s">
        <v>102</v>
      </c>
      <c r="C20" s="174" t="s">
        <v>396</v>
      </c>
      <c r="D20" s="174"/>
      <c r="E20" s="314"/>
      <c r="F20" s="144">
        <f>'MF New Construction {G}'!A$16</f>
        <v>15</v>
      </c>
      <c r="G20" s="304" t="s">
        <v>380</v>
      </c>
      <c r="H20" s="258">
        <f>'MF New Construction {G}'!A$10</f>
        <v>15716</v>
      </c>
      <c r="I20" s="259">
        <f>'MF New Construction {G}'!A$8</f>
        <v>130451</v>
      </c>
      <c r="J20" s="259">
        <f>'MF New Construction {G}'!A$12</f>
        <v>68202.69</v>
      </c>
      <c r="K20" s="259">
        <f>'MF New Construction {G}'!A$14</f>
        <v>0</v>
      </c>
      <c r="L20" s="259">
        <f>SUM('MF New Construction {G}'!Q$5:Q$1000)</f>
        <v>68202.69</v>
      </c>
      <c r="M20" s="259"/>
      <c r="N20" s="260">
        <f>'MF New Construction {G}'!A$18</f>
        <v>198653.69</v>
      </c>
      <c r="O20" s="259">
        <f>'MF New Construction {G}'!A$20</f>
        <v>198653.69</v>
      </c>
      <c r="P20" s="259">
        <f>SUM('MF New Construction {G}'!R$5:R$1000)</f>
        <v>0</v>
      </c>
      <c r="Q20" s="261">
        <f t="shared" si="0"/>
        <v>185709.7223520613</v>
      </c>
      <c r="R20" s="261">
        <f t="shared" si="4"/>
        <v>185709.7223520613</v>
      </c>
      <c r="S20" s="259">
        <f>SUM('MF New Construction {G}'!AM$5:AM$1000)</f>
        <v>151596.7559048222</v>
      </c>
      <c r="T20" s="259">
        <f>SUM('MF New Construction {G}'!AD$5:AD$1000)</f>
        <v>0</v>
      </c>
      <c r="U20" s="133">
        <f t="shared" si="2"/>
        <v>0.81631028243869186</v>
      </c>
      <c r="V20" s="133">
        <f t="shared" si="3"/>
        <v>0.897941310682561</v>
      </c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/>
      <c r="BS20" s="161"/>
      <c r="BT20" s="161"/>
      <c r="BU20" s="161"/>
      <c r="BV20" s="161"/>
      <c r="BW20" s="161"/>
      <c r="BX20" s="161"/>
      <c r="BY20" s="161"/>
      <c r="BZ20" s="161"/>
      <c r="CA20" s="161"/>
      <c r="CB20" s="161"/>
      <c r="CC20" s="161"/>
      <c r="CD20" s="161"/>
      <c r="CE20" s="161"/>
      <c r="CF20" s="161"/>
      <c r="CG20" s="161"/>
      <c r="CH20" s="161"/>
      <c r="CI20" s="161"/>
      <c r="CJ20" s="161"/>
      <c r="CK20" s="161"/>
      <c r="CL20" s="161"/>
      <c r="CM20" s="161"/>
      <c r="CN20" s="161"/>
      <c r="CO20" s="161"/>
      <c r="CP20" s="161"/>
      <c r="CQ20" s="161"/>
      <c r="CR20" s="161"/>
      <c r="CS20" s="161"/>
      <c r="CT20" s="161"/>
      <c r="CU20" s="161"/>
      <c r="CV20" s="161"/>
      <c r="CW20" s="161"/>
      <c r="CX20" s="161"/>
      <c r="CY20" s="161"/>
      <c r="CZ20" s="161"/>
      <c r="DA20" s="161"/>
      <c r="DB20" s="161"/>
      <c r="DC20" s="161"/>
      <c r="DD20" s="161"/>
      <c r="DE20" s="161"/>
      <c r="DF20" s="161"/>
      <c r="DG20" s="161"/>
      <c r="DH20" s="161"/>
      <c r="DI20" s="161"/>
      <c r="DJ20" s="161"/>
      <c r="DK20" s="161"/>
      <c r="DL20" s="161"/>
      <c r="DM20" s="161"/>
      <c r="DN20" s="161"/>
      <c r="DO20" s="161"/>
      <c r="DP20" s="161"/>
      <c r="DQ20" s="161"/>
      <c r="DR20" s="161"/>
      <c r="DS20" s="161"/>
      <c r="DT20" s="161"/>
      <c r="DU20" s="161"/>
      <c r="DV20" s="161"/>
      <c r="DW20" s="161"/>
      <c r="DX20" s="161"/>
      <c r="DY20" s="161"/>
      <c r="DZ20" s="161"/>
      <c r="EA20" s="161"/>
      <c r="EB20" s="161"/>
      <c r="EC20" s="161"/>
      <c r="ED20" s="161"/>
      <c r="EE20" s="161"/>
      <c r="EF20" s="161"/>
      <c r="EG20" s="161"/>
      <c r="EH20" s="161"/>
      <c r="EI20" s="161"/>
      <c r="EJ20" s="161"/>
      <c r="EK20" s="161"/>
      <c r="EL20" s="161"/>
      <c r="EM20" s="161"/>
      <c r="EN20" s="161"/>
      <c r="EO20" s="161"/>
      <c r="EP20" s="161"/>
      <c r="EQ20" s="161"/>
      <c r="ER20" s="161"/>
      <c r="ES20" s="161"/>
      <c r="ET20" s="161"/>
      <c r="EU20" s="161"/>
      <c r="EV20" s="161"/>
      <c r="EW20" s="161"/>
      <c r="EX20" s="161"/>
      <c r="EY20" s="161"/>
      <c r="EZ20" s="161"/>
      <c r="FA20" s="161"/>
      <c r="FB20" s="161"/>
      <c r="FC20" s="161"/>
      <c r="FD20" s="161"/>
      <c r="FE20" s="161"/>
      <c r="FF20" s="161"/>
      <c r="FG20" s="161"/>
      <c r="FH20" s="161"/>
      <c r="FI20" s="161"/>
      <c r="FJ20" s="161"/>
      <c r="FK20" s="161"/>
      <c r="FL20" s="161"/>
      <c r="FM20" s="161"/>
      <c r="FN20" s="161"/>
      <c r="FO20" s="161"/>
      <c r="FP20" s="161"/>
      <c r="FQ20" s="161"/>
      <c r="FR20" s="161"/>
      <c r="FS20" s="161"/>
      <c r="FT20" s="161"/>
      <c r="FU20" s="161"/>
      <c r="FV20" s="161"/>
      <c r="FW20" s="161"/>
      <c r="FX20" s="161"/>
      <c r="FY20" s="161"/>
      <c r="FZ20" s="161"/>
      <c r="GA20" s="161"/>
      <c r="GB20" s="161"/>
      <c r="GC20" s="161"/>
      <c r="GD20" s="161"/>
      <c r="GE20" s="161"/>
      <c r="GF20" s="161"/>
      <c r="GG20" s="161"/>
      <c r="GH20" s="161"/>
      <c r="GI20" s="161"/>
      <c r="GJ20" s="161"/>
      <c r="GK20" s="161"/>
      <c r="GL20" s="161"/>
      <c r="GM20" s="161"/>
      <c r="GN20" s="161"/>
      <c r="GO20" s="161"/>
      <c r="GP20" s="161"/>
      <c r="GQ20" s="161"/>
      <c r="GR20" s="161"/>
      <c r="GS20" s="161"/>
      <c r="GT20" s="161"/>
      <c r="GU20" s="161"/>
      <c r="GV20" s="161"/>
      <c r="GW20" s="161"/>
      <c r="GX20" s="161"/>
      <c r="GY20" s="161"/>
      <c r="GZ20" s="161"/>
      <c r="HA20" s="161"/>
      <c r="HB20" s="161"/>
      <c r="HC20" s="161"/>
      <c r="HD20" s="161"/>
      <c r="HE20" s="161"/>
      <c r="HF20" s="161"/>
      <c r="HG20" s="161"/>
      <c r="HH20" s="161"/>
      <c r="HI20" s="161"/>
      <c r="HJ20" s="161"/>
      <c r="HK20" s="161"/>
      <c r="HL20" s="161"/>
      <c r="HM20" s="161"/>
      <c r="HN20" s="161"/>
      <c r="HO20" s="161"/>
      <c r="HP20" s="161"/>
      <c r="HQ20" s="161"/>
      <c r="HR20" s="161"/>
      <c r="HS20" s="161"/>
      <c r="HT20" s="161"/>
      <c r="HU20" s="161"/>
      <c r="HV20" s="161"/>
      <c r="HW20" s="161"/>
      <c r="HX20" s="161"/>
      <c r="HY20" s="161"/>
      <c r="HZ20" s="161"/>
      <c r="IA20" s="161"/>
      <c r="IB20" s="161"/>
      <c r="IC20" s="161"/>
      <c r="ID20" s="161"/>
      <c r="IE20" s="161"/>
      <c r="IF20" s="161"/>
      <c r="IG20" s="161"/>
      <c r="IH20" s="161"/>
      <c r="II20" s="161"/>
      <c r="IJ20" s="161"/>
      <c r="IK20" s="161"/>
      <c r="IL20" s="161"/>
      <c r="IM20" s="161"/>
      <c r="IN20" s="161"/>
      <c r="IO20" s="161"/>
      <c r="IP20" s="161"/>
      <c r="IQ20" s="161"/>
      <c r="IR20" s="161"/>
      <c r="IS20" s="161"/>
      <c r="IT20" s="161"/>
      <c r="IU20" s="161"/>
      <c r="IV20" s="161"/>
      <c r="IW20" s="161"/>
      <c r="IX20" s="161"/>
      <c r="IY20" s="161"/>
      <c r="IZ20" s="161"/>
      <c r="JA20" s="161"/>
      <c r="JB20" s="161"/>
      <c r="JC20" s="161"/>
      <c r="JD20" s="161"/>
      <c r="JE20" s="161"/>
      <c r="JF20" s="161"/>
      <c r="JG20" s="161"/>
      <c r="JH20" s="161"/>
      <c r="JI20" s="161"/>
      <c r="JJ20" s="161"/>
      <c r="JK20" s="161"/>
      <c r="JL20" s="161"/>
      <c r="JM20" s="161"/>
      <c r="JN20" s="161"/>
      <c r="JO20" s="161"/>
      <c r="JP20" s="161"/>
      <c r="JQ20" s="161"/>
      <c r="JR20" s="161"/>
      <c r="JS20" s="161"/>
      <c r="JT20" s="161"/>
      <c r="JU20" s="161"/>
      <c r="JV20" s="161"/>
      <c r="JW20" s="161"/>
      <c r="JX20" s="161"/>
      <c r="JY20" s="161"/>
      <c r="JZ20" s="161"/>
      <c r="KA20" s="161"/>
      <c r="KB20" s="161"/>
      <c r="KC20" s="161"/>
      <c r="KD20" s="161"/>
      <c r="KE20" s="161"/>
      <c r="KF20" s="161"/>
      <c r="KG20" s="161"/>
      <c r="KH20" s="161"/>
      <c r="KI20" s="161"/>
      <c r="KJ20" s="161"/>
      <c r="KK20" s="161"/>
      <c r="KL20" s="161"/>
      <c r="KM20" s="161"/>
      <c r="KN20" s="161"/>
      <c r="KO20" s="161"/>
      <c r="KP20" s="161"/>
      <c r="KQ20" s="161"/>
      <c r="KR20" s="161"/>
      <c r="KS20" s="161"/>
      <c r="KT20" s="161"/>
      <c r="KU20" s="161"/>
      <c r="KV20" s="161"/>
      <c r="KW20" s="161"/>
      <c r="KX20" s="161"/>
      <c r="KY20" s="161"/>
      <c r="KZ20" s="161"/>
      <c r="LA20" s="161"/>
      <c r="LB20" s="161"/>
      <c r="LC20" s="161"/>
      <c r="LD20" s="161"/>
      <c r="LE20" s="161"/>
      <c r="LF20" s="161"/>
      <c r="LG20" s="161"/>
      <c r="LH20" s="161"/>
      <c r="LI20" s="161"/>
      <c r="LJ20" s="161"/>
      <c r="LK20" s="161"/>
      <c r="LL20" s="161"/>
      <c r="LM20" s="161"/>
      <c r="LN20" s="161"/>
      <c r="LO20" s="161"/>
      <c r="LP20" s="161"/>
      <c r="LQ20" s="161"/>
      <c r="LR20" s="161"/>
      <c r="LS20" s="161"/>
      <c r="LT20" s="161"/>
      <c r="LU20" s="161"/>
      <c r="LV20" s="161"/>
      <c r="LW20" s="161"/>
      <c r="LX20" s="161"/>
      <c r="LY20" s="161"/>
      <c r="LZ20" s="161"/>
      <c r="MA20" s="161"/>
      <c r="MB20" s="161"/>
      <c r="MC20" s="161"/>
      <c r="MD20" s="161"/>
      <c r="ME20" s="161"/>
      <c r="MF20" s="161"/>
      <c r="MG20" s="161"/>
      <c r="MH20" s="161"/>
      <c r="MI20" s="161"/>
      <c r="MJ20" s="161"/>
      <c r="MK20" s="161"/>
      <c r="ML20" s="161"/>
      <c r="MM20" s="161"/>
      <c r="MN20" s="161"/>
      <c r="MO20" s="161"/>
      <c r="MP20" s="161"/>
      <c r="MQ20" s="161"/>
      <c r="MR20" s="161"/>
      <c r="MS20" s="161"/>
      <c r="MT20" s="161"/>
      <c r="MU20" s="161"/>
      <c r="MV20" s="161"/>
      <c r="MW20" s="161"/>
      <c r="MX20" s="161"/>
      <c r="MY20" s="161"/>
      <c r="MZ20" s="161"/>
      <c r="NA20" s="161"/>
      <c r="NB20" s="161"/>
      <c r="NC20" s="161"/>
      <c r="ND20" s="161"/>
      <c r="NE20" s="161"/>
      <c r="NF20" s="161"/>
      <c r="NG20" s="161"/>
      <c r="NH20" s="161"/>
      <c r="NI20" s="161"/>
      <c r="NJ20" s="161"/>
      <c r="NK20" s="161"/>
      <c r="NL20" s="161"/>
      <c r="NM20" s="161"/>
      <c r="NN20" s="161"/>
      <c r="NO20" s="161"/>
      <c r="NP20" s="161"/>
      <c r="NQ20" s="161"/>
      <c r="NR20" s="161"/>
      <c r="NS20" s="161"/>
      <c r="NT20" s="161"/>
      <c r="NU20" s="161"/>
      <c r="NV20" s="161"/>
      <c r="NW20" s="161"/>
      <c r="NX20" s="161"/>
      <c r="NY20" s="161"/>
      <c r="NZ20" s="161"/>
      <c r="OA20" s="161"/>
      <c r="OB20" s="161"/>
      <c r="OC20" s="161"/>
      <c r="OD20" s="161"/>
      <c r="OE20" s="161"/>
      <c r="OF20" s="161"/>
      <c r="OG20" s="161"/>
      <c r="OH20" s="161"/>
      <c r="OI20" s="161"/>
      <c r="OJ20" s="161"/>
      <c r="OK20" s="161"/>
      <c r="OL20" s="161"/>
      <c r="OM20" s="161"/>
      <c r="ON20" s="161"/>
      <c r="OO20" s="161"/>
      <c r="OP20" s="161"/>
      <c r="OQ20" s="161"/>
      <c r="OR20" s="161"/>
      <c r="OS20" s="161"/>
      <c r="OT20" s="161"/>
      <c r="OU20" s="161"/>
      <c r="OV20" s="161"/>
      <c r="OW20" s="161"/>
      <c r="OX20" s="161"/>
      <c r="OY20" s="161"/>
      <c r="OZ20" s="161"/>
      <c r="PA20" s="161"/>
      <c r="PB20" s="161"/>
      <c r="PC20" s="161"/>
      <c r="PD20" s="161"/>
      <c r="PE20" s="161"/>
      <c r="PF20" s="161"/>
      <c r="PG20" s="161"/>
      <c r="PH20" s="161"/>
      <c r="PI20" s="161"/>
      <c r="PJ20" s="161"/>
      <c r="PK20" s="161"/>
      <c r="PL20" s="161"/>
      <c r="PM20" s="161"/>
      <c r="PN20" s="161"/>
      <c r="PO20" s="161"/>
      <c r="PP20" s="161"/>
      <c r="PQ20" s="161"/>
      <c r="PR20" s="161"/>
      <c r="PS20" s="161"/>
      <c r="PT20" s="161"/>
      <c r="PU20" s="161"/>
      <c r="PV20" s="161"/>
      <c r="PW20" s="161"/>
      <c r="PX20" s="161"/>
      <c r="PY20" s="161"/>
      <c r="PZ20" s="161"/>
      <c r="QA20" s="161"/>
      <c r="QB20" s="161"/>
      <c r="QC20" s="161"/>
      <c r="QD20" s="161"/>
      <c r="QE20" s="161"/>
      <c r="QF20" s="161"/>
      <c r="QG20" s="161"/>
      <c r="QH20" s="161"/>
      <c r="QI20" s="161"/>
      <c r="QJ20" s="161"/>
      <c r="QK20" s="161"/>
      <c r="QL20" s="161"/>
      <c r="QM20" s="161"/>
      <c r="QN20" s="161"/>
      <c r="QO20" s="161"/>
      <c r="QP20" s="161"/>
      <c r="QQ20" s="161"/>
      <c r="QR20" s="161"/>
      <c r="QS20" s="161"/>
      <c r="QT20" s="161"/>
      <c r="QU20" s="161"/>
      <c r="QV20" s="161"/>
      <c r="QW20" s="161"/>
      <c r="QX20" s="161"/>
      <c r="QY20" s="161"/>
      <c r="QZ20" s="161"/>
      <c r="RA20" s="161"/>
      <c r="RB20" s="161"/>
      <c r="RC20" s="161"/>
      <c r="RD20" s="161"/>
      <c r="RE20" s="161"/>
      <c r="RF20" s="161"/>
      <c r="RG20" s="161"/>
      <c r="RH20" s="161"/>
      <c r="RI20" s="161"/>
      <c r="RJ20" s="161"/>
      <c r="RK20" s="161"/>
      <c r="RL20" s="161"/>
      <c r="RM20" s="161"/>
      <c r="RN20" s="161"/>
      <c r="RO20" s="161"/>
      <c r="RP20" s="161"/>
      <c r="RQ20" s="161"/>
      <c r="RR20" s="161"/>
      <c r="RS20" s="161"/>
      <c r="RT20" s="161"/>
      <c r="RU20" s="161"/>
      <c r="RV20" s="161"/>
      <c r="RW20" s="161"/>
      <c r="RX20" s="161"/>
      <c r="RY20" s="161"/>
      <c r="RZ20" s="161"/>
      <c r="SA20" s="161"/>
      <c r="SB20" s="161"/>
      <c r="SC20" s="161"/>
      <c r="SD20" s="161"/>
      <c r="SE20" s="161"/>
      <c r="SF20" s="161"/>
      <c r="SG20" s="161"/>
      <c r="SH20" s="161"/>
      <c r="SI20" s="161"/>
      <c r="SJ20" s="161"/>
      <c r="SK20" s="161"/>
      <c r="SL20" s="161"/>
      <c r="SM20" s="161"/>
      <c r="SN20" s="161"/>
      <c r="SO20" s="161"/>
      <c r="SP20" s="161"/>
      <c r="SQ20" s="161"/>
      <c r="SR20" s="161"/>
      <c r="SS20" s="161"/>
      <c r="ST20" s="161"/>
      <c r="SU20" s="161"/>
      <c r="SV20" s="161"/>
      <c r="SW20" s="161"/>
      <c r="SX20" s="161"/>
      <c r="SY20" s="161"/>
      <c r="SZ20" s="161"/>
      <c r="TA20" s="161"/>
      <c r="TB20" s="161"/>
      <c r="TC20" s="161"/>
      <c r="TD20" s="161"/>
      <c r="TE20" s="161"/>
      <c r="TF20" s="161"/>
      <c r="TG20" s="161"/>
      <c r="TH20" s="161"/>
      <c r="TI20" s="161"/>
      <c r="TJ20" s="161"/>
      <c r="TK20" s="161"/>
      <c r="TL20" s="161"/>
      <c r="TM20" s="161"/>
      <c r="TN20" s="161"/>
      <c r="TO20" s="161"/>
      <c r="TP20" s="161"/>
      <c r="TQ20" s="161"/>
      <c r="TR20" s="161"/>
      <c r="TS20" s="161"/>
      <c r="TT20" s="161"/>
      <c r="TU20" s="161"/>
      <c r="TV20" s="161"/>
      <c r="TW20" s="161"/>
      <c r="TX20" s="161"/>
      <c r="TY20" s="161"/>
      <c r="TZ20" s="161"/>
      <c r="UA20" s="161"/>
      <c r="UB20" s="161"/>
      <c r="UC20" s="161"/>
      <c r="UD20" s="161"/>
      <c r="UE20" s="161"/>
      <c r="UF20" s="161"/>
      <c r="UG20" s="161"/>
      <c r="UH20" s="161"/>
      <c r="UI20" s="161"/>
      <c r="UJ20" s="161"/>
      <c r="UK20" s="161"/>
      <c r="UL20" s="161"/>
      <c r="UM20" s="161"/>
      <c r="UN20" s="161"/>
      <c r="UO20" s="161"/>
      <c r="UP20" s="161"/>
      <c r="UQ20" s="161"/>
      <c r="UR20" s="161"/>
      <c r="US20" s="161"/>
      <c r="UT20" s="161"/>
      <c r="UU20" s="161"/>
      <c r="UV20" s="161"/>
      <c r="UW20" s="161"/>
      <c r="UX20" s="161"/>
      <c r="UY20" s="161"/>
      <c r="UZ20" s="161"/>
      <c r="VA20" s="161"/>
      <c r="VB20" s="161"/>
      <c r="VC20" s="161"/>
      <c r="VD20" s="161"/>
      <c r="VE20" s="161"/>
      <c r="VF20" s="161"/>
      <c r="VG20" s="161"/>
      <c r="VH20" s="161"/>
      <c r="VI20" s="161"/>
      <c r="VJ20" s="161"/>
      <c r="VK20" s="161"/>
      <c r="VL20" s="161"/>
      <c r="VM20" s="161"/>
      <c r="VN20" s="161"/>
      <c r="VO20" s="161"/>
      <c r="VP20" s="161"/>
      <c r="VQ20" s="161"/>
      <c r="VR20" s="161"/>
      <c r="VS20" s="161"/>
      <c r="VT20" s="161"/>
      <c r="VU20" s="161"/>
      <c r="VV20" s="161"/>
      <c r="VW20" s="161"/>
      <c r="VX20" s="161"/>
      <c r="VY20" s="161"/>
      <c r="VZ20" s="161"/>
      <c r="WA20" s="161"/>
      <c r="WB20" s="161"/>
      <c r="WC20" s="161"/>
      <c r="WD20" s="161"/>
      <c r="WE20" s="161"/>
      <c r="WF20" s="161"/>
      <c r="WG20" s="161"/>
      <c r="WH20" s="161"/>
      <c r="WI20" s="161"/>
      <c r="WJ20" s="161"/>
      <c r="WK20" s="161"/>
      <c r="WL20" s="161"/>
      <c r="WM20" s="161"/>
      <c r="WN20" s="161"/>
      <c r="WO20" s="161"/>
      <c r="WP20" s="161"/>
      <c r="WQ20" s="161"/>
      <c r="WR20" s="161"/>
      <c r="WS20" s="161"/>
      <c r="WT20" s="161"/>
      <c r="WU20" s="161"/>
      <c r="WV20" s="161"/>
      <c r="WW20" s="161"/>
      <c r="WX20" s="161"/>
      <c r="WY20" s="161"/>
      <c r="WZ20" s="161"/>
      <c r="XA20" s="161"/>
      <c r="XB20" s="161"/>
      <c r="XC20" s="161"/>
      <c r="XD20" s="161"/>
      <c r="XE20" s="161"/>
      <c r="XF20" s="161"/>
      <c r="XG20" s="161"/>
      <c r="XH20" s="161"/>
      <c r="XI20" s="161"/>
      <c r="XJ20" s="161"/>
      <c r="XK20" s="161"/>
      <c r="XL20" s="161"/>
      <c r="XM20" s="161"/>
      <c r="XN20" s="161"/>
      <c r="XO20" s="161"/>
      <c r="XP20" s="161"/>
      <c r="XQ20" s="161"/>
      <c r="XR20" s="161"/>
      <c r="XS20" s="161"/>
      <c r="XT20" s="161"/>
      <c r="XU20" s="161"/>
      <c r="XV20" s="161"/>
      <c r="XW20" s="161"/>
      <c r="XX20" s="161"/>
      <c r="XY20" s="161"/>
      <c r="XZ20" s="161"/>
      <c r="YA20" s="161"/>
      <c r="YB20" s="161"/>
      <c r="YC20" s="161"/>
      <c r="YD20" s="161"/>
      <c r="YE20" s="161"/>
      <c r="YF20" s="161"/>
      <c r="YG20" s="161"/>
      <c r="YH20" s="161"/>
      <c r="YI20" s="161"/>
      <c r="YJ20" s="161"/>
      <c r="YK20" s="161"/>
      <c r="YL20" s="161"/>
      <c r="YM20" s="161"/>
      <c r="YN20" s="161"/>
      <c r="YO20" s="161"/>
      <c r="YP20" s="161"/>
      <c r="YQ20" s="161"/>
      <c r="YR20" s="161"/>
      <c r="YS20" s="161"/>
      <c r="YT20" s="161"/>
      <c r="YU20" s="161"/>
      <c r="YV20" s="161"/>
      <c r="YW20" s="161"/>
      <c r="YX20" s="161"/>
      <c r="YY20" s="161"/>
      <c r="YZ20" s="161"/>
      <c r="ZA20" s="161"/>
      <c r="ZB20" s="161"/>
      <c r="ZC20" s="161"/>
      <c r="ZD20" s="161"/>
      <c r="ZE20" s="161"/>
      <c r="ZF20" s="161"/>
      <c r="ZG20" s="161"/>
      <c r="ZH20" s="161"/>
      <c r="ZI20" s="161"/>
      <c r="ZJ20" s="161"/>
      <c r="ZK20" s="161"/>
      <c r="ZL20" s="161"/>
      <c r="ZM20" s="161"/>
      <c r="ZN20" s="161"/>
      <c r="ZO20" s="161"/>
      <c r="ZP20" s="161"/>
      <c r="ZQ20" s="161"/>
      <c r="ZR20" s="161"/>
      <c r="ZS20" s="161"/>
      <c r="ZT20" s="161"/>
      <c r="ZU20" s="161"/>
      <c r="ZV20" s="161"/>
      <c r="ZW20" s="161"/>
      <c r="ZX20" s="161"/>
      <c r="ZY20" s="161"/>
      <c r="ZZ20" s="161"/>
      <c r="AAA20" s="161"/>
      <c r="AAB20" s="161"/>
      <c r="AAC20" s="161"/>
      <c r="AAD20" s="161"/>
      <c r="AAE20" s="161"/>
      <c r="AAF20" s="161"/>
      <c r="AAG20" s="161"/>
      <c r="AAH20" s="161"/>
      <c r="AAI20" s="161"/>
      <c r="AAJ20" s="161"/>
      <c r="AAK20" s="161"/>
      <c r="AAL20" s="161"/>
      <c r="AAM20" s="161"/>
      <c r="AAN20" s="161"/>
      <c r="AAO20" s="161"/>
      <c r="AAP20" s="161"/>
      <c r="AAQ20" s="161"/>
      <c r="AAR20" s="161"/>
      <c r="AAS20" s="161"/>
      <c r="AAT20" s="161"/>
      <c r="AAU20" s="161"/>
      <c r="AAV20" s="161"/>
      <c r="AAW20" s="161"/>
      <c r="AAX20" s="161"/>
      <c r="AAY20" s="161"/>
      <c r="AAZ20" s="161"/>
      <c r="ABA20" s="161"/>
      <c r="ABB20" s="161"/>
      <c r="ABC20" s="161"/>
      <c r="ABD20" s="161"/>
      <c r="ABE20" s="161"/>
      <c r="ABF20" s="161"/>
      <c r="ABG20" s="161"/>
      <c r="ABH20" s="161"/>
      <c r="ABI20" s="161"/>
      <c r="ABJ20" s="161"/>
      <c r="ABK20" s="161"/>
      <c r="ABL20" s="161"/>
      <c r="ABM20" s="161"/>
      <c r="ABN20" s="161"/>
      <c r="ABO20" s="161"/>
      <c r="ABP20" s="161"/>
      <c r="ABQ20" s="161"/>
      <c r="ABR20" s="161"/>
      <c r="ABS20" s="161"/>
      <c r="ABT20" s="161"/>
      <c r="ABU20" s="161"/>
      <c r="ABV20" s="161"/>
      <c r="ABW20" s="161"/>
      <c r="ABX20" s="161"/>
      <c r="ABY20" s="161"/>
      <c r="ABZ20" s="161"/>
      <c r="ACA20" s="161"/>
      <c r="ACB20" s="161"/>
      <c r="ACC20" s="161"/>
      <c r="ACD20" s="161"/>
      <c r="ACE20" s="161"/>
      <c r="ACF20" s="161"/>
      <c r="ACG20" s="161"/>
      <c r="ACH20" s="161"/>
      <c r="ACI20" s="161"/>
      <c r="ACJ20" s="161"/>
      <c r="ACK20" s="161"/>
      <c r="ACL20" s="161"/>
      <c r="ACM20" s="161"/>
      <c r="ACN20" s="161"/>
      <c r="ACO20" s="161"/>
      <c r="ACP20" s="161"/>
      <c r="ACQ20" s="161"/>
      <c r="ACR20" s="161"/>
      <c r="ACS20" s="161"/>
      <c r="ACT20" s="161"/>
      <c r="ACU20" s="161"/>
      <c r="ACV20" s="161"/>
      <c r="ACW20" s="161"/>
      <c r="ACX20" s="161"/>
      <c r="ACY20" s="161"/>
      <c r="ACZ20" s="161"/>
      <c r="ADA20" s="161"/>
      <c r="ADB20" s="161"/>
      <c r="ADC20" s="161"/>
      <c r="ADD20" s="161"/>
      <c r="ADE20" s="161"/>
      <c r="ADF20" s="161"/>
      <c r="ADG20" s="161"/>
      <c r="ADH20" s="161"/>
      <c r="ADI20" s="161"/>
      <c r="ADJ20" s="161"/>
      <c r="ADK20" s="161"/>
      <c r="ADL20" s="161"/>
      <c r="ADM20" s="161"/>
      <c r="ADN20" s="161"/>
      <c r="ADO20" s="161"/>
      <c r="ADP20" s="161"/>
      <c r="ADQ20" s="161"/>
      <c r="ADR20" s="161"/>
      <c r="ADS20" s="161"/>
      <c r="ADT20" s="161"/>
      <c r="ADU20" s="161"/>
      <c r="ADV20" s="161"/>
      <c r="ADW20" s="161"/>
      <c r="ADX20" s="161"/>
      <c r="ADY20" s="161"/>
      <c r="ADZ20" s="161"/>
      <c r="AEA20" s="161"/>
      <c r="AEB20" s="161"/>
      <c r="AEC20" s="161"/>
      <c r="AED20" s="161"/>
      <c r="AEE20" s="161"/>
      <c r="AEF20" s="161"/>
      <c r="AEG20" s="161"/>
      <c r="AEH20" s="161"/>
      <c r="AEI20" s="161"/>
      <c r="AEJ20" s="161"/>
      <c r="AEK20" s="161"/>
      <c r="AEL20" s="161"/>
      <c r="AEM20" s="161"/>
      <c r="AEN20" s="161"/>
      <c r="AEO20" s="161"/>
      <c r="AEP20" s="161"/>
      <c r="AEQ20" s="161"/>
      <c r="AER20" s="161"/>
      <c r="AES20" s="161"/>
      <c r="AET20" s="161"/>
      <c r="AEU20" s="161"/>
      <c r="AEV20" s="161"/>
      <c r="AEW20" s="161"/>
      <c r="AEX20" s="161"/>
      <c r="AEY20" s="161"/>
      <c r="AEZ20" s="161"/>
      <c r="AFA20" s="161"/>
      <c r="AFB20" s="161"/>
      <c r="AFC20" s="161"/>
      <c r="AFD20" s="161"/>
      <c r="AFE20" s="161"/>
      <c r="AFF20" s="161"/>
      <c r="AFG20" s="161"/>
      <c r="AFH20" s="161"/>
      <c r="AFI20" s="161"/>
      <c r="AFJ20" s="161"/>
      <c r="AFK20" s="161"/>
      <c r="AFL20" s="161"/>
      <c r="AFM20" s="161"/>
      <c r="AFN20" s="161"/>
      <c r="AFO20" s="161"/>
      <c r="AFP20" s="161"/>
      <c r="AFQ20" s="161"/>
      <c r="AFR20" s="161"/>
      <c r="AFS20" s="161"/>
      <c r="AFT20" s="161"/>
      <c r="AFU20" s="161"/>
      <c r="AFV20" s="161"/>
      <c r="AFW20" s="161"/>
      <c r="AFX20" s="161"/>
      <c r="AFY20" s="161"/>
      <c r="AFZ20" s="161"/>
      <c r="AGA20" s="161"/>
      <c r="AGB20" s="161"/>
      <c r="AGC20" s="161"/>
      <c r="AGD20" s="161"/>
      <c r="AGE20" s="161"/>
      <c r="AGF20" s="161"/>
      <c r="AGG20" s="161"/>
      <c r="AGH20" s="161"/>
      <c r="AGI20" s="161"/>
      <c r="AGJ20" s="161"/>
      <c r="AGK20" s="161"/>
      <c r="AGL20" s="161"/>
      <c r="AGM20" s="161"/>
      <c r="AGN20" s="161"/>
      <c r="AGO20" s="161"/>
      <c r="AGP20" s="161"/>
      <c r="AGQ20" s="161"/>
      <c r="AGR20" s="161"/>
      <c r="AGS20" s="161"/>
      <c r="AGT20" s="161"/>
      <c r="AGU20" s="161"/>
      <c r="AGV20" s="161"/>
      <c r="AGW20" s="161"/>
      <c r="AGX20" s="161"/>
      <c r="AGY20" s="161"/>
      <c r="AGZ20" s="161"/>
      <c r="AHA20" s="161"/>
      <c r="AHB20" s="161"/>
      <c r="AHC20" s="161"/>
      <c r="AHD20" s="161"/>
      <c r="AHE20" s="161"/>
      <c r="AHF20" s="161"/>
      <c r="AHG20" s="161"/>
      <c r="AHH20" s="161"/>
      <c r="AHI20" s="161"/>
      <c r="AHJ20" s="161"/>
      <c r="AHK20" s="161"/>
      <c r="AHL20" s="161"/>
      <c r="AHM20" s="161"/>
      <c r="AHN20" s="161"/>
      <c r="AHO20" s="161"/>
      <c r="AHP20" s="161"/>
      <c r="AHQ20" s="161"/>
      <c r="AHR20" s="161"/>
      <c r="AHS20" s="161"/>
      <c r="AHT20" s="161"/>
      <c r="AHU20" s="161"/>
      <c r="AHV20" s="161"/>
      <c r="AHW20" s="161"/>
      <c r="AHX20" s="161"/>
      <c r="AHY20" s="161"/>
      <c r="AHZ20" s="161"/>
      <c r="AIA20" s="161"/>
      <c r="AIB20" s="161"/>
      <c r="AIC20" s="161"/>
      <c r="AID20" s="161"/>
      <c r="AIE20" s="161"/>
      <c r="AIF20" s="161"/>
    </row>
    <row r="21" spans="1:916" s="322" customFormat="1" ht="12.75">
      <c r="A21" s="315"/>
      <c r="B21" s="316" t="s">
        <v>465</v>
      </c>
      <c r="C21" s="317"/>
      <c r="D21" s="316"/>
      <c r="E21" s="316"/>
      <c r="F21" s="317"/>
      <c r="G21" s="318"/>
      <c r="H21" s="319">
        <f>SUM(H8:H20,H6)</f>
        <v>897880.33000000007</v>
      </c>
      <c r="I21" s="319">
        <f>SUM(I8:I20,I6)</f>
        <v>1439554.3700000003</v>
      </c>
      <c r="J21" s="319">
        <f>SUM(J8:J20,J6)</f>
        <v>6212881.1199999992</v>
      </c>
      <c r="K21" s="319">
        <f>SUM(K8:K20,K6)</f>
        <v>9967201.8199999891</v>
      </c>
      <c r="L21" s="319">
        <f>SUM(L8:L20,L6)</f>
        <v>16180082.939999988</v>
      </c>
      <c r="M21" s="320"/>
      <c r="N21" s="319">
        <f t="shared" ref="N21:T21" si="5">SUM(N8:N20,N6)</f>
        <v>7874533.4600000009</v>
      </c>
      <c r="O21" s="319">
        <f t="shared" si="5"/>
        <v>17619637.309999987</v>
      </c>
      <c r="P21" s="319">
        <f t="shared" si="5"/>
        <v>406.76000000000005</v>
      </c>
      <c r="Q21" s="319">
        <f t="shared" si="5"/>
        <v>7361441.0208469667</v>
      </c>
      <c r="R21" s="319">
        <f t="shared" si="5"/>
        <v>16471568.953912299</v>
      </c>
      <c r="S21" s="319">
        <f t="shared" si="5"/>
        <v>18076223.714276183</v>
      </c>
      <c r="T21" s="319">
        <f t="shared" si="5"/>
        <v>1348858.9340929014</v>
      </c>
      <c r="U21" s="506">
        <f>S21/Q21</f>
        <v>2.4555278868751209</v>
      </c>
      <c r="V21" s="506">
        <f>(S21*1.1+T21)/R21</f>
        <v>1.289051764237283</v>
      </c>
      <c r="W21" s="2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  <c r="AS21" s="161"/>
      <c r="AT21" s="161"/>
      <c r="AU21" s="161"/>
      <c r="AV21" s="161"/>
      <c r="AW21" s="161"/>
      <c r="AX21" s="161"/>
      <c r="AY21" s="161"/>
      <c r="AZ21" s="161"/>
      <c r="BA21" s="161"/>
      <c r="BB21" s="161"/>
      <c r="BC21" s="161"/>
      <c r="BD21" s="161"/>
      <c r="BE21" s="161"/>
      <c r="BF21" s="161"/>
      <c r="BG21" s="161"/>
      <c r="BH21" s="161"/>
      <c r="BI21" s="161"/>
      <c r="BJ21" s="161"/>
      <c r="BK21" s="161"/>
      <c r="BL21" s="161"/>
      <c r="BM21" s="161"/>
      <c r="BN21" s="161"/>
      <c r="BO21" s="161"/>
      <c r="BP21" s="161"/>
      <c r="BQ21" s="161"/>
      <c r="BR21" s="161"/>
      <c r="BS21" s="161"/>
      <c r="BT21" s="161"/>
      <c r="BU21" s="161"/>
      <c r="BV21" s="161"/>
      <c r="BW21" s="161"/>
      <c r="BX21" s="161"/>
      <c r="BY21" s="161"/>
      <c r="BZ21" s="161"/>
      <c r="CA21" s="161"/>
      <c r="CB21" s="161"/>
      <c r="CC21" s="161"/>
      <c r="CD21" s="161"/>
      <c r="CE21" s="161"/>
      <c r="CF21" s="161"/>
      <c r="CG21" s="161"/>
      <c r="CH21" s="161"/>
      <c r="CI21" s="161"/>
      <c r="CJ21" s="161"/>
      <c r="CK21" s="161"/>
      <c r="CL21" s="161"/>
      <c r="CM21" s="161"/>
      <c r="CN21" s="161"/>
      <c r="CO21" s="161"/>
      <c r="CP21" s="161"/>
      <c r="CQ21" s="161"/>
      <c r="CR21" s="161"/>
      <c r="CS21" s="161"/>
      <c r="CT21" s="161"/>
      <c r="CU21" s="161"/>
      <c r="CV21" s="161"/>
      <c r="CW21" s="161"/>
      <c r="CX21" s="161"/>
      <c r="CY21" s="161"/>
      <c r="CZ21" s="161"/>
      <c r="DA21" s="161"/>
      <c r="DB21" s="161"/>
      <c r="DC21" s="161"/>
      <c r="DD21" s="161"/>
      <c r="DE21" s="161"/>
      <c r="DF21" s="161"/>
      <c r="DG21" s="161"/>
      <c r="DH21" s="161"/>
      <c r="DI21" s="161"/>
      <c r="DJ21" s="161"/>
      <c r="DK21" s="161"/>
      <c r="DL21" s="161"/>
      <c r="DM21" s="161"/>
      <c r="DN21" s="161"/>
      <c r="DO21" s="161"/>
      <c r="DP21" s="161"/>
      <c r="DQ21" s="161"/>
      <c r="DR21" s="161"/>
      <c r="DS21" s="161"/>
      <c r="DT21" s="161"/>
      <c r="DU21" s="161"/>
      <c r="DV21" s="161"/>
      <c r="DW21" s="161"/>
      <c r="DX21" s="161"/>
      <c r="DY21" s="161"/>
      <c r="DZ21" s="161"/>
      <c r="EA21" s="161"/>
      <c r="EB21" s="161"/>
      <c r="EC21" s="161"/>
      <c r="ED21" s="161"/>
      <c r="EE21" s="161"/>
      <c r="EF21" s="161"/>
      <c r="EG21" s="161"/>
      <c r="EH21" s="161"/>
      <c r="EI21" s="161"/>
      <c r="EJ21" s="161"/>
      <c r="EK21" s="161"/>
      <c r="EL21" s="161"/>
      <c r="EM21" s="161"/>
      <c r="EN21" s="161"/>
      <c r="EO21" s="161"/>
      <c r="EP21" s="161"/>
      <c r="EQ21" s="161"/>
      <c r="ER21" s="161"/>
      <c r="ES21" s="161"/>
      <c r="ET21" s="161"/>
      <c r="EU21" s="161"/>
      <c r="EV21" s="161"/>
      <c r="EW21" s="161"/>
      <c r="EX21" s="161"/>
      <c r="EY21" s="161"/>
      <c r="EZ21" s="161"/>
      <c r="FA21" s="161"/>
      <c r="FB21" s="161"/>
      <c r="FC21" s="161"/>
      <c r="FD21" s="161"/>
      <c r="FE21" s="161"/>
      <c r="FF21" s="161"/>
      <c r="FG21" s="161"/>
      <c r="FH21" s="161"/>
      <c r="FI21" s="161"/>
      <c r="FJ21" s="161"/>
      <c r="FK21" s="161"/>
      <c r="FL21" s="161"/>
      <c r="FM21" s="161"/>
      <c r="FN21" s="161"/>
      <c r="FO21" s="161"/>
      <c r="FP21" s="161"/>
      <c r="FQ21" s="161"/>
      <c r="FR21" s="161"/>
      <c r="FS21" s="161"/>
      <c r="FT21" s="161"/>
      <c r="FU21" s="161"/>
      <c r="FV21" s="161"/>
      <c r="FW21" s="161"/>
      <c r="FX21" s="161"/>
      <c r="FY21" s="161"/>
      <c r="FZ21" s="161"/>
      <c r="GA21" s="161"/>
      <c r="GB21" s="161"/>
      <c r="GC21" s="161"/>
      <c r="GD21" s="161"/>
      <c r="GE21" s="161"/>
      <c r="GF21" s="161"/>
      <c r="GG21" s="161"/>
      <c r="GH21" s="161"/>
      <c r="GI21" s="161"/>
      <c r="GJ21" s="161"/>
      <c r="GK21" s="161"/>
      <c r="GL21" s="161"/>
      <c r="GM21" s="161"/>
      <c r="GN21" s="161"/>
      <c r="GO21" s="161"/>
      <c r="GP21" s="161"/>
      <c r="GQ21" s="161"/>
      <c r="GR21" s="161"/>
      <c r="GS21" s="161"/>
      <c r="GT21" s="161"/>
      <c r="GU21" s="161"/>
      <c r="GV21" s="161"/>
      <c r="GW21" s="161"/>
      <c r="GX21" s="161"/>
      <c r="GY21" s="161"/>
      <c r="GZ21" s="161"/>
      <c r="HA21" s="161"/>
      <c r="HB21" s="161"/>
      <c r="HC21" s="161"/>
      <c r="HD21" s="161"/>
      <c r="HE21" s="161"/>
      <c r="HF21" s="161"/>
      <c r="HG21" s="161"/>
      <c r="HH21" s="161"/>
      <c r="HI21" s="161"/>
      <c r="HJ21" s="161"/>
      <c r="HK21" s="161"/>
      <c r="HL21" s="161"/>
      <c r="HM21" s="161"/>
      <c r="HN21" s="161"/>
      <c r="HO21" s="161"/>
      <c r="HP21" s="161"/>
      <c r="HQ21" s="161"/>
      <c r="HR21" s="161"/>
      <c r="HS21" s="161"/>
      <c r="HT21" s="161"/>
      <c r="HU21" s="161"/>
      <c r="HV21" s="161"/>
      <c r="HW21" s="161"/>
      <c r="HX21" s="161"/>
      <c r="HY21" s="161"/>
      <c r="HZ21" s="161"/>
      <c r="IA21" s="161"/>
      <c r="IB21" s="161"/>
      <c r="IC21" s="161"/>
      <c r="ID21" s="161"/>
      <c r="IE21" s="161"/>
      <c r="IF21" s="161"/>
      <c r="IG21" s="161"/>
      <c r="IH21" s="161"/>
      <c r="II21" s="161"/>
      <c r="IJ21" s="161"/>
      <c r="IK21" s="161"/>
      <c r="IL21" s="161"/>
      <c r="IM21" s="161"/>
      <c r="IN21" s="161"/>
      <c r="IO21" s="161"/>
      <c r="IP21" s="161"/>
      <c r="IQ21" s="161"/>
      <c r="IR21" s="161"/>
      <c r="IS21" s="161"/>
      <c r="IT21" s="161"/>
      <c r="IU21" s="161"/>
      <c r="IV21" s="161"/>
      <c r="IW21" s="161"/>
      <c r="IX21" s="161"/>
      <c r="IY21" s="161"/>
      <c r="IZ21" s="161"/>
      <c r="JA21" s="161"/>
      <c r="JB21" s="161"/>
      <c r="JC21" s="161"/>
      <c r="JD21" s="161"/>
      <c r="JE21" s="161"/>
      <c r="JF21" s="161"/>
      <c r="JG21" s="161"/>
      <c r="JH21" s="161"/>
      <c r="JI21" s="161"/>
      <c r="JJ21" s="161"/>
      <c r="JK21" s="161"/>
      <c r="JL21" s="161"/>
      <c r="JM21" s="161"/>
      <c r="JN21" s="161"/>
      <c r="JO21" s="161"/>
      <c r="JP21" s="161"/>
      <c r="JQ21" s="161"/>
      <c r="JR21" s="161"/>
      <c r="JS21" s="161"/>
      <c r="JT21" s="161"/>
      <c r="JU21" s="161"/>
      <c r="JV21" s="161"/>
      <c r="JW21" s="161"/>
      <c r="JX21" s="161"/>
      <c r="JY21" s="161"/>
      <c r="JZ21" s="161"/>
      <c r="KA21" s="161"/>
      <c r="KB21" s="161"/>
      <c r="KC21" s="161"/>
      <c r="KD21" s="161"/>
      <c r="KE21" s="161"/>
      <c r="KF21" s="161"/>
      <c r="KG21" s="161"/>
      <c r="KH21" s="161"/>
      <c r="KI21" s="161"/>
      <c r="KJ21" s="161"/>
      <c r="KK21" s="161"/>
      <c r="KL21" s="161"/>
      <c r="KM21" s="161"/>
      <c r="KN21" s="161"/>
      <c r="KO21" s="161"/>
      <c r="KP21" s="161"/>
      <c r="KQ21" s="161"/>
      <c r="KR21" s="161"/>
      <c r="KS21" s="161"/>
      <c r="KT21" s="161"/>
      <c r="KU21" s="161"/>
      <c r="KV21" s="161"/>
      <c r="KW21" s="161"/>
      <c r="KX21" s="161"/>
      <c r="KY21" s="161"/>
      <c r="KZ21" s="161"/>
      <c r="LA21" s="161"/>
      <c r="LB21" s="161"/>
      <c r="LC21" s="161"/>
      <c r="LD21" s="161"/>
      <c r="LE21" s="161"/>
      <c r="LF21" s="161"/>
      <c r="LG21" s="161"/>
      <c r="LH21" s="161"/>
      <c r="LI21" s="161"/>
      <c r="LJ21" s="161"/>
      <c r="LK21" s="161"/>
      <c r="LL21" s="161"/>
      <c r="LM21" s="161"/>
      <c r="LN21" s="161"/>
      <c r="LO21" s="161"/>
      <c r="LP21" s="161"/>
      <c r="LQ21" s="161"/>
      <c r="LR21" s="161"/>
      <c r="LS21" s="161"/>
      <c r="LT21" s="161"/>
      <c r="LU21" s="161"/>
      <c r="LV21" s="161"/>
      <c r="LW21" s="161"/>
      <c r="LX21" s="161"/>
      <c r="LY21" s="161"/>
      <c r="LZ21" s="161"/>
      <c r="MA21" s="161"/>
      <c r="MB21" s="161"/>
      <c r="MC21" s="161"/>
      <c r="MD21" s="161"/>
      <c r="ME21" s="161"/>
      <c r="MF21" s="161"/>
      <c r="MG21" s="161"/>
      <c r="MH21" s="161"/>
      <c r="MI21" s="161"/>
      <c r="MJ21" s="161"/>
      <c r="MK21" s="161"/>
      <c r="ML21" s="161"/>
      <c r="MM21" s="161"/>
      <c r="MN21" s="161"/>
      <c r="MO21" s="161"/>
      <c r="MP21" s="161"/>
      <c r="MQ21" s="161"/>
      <c r="MR21" s="161"/>
      <c r="MS21" s="161"/>
      <c r="MT21" s="161"/>
      <c r="MU21" s="161"/>
      <c r="MV21" s="161"/>
      <c r="MW21" s="161"/>
      <c r="MX21" s="161"/>
      <c r="MY21" s="161"/>
      <c r="MZ21" s="161"/>
      <c r="NA21" s="161"/>
      <c r="NB21" s="161"/>
      <c r="NC21" s="161"/>
      <c r="ND21" s="161"/>
      <c r="NE21" s="161"/>
      <c r="NF21" s="161"/>
      <c r="NG21" s="161"/>
      <c r="NH21" s="161"/>
      <c r="NI21" s="161"/>
      <c r="NJ21" s="161"/>
      <c r="NK21" s="161"/>
      <c r="NL21" s="161"/>
      <c r="NM21" s="161"/>
      <c r="NN21" s="161"/>
      <c r="NO21" s="161"/>
      <c r="NP21" s="161"/>
      <c r="NQ21" s="161"/>
      <c r="NR21" s="161"/>
      <c r="NS21" s="161"/>
      <c r="NT21" s="161"/>
      <c r="NU21" s="161"/>
      <c r="NV21" s="161"/>
      <c r="NW21" s="161"/>
      <c r="NX21" s="161"/>
      <c r="NY21" s="161"/>
      <c r="NZ21" s="161"/>
      <c r="OA21" s="161"/>
      <c r="OB21" s="161"/>
      <c r="OC21" s="161"/>
      <c r="OD21" s="161"/>
      <c r="OE21" s="161"/>
      <c r="OF21" s="161"/>
      <c r="OG21" s="161"/>
      <c r="OH21" s="161"/>
      <c r="OI21" s="161"/>
      <c r="OJ21" s="161"/>
      <c r="OK21" s="161"/>
      <c r="OL21" s="161"/>
      <c r="OM21" s="161"/>
      <c r="ON21" s="161"/>
      <c r="OO21" s="161"/>
      <c r="OP21" s="161"/>
      <c r="OQ21" s="161"/>
      <c r="OR21" s="161"/>
      <c r="OS21" s="161"/>
      <c r="OT21" s="161"/>
      <c r="OU21" s="161"/>
      <c r="OV21" s="161"/>
      <c r="OW21" s="161"/>
      <c r="OX21" s="161"/>
      <c r="OY21" s="161"/>
      <c r="OZ21" s="161"/>
      <c r="PA21" s="161"/>
      <c r="PB21" s="161"/>
      <c r="PC21" s="161"/>
      <c r="PD21" s="161"/>
      <c r="PE21" s="161"/>
      <c r="PF21" s="161"/>
      <c r="PG21" s="161"/>
      <c r="PH21" s="161"/>
      <c r="PI21" s="161"/>
      <c r="PJ21" s="161"/>
      <c r="PK21" s="161"/>
      <c r="PL21" s="161"/>
      <c r="PM21" s="161"/>
      <c r="PN21" s="161"/>
      <c r="PO21" s="161"/>
      <c r="PP21" s="161"/>
      <c r="PQ21" s="161"/>
      <c r="PR21" s="161"/>
      <c r="PS21" s="161"/>
      <c r="PT21" s="161"/>
      <c r="PU21" s="161"/>
      <c r="PV21" s="161"/>
      <c r="PW21" s="161"/>
      <c r="PX21" s="161"/>
      <c r="PY21" s="161"/>
      <c r="PZ21" s="161"/>
      <c r="QA21" s="161"/>
      <c r="QB21" s="161"/>
      <c r="QC21" s="161"/>
      <c r="QD21" s="161"/>
      <c r="QE21" s="161"/>
      <c r="QF21" s="161"/>
      <c r="QG21" s="161"/>
      <c r="QH21" s="161"/>
      <c r="QI21" s="161"/>
      <c r="QJ21" s="161"/>
      <c r="QK21" s="161"/>
      <c r="QL21" s="161"/>
      <c r="QM21" s="161"/>
      <c r="QN21" s="161"/>
      <c r="QO21" s="161"/>
      <c r="QP21" s="161"/>
      <c r="QQ21" s="161"/>
      <c r="QR21" s="161"/>
      <c r="QS21" s="161"/>
      <c r="QT21" s="161"/>
      <c r="QU21" s="161"/>
      <c r="QV21" s="161"/>
      <c r="QW21" s="161"/>
      <c r="QX21" s="161"/>
      <c r="QY21" s="161"/>
      <c r="QZ21" s="161"/>
      <c r="RA21" s="161"/>
      <c r="RB21" s="161"/>
      <c r="RC21" s="161"/>
      <c r="RD21" s="161"/>
      <c r="RE21" s="161"/>
      <c r="RF21" s="161"/>
      <c r="RG21" s="161"/>
      <c r="RH21" s="161"/>
      <c r="RI21" s="161"/>
      <c r="RJ21" s="161"/>
      <c r="RK21" s="161"/>
      <c r="RL21" s="161"/>
      <c r="RM21" s="161"/>
      <c r="RN21" s="161"/>
      <c r="RO21" s="161"/>
      <c r="RP21" s="161"/>
      <c r="RQ21" s="161"/>
      <c r="RR21" s="161"/>
      <c r="RS21" s="161"/>
      <c r="RT21" s="161"/>
      <c r="RU21" s="161"/>
      <c r="RV21" s="161"/>
      <c r="RW21" s="161"/>
      <c r="RX21" s="161"/>
      <c r="RY21" s="161"/>
      <c r="RZ21" s="161"/>
      <c r="SA21" s="161"/>
      <c r="SB21" s="161"/>
      <c r="SC21" s="161"/>
      <c r="SD21" s="161"/>
      <c r="SE21" s="161"/>
      <c r="SF21" s="161"/>
      <c r="SG21" s="161"/>
      <c r="SH21" s="161"/>
      <c r="SI21" s="161"/>
      <c r="SJ21" s="161"/>
      <c r="SK21" s="161"/>
      <c r="SL21" s="161"/>
      <c r="SM21" s="161"/>
      <c r="SN21" s="161"/>
      <c r="SO21" s="161"/>
      <c r="SP21" s="161"/>
      <c r="SQ21" s="161"/>
      <c r="SR21" s="161"/>
      <c r="SS21" s="161"/>
      <c r="ST21" s="161"/>
      <c r="SU21" s="161"/>
      <c r="SV21" s="161"/>
      <c r="SW21" s="161"/>
      <c r="SX21" s="161"/>
      <c r="SY21" s="161"/>
      <c r="SZ21" s="161"/>
      <c r="TA21" s="161"/>
      <c r="TB21" s="161"/>
      <c r="TC21" s="161"/>
      <c r="TD21" s="161"/>
      <c r="TE21" s="161"/>
      <c r="TF21" s="161"/>
      <c r="TG21" s="161"/>
      <c r="TH21" s="161"/>
      <c r="TI21" s="161"/>
      <c r="TJ21" s="161"/>
      <c r="TK21" s="161"/>
      <c r="TL21" s="161"/>
      <c r="TM21" s="161"/>
      <c r="TN21" s="161"/>
      <c r="TO21" s="161"/>
      <c r="TP21" s="161"/>
      <c r="TQ21" s="161"/>
      <c r="TR21" s="161"/>
      <c r="TS21" s="161"/>
      <c r="TT21" s="161"/>
      <c r="TU21" s="161"/>
      <c r="TV21" s="161"/>
      <c r="TW21" s="161"/>
      <c r="TX21" s="161"/>
      <c r="TY21" s="161"/>
      <c r="TZ21" s="161"/>
      <c r="UA21" s="161"/>
      <c r="UB21" s="161"/>
      <c r="UC21" s="161"/>
      <c r="UD21" s="161"/>
      <c r="UE21" s="161"/>
      <c r="UF21" s="161"/>
      <c r="UG21" s="161"/>
      <c r="UH21" s="161"/>
      <c r="UI21" s="161"/>
      <c r="UJ21" s="161"/>
      <c r="UK21" s="161"/>
      <c r="UL21" s="161"/>
      <c r="UM21" s="161"/>
      <c r="UN21" s="161"/>
      <c r="UO21" s="161"/>
      <c r="UP21" s="161"/>
      <c r="UQ21" s="161"/>
      <c r="UR21" s="161"/>
      <c r="US21" s="161"/>
      <c r="UT21" s="161"/>
      <c r="UU21" s="161"/>
      <c r="UV21" s="161"/>
      <c r="UW21" s="161"/>
      <c r="UX21" s="161"/>
      <c r="UY21" s="161"/>
      <c r="UZ21" s="161"/>
      <c r="VA21" s="161"/>
      <c r="VB21" s="161"/>
      <c r="VC21" s="161"/>
      <c r="VD21" s="161"/>
      <c r="VE21" s="161"/>
      <c r="VF21" s="161"/>
      <c r="VG21" s="161"/>
      <c r="VH21" s="161"/>
      <c r="VI21" s="161"/>
      <c r="VJ21" s="161"/>
      <c r="VK21" s="161"/>
      <c r="VL21" s="161"/>
      <c r="VM21" s="161"/>
      <c r="VN21" s="161"/>
      <c r="VO21" s="161"/>
      <c r="VP21" s="161"/>
      <c r="VQ21" s="161"/>
      <c r="VR21" s="161"/>
      <c r="VS21" s="161"/>
      <c r="VT21" s="161"/>
      <c r="VU21" s="161"/>
      <c r="VV21" s="161"/>
      <c r="VW21" s="161"/>
      <c r="VX21" s="161"/>
      <c r="VY21" s="161"/>
      <c r="VZ21" s="161"/>
      <c r="WA21" s="161"/>
      <c r="WB21" s="161"/>
      <c r="WC21" s="161"/>
      <c r="WD21" s="161"/>
      <c r="WE21" s="161"/>
      <c r="WF21" s="161"/>
      <c r="WG21" s="161"/>
      <c r="WH21" s="161"/>
      <c r="WI21" s="161"/>
      <c r="WJ21" s="161"/>
      <c r="WK21" s="161"/>
      <c r="WL21" s="161"/>
      <c r="WM21" s="161"/>
      <c r="WN21" s="161"/>
      <c r="WO21" s="161"/>
      <c r="WP21" s="161"/>
      <c r="WQ21" s="161"/>
      <c r="WR21" s="161"/>
      <c r="WS21" s="161"/>
      <c r="WT21" s="161"/>
      <c r="WU21" s="161"/>
      <c r="WV21" s="161"/>
      <c r="WW21" s="161"/>
      <c r="WX21" s="161"/>
      <c r="WY21" s="161"/>
      <c r="WZ21" s="161"/>
      <c r="XA21" s="161"/>
      <c r="XB21" s="161"/>
      <c r="XC21" s="161"/>
      <c r="XD21" s="161"/>
      <c r="XE21" s="161"/>
      <c r="XF21" s="161"/>
      <c r="XG21" s="161"/>
      <c r="XH21" s="161"/>
      <c r="XI21" s="161"/>
      <c r="XJ21" s="161"/>
      <c r="XK21" s="161"/>
      <c r="XL21" s="161"/>
      <c r="XM21" s="161"/>
      <c r="XN21" s="161"/>
      <c r="XO21" s="161"/>
      <c r="XP21" s="161"/>
      <c r="XQ21" s="161"/>
      <c r="XR21" s="161"/>
      <c r="XS21" s="161"/>
      <c r="XT21" s="161"/>
      <c r="XU21" s="161"/>
      <c r="XV21" s="161"/>
      <c r="XW21" s="161"/>
      <c r="XX21" s="161"/>
      <c r="XY21" s="161"/>
      <c r="XZ21" s="161"/>
      <c r="YA21" s="161"/>
      <c r="YB21" s="161"/>
      <c r="YC21" s="161"/>
      <c r="YD21" s="161"/>
      <c r="YE21" s="161"/>
      <c r="YF21" s="161"/>
      <c r="YG21" s="161"/>
      <c r="YH21" s="161"/>
      <c r="YI21" s="161"/>
      <c r="YJ21" s="161"/>
      <c r="YK21" s="161"/>
      <c r="YL21" s="161"/>
      <c r="YM21" s="161"/>
      <c r="YN21" s="161"/>
      <c r="YO21" s="161"/>
      <c r="YP21" s="161"/>
      <c r="YQ21" s="161"/>
      <c r="YR21" s="161"/>
      <c r="YS21" s="161"/>
      <c r="YT21" s="161"/>
      <c r="YU21" s="161"/>
      <c r="YV21" s="161"/>
      <c r="YW21" s="161"/>
      <c r="YX21" s="161"/>
      <c r="YY21" s="161"/>
      <c r="YZ21" s="161"/>
      <c r="ZA21" s="161"/>
      <c r="ZB21" s="161"/>
      <c r="ZC21" s="161"/>
      <c r="ZD21" s="161"/>
      <c r="ZE21" s="161"/>
      <c r="ZF21" s="161"/>
      <c r="ZG21" s="161"/>
      <c r="ZH21" s="161"/>
      <c r="ZI21" s="161"/>
      <c r="ZJ21" s="161"/>
      <c r="ZK21" s="161"/>
      <c r="ZL21" s="161"/>
      <c r="ZM21" s="161"/>
      <c r="ZN21" s="161"/>
      <c r="ZO21" s="161"/>
      <c r="ZP21" s="161"/>
      <c r="ZQ21" s="161"/>
      <c r="ZR21" s="161"/>
      <c r="ZS21" s="161"/>
      <c r="ZT21" s="161"/>
      <c r="ZU21" s="161"/>
      <c r="ZV21" s="161"/>
      <c r="ZW21" s="161"/>
      <c r="ZX21" s="161"/>
      <c r="ZY21" s="161"/>
      <c r="ZZ21" s="161"/>
      <c r="AAA21" s="161"/>
      <c r="AAB21" s="161"/>
      <c r="AAC21" s="161"/>
      <c r="AAD21" s="161"/>
      <c r="AAE21" s="161"/>
      <c r="AAF21" s="161"/>
      <c r="AAG21" s="161"/>
      <c r="AAH21" s="161"/>
      <c r="AAI21" s="161"/>
      <c r="AAJ21" s="161"/>
      <c r="AAK21" s="161"/>
      <c r="AAL21" s="161"/>
      <c r="AAM21" s="161"/>
      <c r="AAN21" s="161"/>
      <c r="AAO21" s="161"/>
      <c r="AAP21" s="161"/>
      <c r="AAQ21" s="161"/>
      <c r="AAR21" s="161"/>
      <c r="AAS21" s="161"/>
      <c r="AAT21" s="161"/>
      <c r="AAU21" s="161"/>
      <c r="AAV21" s="161"/>
      <c r="AAW21" s="161"/>
      <c r="AAX21" s="161"/>
      <c r="AAY21" s="161"/>
      <c r="AAZ21" s="161"/>
      <c r="ABA21" s="161"/>
      <c r="ABB21" s="161"/>
      <c r="ABC21" s="161"/>
      <c r="ABD21" s="161"/>
      <c r="ABE21" s="161"/>
      <c r="ABF21" s="161"/>
      <c r="ABG21" s="161"/>
      <c r="ABH21" s="161"/>
      <c r="ABI21" s="161"/>
      <c r="ABJ21" s="161"/>
      <c r="ABK21" s="161"/>
      <c r="ABL21" s="161"/>
      <c r="ABM21" s="161"/>
      <c r="ABN21" s="161"/>
      <c r="ABO21" s="161"/>
      <c r="ABP21" s="161"/>
      <c r="ABQ21" s="161"/>
      <c r="ABR21" s="161"/>
      <c r="ABS21" s="161"/>
      <c r="ABT21" s="161"/>
      <c r="ABU21" s="161"/>
      <c r="ABV21" s="161"/>
      <c r="ABW21" s="161"/>
      <c r="ABX21" s="161"/>
      <c r="ABY21" s="161"/>
      <c r="ABZ21" s="161"/>
      <c r="ACA21" s="161"/>
      <c r="ACB21" s="161"/>
      <c r="ACC21" s="161"/>
      <c r="ACD21" s="161"/>
      <c r="ACE21" s="161"/>
      <c r="ACF21" s="161"/>
      <c r="ACG21" s="161"/>
      <c r="ACH21" s="161"/>
      <c r="ACI21" s="161"/>
      <c r="ACJ21" s="161"/>
      <c r="ACK21" s="161"/>
      <c r="ACL21" s="161"/>
      <c r="ACM21" s="161"/>
      <c r="ACN21" s="161"/>
      <c r="ACO21" s="161"/>
      <c r="ACP21" s="161"/>
      <c r="ACQ21" s="161"/>
      <c r="ACR21" s="161"/>
      <c r="ACS21" s="161"/>
      <c r="ACT21" s="161"/>
      <c r="ACU21" s="161"/>
      <c r="ACV21" s="161"/>
      <c r="ACW21" s="161"/>
      <c r="ACX21" s="161"/>
      <c r="ACY21" s="161"/>
      <c r="ACZ21" s="161"/>
      <c r="ADA21" s="161"/>
      <c r="ADB21" s="161"/>
      <c r="ADC21" s="161"/>
      <c r="ADD21" s="161"/>
      <c r="ADE21" s="161"/>
      <c r="ADF21" s="161"/>
      <c r="ADG21" s="161"/>
      <c r="ADH21" s="161"/>
      <c r="ADI21" s="161"/>
      <c r="ADJ21" s="161"/>
      <c r="ADK21" s="161"/>
      <c r="ADL21" s="161"/>
      <c r="ADM21" s="161"/>
      <c r="ADN21" s="161"/>
      <c r="ADO21" s="161"/>
      <c r="ADP21" s="161"/>
      <c r="ADQ21" s="161"/>
      <c r="ADR21" s="161"/>
      <c r="ADS21" s="161"/>
      <c r="ADT21" s="161"/>
      <c r="ADU21" s="161"/>
      <c r="ADV21" s="161"/>
      <c r="ADW21" s="161"/>
      <c r="ADX21" s="161"/>
      <c r="ADY21" s="161"/>
      <c r="ADZ21" s="161"/>
      <c r="AEA21" s="161"/>
      <c r="AEB21" s="161"/>
      <c r="AEC21" s="161"/>
      <c r="AED21" s="161"/>
      <c r="AEE21" s="161"/>
      <c r="AEF21" s="161"/>
      <c r="AEG21" s="161"/>
      <c r="AEH21" s="161"/>
      <c r="AEI21" s="161"/>
      <c r="AEJ21" s="161"/>
      <c r="AEK21" s="161"/>
      <c r="AEL21" s="161"/>
      <c r="AEM21" s="161"/>
      <c r="AEN21" s="161"/>
      <c r="AEO21" s="161"/>
      <c r="AEP21" s="161"/>
      <c r="AEQ21" s="161"/>
      <c r="AER21" s="161"/>
      <c r="AES21" s="161"/>
      <c r="AET21" s="161"/>
      <c r="AEU21" s="161"/>
      <c r="AEV21" s="161"/>
      <c r="AEW21" s="161"/>
      <c r="AEX21" s="161"/>
      <c r="AEY21" s="161"/>
      <c r="AEZ21" s="161"/>
      <c r="AFA21" s="161"/>
      <c r="AFB21" s="161"/>
      <c r="AFC21" s="161"/>
      <c r="AFD21" s="161"/>
      <c r="AFE21" s="161"/>
      <c r="AFF21" s="161"/>
      <c r="AFG21" s="161"/>
      <c r="AFH21" s="161"/>
      <c r="AFI21" s="161"/>
      <c r="AFJ21" s="161"/>
      <c r="AFK21" s="161"/>
      <c r="AFL21" s="161"/>
      <c r="AFM21" s="161"/>
      <c r="AFN21" s="161"/>
      <c r="AFO21" s="161"/>
      <c r="AFP21" s="161"/>
      <c r="AFQ21" s="161"/>
      <c r="AFR21" s="161"/>
      <c r="AFS21" s="161"/>
      <c r="AFT21" s="161"/>
      <c r="AFU21" s="161"/>
      <c r="AFV21" s="161"/>
      <c r="AFW21" s="161"/>
      <c r="AFX21" s="161"/>
      <c r="AFY21" s="161"/>
      <c r="AFZ21" s="161"/>
      <c r="AGA21" s="161"/>
      <c r="AGB21" s="161"/>
      <c r="AGC21" s="161"/>
      <c r="AGD21" s="161"/>
      <c r="AGE21" s="161"/>
      <c r="AGF21" s="161"/>
      <c r="AGG21" s="161"/>
      <c r="AGH21" s="161"/>
      <c r="AGI21" s="161"/>
      <c r="AGJ21" s="161"/>
      <c r="AGK21" s="161"/>
      <c r="AGL21" s="161"/>
      <c r="AGM21" s="161"/>
      <c r="AGN21" s="161"/>
      <c r="AGO21" s="161"/>
      <c r="AGP21" s="161"/>
      <c r="AGQ21" s="161"/>
      <c r="AGR21" s="161"/>
      <c r="AGS21" s="161"/>
      <c r="AGT21" s="161"/>
      <c r="AGU21" s="161"/>
      <c r="AGV21" s="161"/>
      <c r="AGW21" s="161"/>
      <c r="AGX21" s="161"/>
      <c r="AGY21" s="161"/>
      <c r="AGZ21" s="161"/>
      <c r="AHA21" s="161"/>
      <c r="AHB21" s="161"/>
      <c r="AHC21" s="161"/>
      <c r="AHD21" s="161"/>
      <c r="AHE21" s="161"/>
      <c r="AHF21" s="161"/>
      <c r="AHG21" s="161"/>
      <c r="AHH21" s="161"/>
      <c r="AHI21" s="161"/>
      <c r="AHJ21" s="161"/>
      <c r="AHK21" s="161"/>
      <c r="AHL21" s="161"/>
      <c r="AHM21" s="161"/>
      <c r="AHN21" s="161"/>
      <c r="AHO21" s="161"/>
      <c r="AHP21" s="161"/>
      <c r="AHQ21" s="161"/>
      <c r="AHR21" s="161"/>
      <c r="AHS21" s="161"/>
      <c r="AHT21" s="161"/>
      <c r="AHU21" s="161"/>
      <c r="AHV21" s="161"/>
      <c r="AHW21" s="161"/>
      <c r="AHX21" s="161"/>
      <c r="AHY21" s="161"/>
      <c r="AHZ21" s="161"/>
      <c r="AIA21" s="161"/>
      <c r="AIB21" s="161"/>
      <c r="AIC21" s="161"/>
      <c r="AID21" s="161"/>
      <c r="AIE21" s="161"/>
      <c r="AIF21" s="161"/>
    </row>
    <row r="22" spans="1:916" s="322" customFormat="1" ht="12.75">
      <c r="A22" s="315"/>
      <c r="B22" s="323" t="s">
        <v>466</v>
      </c>
      <c r="C22" s="504"/>
      <c r="D22" s="157"/>
      <c r="E22" s="316"/>
      <c r="F22" s="317"/>
      <c r="G22" s="318"/>
      <c r="H22" s="319">
        <f t="shared" ref="H22:T22" si="6">H21-H6</f>
        <v>888469.24000000011</v>
      </c>
      <c r="I22" s="319">
        <f t="shared" si="6"/>
        <v>1386108.6300000004</v>
      </c>
      <c r="J22" s="319">
        <f t="shared" si="6"/>
        <v>5704100.3699999992</v>
      </c>
      <c r="K22" s="319">
        <f t="shared" si="6"/>
        <v>9967201.8199999891</v>
      </c>
      <c r="L22" s="319">
        <f t="shared" si="6"/>
        <v>15671302.189999988</v>
      </c>
      <c r="M22" s="320">
        <f t="shared" si="6"/>
        <v>0</v>
      </c>
      <c r="N22" s="319">
        <f t="shared" si="6"/>
        <v>7378529.3600000013</v>
      </c>
      <c r="O22" s="319">
        <f t="shared" si="6"/>
        <v>17057410.819999985</v>
      </c>
      <c r="P22" s="319">
        <f t="shared" si="6"/>
        <v>376.70000000000005</v>
      </c>
      <c r="Q22" s="319">
        <f t="shared" si="6"/>
        <v>6897755.7819949519</v>
      </c>
      <c r="R22" s="319">
        <f t="shared" si="6"/>
        <v>15945976.273721591</v>
      </c>
      <c r="S22" s="319">
        <f t="shared" si="6"/>
        <v>17896629.942473516</v>
      </c>
      <c r="T22" s="319">
        <f t="shared" si="6"/>
        <v>1347582.1342664636</v>
      </c>
      <c r="U22" s="506">
        <f>S22/Q22</f>
        <v>2.5945583618933949</v>
      </c>
      <c r="V22" s="506">
        <f>(S22*1.1+T22)/R22</f>
        <v>1.3190710126447649</v>
      </c>
      <c r="W22" s="2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161"/>
      <c r="AY22" s="161"/>
      <c r="AZ22" s="161"/>
      <c r="BA22" s="161"/>
      <c r="BB22" s="161"/>
      <c r="BC22" s="161"/>
      <c r="BD22" s="161"/>
      <c r="BE22" s="161"/>
      <c r="BF22" s="161"/>
      <c r="BG22" s="161"/>
      <c r="BH22" s="161"/>
      <c r="BI22" s="161"/>
      <c r="BJ22" s="161"/>
      <c r="BK22" s="161"/>
      <c r="BL22" s="161"/>
      <c r="BM22" s="161"/>
      <c r="BN22" s="161"/>
      <c r="BO22" s="161"/>
      <c r="BP22" s="161"/>
      <c r="BQ22" s="161"/>
      <c r="BR22" s="161"/>
      <c r="BS22" s="161"/>
      <c r="BT22" s="161"/>
      <c r="BU22" s="161"/>
      <c r="BV22" s="161"/>
      <c r="BW22" s="161"/>
      <c r="BX22" s="161"/>
      <c r="BY22" s="161"/>
      <c r="BZ22" s="161"/>
      <c r="CA22" s="161"/>
      <c r="CB22" s="161"/>
      <c r="CC22" s="161"/>
      <c r="CD22" s="161"/>
      <c r="CE22" s="161"/>
      <c r="CF22" s="161"/>
      <c r="CG22" s="161"/>
      <c r="CH22" s="161"/>
      <c r="CI22" s="161"/>
      <c r="CJ22" s="161"/>
      <c r="CK22" s="161"/>
      <c r="CL22" s="161"/>
      <c r="CM22" s="161"/>
      <c r="CN22" s="161"/>
      <c r="CO22" s="161"/>
      <c r="CP22" s="161"/>
      <c r="CQ22" s="161"/>
      <c r="CR22" s="161"/>
      <c r="CS22" s="161"/>
      <c r="CT22" s="161"/>
      <c r="CU22" s="161"/>
      <c r="CV22" s="161"/>
      <c r="CW22" s="161"/>
      <c r="CX22" s="161"/>
      <c r="CY22" s="161"/>
      <c r="CZ22" s="161"/>
      <c r="DA22" s="161"/>
      <c r="DB22" s="161"/>
      <c r="DC22" s="161"/>
      <c r="DD22" s="161"/>
      <c r="DE22" s="161"/>
      <c r="DF22" s="161"/>
      <c r="DG22" s="161"/>
      <c r="DH22" s="161"/>
      <c r="DI22" s="161"/>
      <c r="DJ22" s="161"/>
      <c r="DK22" s="161"/>
      <c r="DL22" s="161"/>
      <c r="DM22" s="161"/>
      <c r="DN22" s="161"/>
      <c r="DO22" s="161"/>
      <c r="DP22" s="161"/>
      <c r="DQ22" s="161"/>
      <c r="DR22" s="161"/>
      <c r="DS22" s="161"/>
      <c r="DT22" s="161"/>
      <c r="DU22" s="161"/>
      <c r="DV22" s="161"/>
      <c r="DW22" s="161"/>
      <c r="DX22" s="161"/>
      <c r="DY22" s="161"/>
      <c r="DZ22" s="161"/>
      <c r="EA22" s="161"/>
      <c r="EB22" s="161"/>
      <c r="EC22" s="161"/>
      <c r="ED22" s="161"/>
      <c r="EE22" s="161"/>
      <c r="EF22" s="161"/>
      <c r="EG22" s="161"/>
      <c r="EH22" s="161"/>
      <c r="EI22" s="161"/>
      <c r="EJ22" s="161"/>
      <c r="EK22" s="161"/>
      <c r="EL22" s="161"/>
      <c r="EM22" s="161"/>
      <c r="EN22" s="161"/>
      <c r="EO22" s="161"/>
      <c r="EP22" s="161"/>
      <c r="EQ22" s="161"/>
      <c r="ER22" s="161"/>
      <c r="ES22" s="161"/>
      <c r="ET22" s="161"/>
      <c r="EU22" s="161"/>
      <c r="EV22" s="161"/>
      <c r="EW22" s="161"/>
      <c r="EX22" s="161"/>
      <c r="EY22" s="161"/>
      <c r="EZ22" s="161"/>
      <c r="FA22" s="161"/>
      <c r="FB22" s="161"/>
      <c r="FC22" s="161"/>
      <c r="FD22" s="161"/>
      <c r="FE22" s="161"/>
      <c r="FF22" s="161"/>
      <c r="FG22" s="161"/>
      <c r="FH22" s="161"/>
      <c r="FI22" s="161"/>
      <c r="FJ22" s="161"/>
      <c r="FK22" s="161"/>
      <c r="FL22" s="161"/>
      <c r="FM22" s="161"/>
      <c r="FN22" s="161"/>
      <c r="FO22" s="161"/>
      <c r="FP22" s="161"/>
      <c r="FQ22" s="161"/>
      <c r="FR22" s="161"/>
      <c r="FS22" s="161"/>
      <c r="FT22" s="161"/>
      <c r="FU22" s="161"/>
      <c r="FV22" s="161"/>
      <c r="FW22" s="161"/>
      <c r="FX22" s="161"/>
      <c r="FY22" s="161"/>
      <c r="FZ22" s="161"/>
      <c r="GA22" s="161"/>
      <c r="GB22" s="161"/>
      <c r="GC22" s="161"/>
      <c r="GD22" s="161"/>
      <c r="GE22" s="161"/>
      <c r="GF22" s="161"/>
      <c r="GG22" s="161"/>
      <c r="GH22" s="161"/>
      <c r="GI22" s="161"/>
      <c r="GJ22" s="161"/>
      <c r="GK22" s="161"/>
      <c r="GL22" s="161"/>
      <c r="GM22" s="161"/>
      <c r="GN22" s="161"/>
      <c r="GO22" s="161"/>
      <c r="GP22" s="161"/>
      <c r="GQ22" s="161"/>
      <c r="GR22" s="161"/>
      <c r="GS22" s="161"/>
      <c r="GT22" s="161"/>
      <c r="GU22" s="161"/>
      <c r="GV22" s="161"/>
      <c r="GW22" s="161"/>
      <c r="GX22" s="161"/>
      <c r="GY22" s="161"/>
      <c r="GZ22" s="161"/>
      <c r="HA22" s="161"/>
      <c r="HB22" s="161"/>
      <c r="HC22" s="161"/>
      <c r="HD22" s="161"/>
      <c r="HE22" s="161"/>
      <c r="HF22" s="161"/>
      <c r="HG22" s="161"/>
      <c r="HH22" s="161"/>
      <c r="HI22" s="161"/>
      <c r="HJ22" s="161"/>
      <c r="HK22" s="161"/>
      <c r="HL22" s="161"/>
      <c r="HM22" s="161"/>
      <c r="HN22" s="161"/>
      <c r="HO22" s="161"/>
      <c r="HP22" s="161"/>
      <c r="HQ22" s="161"/>
      <c r="HR22" s="161"/>
      <c r="HS22" s="161"/>
      <c r="HT22" s="161"/>
      <c r="HU22" s="161"/>
      <c r="HV22" s="161"/>
      <c r="HW22" s="161"/>
      <c r="HX22" s="161"/>
      <c r="HY22" s="161"/>
      <c r="HZ22" s="161"/>
      <c r="IA22" s="161"/>
      <c r="IB22" s="161"/>
      <c r="IC22" s="161"/>
      <c r="ID22" s="161"/>
      <c r="IE22" s="161"/>
      <c r="IF22" s="161"/>
      <c r="IG22" s="161"/>
      <c r="IH22" s="161"/>
      <c r="II22" s="161"/>
      <c r="IJ22" s="161"/>
      <c r="IK22" s="161"/>
      <c r="IL22" s="161"/>
      <c r="IM22" s="161"/>
      <c r="IN22" s="161"/>
      <c r="IO22" s="161"/>
      <c r="IP22" s="161"/>
      <c r="IQ22" s="161"/>
      <c r="IR22" s="161"/>
      <c r="IS22" s="161"/>
      <c r="IT22" s="161"/>
      <c r="IU22" s="161"/>
      <c r="IV22" s="161"/>
      <c r="IW22" s="161"/>
      <c r="IX22" s="161"/>
      <c r="IY22" s="161"/>
      <c r="IZ22" s="161"/>
      <c r="JA22" s="161"/>
      <c r="JB22" s="161"/>
      <c r="JC22" s="161"/>
      <c r="JD22" s="161"/>
      <c r="JE22" s="161"/>
      <c r="JF22" s="161"/>
      <c r="JG22" s="161"/>
      <c r="JH22" s="161"/>
      <c r="JI22" s="161"/>
      <c r="JJ22" s="161"/>
      <c r="JK22" s="161"/>
      <c r="JL22" s="161"/>
      <c r="JM22" s="161"/>
      <c r="JN22" s="161"/>
      <c r="JO22" s="161"/>
      <c r="JP22" s="161"/>
      <c r="JQ22" s="161"/>
      <c r="JR22" s="161"/>
      <c r="JS22" s="161"/>
      <c r="JT22" s="161"/>
      <c r="JU22" s="161"/>
      <c r="JV22" s="161"/>
      <c r="JW22" s="161"/>
      <c r="JX22" s="161"/>
      <c r="JY22" s="161"/>
      <c r="JZ22" s="161"/>
      <c r="KA22" s="161"/>
      <c r="KB22" s="161"/>
      <c r="KC22" s="161"/>
      <c r="KD22" s="161"/>
      <c r="KE22" s="161"/>
      <c r="KF22" s="161"/>
      <c r="KG22" s="161"/>
      <c r="KH22" s="161"/>
      <c r="KI22" s="161"/>
      <c r="KJ22" s="161"/>
      <c r="KK22" s="161"/>
      <c r="KL22" s="161"/>
      <c r="KM22" s="161"/>
      <c r="KN22" s="161"/>
      <c r="KO22" s="161"/>
      <c r="KP22" s="161"/>
      <c r="KQ22" s="161"/>
      <c r="KR22" s="161"/>
      <c r="KS22" s="161"/>
      <c r="KT22" s="161"/>
      <c r="KU22" s="161"/>
      <c r="KV22" s="161"/>
      <c r="KW22" s="161"/>
      <c r="KX22" s="161"/>
      <c r="KY22" s="161"/>
      <c r="KZ22" s="161"/>
      <c r="LA22" s="161"/>
      <c r="LB22" s="161"/>
      <c r="LC22" s="161"/>
      <c r="LD22" s="161"/>
      <c r="LE22" s="161"/>
      <c r="LF22" s="161"/>
      <c r="LG22" s="161"/>
      <c r="LH22" s="161"/>
      <c r="LI22" s="161"/>
      <c r="LJ22" s="161"/>
      <c r="LK22" s="161"/>
      <c r="LL22" s="161"/>
      <c r="LM22" s="161"/>
      <c r="LN22" s="161"/>
      <c r="LO22" s="161"/>
      <c r="LP22" s="161"/>
      <c r="LQ22" s="161"/>
      <c r="LR22" s="161"/>
      <c r="LS22" s="161"/>
      <c r="LT22" s="161"/>
      <c r="LU22" s="161"/>
      <c r="LV22" s="161"/>
      <c r="LW22" s="161"/>
      <c r="LX22" s="161"/>
      <c r="LY22" s="161"/>
      <c r="LZ22" s="161"/>
      <c r="MA22" s="161"/>
      <c r="MB22" s="161"/>
      <c r="MC22" s="161"/>
      <c r="MD22" s="161"/>
      <c r="ME22" s="161"/>
      <c r="MF22" s="161"/>
      <c r="MG22" s="161"/>
      <c r="MH22" s="161"/>
      <c r="MI22" s="161"/>
      <c r="MJ22" s="161"/>
      <c r="MK22" s="161"/>
      <c r="ML22" s="161"/>
      <c r="MM22" s="161"/>
      <c r="MN22" s="161"/>
      <c r="MO22" s="161"/>
      <c r="MP22" s="161"/>
      <c r="MQ22" s="161"/>
      <c r="MR22" s="161"/>
      <c r="MS22" s="161"/>
      <c r="MT22" s="161"/>
      <c r="MU22" s="161"/>
      <c r="MV22" s="161"/>
      <c r="MW22" s="161"/>
      <c r="MX22" s="161"/>
      <c r="MY22" s="161"/>
      <c r="MZ22" s="161"/>
      <c r="NA22" s="161"/>
      <c r="NB22" s="161"/>
      <c r="NC22" s="161"/>
      <c r="ND22" s="161"/>
      <c r="NE22" s="161"/>
      <c r="NF22" s="161"/>
      <c r="NG22" s="161"/>
      <c r="NH22" s="161"/>
      <c r="NI22" s="161"/>
      <c r="NJ22" s="161"/>
      <c r="NK22" s="161"/>
      <c r="NL22" s="161"/>
      <c r="NM22" s="161"/>
      <c r="NN22" s="161"/>
      <c r="NO22" s="161"/>
      <c r="NP22" s="161"/>
      <c r="NQ22" s="161"/>
      <c r="NR22" s="161"/>
      <c r="NS22" s="161"/>
      <c r="NT22" s="161"/>
      <c r="NU22" s="161"/>
      <c r="NV22" s="161"/>
      <c r="NW22" s="161"/>
      <c r="NX22" s="161"/>
      <c r="NY22" s="161"/>
      <c r="NZ22" s="161"/>
      <c r="OA22" s="161"/>
      <c r="OB22" s="161"/>
      <c r="OC22" s="161"/>
      <c r="OD22" s="161"/>
      <c r="OE22" s="161"/>
      <c r="OF22" s="161"/>
      <c r="OG22" s="161"/>
      <c r="OH22" s="161"/>
      <c r="OI22" s="161"/>
      <c r="OJ22" s="161"/>
      <c r="OK22" s="161"/>
      <c r="OL22" s="161"/>
      <c r="OM22" s="161"/>
      <c r="ON22" s="161"/>
      <c r="OO22" s="161"/>
      <c r="OP22" s="161"/>
      <c r="OQ22" s="161"/>
      <c r="OR22" s="161"/>
      <c r="OS22" s="161"/>
      <c r="OT22" s="161"/>
      <c r="OU22" s="161"/>
      <c r="OV22" s="161"/>
      <c r="OW22" s="161"/>
      <c r="OX22" s="161"/>
      <c r="OY22" s="161"/>
      <c r="OZ22" s="161"/>
      <c r="PA22" s="161"/>
      <c r="PB22" s="161"/>
      <c r="PC22" s="161"/>
      <c r="PD22" s="161"/>
      <c r="PE22" s="161"/>
      <c r="PF22" s="161"/>
      <c r="PG22" s="161"/>
      <c r="PH22" s="161"/>
      <c r="PI22" s="161"/>
      <c r="PJ22" s="161"/>
      <c r="PK22" s="161"/>
      <c r="PL22" s="161"/>
      <c r="PM22" s="161"/>
      <c r="PN22" s="161"/>
      <c r="PO22" s="161"/>
      <c r="PP22" s="161"/>
      <c r="PQ22" s="161"/>
      <c r="PR22" s="161"/>
      <c r="PS22" s="161"/>
      <c r="PT22" s="161"/>
      <c r="PU22" s="161"/>
      <c r="PV22" s="161"/>
      <c r="PW22" s="161"/>
      <c r="PX22" s="161"/>
      <c r="PY22" s="161"/>
      <c r="PZ22" s="161"/>
      <c r="QA22" s="161"/>
      <c r="QB22" s="161"/>
      <c r="QC22" s="161"/>
      <c r="QD22" s="161"/>
      <c r="QE22" s="161"/>
      <c r="QF22" s="161"/>
      <c r="QG22" s="161"/>
      <c r="QH22" s="161"/>
      <c r="QI22" s="161"/>
      <c r="QJ22" s="161"/>
      <c r="QK22" s="161"/>
      <c r="QL22" s="161"/>
      <c r="QM22" s="161"/>
      <c r="QN22" s="161"/>
      <c r="QO22" s="161"/>
      <c r="QP22" s="161"/>
      <c r="QQ22" s="161"/>
      <c r="QR22" s="161"/>
      <c r="QS22" s="161"/>
      <c r="QT22" s="161"/>
      <c r="QU22" s="161"/>
      <c r="QV22" s="161"/>
      <c r="QW22" s="161"/>
      <c r="QX22" s="161"/>
      <c r="QY22" s="161"/>
      <c r="QZ22" s="161"/>
      <c r="RA22" s="161"/>
      <c r="RB22" s="161"/>
      <c r="RC22" s="161"/>
      <c r="RD22" s="161"/>
      <c r="RE22" s="161"/>
      <c r="RF22" s="161"/>
      <c r="RG22" s="161"/>
      <c r="RH22" s="161"/>
      <c r="RI22" s="161"/>
      <c r="RJ22" s="161"/>
      <c r="RK22" s="161"/>
      <c r="RL22" s="161"/>
      <c r="RM22" s="161"/>
      <c r="RN22" s="161"/>
      <c r="RO22" s="161"/>
      <c r="RP22" s="161"/>
      <c r="RQ22" s="161"/>
      <c r="RR22" s="161"/>
      <c r="RS22" s="161"/>
      <c r="RT22" s="161"/>
      <c r="RU22" s="161"/>
      <c r="RV22" s="161"/>
      <c r="RW22" s="161"/>
      <c r="RX22" s="161"/>
      <c r="RY22" s="161"/>
      <c r="RZ22" s="161"/>
      <c r="SA22" s="161"/>
      <c r="SB22" s="161"/>
      <c r="SC22" s="161"/>
      <c r="SD22" s="161"/>
      <c r="SE22" s="161"/>
      <c r="SF22" s="161"/>
      <c r="SG22" s="161"/>
      <c r="SH22" s="161"/>
      <c r="SI22" s="161"/>
      <c r="SJ22" s="161"/>
      <c r="SK22" s="161"/>
      <c r="SL22" s="161"/>
      <c r="SM22" s="161"/>
      <c r="SN22" s="161"/>
      <c r="SO22" s="161"/>
      <c r="SP22" s="161"/>
      <c r="SQ22" s="161"/>
      <c r="SR22" s="161"/>
      <c r="SS22" s="161"/>
      <c r="ST22" s="161"/>
      <c r="SU22" s="161"/>
      <c r="SV22" s="161"/>
      <c r="SW22" s="161"/>
      <c r="SX22" s="161"/>
      <c r="SY22" s="161"/>
      <c r="SZ22" s="161"/>
      <c r="TA22" s="161"/>
      <c r="TB22" s="161"/>
      <c r="TC22" s="161"/>
      <c r="TD22" s="161"/>
      <c r="TE22" s="161"/>
      <c r="TF22" s="161"/>
      <c r="TG22" s="161"/>
      <c r="TH22" s="161"/>
      <c r="TI22" s="161"/>
      <c r="TJ22" s="161"/>
      <c r="TK22" s="161"/>
      <c r="TL22" s="161"/>
      <c r="TM22" s="161"/>
      <c r="TN22" s="161"/>
      <c r="TO22" s="161"/>
      <c r="TP22" s="161"/>
      <c r="TQ22" s="161"/>
      <c r="TR22" s="161"/>
      <c r="TS22" s="161"/>
      <c r="TT22" s="161"/>
      <c r="TU22" s="161"/>
      <c r="TV22" s="161"/>
      <c r="TW22" s="161"/>
      <c r="TX22" s="161"/>
      <c r="TY22" s="161"/>
      <c r="TZ22" s="161"/>
      <c r="UA22" s="161"/>
      <c r="UB22" s="161"/>
      <c r="UC22" s="161"/>
      <c r="UD22" s="161"/>
      <c r="UE22" s="161"/>
      <c r="UF22" s="161"/>
      <c r="UG22" s="161"/>
      <c r="UH22" s="161"/>
      <c r="UI22" s="161"/>
      <c r="UJ22" s="161"/>
      <c r="UK22" s="161"/>
      <c r="UL22" s="161"/>
      <c r="UM22" s="161"/>
      <c r="UN22" s="161"/>
      <c r="UO22" s="161"/>
      <c r="UP22" s="161"/>
      <c r="UQ22" s="161"/>
      <c r="UR22" s="161"/>
      <c r="US22" s="161"/>
      <c r="UT22" s="161"/>
      <c r="UU22" s="161"/>
      <c r="UV22" s="161"/>
      <c r="UW22" s="161"/>
      <c r="UX22" s="161"/>
      <c r="UY22" s="161"/>
      <c r="UZ22" s="161"/>
      <c r="VA22" s="161"/>
      <c r="VB22" s="161"/>
      <c r="VC22" s="161"/>
      <c r="VD22" s="161"/>
      <c r="VE22" s="161"/>
      <c r="VF22" s="161"/>
      <c r="VG22" s="161"/>
      <c r="VH22" s="161"/>
      <c r="VI22" s="161"/>
      <c r="VJ22" s="161"/>
      <c r="VK22" s="161"/>
      <c r="VL22" s="161"/>
      <c r="VM22" s="161"/>
      <c r="VN22" s="161"/>
      <c r="VO22" s="161"/>
      <c r="VP22" s="161"/>
      <c r="VQ22" s="161"/>
      <c r="VR22" s="161"/>
      <c r="VS22" s="161"/>
      <c r="VT22" s="161"/>
      <c r="VU22" s="161"/>
      <c r="VV22" s="161"/>
      <c r="VW22" s="161"/>
      <c r="VX22" s="161"/>
      <c r="VY22" s="161"/>
      <c r="VZ22" s="161"/>
      <c r="WA22" s="161"/>
      <c r="WB22" s="161"/>
      <c r="WC22" s="161"/>
      <c r="WD22" s="161"/>
      <c r="WE22" s="161"/>
      <c r="WF22" s="161"/>
      <c r="WG22" s="161"/>
      <c r="WH22" s="161"/>
      <c r="WI22" s="161"/>
      <c r="WJ22" s="161"/>
      <c r="WK22" s="161"/>
      <c r="WL22" s="161"/>
      <c r="WM22" s="161"/>
      <c r="WN22" s="161"/>
      <c r="WO22" s="161"/>
      <c r="WP22" s="161"/>
      <c r="WQ22" s="161"/>
      <c r="WR22" s="161"/>
      <c r="WS22" s="161"/>
      <c r="WT22" s="161"/>
      <c r="WU22" s="161"/>
      <c r="WV22" s="161"/>
      <c r="WW22" s="161"/>
      <c r="WX22" s="161"/>
      <c r="WY22" s="161"/>
      <c r="WZ22" s="161"/>
      <c r="XA22" s="161"/>
      <c r="XB22" s="161"/>
      <c r="XC22" s="161"/>
      <c r="XD22" s="161"/>
      <c r="XE22" s="161"/>
      <c r="XF22" s="161"/>
      <c r="XG22" s="161"/>
      <c r="XH22" s="161"/>
      <c r="XI22" s="161"/>
      <c r="XJ22" s="161"/>
      <c r="XK22" s="161"/>
      <c r="XL22" s="161"/>
      <c r="XM22" s="161"/>
      <c r="XN22" s="161"/>
      <c r="XO22" s="161"/>
      <c r="XP22" s="161"/>
      <c r="XQ22" s="161"/>
      <c r="XR22" s="161"/>
      <c r="XS22" s="161"/>
      <c r="XT22" s="161"/>
      <c r="XU22" s="161"/>
      <c r="XV22" s="161"/>
      <c r="XW22" s="161"/>
      <c r="XX22" s="161"/>
      <c r="XY22" s="161"/>
      <c r="XZ22" s="161"/>
      <c r="YA22" s="161"/>
      <c r="YB22" s="161"/>
      <c r="YC22" s="161"/>
      <c r="YD22" s="161"/>
      <c r="YE22" s="161"/>
      <c r="YF22" s="161"/>
      <c r="YG22" s="161"/>
      <c r="YH22" s="161"/>
      <c r="YI22" s="161"/>
      <c r="YJ22" s="161"/>
      <c r="YK22" s="161"/>
      <c r="YL22" s="161"/>
      <c r="YM22" s="161"/>
      <c r="YN22" s="161"/>
      <c r="YO22" s="161"/>
      <c r="YP22" s="161"/>
      <c r="YQ22" s="161"/>
      <c r="YR22" s="161"/>
      <c r="YS22" s="161"/>
      <c r="YT22" s="161"/>
      <c r="YU22" s="161"/>
      <c r="YV22" s="161"/>
      <c r="YW22" s="161"/>
      <c r="YX22" s="161"/>
      <c r="YY22" s="161"/>
      <c r="YZ22" s="161"/>
      <c r="ZA22" s="161"/>
      <c r="ZB22" s="161"/>
      <c r="ZC22" s="161"/>
      <c r="ZD22" s="161"/>
      <c r="ZE22" s="161"/>
      <c r="ZF22" s="161"/>
      <c r="ZG22" s="161"/>
      <c r="ZH22" s="161"/>
      <c r="ZI22" s="161"/>
      <c r="ZJ22" s="161"/>
      <c r="ZK22" s="161"/>
      <c r="ZL22" s="161"/>
      <c r="ZM22" s="161"/>
      <c r="ZN22" s="161"/>
      <c r="ZO22" s="161"/>
      <c r="ZP22" s="161"/>
      <c r="ZQ22" s="161"/>
      <c r="ZR22" s="161"/>
      <c r="ZS22" s="161"/>
      <c r="ZT22" s="161"/>
      <c r="ZU22" s="161"/>
      <c r="ZV22" s="161"/>
      <c r="ZW22" s="161"/>
      <c r="ZX22" s="161"/>
      <c r="ZY22" s="161"/>
      <c r="ZZ22" s="161"/>
      <c r="AAA22" s="161"/>
      <c r="AAB22" s="161"/>
      <c r="AAC22" s="161"/>
      <c r="AAD22" s="161"/>
      <c r="AAE22" s="161"/>
      <c r="AAF22" s="161"/>
      <c r="AAG22" s="161"/>
      <c r="AAH22" s="161"/>
      <c r="AAI22" s="161"/>
      <c r="AAJ22" s="161"/>
      <c r="AAK22" s="161"/>
      <c r="AAL22" s="161"/>
      <c r="AAM22" s="161"/>
      <c r="AAN22" s="161"/>
      <c r="AAO22" s="161"/>
      <c r="AAP22" s="161"/>
      <c r="AAQ22" s="161"/>
      <c r="AAR22" s="161"/>
      <c r="AAS22" s="161"/>
      <c r="AAT22" s="161"/>
      <c r="AAU22" s="161"/>
      <c r="AAV22" s="161"/>
      <c r="AAW22" s="161"/>
      <c r="AAX22" s="161"/>
      <c r="AAY22" s="161"/>
      <c r="AAZ22" s="161"/>
      <c r="ABA22" s="161"/>
      <c r="ABB22" s="161"/>
      <c r="ABC22" s="161"/>
      <c r="ABD22" s="161"/>
      <c r="ABE22" s="161"/>
      <c r="ABF22" s="161"/>
      <c r="ABG22" s="161"/>
      <c r="ABH22" s="161"/>
      <c r="ABI22" s="161"/>
      <c r="ABJ22" s="161"/>
      <c r="ABK22" s="161"/>
      <c r="ABL22" s="161"/>
      <c r="ABM22" s="161"/>
      <c r="ABN22" s="161"/>
      <c r="ABO22" s="161"/>
      <c r="ABP22" s="161"/>
      <c r="ABQ22" s="161"/>
      <c r="ABR22" s="161"/>
      <c r="ABS22" s="161"/>
      <c r="ABT22" s="161"/>
      <c r="ABU22" s="161"/>
      <c r="ABV22" s="161"/>
      <c r="ABW22" s="161"/>
      <c r="ABX22" s="161"/>
      <c r="ABY22" s="161"/>
      <c r="ABZ22" s="161"/>
      <c r="ACA22" s="161"/>
      <c r="ACB22" s="161"/>
      <c r="ACC22" s="161"/>
      <c r="ACD22" s="161"/>
      <c r="ACE22" s="161"/>
      <c r="ACF22" s="161"/>
      <c r="ACG22" s="161"/>
      <c r="ACH22" s="161"/>
      <c r="ACI22" s="161"/>
      <c r="ACJ22" s="161"/>
      <c r="ACK22" s="161"/>
      <c r="ACL22" s="161"/>
      <c r="ACM22" s="161"/>
      <c r="ACN22" s="161"/>
      <c r="ACO22" s="161"/>
      <c r="ACP22" s="161"/>
      <c r="ACQ22" s="161"/>
      <c r="ACR22" s="161"/>
      <c r="ACS22" s="161"/>
      <c r="ACT22" s="161"/>
      <c r="ACU22" s="161"/>
      <c r="ACV22" s="161"/>
      <c r="ACW22" s="161"/>
      <c r="ACX22" s="161"/>
      <c r="ACY22" s="161"/>
      <c r="ACZ22" s="161"/>
      <c r="ADA22" s="161"/>
      <c r="ADB22" s="161"/>
      <c r="ADC22" s="161"/>
      <c r="ADD22" s="161"/>
      <c r="ADE22" s="161"/>
      <c r="ADF22" s="161"/>
      <c r="ADG22" s="161"/>
      <c r="ADH22" s="161"/>
      <c r="ADI22" s="161"/>
      <c r="ADJ22" s="161"/>
      <c r="ADK22" s="161"/>
      <c r="ADL22" s="161"/>
      <c r="ADM22" s="161"/>
      <c r="ADN22" s="161"/>
      <c r="ADO22" s="161"/>
      <c r="ADP22" s="161"/>
      <c r="ADQ22" s="161"/>
      <c r="ADR22" s="161"/>
      <c r="ADS22" s="161"/>
      <c r="ADT22" s="161"/>
      <c r="ADU22" s="161"/>
      <c r="ADV22" s="161"/>
      <c r="ADW22" s="161"/>
      <c r="ADX22" s="161"/>
      <c r="ADY22" s="161"/>
      <c r="ADZ22" s="161"/>
      <c r="AEA22" s="161"/>
      <c r="AEB22" s="161"/>
      <c r="AEC22" s="161"/>
      <c r="AED22" s="161"/>
      <c r="AEE22" s="161"/>
      <c r="AEF22" s="161"/>
      <c r="AEG22" s="161"/>
      <c r="AEH22" s="161"/>
      <c r="AEI22" s="161"/>
      <c r="AEJ22" s="161"/>
      <c r="AEK22" s="161"/>
      <c r="AEL22" s="161"/>
      <c r="AEM22" s="161"/>
      <c r="AEN22" s="161"/>
      <c r="AEO22" s="161"/>
      <c r="AEP22" s="161"/>
      <c r="AEQ22" s="161"/>
      <c r="AER22" s="161"/>
      <c r="AES22" s="161"/>
      <c r="AET22" s="161"/>
      <c r="AEU22" s="161"/>
      <c r="AEV22" s="161"/>
      <c r="AEW22" s="161"/>
      <c r="AEX22" s="161"/>
      <c r="AEY22" s="161"/>
      <c r="AEZ22" s="161"/>
      <c r="AFA22" s="161"/>
      <c r="AFB22" s="161"/>
      <c r="AFC22" s="161"/>
      <c r="AFD22" s="161"/>
      <c r="AFE22" s="161"/>
      <c r="AFF22" s="161"/>
      <c r="AFG22" s="161"/>
      <c r="AFH22" s="161"/>
      <c r="AFI22" s="161"/>
      <c r="AFJ22" s="161"/>
      <c r="AFK22" s="161"/>
      <c r="AFL22" s="161"/>
      <c r="AFM22" s="161"/>
      <c r="AFN22" s="161"/>
      <c r="AFO22" s="161"/>
      <c r="AFP22" s="161"/>
      <c r="AFQ22" s="161"/>
      <c r="AFR22" s="161"/>
      <c r="AFS22" s="161"/>
      <c r="AFT22" s="161"/>
      <c r="AFU22" s="161"/>
      <c r="AFV22" s="161"/>
      <c r="AFW22" s="161"/>
      <c r="AFX22" s="161"/>
      <c r="AFY22" s="161"/>
      <c r="AFZ22" s="161"/>
      <c r="AGA22" s="161"/>
      <c r="AGB22" s="161"/>
      <c r="AGC22" s="161"/>
      <c r="AGD22" s="161"/>
      <c r="AGE22" s="161"/>
      <c r="AGF22" s="161"/>
      <c r="AGG22" s="161"/>
      <c r="AGH22" s="161"/>
      <c r="AGI22" s="161"/>
      <c r="AGJ22" s="161"/>
      <c r="AGK22" s="161"/>
      <c r="AGL22" s="161"/>
      <c r="AGM22" s="161"/>
      <c r="AGN22" s="161"/>
      <c r="AGO22" s="161"/>
      <c r="AGP22" s="161"/>
      <c r="AGQ22" s="161"/>
      <c r="AGR22" s="161"/>
      <c r="AGS22" s="161"/>
      <c r="AGT22" s="161"/>
      <c r="AGU22" s="161"/>
      <c r="AGV22" s="161"/>
      <c r="AGW22" s="161"/>
      <c r="AGX22" s="161"/>
      <c r="AGY22" s="161"/>
      <c r="AGZ22" s="161"/>
      <c r="AHA22" s="161"/>
      <c r="AHB22" s="161"/>
      <c r="AHC22" s="161"/>
      <c r="AHD22" s="161"/>
      <c r="AHE22" s="161"/>
      <c r="AHF22" s="161"/>
      <c r="AHG22" s="161"/>
      <c r="AHH22" s="161"/>
      <c r="AHI22" s="161"/>
      <c r="AHJ22" s="161"/>
      <c r="AHK22" s="161"/>
      <c r="AHL22" s="161"/>
      <c r="AHM22" s="161"/>
      <c r="AHN22" s="161"/>
      <c r="AHO22" s="161"/>
      <c r="AHP22" s="161"/>
      <c r="AHQ22" s="161"/>
      <c r="AHR22" s="161"/>
      <c r="AHS22" s="161"/>
      <c r="AHT22" s="161"/>
      <c r="AHU22" s="161"/>
      <c r="AHV22" s="161"/>
      <c r="AHW22" s="161"/>
      <c r="AHX22" s="161"/>
      <c r="AHY22" s="161"/>
      <c r="AHZ22" s="161"/>
      <c r="AIA22" s="161"/>
      <c r="AIB22" s="161"/>
      <c r="AIC22" s="161"/>
      <c r="AID22" s="161"/>
      <c r="AIE22" s="161"/>
      <c r="AIF22" s="161"/>
    </row>
    <row r="23" spans="1:916" s="21" customFormat="1" ht="12.75">
      <c r="B23" s="309" t="s">
        <v>141</v>
      </c>
      <c r="C23" s="501" t="s">
        <v>1830</v>
      </c>
      <c r="D23" s="508"/>
      <c r="E23" s="324"/>
      <c r="F23" s="144"/>
      <c r="G23" s="325"/>
      <c r="H23" s="258">
        <f t="shared" ref="H23:T23" si="7">SUM(H24:H26)</f>
        <v>309586</v>
      </c>
      <c r="I23" s="259">
        <f t="shared" si="7"/>
        <v>483122.43000000005</v>
      </c>
      <c r="J23" s="259">
        <f t="shared" si="7"/>
        <v>1090356.1299999999</v>
      </c>
      <c r="K23" s="259">
        <f t="shared" si="7"/>
        <v>1167670.97</v>
      </c>
      <c r="L23" s="259">
        <f t="shared" si="7"/>
        <v>2258027.1</v>
      </c>
      <c r="M23" s="259">
        <f t="shared" si="7"/>
        <v>0</v>
      </c>
      <c r="N23" s="260">
        <f t="shared" si="7"/>
        <v>1576838.88</v>
      </c>
      <c r="O23" s="259">
        <f t="shared" si="7"/>
        <v>2741149.5300000003</v>
      </c>
      <c r="P23" s="259">
        <f t="shared" si="7"/>
        <v>0</v>
      </c>
      <c r="Q23" s="261">
        <f t="shared" si="7"/>
        <v>1474094.4937833038</v>
      </c>
      <c r="R23" s="261">
        <f t="shared" si="7"/>
        <v>2562540.45994204</v>
      </c>
      <c r="S23" s="259">
        <f t="shared" si="7"/>
        <v>3285549.9076733878</v>
      </c>
      <c r="T23" s="259">
        <f t="shared" si="7"/>
        <v>0</v>
      </c>
      <c r="U23" s="133">
        <f>IFERROR(S23/Q23,0)</f>
        <v>2.2288597654556961</v>
      </c>
      <c r="V23" s="133">
        <f>IFERROR(((S23*1.1)+(T23))/R23,0)</f>
        <v>1.410360130868908</v>
      </c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1"/>
      <c r="BO23" s="161"/>
      <c r="BP23" s="161"/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1"/>
      <c r="CB23" s="161"/>
      <c r="CC23" s="161"/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1"/>
      <c r="CO23" s="161"/>
      <c r="CP23" s="161"/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1"/>
      <c r="DB23" s="161"/>
      <c r="DC23" s="161"/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1"/>
      <c r="DO23" s="161"/>
      <c r="DP23" s="161"/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1"/>
      <c r="EB23" s="161"/>
      <c r="EC23" s="161"/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1"/>
      <c r="GB23" s="161"/>
      <c r="GC23" s="161"/>
      <c r="GD23" s="161"/>
      <c r="GE23" s="161"/>
      <c r="GF23" s="161"/>
      <c r="GG23" s="161"/>
      <c r="GH23" s="161"/>
      <c r="GI23" s="161"/>
      <c r="GJ23" s="161"/>
      <c r="GK23" s="161"/>
      <c r="GL23" s="161"/>
      <c r="GM23" s="161"/>
      <c r="GN23" s="161"/>
      <c r="GO23" s="161"/>
      <c r="GP23" s="161"/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C23" s="161"/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1"/>
      <c r="HO23" s="161"/>
      <c r="HP23" s="161"/>
      <c r="HQ23" s="161"/>
      <c r="HR23" s="161"/>
      <c r="HS23" s="161"/>
      <c r="HT23" s="161"/>
      <c r="HU23" s="161"/>
      <c r="HV23" s="161"/>
      <c r="HW23" s="161"/>
      <c r="HX23" s="161"/>
      <c r="HY23" s="161"/>
      <c r="HZ23" s="161"/>
      <c r="IA23" s="161"/>
      <c r="IB23" s="161"/>
      <c r="IC23" s="161"/>
      <c r="ID23" s="161"/>
      <c r="IE23" s="161"/>
      <c r="IF23" s="161"/>
      <c r="IG23" s="161"/>
      <c r="IH23" s="161"/>
      <c r="II23" s="161"/>
      <c r="IJ23" s="161"/>
      <c r="IK23" s="161"/>
      <c r="IL23" s="161"/>
      <c r="IM23" s="161"/>
      <c r="IN23" s="161"/>
      <c r="IO23" s="161"/>
      <c r="IP23" s="161"/>
      <c r="IQ23" s="161"/>
      <c r="IR23" s="161"/>
      <c r="IS23" s="161"/>
      <c r="IT23" s="161"/>
      <c r="IU23" s="161"/>
      <c r="IV23" s="161"/>
      <c r="IW23" s="161"/>
      <c r="IX23" s="161"/>
      <c r="IY23" s="161"/>
      <c r="IZ23" s="161"/>
      <c r="JA23" s="161"/>
      <c r="JB23" s="161"/>
      <c r="JC23" s="161"/>
      <c r="JD23" s="161"/>
      <c r="JE23" s="161"/>
      <c r="JF23" s="161"/>
      <c r="JG23" s="161"/>
      <c r="JH23" s="161"/>
      <c r="JI23" s="161"/>
      <c r="JJ23" s="161"/>
      <c r="JK23" s="161"/>
      <c r="JL23" s="161"/>
      <c r="JM23" s="161"/>
      <c r="JN23" s="161"/>
      <c r="JO23" s="161"/>
      <c r="JP23" s="161"/>
      <c r="JQ23" s="161"/>
      <c r="JR23" s="161"/>
      <c r="JS23" s="161"/>
      <c r="JT23" s="161"/>
      <c r="JU23" s="161"/>
      <c r="JV23" s="161"/>
      <c r="JW23" s="161"/>
      <c r="JX23" s="161"/>
      <c r="JY23" s="161"/>
      <c r="JZ23" s="161"/>
      <c r="KA23" s="161"/>
      <c r="KB23" s="161"/>
      <c r="KC23" s="161"/>
      <c r="KD23" s="161"/>
      <c r="KE23" s="161"/>
      <c r="KF23" s="161"/>
      <c r="KG23" s="161"/>
      <c r="KH23" s="161"/>
      <c r="KI23" s="161"/>
      <c r="KJ23" s="161"/>
      <c r="KK23" s="161"/>
      <c r="KL23" s="161"/>
      <c r="KM23" s="161"/>
      <c r="KN23" s="161"/>
      <c r="KO23" s="161"/>
      <c r="KP23" s="161"/>
      <c r="KQ23" s="161"/>
      <c r="KR23" s="161"/>
      <c r="KS23" s="161"/>
      <c r="KT23" s="161"/>
      <c r="KU23" s="161"/>
      <c r="KV23" s="161"/>
      <c r="KW23" s="161"/>
      <c r="KX23" s="161"/>
      <c r="KY23" s="161"/>
      <c r="KZ23" s="161"/>
      <c r="LA23" s="161"/>
      <c r="LB23" s="161"/>
      <c r="LC23" s="161"/>
      <c r="LD23" s="161"/>
      <c r="LE23" s="161"/>
      <c r="LF23" s="161"/>
      <c r="LG23" s="161"/>
      <c r="LH23" s="161"/>
      <c r="LI23" s="161"/>
      <c r="LJ23" s="161"/>
      <c r="LK23" s="161"/>
      <c r="LL23" s="161"/>
      <c r="LM23" s="161"/>
      <c r="LN23" s="161"/>
      <c r="LO23" s="161"/>
      <c r="LP23" s="161"/>
      <c r="LQ23" s="161"/>
      <c r="LR23" s="161"/>
      <c r="LS23" s="161"/>
      <c r="LT23" s="161"/>
      <c r="LU23" s="161"/>
      <c r="LV23" s="161"/>
      <c r="LW23" s="161"/>
      <c r="LX23" s="161"/>
      <c r="LY23" s="161"/>
      <c r="LZ23" s="161"/>
      <c r="MA23" s="161"/>
      <c r="MB23" s="161"/>
      <c r="MC23" s="161"/>
      <c r="MD23" s="161"/>
      <c r="ME23" s="161"/>
      <c r="MF23" s="161"/>
      <c r="MG23" s="161"/>
      <c r="MH23" s="161"/>
      <c r="MI23" s="161"/>
      <c r="MJ23" s="161"/>
      <c r="MK23" s="161"/>
      <c r="ML23" s="161"/>
      <c r="MM23" s="161"/>
      <c r="MN23" s="161"/>
      <c r="MO23" s="161"/>
      <c r="MP23" s="161"/>
      <c r="MQ23" s="161"/>
      <c r="MR23" s="161"/>
      <c r="MS23" s="161"/>
      <c r="MT23" s="161"/>
      <c r="MU23" s="161"/>
      <c r="MV23" s="161"/>
      <c r="MW23" s="161"/>
      <c r="MX23" s="161"/>
      <c r="MY23" s="161"/>
      <c r="MZ23" s="161"/>
      <c r="NA23" s="161"/>
      <c r="NB23" s="161"/>
      <c r="NC23" s="161"/>
      <c r="ND23" s="161"/>
      <c r="NE23" s="161"/>
      <c r="NF23" s="161"/>
      <c r="NG23" s="161"/>
      <c r="NH23" s="161"/>
      <c r="NI23" s="161"/>
      <c r="NJ23" s="161"/>
      <c r="NK23" s="161"/>
      <c r="NL23" s="161"/>
      <c r="NM23" s="161"/>
      <c r="NN23" s="161"/>
      <c r="NO23" s="161"/>
      <c r="NP23" s="161"/>
      <c r="NQ23" s="161"/>
      <c r="NR23" s="161"/>
      <c r="NS23" s="161"/>
      <c r="NT23" s="161"/>
      <c r="NU23" s="161"/>
      <c r="NV23" s="161"/>
      <c r="NW23" s="161"/>
      <c r="NX23" s="161"/>
      <c r="NY23" s="161"/>
      <c r="NZ23" s="161"/>
      <c r="OA23" s="161"/>
      <c r="OB23" s="161"/>
      <c r="OC23" s="161"/>
      <c r="OD23" s="161"/>
      <c r="OE23" s="161"/>
      <c r="OF23" s="161"/>
      <c r="OG23" s="161"/>
      <c r="OH23" s="161"/>
      <c r="OI23" s="161"/>
      <c r="OJ23" s="161"/>
      <c r="OK23" s="161"/>
      <c r="OL23" s="161"/>
      <c r="OM23" s="161"/>
      <c r="ON23" s="161"/>
      <c r="OO23" s="161"/>
      <c r="OP23" s="161"/>
      <c r="OQ23" s="161"/>
      <c r="OR23" s="161"/>
      <c r="OS23" s="161"/>
      <c r="OT23" s="161"/>
      <c r="OU23" s="161"/>
      <c r="OV23" s="161"/>
      <c r="OW23" s="161"/>
      <c r="OX23" s="161"/>
      <c r="OY23" s="161"/>
      <c r="OZ23" s="161"/>
      <c r="PA23" s="161"/>
      <c r="PB23" s="161"/>
      <c r="PC23" s="161"/>
      <c r="PD23" s="161"/>
      <c r="PE23" s="161"/>
      <c r="PF23" s="161"/>
      <c r="PG23" s="161"/>
      <c r="PH23" s="161"/>
      <c r="PI23" s="161"/>
      <c r="PJ23" s="161"/>
      <c r="PK23" s="161"/>
      <c r="PL23" s="161"/>
      <c r="PM23" s="161"/>
      <c r="PN23" s="161"/>
      <c r="PO23" s="161"/>
      <c r="PP23" s="161"/>
      <c r="PQ23" s="161"/>
      <c r="PR23" s="161"/>
      <c r="PS23" s="161"/>
      <c r="PT23" s="161"/>
      <c r="PU23" s="161"/>
      <c r="PV23" s="161"/>
      <c r="PW23" s="161"/>
      <c r="PX23" s="161"/>
      <c r="PY23" s="161"/>
      <c r="PZ23" s="161"/>
      <c r="QA23" s="161"/>
      <c r="QB23" s="161"/>
      <c r="QC23" s="161"/>
      <c r="QD23" s="161"/>
      <c r="QE23" s="161"/>
      <c r="QF23" s="161"/>
      <c r="QG23" s="161"/>
      <c r="QH23" s="161"/>
      <c r="QI23" s="161"/>
      <c r="QJ23" s="161"/>
      <c r="QK23" s="161"/>
      <c r="QL23" s="161"/>
      <c r="QM23" s="161"/>
      <c r="QN23" s="161"/>
      <c r="QO23" s="161"/>
      <c r="QP23" s="161"/>
      <c r="QQ23" s="161"/>
      <c r="QR23" s="161"/>
      <c r="QS23" s="161"/>
      <c r="QT23" s="161"/>
      <c r="QU23" s="161"/>
      <c r="QV23" s="161"/>
      <c r="QW23" s="161"/>
      <c r="QX23" s="161"/>
      <c r="QY23" s="161"/>
      <c r="QZ23" s="161"/>
      <c r="RA23" s="161"/>
      <c r="RB23" s="161"/>
      <c r="RC23" s="161"/>
      <c r="RD23" s="161"/>
      <c r="RE23" s="161"/>
      <c r="RF23" s="161"/>
      <c r="RG23" s="161"/>
      <c r="RH23" s="161"/>
      <c r="RI23" s="161"/>
      <c r="RJ23" s="161"/>
      <c r="RK23" s="161"/>
      <c r="RL23" s="161"/>
      <c r="RM23" s="161"/>
      <c r="RN23" s="161"/>
      <c r="RO23" s="161"/>
      <c r="RP23" s="161"/>
      <c r="RQ23" s="161"/>
      <c r="RR23" s="161"/>
      <c r="RS23" s="161"/>
      <c r="RT23" s="161"/>
      <c r="RU23" s="161"/>
      <c r="RV23" s="161"/>
      <c r="RW23" s="161"/>
      <c r="RX23" s="161"/>
      <c r="RY23" s="161"/>
      <c r="RZ23" s="161"/>
      <c r="SA23" s="161"/>
      <c r="SB23" s="161"/>
      <c r="SC23" s="161"/>
      <c r="SD23" s="161"/>
      <c r="SE23" s="161"/>
      <c r="SF23" s="161"/>
      <c r="SG23" s="161"/>
      <c r="SH23" s="161"/>
      <c r="SI23" s="161"/>
      <c r="SJ23" s="161"/>
      <c r="SK23" s="161"/>
      <c r="SL23" s="161"/>
      <c r="SM23" s="161"/>
      <c r="SN23" s="161"/>
      <c r="SO23" s="161"/>
      <c r="SP23" s="161"/>
      <c r="SQ23" s="161"/>
      <c r="SR23" s="161"/>
      <c r="SS23" s="161"/>
      <c r="ST23" s="161"/>
      <c r="SU23" s="161"/>
      <c r="SV23" s="161"/>
      <c r="SW23" s="161"/>
      <c r="SX23" s="161"/>
      <c r="SY23" s="161"/>
      <c r="SZ23" s="161"/>
      <c r="TA23" s="161"/>
      <c r="TB23" s="161"/>
      <c r="TC23" s="161"/>
      <c r="TD23" s="161"/>
      <c r="TE23" s="161"/>
      <c r="TF23" s="161"/>
      <c r="TG23" s="161"/>
      <c r="TH23" s="161"/>
      <c r="TI23" s="161"/>
      <c r="TJ23" s="161"/>
      <c r="TK23" s="161"/>
      <c r="TL23" s="161"/>
      <c r="TM23" s="161"/>
      <c r="TN23" s="161"/>
      <c r="TO23" s="161"/>
      <c r="TP23" s="161"/>
      <c r="TQ23" s="161"/>
      <c r="TR23" s="161"/>
      <c r="TS23" s="161"/>
      <c r="TT23" s="161"/>
      <c r="TU23" s="161"/>
      <c r="TV23" s="161"/>
      <c r="TW23" s="161"/>
      <c r="TX23" s="161"/>
      <c r="TY23" s="161"/>
      <c r="TZ23" s="161"/>
      <c r="UA23" s="161"/>
      <c r="UB23" s="161"/>
      <c r="UC23" s="161"/>
      <c r="UD23" s="161"/>
      <c r="UE23" s="161"/>
      <c r="UF23" s="161"/>
      <c r="UG23" s="161"/>
      <c r="UH23" s="161"/>
      <c r="UI23" s="161"/>
      <c r="UJ23" s="161"/>
      <c r="UK23" s="161"/>
      <c r="UL23" s="161"/>
      <c r="UM23" s="161"/>
      <c r="UN23" s="161"/>
      <c r="UO23" s="161"/>
      <c r="UP23" s="161"/>
      <c r="UQ23" s="161"/>
      <c r="UR23" s="161"/>
      <c r="US23" s="161"/>
      <c r="UT23" s="161"/>
      <c r="UU23" s="161"/>
      <c r="UV23" s="161"/>
      <c r="UW23" s="161"/>
      <c r="UX23" s="161"/>
      <c r="UY23" s="161"/>
      <c r="UZ23" s="161"/>
      <c r="VA23" s="161"/>
      <c r="VB23" s="161"/>
      <c r="VC23" s="161"/>
      <c r="VD23" s="161"/>
      <c r="VE23" s="161"/>
      <c r="VF23" s="161"/>
      <c r="VG23" s="161"/>
      <c r="VH23" s="161"/>
      <c r="VI23" s="161"/>
      <c r="VJ23" s="161"/>
      <c r="VK23" s="161"/>
      <c r="VL23" s="161"/>
      <c r="VM23" s="161"/>
      <c r="VN23" s="161"/>
      <c r="VO23" s="161"/>
      <c r="VP23" s="161"/>
      <c r="VQ23" s="161"/>
      <c r="VR23" s="161"/>
      <c r="VS23" s="161"/>
      <c r="VT23" s="161"/>
      <c r="VU23" s="161"/>
      <c r="VV23" s="161"/>
      <c r="VW23" s="161"/>
      <c r="VX23" s="161"/>
      <c r="VY23" s="161"/>
      <c r="VZ23" s="161"/>
      <c r="WA23" s="161"/>
      <c r="WB23" s="161"/>
      <c r="WC23" s="161"/>
      <c r="WD23" s="161"/>
      <c r="WE23" s="161"/>
      <c r="WF23" s="161"/>
      <c r="WG23" s="161"/>
      <c r="WH23" s="161"/>
      <c r="WI23" s="161"/>
      <c r="WJ23" s="161"/>
      <c r="WK23" s="161"/>
      <c r="WL23" s="161"/>
      <c r="WM23" s="161"/>
      <c r="WN23" s="161"/>
      <c r="WO23" s="161"/>
      <c r="WP23" s="161"/>
      <c r="WQ23" s="161"/>
      <c r="WR23" s="161"/>
      <c r="WS23" s="161"/>
      <c r="WT23" s="161"/>
      <c r="WU23" s="161"/>
      <c r="WV23" s="161"/>
      <c r="WW23" s="161"/>
      <c r="WX23" s="161"/>
      <c r="WY23" s="161"/>
      <c r="WZ23" s="161"/>
      <c r="XA23" s="161"/>
      <c r="XB23" s="161"/>
      <c r="XC23" s="161"/>
      <c r="XD23" s="161"/>
      <c r="XE23" s="161"/>
      <c r="XF23" s="161"/>
      <c r="XG23" s="161"/>
      <c r="XH23" s="161"/>
      <c r="XI23" s="161"/>
      <c r="XJ23" s="161"/>
      <c r="XK23" s="161"/>
      <c r="XL23" s="161"/>
      <c r="XM23" s="161"/>
      <c r="XN23" s="161"/>
      <c r="XO23" s="161"/>
      <c r="XP23" s="161"/>
      <c r="XQ23" s="161"/>
      <c r="XR23" s="161"/>
      <c r="XS23" s="161"/>
      <c r="XT23" s="161"/>
      <c r="XU23" s="161"/>
      <c r="XV23" s="161"/>
      <c r="XW23" s="161"/>
      <c r="XX23" s="161"/>
      <c r="XY23" s="161"/>
      <c r="XZ23" s="161"/>
      <c r="YA23" s="161"/>
      <c r="YB23" s="161"/>
      <c r="YC23" s="161"/>
      <c r="YD23" s="161"/>
      <c r="YE23" s="161"/>
      <c r="YF23" s="161"/>
      <c r="YG23" s="161"/>
      <c r="YH23" s="161"/>
      <c r="YI23" s="161"/>
      <c r="YJ23" s="161"/>
      <c r="YK23" s="161"/>
      <c r="YL23" s="161"/>
      <c r="YM23" s="161"/>
      <c r="YN23" s="161"/>
      <c r="YO23" s="161"/>
      <c r="YP23" s="161"/>
      <c r="YQ23" s="161"/>
      <c r="YR23" s="161"/>
      <c r="YS23" s="161"/>
      <c r="YT23" s="161"/>
      <c r="YU23" s="161"/>
      <c r="YV23" s="161"/>
      <c r="YW23" s="161"/>
      <c r="YX23" s="161"/>
      <c r="YY23" s="161"/>
      <c r="YZ23" s="161"/>
      <c r="ZA23" s="161"/>
      <c r="ZB23" s="161"/>
      <c r="ZC23" s="161"/>
      <c r="ZD23" s="161"/>
      <c r="ZE23" s="161"/>
      <c r="ZF23" s="161"/>
      <c r="ZG23" s="161"/>
      <c r="ZH23" s="161"/>
      <c r="ZI23" s="161"/>
      <c r="ZJ23" s="161"/>
      <c r="ZK23" s="161"/>
      <c r="ZL23" s="161"/>
      <c r="ZM23" s="161"/>
      <c r="ZN23" s="161"/>
      <c r="ZO23" s="161"/>
      <c r="ZP23" s="161"/>
      <c r="ZQ23" s="161"/>
      <c r="ZR23" s="161"/>
      <c r="ZS23" s="161"/>
      <c r="ZT23" s="161"/>
      <c r="ZU23" s="161"/>
      <c r="ZV23" s="161"/>
      <c r="ZW23" s="161"/>
      <c r="ZX23" s="161"/>
      <c r="ZY23" s="161"/>
      <c r="ZZ23" s="161"/>
      <c r="AAA23" s="161"/>
      <c r="AAB23" s="161"/>
      <c r="AAC23" s="161"/>
      <c r="AAD23" s="161"/>
      <c r="AAE23" s="161"/>
      <c r="AAF23" s="161"/>
      <c r="AAG23" s="161"/>
      <c r="AAH23" s="161"/>
      <c r="AAI23" s="161"/>
      <c r="AAJ23" s="161"/>
      <c r="AAK23" s="161"/>
      <c r="AAL23" s="161"/>
      <c r="AAM23" s="161"/>
      <c r="AAN23" s="161"/>
      <c r="AAO23" s="161"/>
      <c r="AAP23" s="161"/>
      <c r="AAQ23" s="161"/>
      <c r="AAR23" s="161"/>
      <c r="AAS23" s="161"/>
      <c r="AAT23" s="161"/>
      <c r="AAU23" s="161"/>
      <c r="AAV23" s="161"/>
      <c r="AAW23" s="161"/>
      <c r="AAX23" s="161"/>
      <c r="AAY23" s="161"/>
      <c r="AAZ23" s="161"/>
      <c r="ABA23" s="161"/>
      <c r="ABB23" s="161"/>
      <c r="ABC23" s="161"/>
      <c r="ABD23" s="161"/>
      <c r="ABE23" s="161"/>
      <c r="ABF23" s="161"/>
      <c r="ABG23" s="161"/>
      <c r="ABH23" s="161"/>
      <c r="ABI23" s="161"/>
      <c r="ABJ23" s="161"/>
      <c r="ABK23" s="161"/>
      <c r="ABL23" s="161"/>
      <c r="ABM23" s="161"/>
      <c r="ABN23" s="161"/>
      <c r="ABO23" s="161"/>
      <c r="ABP23" s="161"/>
      <c r="ABQ23" s="161"/>
      <c r="ABR23" s="161"/>
      <c r="ABS23" s="161"/>
      <c r="ABT23" s="161"/>
      <c r="ABU23" s="161"/>
      <c r="ABV23" s="161"/>
      <c r="ABW23" s="161"/>
      <c r="ABX23" s="161"/>
      <c r="ABY23" s="161"/>
      <c r="ABZ23" s="161"/>
      <c r="ACA23" s="161"/>
      <c r="ACB23" s="161"/>
      <c r="ACC23" s="161"/>
      <c r="ACD23" s="161"/>
      <c r="ACE23" s="161"/>
      <c r="ACF23" s="161"/>
      <c r="ACG23" s="161"/>
      <c r="ACH23" s="161"/>
      <c r="ACI23" s="161"/>
      <c r="ACJ23" s="161"/>
      <c r="ACK23" s="161"/>
      <c r="ACL23" s="161"/>
      <c r="ACM23" s="161"/>
      <c r="ACN23" s="161"/>
      <c r="ACO23" s="161"/>
      <c r="ACP23" s="161"/>
      <c r="ACQ23" s="161"/>
      <c r="ACR23" s="161"/>
      <c r="ACS23" s="161"/>
      <c r="ACT23" s="161"/>
      <c r="ACU23" s="161"/>
      <c r="ACV23" s="161"/>
      <c r="ACW23" s="161"/>
      <c r="ACX23" s="161"/>
      <c r="ACY23" s="161"/>
      <c r="ACZ23" s="161"/>
      <c r="ADA23" s="161"/>
      <c r="ADB23" s="161"/>
      <c r="ADC23" s="161"/>
      <c r="ADD23" s="161"/>
      <c r="ADE23" s="161"/>
      <c r="ADF23" s="161"/>
      <c r="ADG23" s="161"/>
      <c r="ADH23" s="161"/>
      <c r="ADI23" s="161"/>
      <c r="ADJ23" s="161"/>
      <c r="ADK23" s="161"/>
      <c r="ADL23" s="161"/>
      <c r="ADM23" s="161"/>
      <c r="ADN23" s="161"/>
      <c r="ADO23" s="161"/>
      <c r="ADP23" s="161"/>
      <c r="ADQ23" s="161"/>
      <c r="ADR23" s="161"/>
      <c r="ADS23" s="161"/>
      <c r="ADT23" s="161"/>
      <c r="ADU23" s="161"/>
      <c r="ADV23" s="161"/>
      <c r="ADW23" s="161"/>
      <c r="ADX23" s="161"/>
      <c r="ADY23" s="161"/>
      <c r="ADZ23" s="161"/>
      <c r="AEA23" s="161"/>
      <c r="AEB23" s="161"/>
      <c r="AEC23" s="161"/>
      <c r="AED23" s="161"/>
      <c r="AEE23" s="161"/>
      <c r="AEF23" s="161"/>
      <c r="AEG23" s="161"/>
      <c r="AEH23" s="161"/>
      <c r="AEI23" s="161"/>
      <c r="AEJ23" s="161"/>
      <c r="AEK23" s="161"/>
      <c r="AEL23" s="161"/>
      <c r="AEM23" s="161"/>
      <c r="AEN23" s="161"/>
      <c r="AEO23" s="161"/>
      <c r="AEP23" s="161"/>
      <c r="AEQ23" s="161"/>
      <c r="AER23" s="161"/>
      <c r="AES23" s="161"/>
      <c r="AET23" s="161"/>
      <c r="AEU23" s="161"/>
      <c r="AEV23" s="161"/>
      <c r="AEW23" s="161"/>
      <c r="AEX23" s="161"/>
      <c r="AEY23" s="161"/>
      <c r="AEZ23" s="161"/>
      <c r="AFA23" s="161"/>
      <c r="AFB23" s="161"/>
      <c r="AFC23" s="161"/>
      <c r="AFD23" s="161"/>
      <c r="AFE23" s="161"/>
      <c r="AFF23" s="161"/>
      <c r="AFG23" s="161"/>
      <c r="AFH23" s="161"/>
      <c r="AFI23" s="161"/>
      <c r="AFJ23" s="161"/>
      <c r="AFK23" s="161"/>
      <c r="AFL23" s="161"/>
      <c r="AFM23" s="161"/>
      <c r="AFN23" s="161"/>
      <c r="AFO23" s="161"/>
      <c r="AFP23" s="161"/>
      <c r="AFQ23" s="161"/>
      <c r="AFR23" s="161"/>
      <c r="AFS23" s="161"/>
      <c r="AFT23" s="161"/>
      <c r="AFU23" s="161"/>
      <c r="AFV23" s="161"/>
      <c r="AFW23" s="161"/>
      <c r="AFX23" s="161"/>
      <c r="AFY23" s="161"/>
      <c r="AFZ23" s="161"/>
      <c r="AGA23" s="161"/>
      <c r="AGB23" s="161"/>
      <c r="AGC23" s="161"/>
      <c r="AGD23" s="161"/>
      <c r="AGE23" s="161"/>
      <c r="AGF23" s="161"/>
      <c r="AGG23" s="161"/>
      <c r="AGH23" s="161"/>
      <c r="AGI23" s="161"/>
      <c r="AGJ23" s="161"/>
      <c r="AGK23" s="161"/>
      <c r="AGL23" s="161"/>
      <c r="AGM23" s="161"/>
      <c r="AGN23" s="161"/>
      <c r="AGO23" s="161"/>
      <c r="AGP23" s="161"/>
      <c r="AGQ23" s="161"/>
      <c r="AGR23" s="161"/>
      <c r="AGS23" s="161"/>
      <c r="AGT23" s="161"/>
      <c r="AGU23" s="161"/>
      <c r="AGV23" s="161"/>
      <c r="AGW23" s="161"/>
      <c r="AGX23" s="161"/>
      <c r="AGY23" s="161"/>
      <c r="AGZ23" s="161"/>
      <c r="AHA23" s="161"/>
      <c r="AHB23" s="161"/>
      <c r="AHC23" s="161"/>
      <c r="AHD23" s="161"/>
      <c r="AHE23" s="161"/>
      <c r="AHF23" s="161"/>
      <c r="AHG23" s="161"/>
      <c r="AHH23" s="161"/>
      <c r="AHI23" s="161"/>
      <c r="AHJ23" s="161"/>
      <c r="AHK23" s="161"/>
      <c r="AHL23" s="161"/>
      <c r="AHM23" s="161"/>
      <c r="AHN23" s="161"/>
      <c r="AHO23" s="161"/>
      <c r="AHP23" s="161"/>
      <c r="AHQ23" s="161"/>
      <c r="AHR23" s="161"/>
      <c r="AHS23" s="161"/>
      <c r="AHT23" s="161"/>
      <c r="AHU23" s="161"/>
      <c r="AHV23" s="161"/>
      <c r="AHW23" s="161"/>
      <c r="AHX23" s="161"/>
      <c r="AHY23" s="161"/>
      <c r="AHZ23" s="161"/>
      <c r="AIA23" s="161"/>
      <c r="AIB23" s="161"/>
      <c r="AIC23" s="161"/>
      <c r="AID23" s="161"/>
      <c r="AIE23" s="161"/>
      <c r="AIF23" s="161"/>
    </row>
    <row r="24" spans="1:916" s="21" customFormat="1" ht="12.75">
      <c r="B24" s="309" t="s">
        <v>141</v>
      </c>
      <c r="C24" s="146" t="s">
        <v>399</v>
      </c>
      <c r="D24" s="508"/>
      <c r="E24" s="324"/>
      <c r="F24" s="144">
        <f>'CI Retrofit {G}'!A$16</f>
        <v>16.702426477060452</v>
      </c>
      <c r="G24" s="325" t="s">
        <v>380</v>
      </c>
      <c r="H24" s="258">
        <f>'CI Retrofit {G}'!A$10</f>
        <v>306741</v>
      </c>
      <c r="I24" s="259">
        <f>'CI Retrofit {G}'!A$8</f>
        <v>439910.05000000005</v>
      </c>
      <c r="J24" s="259">
        <f>'CI Retrofit {G}'!A$12</f>
        <v>1090356.1299999999</v>
      </c>
      <c r="K24" s="259">
        <f>'CI Retrofit {G}'!A$14</f>
        <v>1167670.97</v>
      </c>
      <c r="L24" s="259">
        <f>SUM('CI Retrofit {G}'!Q$5:Q$1000)</f>
        <v>2258027.1</v>
      </c>
      <c r="M24" s="259"/>
      <c r="N24" s="260">
        <f>'CI Retrofit {G}'!A$18</f>
        <v>1533626.5</v>
      </c>
      <c r="O24" s="259">
        <f>'CI Retrofit {G}'!A$20</f>
        <v>2697937.1500000004</v>
      </c>
      <c r="P24" s="259">
        <f>SUM('CI Retrofit {G}'!R$5:R$1000)</f>
        <v>0</v>
      </c>
      <c r="Q24" s="261">
        <f t="shared" ref="Q24:Q29" si="8">N24/(1+ElecDiscountRate)^1</f>
        <v>1433697.7657287088</v>
      </c>
      <c r="R24" s="261">
        <f t="shared" ref="R24:R29" si="9">O24/(1+ElecDiscountRate)^1</f>
        <v>2522143.7318874453</v>
      </c>
      <c r="S24" s="259">
        <f>SUM('CI Retrofit {G}'!AM$5:AM$1000)</f>
        <v>3275611.9680142319</v>
      </c>
      <c r="T24" s="259">
        <f>SUM('CI Retrofit {G}'!AD$5:AD$1000)</f>
        <v>0</v>
      </c>
      <c r="U24" s="133">
        <f t="shared" ref="U24:U29" si="10">IFERROR(S24/Q24,0)</f>
        <v>2.2847297710262731</v>
      </c>
      <c r="V24" s="133">
        <f t="shared" ref="V24:V29" si="11">IFERROR(((S24*1.1)+(T24))/R24,0)</f>
        <v>1.4286153161141304</v>
      </c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  <c r="PJ24" s="161"/>
      <c r="PK24" s="161"/>
      <c r="PL24" s="161"/>
      <c r="PM24" s="161"/>
      <c r="PN24" s="161"/>
      <c r="PO24" s="161"/>
      <c r="PP24" s="161"/>
      <c r="PQ24" s="161"/>
      <c r="PR24" s="161"/>
      <c r="PS24" s="161"/>
      <c r="PT24" s="161"/>
      <c r="PU24" s="161"/>
      <c r="PV24" s="161"/>
      <c r="PW24" s="161"/>
      <c r="PX24" s="161"/>
      <c r="PY24" s="161"/>
      <c r="PZ24" s="161"/>
      <c r="QA24" s="161"/>
      <c r="QB24" s="161"/>
      <c r="QC24" s="161"/>
      <c r="QD24" s="161"/>
      <c r="QE24" s="161"/>
      <c r="QF24" s="161"/>
      <c r="QG24" s="161"/>
      <c r="QH24" s="161"/>
      <c r="QI24" s="161"/>
      <c r="QJ24" s="161"/>
      <c r="QK24" s="161"/>
      <c r="QL24" s="161"/>
      <c r="QM24" s="161"/>
      <c r="QN24" s="161"/>
      <c r="QO24" s="161"/>
      <c r="QP24" s="161"/>
      <c r="QQ24" s="161"/>
      <c r="QR24" s="161"/>
      <c r="QS24" s="161"/>
      <c r="QT24" s="161"/>
      <c r="QU24" s="161"/>
      <c r="QV24" s="161"/>
      <c r="QW24" s="161"/>
      <c r="QX24" s="161"/>
      <c r="QY24" s="161"/>
      <c r="QZ24" s="161"/>
      <c r="RA24" s="161"/>
      <c r="RB24" s="161"/>
      <c r="RC24" s="161"/>
      <c r="RD24" s="161"/>
      <c r="RE24" s="161"/>
      <c r="RF24" s="161"/>
      <c r="RG24" s="161"/>
      <c r="RH24" s="161"/>
      <c r="RI24" s="161"/>
      <c r="RJ24" s="161"/>
      <c r="RK24" s="161"/>
      <c r="RL24" s="161"/>
      <c r="RM24" s="161"/>
      <c r="RN24" s="161"/>
      <c r="RO24" s="161"/>
      <c r="RP24" s="161"/>
      <c r="RQ24" s="161"/>
      <c r="RR24" s="161"/>
      <c r="RS24" s="161"/>
      <c r="RT24" s="161"/>
      <c r="RU24" s="161"/>
      <c r="RV24" s="161"/>
      <c r="RW24" s="161"/>
      <c r="RX24" s="161"/>
      <c r="RY24" s="161"/>
      <c r="RZ24" s="161"/>
      <c r="SA24" s="161"/>
      <c r="SB24" s="161"/>
      <c r="SC24" s="161"/>
      <c r="SD24" s="161"/>
      <c r="SE24" s="161"/>
      <c r="SF24" s="161"/>
      <c r="SG24" s="161"/>
      <c r="SH24" s="161"/>
      <c r="SI24" s="161"/>
      <c r="SJ24" s="161"/>
      <c r="SK24" s="161"/>
      <c r="SL24" s="161"/>
      <c r="SM24" s="161"/>
      <c r="SN24" s="161"/>
      <c r="SO24" s="161"/>
      <c r="SP24" s="161"/>
      <c r="SQ24" s="161"/>
      <c r="SR24" s="161"/>
      <c r="SS24" s="161"/>
      <c r="ST24" s="161"/>
      <c r="SU24" s="161"/>
      <c r="SV24" s="161"/>
      <c r="SW24" s="161"/>
      <c r="SX24" s="161"/>
      <c r="SY24" s="161"/>
      <c r="SZ24" s="161"/>
      <c r="TA24" s="161"/>
      <c r="TB24" s="161"/>
      <c r="TC24" s="161"/>
      <c r="TD24" s="161"/>
      <c r="TE24" s="161"/>
      <c r="TF24" s="161"/>
      <c r="TG24" s="161"/>
      <c r="TH24" s="161"/>
      <c r="TI24" s="161"/>
      <c r="TJ24" s="161"/>
      <c r="TK24" s="161"/>
      <c r="TL24" s="161"/>
      <c r="TM24" s="161"/>
      <c r="TN24" s="161"/>
      <c r="TO24" s="161"/>
      <c r="TP24" s="161"/>
      <c r="TQ24" s="161"/>
      <c r="TR24" s="161"/>
      <c r="TS24" s="161"/>
      <c r="TT24" s="161"/>
      <c r="TU24" s="161"/>
      <c r="TV24" s="161"/>
      <c r="TW24" s="161"/>
      <c r="TX24" s="161"/>
      <c r="TY24" s="161"/>
      <c r="TZ24" s="161"/>
      <c r="UA24" s="161"/>
      <c r="UB24" s="161"/>
      <c r="UC24" s="161"/>
      <c r="UD24" s="161"/>
      <c r="UE24" s="161"/>
      <c r="UF24" s="161"/>
      <c r="UG24" s="161"/>
      <c r="UH24" s="161"/>
      <c r="UI24" s="161"/>
      <c r="UJ24" s="161"/>
      <c r="UK24" s="161"/>
      <c r="UL24" s="161"/>
      <c r="UM24" s="161"/>
      <c r="UN24" s="161"/>
      <c r="UO24" s="161"/>
      <c r="UP24" s="161"/>
      <c r="UQ24" s="161"/>
      <c r="UR24" s="161"/>
      <c r="US24" s="161"/>
      <c r="UT24" s="161"/>
      <c r="UU24" s="161"/>
      <c r="UV24" s="161"/>
      <c r="UW24" s="161"/>
      <c r="UX24" s="161"/>
      <c r="UY24" s="161"/>
      <c r="UZ24" s="161"/>
      <c r="VA24" s="161"/>
      <c r="VB24" s="161"/>
      <c r="VC24" s="161"/>
      <c r="VD24" s="161"/>
      <c r="VE24" s="161"/>
      <c r="VF24" s="161"/>
      <c r="VG24" s="161"/>
      <c r="VH24" s="161"/>
      <c r="VI24" s="161"/>
      <c r="VJ24" s="161"/>
      <c r="VK24" s="161"/>
      <c r="VL24" s="161"/>
      <c r="VM24" s="161"/>
      <c r="VN24" s="161"/>
      <c r="VO24" s="161"/>
      <c r="VP24" s="161"/>
      <c r="VQ24" s="161"/>
      <c r="VR24" s="161"/>
      <c r="VS24" s="161"/>
      <c r="VT24" s="161"/>
      <c r="VU24" s="161"/>
      <c r="VV24" s="161"/>
      <c r="VW24" s="161"/>
      <c r="VX24" s="161"/>
      <c r="VY24" s="161"/>
      <c r="VZ24" s="161"/>
      <c r="WA24" s="161"/>
      <c r="WB24" s="161"/>
      <c r="WC24" s="161"/>
      <c r="WD24" s="161"/>
      <c r="WE24" s="161"/>
      <c r="WF24" s="161"/>
      <c r="WG24" s="161"/>
      <c r="WH24" s="161"/>
      <c r="WI24" s="161"/>
      <c r="WJ24" s="161"/>
      <c r="WK24" s="161"/>
      <c r="WL24" s="161"/>
      <c r="WM24" s="161"/>
      <c r="WN24" s="161"/>
      <c r="WO24" s="161"/>
      <c r="WP24" s="161"/>
      <c r="WQ24" s="161"/>
      <c r="WR24" s="161"/>
      <c r="WS24" s="161"/>
      <c r="WT24" s="161"/>
      <c r="WU24" s="161"/>
      <c r="WV24" s="161"/>
      <c r="WW24" s="161"/>
      <c r="WX24" s="161"/>
      <c r="WY24" s="161"/>
      <c r="WZ24" s="161"/>
      <c r="XA24" s="161"/>
      <c r="XB24" s="161"/>
      <c r="XC24" s="161"/>
      <c r="XD24" s="161"/>
      <c r="XE24" s="161"/>
      <c r="XF24" s="161"/>
      <c r="XG24" s="161"/>
      <c r="XH24" s="161"/>
      <c r="XI24" s="161"/>
      <c r="XJ24" s="161"/>
      <c r="XK24" s="161"/>
      <c r="XL24" s="161"/>
      <c r="XM24" s="161"/>
      <c r="XN24" s="161"/>
      <c r="XO24" s="161"/>
      <c r="XP24" s="161"/>
      <c r="XQ24" s="161"/>
      <c r="XR24" s="161"/>
      <c r="XS24" s="161"/>
      <c r="XT24" s="161"/>
      <c r="XU24" s="161"/>
      <c r="XV24" s="161"/>
      <c r="XW24" s="161"/>
      <c r="XX24" s="161"/>
      <c r="XY24" s="161"/>
      <c r="XZ24" s="161"/>
      <c r="YA24" s="161"/>
      <c r="YB24" s="161"/>
      <c r="YC24" s="161"/>
      <c r="YD24" s="161"/>
      <c r="YE24" s="161"/>
      <c r="YF24" s="161"/>
      <c r="YG24" s="161"/>
      <c r="YH24" s="161"/>
      <c r="YI24" s="161"/>
      <c r="YJ24" s="161"/>
      <c r="YK24" s="161"/>
      <c r="YL24" s="161"/>
      <c r="YM24" s="161"/>
      <c r="YN24" s="161"/>
      <c r="YO24" s="161"/>
      <c r="YP24" s="161"/>
      <c r="YQ24" s="161"/>
      <c r="YR24" s="161"/>
      <c r="YS24" s="161"/>
      <c r="YT24" s="161"/>
      <c r="YU24" s="161"/>
      <c r="YV24" s="161"/>
      <c r="YW24" s="161"/>
      <c r="YX24" s="161"/>
      <c r="YY24" s="161"/>
      <c r="YZ24" s="161"/>
      <c r="ZA24" s="161"/>
      <c r="ZB24" s="161"/>
      <c r="ZC24" s="161"/>
      <c r="ZD24" s="161"/>
      <c r="ZE24" s="161"/>
      <c r="ZF24" s="161"/>
      <c r="ZG24" s="161"/>
      <c r="ZH24" s="161"/>
      <c r="ZI24" s="161"/>
      <c r="ZJ24" s="161"/>
      <c r="ZK24" s="161"/>
      <c r="ZL24" s="161"/>
      <c r="ZM24" s="161"/>
      <c r="ZN24" s="161"/>
      <c r="ZO24" s="161"/>
      <c r="ZP24" s="161"/>
      <c r="ZQ24" s="161"/>
      <c r="ZR24" s="161"/>
      <c r="ZS24" s="161"/>
      <c r="ZT24" s="161"/>
      <c r="ZU24" s="161"/>
      <c r="ZV24" s="161"/>
      <c r="ZW24" s="161"/>
      <c r="ZX24" s="161"/>
      <c r="ZY24" s="161"/>
      <c r="ZZ24" s="161"/>
      <c r="AAA24" s="161"/>
      <c r="AAB24" s="161"/>
      <c r="AAC24" s="161"/>
      <c r="AAD24" s="161"/>
      <c r="AAE24" s="161"/>
      <c r="AAF24" s="161"/>
      <c r="AAG24" s="161"/>
      <c r="AAH24" s="161"/>
      <c r="AAI24" s="161"/>
      <c r="AAJ24" s="161"/>
      <c r="AAK24" s="161"/>
      <c r="AAL24" s="161"/>
      <c r="AAM24" s="161"/>
      <c r="AAN24" s="161"/>
      <c r="AAO24" s="161"/>
      <c r="AAP24" s="161"/>
      <c r="AAQ24" s="161"/>
      <c r="AAR24" s="161"/>
      <c r="AAS24" s="161"/>
      <c r="AAT24" s="161"/>
      <c r="AAU24" s="161"/>
      <c r="AAV24" s="161"/>
      <c r="AAW24" s="161"/>
      <c r="AAX24" s="161"/>
      <c r="AAY24" s="161"/>
      <c r="AAZ24" s="161"/>
      <c r="ABA24" s="161"/>
      <c r="ABB24" s="161"/>
      <c r="ABC24" s="161"/>
      <c r="ABD24" s="161"/>
      <c r="ABE24" s="161"/>
      <c r="ABF24" s="161"/>
      <c r="ABG24" s="161"/>
      <c r="ABH24" s="161"/>
      <c r="ABI24" s="161"/>
      <c r="ABJ24" s="161"/>
      <c r="ABK24" s="161"/>
      <c r="ABL24" s="161"/>
      <c r="ABM24" s="161"/>
      <c r="ABN24" s="161"/>
      <c r="ABO24" s="161"/>
      <c r="ABP24" s="161"/>
      <c r="ABQ24" s="161"/>
      <c r="ABR24" s="161"/>
      <c r="ABS24" s="161"/>
      <c r="ABT24" s="161"/>
      <c r="ABU24" s="161"/>
      <c r="ABV24" s="161"/>
      <c r="ABW24" s="161"/>
      <c r="ABX24" s="161"/>
      <c r="ABY24" s="161"/>
      <c r="ABZ24" s="161"/>
      <c r="ACA24" s="161"/>
      <c r="ACB24" s="161"/>
      <c r="ACC24" s="161"/>
      <c r="ACD24" s="161"/>
      <c r="ACE24" s="161"/>
      <c r="ACF24" s="161"/>
      <c r="ACG24" s="161"/>
      <c r="ACH24" s="161"/>
      <c r="ACI24" s="161"/>
      <c r="ACJ24" s="161"/>
      <c r="ACK24" s="161"/>
      <c r="ACL24" s="161"/>
      <c r="ACM24" s="161"/>
      <c r="ACN24" s="161"/>
      <c r="ACO24" s="161"/>
      <c r="ACP24" s="161"/>
      <c r="ACQ24" s="161"/>
      <c r="ACR24" s="161"/>
      <c r="ACS24" s="161"/>
      <c r="ACT24" s="161"/>
      <c r="ACU24" s="161"/>
      <c r="ACV24" s="161"/>
      <c r="ACW24" s="161"/>
      <c r="ACX24" s="161"/>
      <c r="ACY24" s="161"/>
      <c r="ACZ24" s="161"/>
      <c r="ADA24" s="161"/>
      <c r="ADB24" s="161"/>
      <c r="ADC24" s="161"/>
      <c r="ADD24" s="161"/>
      <c r="ADE24" s="161"/>
      <c r="ADF24" s="161"/>
      <c r="ADG24" s="161"/>
      <c r="ADH24" s="161"/>
      <c r="ADI24" s="161"/>
      <c r="ADJ24" s="161"/>
      <c r="ADK24" s="161"/>
      <c r="ADL24" s="161"/>
      <c r="ADM24" s="161"/>
      <c r="ADN24" s="161"/>
      <c r="ADO24" s="161"/>
      <c r="ADP24" s="161"/>
      <c r="ADQ24" s="161"/>
      <c r="ADR24" s="161"/>
      <c r="ADS24" s="161"/>
      <c r="ADT24" s="161"/>
      <c r="ADU24" s="161"/>
      <c r="ADV24" s="161"/>
      <c r="ADW24" s="161"/>
      <c r="ADX24" s="161"/>
      <c r="ADY24" s="161"/>
      <c r="ADZ24" s="161"/>
      <c r="AEA24" s="161"/>
      <c r="AEB24" s="161"/>
      <c r="AEC24" s="161"/>
      <c r="AED24" s="161"/>
      <c r="AEE24" s="161"/>
      <c r="AEF24" s="161"/>
      <c r="AEG24" s="161"/>
      <c r="AEH24" s="161"/>
      <c r="AEI24" s="161"/>
      <c r="AEJ24" s="161"/>
      <c r="AEK24" s="161"/>
      <c r="AEL24" s="161"/>
      <c r="AEM24" s="161"/>
      <c r="AEN24" s="161"/>
      <c r="AEO24" s="161"/>
      <c r="AEP24" s="161"/>
      <c r="AEQ24" s="161"/>
      <c r="AER24" s="161"/>
      <c r="AES24" s="161"/>
      <c r="AET24" s="161"/>
      <c r="AEU24" s="161"/>
      <c r="AEV24" s="161"/>
      <c r="AEW24" s="161"/>
      <c r="AEX24" s="161"/>
      <c r="AEY24" s="161"/>
      <c r="AEZ24" s="161"/>
      <c r="AFA24" s="161"/>
      <c r="AFB24" s="161"/>
      <c r="AFC24" s="161"/>
      <c r="AFD24" s="161"/>
      <c r="AFE24" s="161"/>
      <c r="AFF24" s="161"/>
      <c r="AFG24" s="161"/>
      <c r="AFH24" s="161"/>
      <c r="AFI24" s="161"/>
      <c r="AFJ24" s="161"/>
      <c r="AFK24" s="161"/>
      <c r="AFL24" s="161"/>
      <c r="AFM24" s="161"/>
      <c r="AFN24" s="161"/>
      <c r="AFO24" s="161"/>
      <c r="AFP24" s="161"/>
      <c r="AFQ24" s="161"/>
      <c r="AFR24" s="161"/>
      <c r="AFS24" s="161"/>
      <c r="AFT24" s="161"/>
      <c r="AFU24" s="161"/>
      <c r="AFV24" s="161"/>
      <c r="AFW24" s="161"/>
      <c r="AFX24" s="161"/>
      <c r="AFY24" s="161"/>
      <c r="AFZ24" s="161"/>
      <c r="AGA24" s="161"/>
      <c r="AGB24" s="161"/>
      <c r="AGC24" s="161"/>
      <c r="AGD24" s="161"/>
      <c r="AGE24" s="161"/>
      <c r="AGF24" s="161"/>
      <c r="AGG24" s="161"/>
      <c r="AGH24" s="161"/>
      <c r="AGI24" s="161"/>
      <c r="AGJ24" s="161"/>
      <c r="AGK24" s="161"/>
      <c r="AGL24" s="161"/>
      <c r="AGM24" s="161"/>
      <c r="AGN24" s="161"/>
      <c r="AGO24" s="161"/>
      <c r="AGP24" s="161"/>
      <c r="AGQ24" s="161"/>
      <c r="AGR24" s="161"/>
      <c r="AGS24" s="161"/>
      <c r="AGT24" s="161"/>
      <c r="AGU24" s="161"/>
      <c r="AGV24" s="161"/>
      <c r="AGW24" s="161"/>
      <c r="AGX24" s="161"/>
      <c r="AGY24" s="161"/>
      <c r="AGZ24" s="161"/>
      <c r="AHA24" s="161"/>
      <c r="AHB24" s="161"/>
      <c r="AHC24" s="161"/>
      <c r="AHD24" s="161"/>
      <c r="AHE24" s="161"/>
      <c r="AHF24" s="161"/>
      <c r="AHG24" s="161"/>
      <c r="AHH24" s="161"/>
      <c r="AHI24" s="161"/>
      <c r="AHJ24" s="161"/>
      <c r="AHK24" s="161"/>
      <c r="AHL24" s="161"/>
      <c r="AHM24" s="161"/>
      <c r="AHN24" s="161"/>
      <c r="AHO24" s="161"/>
      <c r="AHP24" s="161"/>
      <c r="AHQ24" s="161"/>
      <c r="AHR24" s="161"/>
      <c r="AHS24" s="161"/>
      <c r="AHT24" s="161"/>
      <c r="AHU24" s="161"/>
      <c r="AHV24" s="161"/>
      <c r="AHW24" s="161"/>
      <c r="AHX24" s="161"/>
      <c r="AHY24" s="161"/>
      <c r="AHZ24" s="161"/>
      <c r="AIA24" s="161"/>
      <c r="AIB24" s="161"/>
      <c r="AIC24" s="161"/>
      <c r="AID24" s="161"/>
      <c r="AIE24" s="161"/>
      <c r="AIF24" s="161"/>
    </row>
    <row r="25" spans="1:916" s="21" customFormat="1" ht="12.75">
      <c r="B25" s="309" t="s">
        <v>141</v>
      </c>
      <c r="C25" s="146" t="s">
        <v>1829</v>
      </c>
      <c r="D25" s="508"/>
      <c r="E25" s="324"/>
      <c r="F25" s="144">
        <f>'CBA {G}'!A$16</f>
        <v>5</v>
      </c>
      <c r="G25" s="325" t="s">
        <v>380</v>
      </c>
      <c r="H25" s="258">
        <f>'CBA {G}'!A$10</f>
        <v>2845</v>
      </c>
      <c r="I25" s="259">
        <f>'CBA {G}'!A$8</f>
        <v>42645</v>
      </c>
      <c r="J25" s="259">
        <f>'CBA {G}'!A$12</f>
        <v>0</v>
      </c>
      <c r="K25" s="259">
        <f>'CBA {G}'!A$14</f>
        <v>0</v>
      </c>
      <c r="L25" s="259">
        <f>SUM('CBA {G}'!Q$5:Q$1000)</f>
        <v>0</v>
      </c>
      <c r="M25" s="259"/>
      <c r="N25" s="260">
        <f>'CBA {G}'!A$18</f>
        <v>42645</v>
      </c>
      <c r="O25" s="259">
        <f>'CBA {G}'!A$20</f>
        <v>42645</v>
      </c>
      <c r="P25" s="259">
        <f>SUM('CBA {G}'!R$5:R$1000)</f>
        <v>0</v>
      </c>
      <c r="Q25" s="261">
        <f t="shared" si="8"/>
        <v>39866.317659156768</v>
      </c>
      <c r="R25" s="261">
        <f t="shared" si="9"/>
        <v>39866.317659156768</v>
      </c>
      <c r="S25" s="259">
        <f>SUM('CBA {G}'!AM$5:AM$1000)</f>
        <v>9937.9396591560362</v>
      </c>
      <c r="T25" s="259">
        <f>SUM('CBA {G}'!AD$5:AD$1000)</f>
        <v>0</v>
      </c>
      <c r="U25" s="133">
        <f>IFERROR(S25/Q25,0)</f>
        <v>0.24928160519168047</v>
      </c>
      <c r="V25" s="133">
        <f>IFERROR(((S25*1.1)+(T25))/R25,0)</f>
        <v>0.27420976571084849</v>
      </c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  <c r="PJ25" s="161"/>
      <c r="PK25" s="161"/>
      <c r="PL25" s="161"/>
      <c r="PM25" s="161"/>
      <c r="PN25" s="161"/>
      <c r="PO25" s="161"/>
      <c r="PP25" s="161"/>
      <c r="PQ25" s="161"/>
      <c r="PR25" s="161"/>
      <c r="PS25" s="161"/>
      <c r="PT25" s="161"/>
      <c r="PU25" s="161"/>
      <c r="PV25" s="161"/>
      <c r="PW25" s="161"/>
      <c r="PX25" s="161"/>
      <c r="PY25" s="161"/>
      <c r="PZ25" s="161"/>
      <c r="QA25" s="161"/>
      <c r="QB25" s="161"/>
      <c r="QC25" s="161"/>
      <c r="QD25" s="161"/>
      <c r="QE25" s="161"/>
      <c r="QF25" s="161"/>
      <c r="QG25" s="161"/>
      <c r="QH25" s="161"/>
      <c r="QI25" s="161"/>
      <c r="QJ25" s="161"/>
      <c r="QK25" s="161"/>
      <c r="QL25" s="161"/>
      <c r="QM25" s="161"/>
      <c r="QN25" s="161"/>
      <c r="QO25" s="161"/>
      <c r="QP25" s="161"/>
      <c r="QQ25" s="161"/>
      <c r="QR25" s="161"/>
      <c r="QS25" s="161"/>
      <c r="QT25" s="161"/>
      <c r="QU25" s="161"/>
      <c r="QV25" s="161"/>
      <c r="QW25" s="161"/>
      <c r="QX25" s="161"/>
      <c r="QY25" s="161"/>
      <c r="QZ25" s="161"/>
      <c r="RA25" s="161"/>
      <c r="RB25" s="161"/>
      <c r="RC25" s="161"/>
      <c r="RD25" s="161"/>
      <c r="RE25" s="161"/>
      <c r="RF25" s="161"/>
      <c r="RG25" s="161"/>
      <c r="RH25" s="161"/>
      <c r="RI25" s="161"/>
      <c r="RJ25" s="161"/>
      <c r="RK25" s="161"/>
      <c r="RL25" s="161"/>
      <c r="RM25" s="161"/>
      <c r="RN25" s="161"/>
      <c r="RO25" s="161"/>
      <c r="RP25" s="161"/>
      <c r="RQ25" s="161"/>
      <c r="RR25" s="161"/>
      <c r="RS25" s="161"/>
      <c r="RT25" s="161"/>
      <c r="RU25" s="161"/>
      <c r="RV25" s="161"/>
      <c r="RW25" s="161"/>
      <c r="RX25" s="161"/>
      <c r="RY25" s="161"/>
      <c r="RZ25" s="161"/>
      <c r="SA25" s="161"/>
      <c r="SB25" s="161"/>
      <c r="SC25" s="161"/>
      <c r="SD25" s="161"/>
      <c r="SE25" s="161"/>
      <c r="SF25" s="161"/>
      <c r="SG25" s="161"/>
      <c r="SH25" s="161"/>
      <c r="SI25" s="161"/>
      <c r="SJ25" s="161"/>
      <c r="SK25" s="161"/>
      <c r="SL25" s="161"/>
      <c r="SM25" s="161"/>
      <c r="SN25" s="161"/>
      <c r="SO25" s="161"/>
      <c r="SP25" s="161"/>
      <c r="SQ25" s="161"/>
      <c r="SR25" s="161"/>
      <c r="SS25" s="161"/>
      <c r="ST25" s="161"/>
      <c r="SU25" s="161"/>
      <c r="SV25" s="161"/>
      <c r="SW25" s="161"/>
      <c r="SX25" s="161"/>
      <c r="SY25" s="161"/>
      <c r="SZ25" s="161"/>
      <c r="TA25" s="161"/>
      <c r="TB25" s="161"/>
      <c r="TC25" s="161"/>
      <c r="TD25" s="161"/>
      <c r="TE25" s="161"/>
      <c r="TF25" s="161"/>
      <c r="TG25" s="161"/>
      <c r="TH25" s="161"/>
      <c r="TI25" s="161"/>
      <c r="TJ25" s="161"/>
      <c r="TK25" s="161"/>
      <c r="TL25" s="161"/>
      <c r="TM25" s="161"/>
      <c r="TN25" s="161"/>
      <c r="TO25" s="161"/>
      <c r="TP25" s="161"/>
      <c r="TQ25" s="161"/>
      <c r="TR25" s="161"/>
      <c r="TS25" s="161"/>
      <c r="TT25" s="161"/>
      <c r="TU25" s="161"/>
      <c r="TV25" s="161"/>
      <c r="TW25" s="161"/>
      <c r="TX25" s="161"/>
      <c r="TY25" s="161"/>
      <c r="TZ25" s="161"/>
      <c r="UA25" s="161"/>
      <c r="UB25" s="161"/>
      <c r="UC25" s="161"/>
      <c r="UD25" s="161"/>
      <c r="UE25" s="161"/>
      <c r="UF25" s="161"/>
      <c r="UG25" s="161"/>
      <c r="UH25" s="161"/>
      <c r="UI25" s="161"/>
      <c r="UJ25" s="161"/>
      <c r="UK25" s="161"/>
      <c r="UL25" s="161"/>
      <c r="UM25" s="161"/>
      <c r="UN25" s="161"/>
      <c r="UO25" s="161"/>
      <c r="UP25" s="161"/>
      <c r="UQ25" s="161"/>
      <c r="UR25" s="161"/>
      <c r="US25" s="161"/>
      <c r="UT25" s="161"/>
      <c r="UU25" s="161"/>
      <c r="UV25" s="161"/>
      <c r="UW25" s="161"/>
      <c r="UX25" s="161"/>
      <c r="UY25" s="161"/>
      <c r="UZ25" s="161"/>
      <c r="VA25" s="161"/>
      <c r="VB25" s="161"/>
      <c r="VC25" s="161"/>
      <c r="VD25" s="161"/>
      <c r="VE25" s="161"/>
      <c r="VF25" s="161"/>
      <c r="VG25" s="161"/>
      <c r="VH25" s="161"/>
      <c r="VI25" s="161"/>
      <c r="VJ25" s="161"/>
      <c r="VK25" s="161"/>
      <c r="VL25" s="161"/>
      <c r="VM25" s="161"/>
      <c r="VN25" s="161"/>
      <c r="VO25" s="161"/>
      <c r="VP25" s="161"/>
      <c r="VQ25" s="161"/>
      <c r="VR25" s="161"/>
      <c r="VS25" s="161"/>
      <c r="VT25" s="161"/>
      <c r="VU25" s="161"/>
      <c r="VV25" s="161"/>
      <c r="VW25" s="161"/>
      <c r="VX25" s="161"/>
      <c r="VY25" s="161"/>
      <c r="VZ25" s="161"/>
      <c r="WA25" s="161"/>
      <c r="WB25" s="161"/>
      <c r="WC25" s="161"/>
      <c r="WD25" s="161"/>
      <c r="WE25" s="161"/>
      <c r="WF25" s="161"/>
      <c r="WG25" s="161"/>
      <c r="WH25" s="161"/>
      <c r="WI25" s="161"/>
      <c r="WJ25" s="161"/>
      <c r="WK25" s="161"/>
      <c r="WL25" s="161"/>
      <c r="WM25" s="161"/>
      <c r="WN25" s="161"/>
      <c r="WO25" s="161"/>
      <c r="WP25" s="161"/>
      <c r="WQ25" s="161"/>
      <c r="WR25" s="161"/>
      <c r="WS25" s="161"/>
      <c r="WT25" s="161"/>
      <c r="WU25" s="161"/>
      <c r="WV25" s="161"/>
      <c r="WW25" s="161"/>
      <c r="WX25" s="161"/>
      <c r="WY25" s="161"/>
      <c r="WZ25" s="161"/>
      <c r="XA25" s="161"/>
      <c r="XB25" s="161"/>
      <c r="XC25" s="161"/>
      <c r="XD25" s="161"/>
      <c r="XE25" s="161"/>
      <c r="XF25" s="161"/>
      <c r="XG25" s="161"/>
      <c r="XH25" s="161"/>
      <c r="XI25" s="161"/>
      <c r="XJ25" s="161"/>
      <c r="XK25" s="161"/>
      <c r="XL25" s="161"/>
      <c r="XM25" s="161"/>
      <c r="XN25" s="161"/>
      <c r="XO25" s="161"/>
      <c r="XP25" s="161"/>
      <c r="XQ25" s="161"/>
      <c r="XR25" s="161"/>
      <c r="XS25" s="161"/>
      <c r="XT25" s="161"/>
      <c r="XU25" s="161"/>
      <c r="XV25" s="161"/>
      <c r="XW25" s="161"/>
      <c r="XX25" s="161"/>
      <c r="XY25" s="161"/>
      <c r="XZ25" s="161"/>
      <c r="YA25" s="161"/>
      <c r="YB25" s="161"/>
      <c r="YC25" s="161"/>
      <c r="YD25" s="161"/>
      <c r="YE25" s="161"/>
      <c r="YF25" s="161"/>
      <c r="YG25" s="161"/>
      <c r="YH25" s="161"/>
      <c r="YI25" s="161"/>
      <c r="YJ25" s="161"/>
      <c r="YK25" s="161"/>
      <c r="YL25" s="161"/>
      <c r="YM25" s="161"/>
      <c r="YN25" s="161"/>
      <c r="YO25" s="161"/>
      <c r="YP25" s="161"/>
      <c r="YQ25" s="161"/>
      <c r="YR25" s="161"/>
      <c r="YS25" s="161"/>
      <c r="YT25" s="161"/>
      <c r="YU25" s="161"/>
      <c r="YV25" s="161"/>
      <c r="YW25" s="161"/>
      <c r="YX25" s="161"/>
      <c r="YY25" s="161"/>
      <c r="YZ25" s="161"/>
      <c r="ZA25" s="161"/>
      <c r="ZB25" s="161"/>
      <c r="ZC25" s="161"/>
      <c r="ZD25" s="161"/>
      <c r="ZE25" s="161"/>
      <c r="ZF25" s="161"/>
      <c r="ZG25" s="161"/>
      <c r="ZH25" s="161"/>
      <c r="ZI25" s="161"/>
      <c r="ZJ25" s="161"/>
      <c r="ZK25" s="161"/>
      <c r="ZL25" s="161"/>
      <c r="ZM25" s="161"/>
      <c r="ZN25" s="161"/>
      <c r="ZO25" s="161"/>
      <c r="ZP25" s="161"/>
      <c r="ZQ25" s="161"/>
      <c r="ZR25" s="161"/>
      <c r="ZS25" s="161"/>
      <c r="ZT25" s="161"/>
      <c r="ZU25" s="161"/>
      <c r="ZV25" s="161"/>
      <c r="ZW25" s="161"/>
      <c r="ZX25" s="161"/>
      <c r="ZY25" s="161"/>
      <c r="ZZ25" s="161"/>
      <c r="AAA25" s="161"/>
      <c r="AAB25" s="161"/>
      <c r="AAC25" s="161"/>
      <c r="AAD25" s="161"/>
      <c r="AAE25" s="161"/>
      <c r="AAF25" s="161"/>
      <c r="AAG25" s="161"/>
      <c r="AAH25" s="161"/>
      <c r="AAI25" s="161"/>
      <c r="AAJ25" s="161"/>
      <c r="AAK25" s="161"/>
      <c r="AAL25" s="161"/>
      <c r="AAM25" s="161"/>
      <c r="AAN25" s="161"/>
      <c r="AAO25" s="161"/>
      <c r="AAP25" s="161"/>
      <c r="AAQ25" s="161"/>
      <c r="AAR25" s="161"/>
      <c r="AAS25" s="161"/>
      <c r="AAT25" s="161"/>
      <c r="AAU25" s="161"/>
      <c r="AAV25" s="161"/>
      <c r="AAW25" s="161"/>
      <c r="AAX25" s="161"/>
      <c r="AAY25" s="161"/>
      <c r="AAZ25" s="161"/>
      <c r="ABA25" s="161"/>
      <c r="ABB25" s="161"/>
      <c r="ABC25" s="161"/>
      <c r="ABD25" s="161"/>
      <c r="ABE25" s="161"/>
      <c r="ABF25" s="161"/>
      <c r="ABG25" s="161"/>
      <c r="ABH25" s="161"/>
      <c r="ABI25" s="161"/>
      <c r="ABJ25" s="161"/>
      <c r="ABK25" s="161"/>
      <c r="ABL25" s="161"/>
      <c r="ABM25" s="161"/>
      <c r="ABN25" s="161"/>
      <c r="ABO25" s="161"/>
      <c r="ABP25" s="161"/>
      <c r="ABQ25" s="161"/>
      <c r="ABR25" s="161"/>
      <c r="ABS25" s="161"/>
      <c r="ABT25" s="161"/>
      <c r="ABU25" s="161"/>
      <c r="ABV25" s="161"/>
      <c r="ABW25" s="161"/>
      <c r="ABX25" s="161"/>
      <c r="ABY25" s="161"/>
      <c r="ABZ25" s="161"/>
      <c r="ACA25" s="161"/>
      <c r="ACB25" s="161"/>
      <c r="ACC25" s="161"/>
      <c r="ACD25" s="161"/>
      <c r="ACE25" s="161"/>
      <c r="ACF25" s="161"/>
      <c r="ACG25" s="161"/>
      <c r="ACH25" s="161"/>
      <c r="ACI25" s="161"/>
      <c r="ACJ25" s="161"/>
      <c r="ACK25" s="161"/>
      <c r="ACL25" s="161"/>
      <c r="ACM25" s="161"/>
      <c r="ACN25" s="161"/>
      <c r="ACO25" s="161"/>
      <c r="ACP25" s="161"/>
      <c r="ACQ25" s="161"/>
      <c r="ACR25" s="161"/>
      <c r="ACS25" s="161"/>
      <c r="ACT25" s="161"/>
      <c r="ACU25" s="161"/>
      <c r="ACV25" s="161"/>
      <c r="ACW25" s="161"/>
      <c r="ACX25" s="161"/>
      <c r="ACY25" s="161"/>
      <c r="ACZ25" s="161"/>
      <c r="ADA25" s="161"/>
      <c r="ADB25" s="161"/>
      <c r="ADC25" s="161"/>
      <c r="ADD25" s="161"/>
      <c r="ADE25" s="161"/>
      <c r="ADF25" s="161"/>
      <c r="ADG25" s="161"/>
      <c r="ADH25" s="161"/>
      <c r="ADI25" s="161"/>
      <c r="ADJ25" s="161"/>
      <c r="ADK25" s="161"/>
      <c r="ADL25" s="161"/>
      <c r="ADM25" s="161"/>
      <c r="ADN25" s="161"/>
      <c r="ADO25" s="161"/>
      <c r="ADP25" s="161"/>
      <c r="ADQ25" s="161"/>
      <c r="ADR25" s="161"/>
      <c r="ADS25" s="161"/>
      <c r="ADT25" s="161"/>
      <c r="ADU25" s="161"/>
      <c r="ADV25" s="161"/>
      <c r="ADW25" s="161"/>
      <c r="ADX25" s="161"/>
      <c r="ADY25" s="161"/>
      <c r="ADZ25" s="161"/>
      <c r="AEA25" s="161"/>
      <c r="AEB25" s="161"/>
      <c r="AEC25" s="161"/>
      <c r="AED25" s="161"/>
      <c r="AEE25" s="161"/>
      <c r="AEF25" s="161"/>
      <c r="AEG25" s="161"/>
      <c r="AEH25" s="161"/>
      <c r="AEI25" s="161"/>
      <c r="AEJ25" s="161"/>
      <c r="AEK25" s="161"/>
      <c r="AEL25" s="161"/>
      <c r="AEM25" s="161"/>
      <c r="AEN25" s="161"/>
      <c r="AEO25" s="161"/>
      <c r="AEP25" s="161"/>
      <c r="AEQ25" s="161"/>
      <c r="AER25" s="161"/>
      <c r="AES25" s="161"/>
      <c r="AET25" s="161"/>
      <c r="AEU25" s="161"/>
      <c r="AEV25" s="161"/>
      <c r="AEW25" s="161"/>
      <c r="AEX25" s="161"/>
      <c r="AEY25" s="161"/>
      <c r="AEZ25" s="161"/>
      <c r="AFA25" s="161"/>
      <c r="AFB25" s="161"/>
      <c r="AFC25" s="161"/>
      <c r="AFD25" s="161"/>
      <c r="AFE25" s="161"/>
      <c r="AFF25" s="161"/>
      <c r="AFG25" s="161"/>
      <c r="AFH25" s="161"/>
      <c r="AFI25" s="161"/>
      <c r="AFJ25" s="161"/>
      <c r="AFK25" s="161"/>
      <c r="AFL25" s="161"/>
      <c r="AFM25" s="161"/>
      <c r="AFN25" s="161"/>
      <c r="AFO25" s="161"/>
      <c r="AFP25" s="161"/>
      <c r="AFQ25" s="161"/>
      <c r="AFR25" s="161"/>
      <c r="AFS25" s="161"/>
      <c r="AFT25" s="161"/>
      <c r="AFU25" s="161"/>
      <c r="AFV25" s="161"/>
      <c r="AFW25" s="161"/>
      <c r="AFX25" s="161"/>
      <c r="AFY25" s="161"/>
      <c r="AFZ25" s="161"/>
      <c r="AGA25" s="161"/>
      <c r="AGB25" s="161"/>
      <c r="AGC25" s="161"/>
      <c r="AGD25" s="161"/>
      <c r="AGE25" s="161"/>
      <c r="AGF25" s="161"/>
      <c r="AGG25" s="161"/>
      <c r="AGH25" s="161"/>
      <c r="AGI25" s="161"/>
      <c r="AGJ25" s="161"/>
      <c r="AGK25" s="161"/>
      <c r="AGL25" s="161"/>
      <c r="AGM25" s="161"/>
      <c r="AGN25" s="161"/>
      <c r="AGO25" s="161"/>
      <c r="AGP25" s="161"/>
      <c r="AGQ25" s="161"/>
      <c r="AGR25" s="161"/>
      <c r="AGS25" s="161"/>
      <c r="AGT25" s="161"/>
      <c r="AGU25" s="161"/>
      <c r="AGV25" s="161"/>
      <c r="AGW25" s="161"/>
      <c r="AGX25" s="161"/>
      <c r="AGY25" s="161"/>
      <c r="AGZ25" s="161"/>
      <c r="AHA25" s="161"/>
      <c r="AHB25" s="161"/>
      <c r="AHC25" s="161"/>
      <c r="AHD25" s="161"/>
      <c r="AHE25" s="161"/>
      <c r="AHF25" s="161"/>
      <c r="AHG25" s="161"/>
      <c r="AHH25" s="161"/>
      <c r="AHI25" s="161"/>
      <c r="AHJ25" s="161"/>
      <c r="AHK25" s="161"/>
      <c r="AHL25" s="161"/>
      <c r="AHM25" s="161"/>
      <c r="AHN25" s="161"/>
      <c r="AHO25" s="161"/>
      <c r="AHP25" s="161"/>
      <c r="AHQ25" s="161"/>
      <c r="AHR25" s="161"/>
      <c r="AHS25" s="161"/>
      <c r="AHT25" s="161"/>
      <c r="AHU25" s="161"/>
      <c r="AHV25" s="161"/>
      <c r="AHW25" s="161"/>
      <c r="AHX25" s="161"/>
      <c r="AHY25" s="161"/>
      <c r="AHZ25" s="161"/>
      <c r="AIA25" s="161"/>
      <c r="AIB25" s="161"/>
      <c r="AIC25" s="161"/>
      <c r="AID25" s="161"/>
      <c r="AIE25" s="161"/>
      <c r="AIF25" s="161"/>
    </row>
    <row r="26" spans="1:916" s="21" customFormat="1" ht="12.75">
      <c r="B26" s="309" t="s">
        <v>141</v>
      </c>
      <c r="C26" s="146" t="s">
        <v>1823</v>
      </c>
      <c r="D26" s="508"/>
      <c r="E26" s="324"/>
      <c r="F26" s="144">
        <f>IFERROR('Industrial EM {G}'!A$16,0)</f>
        <v>0</v>
      </c>
      <c r="G26" s="325" t="s">
        <v>380</v>
      </c>
      <c r="H26" s="258">
        <f>'Industrial EM {G}'!A$10</f>
        <v>0</v>
      </c>
      <c r="I26" s="259">
        <f>'Industrial EM {G}'!A$8</f>
        <v>567.38</v>
      </c>
      <c r="J26" s="259">
        <f>'Industrial EM {G}'!A$12</f>
        <v>0</v>
      </c>
      <c r="K26" s="259">
        <f>'Industrial EM {G}'!A$14</f>
        <v>0</v>
      </c>
      <c r="L26" s="259">
        <f>SUM('Industrial EM {G}'!Q$5:Q$1000)</f>
        <v>0</v>
      </c>
      <c r="M26" s="259"/>
      <c r="N26" s="260">
        <f>'Industrial EM {G}'!A$18</f>
        <v>567.38</v>
      </c>
      <c r="O26" s="259">
        <f>'Industrial EM {G}'!A$20</f>
        <v>567.38</v>
      </c>
      <c r="P26" s="259">
        <f>SUM('Industrial EM {G}'!R$5:R$1000)</f>
        <v>0</v>
      </c>
      <c r="Q26" s="261">
        <f t="shared" si="8"/>
        <v>530.41039543797319</v>
      </c>
      <c r="R26" s="261">
        <f t="shared" si="9"/>
        <v>530.41039543797319</v>
      </c>
      <c r="S26" s="259">
        <f>SUM('Industrial EM {G}'!AM$5:AM$1000)</f>
        <v>0</v>
      </c>
      <c r="T26" s="259">
        <f>SUM('Industrial EM {G}'!AD$5:AD$1000)</f>
        <v>0</v>
      </c>
      <c r="U26" s="133">
        <f>IFERROR(S26/Q26,0)</f>
        <v>0</v>
      </c>
      <c r="V26" s="133">
        <f>IFERROR(((S26*1.1)+(T26))/R26,0)</f>
        <v>0</v>
      </c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  <c r="PJ26" s="161"/>
      <c r="PK26" s="161"/>
      <c r="PL26" s="161"/>
      <c r="PM26" s="161"/>
      <c r="PN26" s="161"/>
      <c r="PO26" s="161"/>
      <c r="PP26" s="161"/>
      <c r="PQ26" s="161"/>
      <c r="PR26" s="161"/>
      <c r="PS26" s="161"/>
      <c r="PT26" s="161"/>
      <c r="PU26" s="161"/>
      <c r="PV26" s="161"/>
      <c r="PW26" s="161"/>
      <c r="PX26" s="161"/>
      <c r="PY26" s="161"/>
      <c r="PZ26" s="161"/>
      <c r="QA26" s="161"/>
      <c r="QB26" s="161"/>
      <c r="QC26" s="161"/>
      <c r="QD26" s="161"/>
      <c r="QE26" s="161"/>
      <c r="QF26" s="161"/>
      <c r="QG26" s="161"/>
      <c r="QH26" s="161"/>
      <c r="QI26" s="161"/>
      <c r="QJ26" s="161"/>
      <c r="QK26" s="161"/>
      <c r="QL26" s="161"/>
      <c r="QM26" s="161"/>
      <c r="QN26" s="161"/>
      <c r="QO26" s="161"/>
      <c r="QP26" s="161"/>
      <c r="QQ26" s="161"/>
      <c r="QR26" s="161"/>
      <c r="QS26" s="161"/>
      <c r="QT26" s="161"/>
      <c r="QU26" s="161"/>
      <c r="QV26" s="161"/>
      <c r="QW26" s="161"/>
      <c r="QX26" s="161"/>
      <c r="QY26" s="161"/>
      <c r="QZ26" s="161"/>
      <c r="RA26" s="161"/>
      <c r="RB26" s="161"/>
      <c r="RC26" s="161"/>
      <c r="RD26" s="161"/>
      <c r="RE26" s="161"/>
      <c r="RF26" s="161"/>
      <c r="RG26" s="161"/>
      <c r="RH26" s="161"/>
      <c r="RI26" s="161"/>
      <c r="RJ26" s="161"/>
      <c r="RK26" s="161"/>
      <c r="RL26" s="161"/>
      <c r="RM26" s="161"/>
      <c r="RN26" s="161"/>
      <c r="RO26" s="161"/>
      <c r="RP26" s="161"/>
      <c r="RQ26" s="161"/>
      <c r="RR26" s="161"/>
      <c r="RS26" s="161"/>
      <c r="RT26" s="161"/>
      <c r="RU26" s="161"/>
      <c r="RV26" s="161"/>
      <c r="RW26" s="161"/>
      <c r="RX26" s="161"/>
      <c r="RY26" s="161"/>
      <c r="RZ26" s="161"/>
      <c r="SA26" s="161"/>
      <c r="SB26" s="161"/>
      <c r="SC26" s="161"/>
      <c r="SD26" s="161"/>
      <c r="SE26" s="161"/>
      <c r="SF26" s="161"/>
      <c r="SG26" s="161"/>
      <c r="SH26" s="161"/>
      <c r="SI26" s="161"/>
      <c r="SJ26" s="161"/>
      <c r="SK26" s="161"/>
      <c r="SL26" s="161"/>
      <c r="SM26" s="161"/>
      <c r="SN26" s="161"/>
      <c r="SO26" s="161"/>
      <c r="SP26" s="161"/>
      <c r="SQ26" s="161"/>
      <c r="SR26" s="161"/>
      <c r="SS26" s="161"/>
      <c r="ST26" s="161"/>
      <c r="SU26" s="161"/>
      <c r="SV26" s="161"/>
      <c r="SW26" s="161"/>
      <c r="SX26" s="161"/>
      <c r="SY26" s="161"/>
      <c r="SZ26" s="161"/>
      <c r="TA26" s="161"/>
      <c r="TB26" s="161"/>
      <c r="TC26" s="161"/>
      <c r="TD26" s="161"/>
      <c r="TE26" s="161"/>
      <c r="TF26" s="161"/>
      <c r="TG26" s="161"/>
      <c r="TH26" s="161"/>
      <c r="TI26" s="161"/>
      <c r="TJ26" s="161"/>
      <c r="TK26" s="161"/>
      <c r="TL26" s="161"/>
      <c r="TM26" s="161"/>
      <c r="TN26" s="161"/>
      <c r="TO26" s="161"/>
      <c r="TP26" s="161"/>
      <c r="TQ26" s="161"/>
      <c r="TR26" s="161"/>
      <c r="TS26" s="161"/>
      <c r="TT26" s="161"/>
      <c r="TU26" s="161"/>
      <c r="TV26" s="161"/>
      <c r="TW26" s="161"/>
      <c r="TX26" s="161"/>
      <c r="TY26" s="161"/>
      <c r="TZ26" s="161"/>
      <c r="UA26" s="161"/>
      <c r="UB26" s="161"/>
      <c r="UC26" s="161"/>
      <c r="UD26" s="161"/>
      <c r="UE26" s="161"/>
      <c r="UF26" s="161"/>
      <c r="UG26" s="161"/>
      <c r="UH26" s="161"/>
      <c r="UI26" s="161"/>
      <c r="UJ26" s="161"/>
      <c r="UK26" s="161"/>
      <c r="UL26" s="161"/>
      <c r="UM26" s="161"/>
      <c r="UN26" s="161"/>
      <c r="UO26" s="161"/>
      <c r="UP26" s="161"/>
      <c r="UQ26" s="161"/>
      <c r="UR26" s="161"/>
      <c r="US26" s="161"/>
      <c r="UT26" s="161"/>
      <c r="UU26" s="161"/>
      <c r="UV26" s="161"/>
      <c r="UW26" s="161"/>
      <c r="UX26" s="161"/>
      <c r="UY26" s="161"/>
      <c r="UZ26" s="161"/>
      <c r="VA26" s="161"/>
      <c r="VB26" s="161"/>
      <c r="VC26" s="161"/>
      <c r="VD26" s="161"/>
      <c r="VE26" s="161"/>
      <c r="VF26" s="161"/>
      <c r="VG26" s="161"/>
      <c r="VH26" s="161"/>
      <c r="VI26" s="161"/>
      <c r="VJ26" s="161"/>
      <c r="VK26" s="161"/>
      <c r="VL26" s="161"/>
      <c r="VM26" s="161"/>
      <c r="VN26" s="161"/>
      <c r="VO26" s="161"/>
      <c r="VP26" s="161"/>
      <c r="VQ26" s="161"/>
      <c r="VR26" s="161"/>
      <c r="VS26" s="161"/>
      <c r="VT26" s="161"/>
      <c r="VU26" s="161"/>
      <c r="VV26" s="161"/>
      <c r="VW26" s="161"/>
      <c r="VX26" s="161"/>
      <c r="VY26" s="161"/>
      <c r="VZ26" s="161"/>
      <c r="WA26" s="161"/>
      <c r="WB26" s="161"/>
      <c r="WC26" s="161"/>
      <c r="WD26" s="161"/>
      <c r="WE26" s="161"/>
      <c r="WF26" s="161"/>
      <c r="WG26" s="161"/>
      <c r="WH26" s="161"/>
      <c r="WI26" s="161"/>
      <c r="WJ26" s="161"/>
      <c r="WK26" s="161"/>
      <c r="WL26" s="161"/>
      <c r="WM26" s="161"/>
      <c r="WN26" s="161"/>
      <c r="WO26" s="161"/>
      <c r="WP26" s="161"/>
      <c r="WQ26" s="161"/>
      <c r="WR26" s="161"/>
      <c r="WS26" s="161"/>
      <c r="WT26" s="161"/>
      <c r="WU26" s="161"/>
      <c r="WV26" s="161"/>
      <c r="WW26" s="161"/>
      <c r="WX26" s="161"/>
      <c r="WY26" s="161"/>
      <c r="WZ26" s="161"/>
      <c r="XA26" s="161"/>
      <c r="XB26" s="161"/>
      <c r="XC26" s="161"/>
      <c r="XD26" s="161"/>
      <c r="XE26" s="161"/>
      <c r="XF26" s="161"/>
      <c r="XG26" s="161"/>
      <c r="XH26" s="161"/>
      <c r="XI26" s="161"/>
      <c r="XJ26" s="161"/>
      <c r="XK26" s="161"/>
      <c r="XL26" s="161"/>
      <c r="XM26" s="161"/>
      <c r="XN26" s="161"/>
      <c r="XO26" s="161"/>
      <c r="XP26" s="161"/>
      <c r="XQ26" s="161"/>
      <c r="XR26" s="161"/>
      <c r="XS26" s="161"/>
      <c r="XT26" s="161"/>
      <c r="XU26" s="161"/>
      <c r="XV26" s="161"/>
      <c r="XW26" s="161"/>
      <c r="XX26" s="161"/>
      <c r="XY26" s="161"/>
      <c r="XZ26" s="161"/>
      <c r="YA26" s="161"/>
      <c r="YB26" s="161"/>
      <c r="YC26" s="161"/>
      <c r="YD26" s="161"/>
      <c r="YE26" s="161"/>
      <c r="YF26" s="161"/>
      <c r="YG26" s="161"/>
      <c r="YH26" s="161"/>
      <c r="YI26" s="161"/>
      <c r="YJ26" s="161"/>
      <c r="YK26" s="161"/>
      <c r="YL26" s="161"/>
      <c r="YM26" s="161"/>
      <c r="YN26" s="161"/>
      <c r="YO26" s="161"/>
      <c r="YP26" s="161"/>
      <c r="YQ26" s="161"/>
      <c r="YR26" s="161"/>
      <c r="YS26" s="161"/>
      <c r="YT26" s="161"/>
      <c r="YU26" s="161"/>
      <c r="YV26" s="161"/>
      <c r="YW26" s="161"/>
      <c r="YX26" s="161"/>
      <c r="YY26" s="161"/>
      <c r="YZ26" s="161"/>
      <c r="ZA26" s="161"/>
      <c r="ZB26" s="161"/>
      <c r="ZC26" s="161"/>
      <c r="ZD26" s="161"/>
      <c r="ZE26" s="161"/>
      <c r="ZF26" s="161"/>
      <c r="ZG26" s="161"/>
      <c r="ZH26" s="161"/>
      <c r="ZI26" s="161"/>
      <c r="ZJ26" s="161"/>
      <c r="ZK26" s="161"/>
      <c r="ZL26" s="161"/>
      <c r="ZM26" s="161"/>
      <c r="ZN26" s="161"/>
      <c r="ZO26" s="161"/>
      <c r="ZP26" s="161"/>
      <c r="ZQ26" s="161"/>
      <c r="ZR26" s="161"/>
      <c r="ZS26" s="161"/>
      <c r="ZT26" s="161"/>
      <c r="ZU26" s="161"/>
      <c r="ZV26" s="161"/>
      <c r="ZW26" s="161"/>
      <c r="ZX26" s="161"/>
      <c r="ZY26" s="161"/>
      <c r="ZZ26" s="161"/>
      <c r="AAA26" s="161"/>
      <c r="AAB26" s="161"/>
      <c r="AAC26" s="161"/>
      <c r="AAD26" s="161"/>
      <c r="AAE26" s="161"/>
      <c r="AAF26" s="161"/>
      <c r="AAG26" s="161"/>
      <c r="AAH26" s="161"/>
      <c r="AAI26" s="161"/>
      <c r="AAJ26" s="161"/>
      <c r="AAK26" s="161"/>
      <c r="AAL26" s="161"/>
      <c r="AAM26" s="161"/>
      <c r="AAN26" s="161"/>
      <c r="AAO26" s="161"/>
      <c r="AAP26" s="161"/>
      <c r="AAQ26" s="161"/>
      <c r="AAR26" s="161"/>
      <c r="AAS26" s="161"/>
      <c r="AAT26" s="161"/>
      <c r="AAU26" s="161"/>
      <c r="AAV26" s="161"/>
      <c r="AAW26" s="161"/>
      <c r="AAX26" s="161"/>
      <c r="AAY26" s="161"/>
      <c r="AAZ26" s="161"/>
      <c r="ABA26" s="161"/>
      <c r="ABB26" s="161"/>
      <c r="ABC26" s="161"/>
      <c r="ABD26" s="161"/>
      <c r="ABE26" s="161"/>
      <c r="ABF26" s="161"/>
      <c r="ABG26" s="161"/>
      <c r="ABH26" s="161"/>
      <c r="ABI26" s="161"/>
      <c r="ABJ26" s="161"/>
      <c r="ABK26" s="161"/>
      <c r="ABL26" s="161"/>
      <c r="ABM26" s="161"/>
      <c r="ABN26" s="161"/>
      <c r="ABO26" s="161"/>
      <c r="ABP26" s="161"/>
      <c r="ABQ26" s="161"/>
      <c r="ABR26" s="161"/>
      <c r="ABS26" s="161"/>
      <c r="ABT26" s="161"/>
      <c r="ABU26" s="161"/>
      <c r="ABV26" s="161"/>
      <c r="ABW26" s="161"/>
      <c r="ABX26" s="161"/>
      <c r="ABY26" s="161"/>
      <c r="ABZ26" s="161"/>
      <c r="ACA26" s="161"/>
      <c r="ACB26" s="161"/>
      <c r="ACC26" s="161"/>
      <c r="ACD26" s="161"/>
      <c r="ACE26" s="161"/>
      <c r="ACF26" s="161"/>
      <c r="ACG26" s="161"/>
      <c r="ACH26" s="161"/>
      <c r="ACI26" s="161"/>
      <c r="ACJ26" s="161"/>
      <c r="ACK26" s="161"/>
      <c r="ACL26" s="161"/>
      <c r="ACM26" s="161"/>
      <c r="ACN26" s="161"/>
      <c r="ACO26" s="161"/>
      <c r="ACP26" s="161"/>
      <c r="ACQ26" s="161"/>
      <c r="ACR26" s="161"/>
      <c r="ACS26" s="161"/>
      <c r="ACT26" s="161"/>
      <c r="ACU26" s="161"/>
      <c r="ACV26" s="161"/>
      <c r="ACW26" s="161"/>
      <c r="ACX26" s="161"/>
      <c r="ACY26" s="161"/>
      <c r="ACZ26" s="161"/>
      <c r="ADA26" s="161"/>
      <c r="ADB26" s="161"/>
      <c r="ADC26" s="161"/>
      <c r="ADD26" s="161"/>
      <c r="ADE26" s="161"/>
      <c r="ADF26" s="161"/>
      <c r="ADG26" s="161"/>
      <c r="ADH26" s="161"/>
      <c r="ADI26" s="161"/>
      <c r="ADJ26" s="161"/>
      <c r="ADK26" s="161"/>
      <c r="ADL26" s="161"/>
      <c r="ADM26" s="161"/>
      <c r="ADN26" s="161"/>
      <c r="ADO26" s="161"/>
      <c r="ADP26" s="161"/>
      <c r="ADQ26" s="161"/>
      <c r="ADR26" s="161"/>
      <c r="ADS26" s="161"/>
      <c r="ADT26" s="161"/>
      <c r="ADU26" s="161"/>
      <c r="ADV26" s="161"/>
      <c r="ADW26" s="161"/>
      <c r="ADX26" s="161"/>
      <c r="ADY26" s="161"/>
      <c r="ADZ26" s="161"/>
      <c r="AEA26" s="161"/>
      <c r="AEB26" s="161"/>
      <c r="AEC26" s="161"/>
      <c r="AED26" s="161"/>
      <c r="AEE26" s="161"/>
      <c r="AEF26" s="161"/>
      <c r="AEG26" s="161"/>
      <c r="AEH26" s="161"/>
      <c r="AEI26" s="161"/>
      <c r="AEJ26" s="161"/>
      <c r="AEK26" s="161"/>
      <c r="AEL26" s="161"/>
      <c r="AEM26" s="161"/>
      <c r="AEN26" s="161"/>
      <c r="AEO26" s="161"/>
      <c r="AEP26" s="161"/>
      <c r="AEQ26" s="161"/>
      <c r="AER26" s="161"/>
      <c r="AES26" s="161"/>
      <c r="AET26" s="161"/>
      <c r="AEU26" s="161"/>
      <c r="AEV26" s="161"/>
      <c r="AEW26" s="161"/>
      <c r="AEX26" s="161"/>
      <c r="AEY26" s="161"/>
      <c r="AEZ26" s="161"/>
      <c r="AFA26" s="161"/>
      <c r="AFB26" s="161"/>
      <c r="AFC26" s="161"/>
      <c r="AFD26" s="161"/>
      <c r="AFE26" s="161"/>
      <c r="AFF26" s="161"/>
      <c r="AFG26" s="161"/>
      <c r="AFH26" s="161"/>
      <c r="AFI26" s="161"/>
      <c r="AFJ26" s="161"/>
      <c r="AFK26" s="161"/>
      <c r="AFL26" s="161"/>
      <c r="AFM26" s="161"/>
      <c r="AFN26" s="161"/>
      <c r="AFO26" s="161"/>
      <c r="AFP26" s="161"/>
      <c r="AFQ26" s="161"/>
      <c r="AFR26" s="161"/>
      <c r="AFS26" s="161"/>
      <c r="AFT26" s="161"/>
      <c r="AFU26" s="161"/>
      <c r="AFV26" s="161"/>
      <c r="AFW26" s="161"/>
      <c r="AFX26" s="161"/>
      <c r="AFY26" s="161"/>
      <c r="AFZ26" s="161"/>
      <c r="AGA26" s="161"/>
      <c r="AGB26" s="161"/>
      <c r="AGC26" s="161"/>
      <c r="AGD26" s="161"/>
      <c r="AGE26" s="161"/>
      <c r="AGF26" s="161"/>
      <c r="AGG26" s="161"/>
      <c r="AGH26" s="161"/>
      <c r="AGI26" s="161"/>
      <c r="AGJ26" s="161"/>
      <c r="AGK26" s="161"/>
      <c r="AGL26" s="161"/>
      <c r="AGM26" s="161"/>
      <c r="AGN26" s="161"/>
      <c r="AGO26" s="161"/>
      <c r="AGP26" s="161"/>
      <c r="AGQ26" s="161"/>
      <c r="AGR26" s="161"/>
      <c r="AGS26" s="161"/>
      <c r="AGT26" s="161"/>
      <c r="AGU26" s="161"/>
      <c r="AGV26" s="161"/>
      <c r="AGW26" s="161"/>
      <c r="AGX26" s="161"/>
      <c r="AGY26" s="161"/>
      <c r="AGZ26" s="161"/>
      <c r="AHA26" s="161"/>
      <c r="AHB26" s="161"/>
      <c r="AHC26" s="161"/>
      <c r="AHD26" s="161"/>
      <c r="AHE26" s="161"/>
      <c r="AHF26" s="161"/>
      <c r="AHG26" s="161"/>
      <c r="AHH26" s="161"/>
      <c r="AHI26" s="161"/>
      <c r="AHJ26" s="161"/>
      <c r="AHK26" s="161"/>
      <c r="AHL26" s="161"/>
      <c r="AHM26" s="161"/>
      <c r="AHN26" s="161"/>
      <c r="AHO26" s="161"/>
      <c r="AHP26" s="161"/>
      <c r="AHQ26" s="161"/>
      <c r="AHR26" s="161"/>
      <c r="AHS26" s="161"/>
      <c r="AHT26" s="161"/>
      <c r="AHU26" s="161"/>
      <c r="AHV26" s="161"/>
      <c r="AHW26" s="161"/>
      <c r="AHX26" s="161"/>
      <c r="AHY26" s="161"/>
      <c r="AHZ26" s="161"/>
      <c r="AIA26" s="161"/>
      <c r="AIB26" s="161"/>
      <c r="AIC26" s="161"/>
      <c r="AID26" s="161"/>
      <c r="AIE26" s="161"/>
      <c r="AIF26" s="161"/>
    </row>
    <row r="27" spans="1:916" s="21" customFormat="1" ht="12.75">
      <c r="B27" s="309" t="s">
        <v>123</v>
      </c>
      <c r="C27" s="174" t="s">
        <v>400</v>
      </c>
      <c r="D27" s="174"/>
      <c r="E27" s="324"/>
      <c r="F27" s="144">
        <f>'CI New Construction {G}'!A$16</f>
        <v>15</v>
      </c>
      <c r="G27" s="325" t="s">
        <v>380</v>
      </c>
      <c r="H27" s="258">
        <f>'CI New Construction {G}'!A$10</f>
        <v>52324</v>
      </c>
      <c r="I27" s="259">
        <f>'CI New Construction {G}'!A$8</f>
        <v>58065.160000000033</v>
      </c>
      <c r="J27" s="259">
        <f>'CI New Construction {G}'!A$12</f>
        <v>260123</v>
      </c>
      <c r="K27" s="259">
        <f>'CI New Construction {G}'!A$14</f>
        <v>599</v>
      </c>
      <c r="L27" s="259">
        <f>SUM('CI New Construction {G}'!Q$5:Q$1000)</f>
        <v>260722</v>
      </c>
      <c r="M27" s="259"/>
      <c r="N27" s="260">
        <f>'CI New Construction {G}'!A$18</f>
        <v>318188.16000000003</v>
      </c>
      <c r="O27" s="259">
        <f>'CI New Construction {G}'!A$20</f>
        <v>318787.16000000003</v>
      </c>
      <c r="P27" s="259">
        <f>SUM('CI New Construction {G}'!R$5:R$1000)</f>
        <v>0</v>
      </c>
      <c r="Q27" s="261">
        <f t="shared" si="8"/>
        <v>297455.510890904</v>
      </c>
      <c r="R27" s="261">
        <f t="shared" si="9"/>
        <v>298015.48097597458</v>
      </c>
      <c r="S27" s="259">
        <f>SUM('CI New Construction {G}'!AM$5:AM$1000)</f>
        <v>507504.63244377449</v>
      </c>
      <c r="T27" s="259">
        <f>SUM('CI New Construction {G}'!AD$5:AD$1000)</f>
        <v>0</v>
      </c>
      <c r="U27" s="133">
        <f t="shared" si="10"/>
        <v>1.7061530678109003</v>
      </c>
      <c r="V27" s="133">
        <f t="shared" si="11"/>
        <v>1.873241933136881</v>
      </c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  <c r="PJ27" s="161"/>
      <c r="PK27" s="161"/>
      <c r="PL27" s="161"/>
      <c r="PM27" s="161"/>
      <c r="PN27" s="161"/>
      <c r="PO27" s="161"/>
      <c r="PP27" s="161"/>
      <c r="PQ27" s="161"/>
      <c r="PR27" s="161"/>
      <c r="PS27" s="161"/>
      <c r="PT27" s="161"/>
      <c r="PU27" s="161"/>
      <c r="PV27" s="161"/>
      <c r="PW27" s="161"/>
      <c r="PX27" s="161"/>
      <c r="PY27" s="161"/>
      <c r="PZ27" s="161"/>
      <c r="QA27" s="161"/>
      <c r="QB27" s="161"/>
      <c r="QC27" s="161"/>
      <c r="QD27" s="161"/>
      <c r="QE27" s="161"/>
      <c r="QF27" s="161"/>
      <c r="QG27" s="161"/>
      <c r="QH27" s="161"/>
      <c r="QI27" s="161"/>
      <c r="QJ27" s="161"/>
      <c r="QK27" s="161"/>
      <c r="QL27" s="161"/>
      <c r="QM27" s="161"/>
      <c r="QN27" s="161"/>
      <c r="QO27" s="161"/>
      <c r="QP27" s="161"/>
      <c r="QQ27" s="161"/>
      <c r="QR27" s="161"/>
      <c r="QS27" s="161"/>
      <c r="QT27" s="161"/>
      <c r="QU27" s="161"/>
      <c r="QV27" s="161"/>
      <c r="QW27" s="161"/>
      <c r="QX27" s="161"/>
      <c r="QY27" s="161"/>
      <c r="QZ27" s="161"/>
      <c r="RA27" s="161"/>
      <c r="RB27" s="161"/>
      <c r="RC27" s="161"/>
      <c r="RD27" s="161"/>
      <c r="RE27" s="161"/>
      <c r="RF27" s="161"/>
      <c r="RG27" s="161"/>
      <c r="RH27" s="161"/>
      <c r="RI27" s="161"/>
      <c r="RJ27" s="161"/>
      <c r="RK27" s="161"/>
      <c r="RL27" s="161"/>
      <c r="RM27" s="161"/>
      <c r="RN27" s="161"/>
      <c r="RO27" s="161"/>
      <c r="RP27" s="161"/>
      <c r="RQ27" s="161"/>
      <c r="RR27" s="161"/>
      <c r="RS27" s="161"/>
      <c r="RT27" s="161"/>
      <c r="RU27" s="161"/>
      <c r="RV27" s="161"/>
      <c r="RW27" s="161"/>
      <c r="RX27" s="161"/>
      <c r="RY27" s="161"/>
      <c r="RZ27" s="161"/>
      <c r="SA27" s="161"/>
      <c r="SB27" s="161"/>
      <c r="SC27" s="161"/>
      <c r="SD27" s="161"/>
      <c r="SE27" s="161"/>
      <c r="SF27" s="161"/>
      <c r="SG27" s="161"/>
      <c r="SH27" s="161"/>
      <c r="SI27" s="161"/>
      <c r="SJ27" s="161"/>
      <c r="SK27" s="161"/>
      <c r="SL27" s="161"/>
      <c r="SM27" s="161"/>
      <c r="SN27" s="161"/>
      <c r="SO27" s="161"/>
      <c r="SP27" s="161"/>
      <c r="SQ27" s="161"/>
      <c r="SR27" s="161"/>
      <c r="SS27" s="161"/>
      <c r="ST27" s="161"/>
      <c r="SU27" s="161"/>
      <c r="SV27" s="161"/>
      <c r="SW27" s="161"/>
      <c r="SX27" s="161"/>
      <c r="SY27" s="161"/>
      <c r="SZ27" s="161"/>
      <c r="TA27" s="161"/>
      <c r="TB27" s="161"/>
      <c r="TC27" s="161"/>
      <c r="TD27" s="161"/>
      <c r="TE27" s="161"/>
      <c r="TF27" s="161"/>
      <c r="TG27" s="161"/>
      <c r="TH27" s="161"/>
      <c r="TI27" s="161"/>
      <c r="TJ27" s="161"/>
      <c r="TK27" s="161"/>
      <c r="TL27" s="161"/>
      <c r="TM27" s="161"/>
      <c r="TN27" s="161"/>
      <c r="TO27" s="161"/>
      <c r="TP27" s="161"/>
      <c r="TQ27" s="161"/>
      <c r="TR27" s="161"/>
      <c r="TS27" s="161"/>
      <c r="TT27" s="161"/>
      <c r="TU27" s="161"/>
      <c r="TV27" s="161"/>
      <c r="TW27" s="161"/>
      <c r="TX27" s="161"/>
      <c r="TY27" s="161"/>
      <c r="TZ27" s="161"/>
      <c r="UA27" s="161"/>
      <c r="UB27" s="161"/>
      <c r="UC27" s="161"/>
      <c r="UD27" s="161"/>
      <c r="UE27" s="161"/>
      <c r="UF27" s="161"/>
      <c r="UG27" s="161"/>
      <c r="UH27" s="161"/>
      <c r="UI27" s="161"/>
      <c r="UJ27" s="161"/>
      <c r="UK27" s="161"/>
      <c r="UL27" s="161"/>
      <c r="UM27" s="161"/>
      <c r="UN27" s="161"/>
      <c r="UO27" s="161"/>
      <c r="UP27" s="161"/>
      <c r="UQ27" s="161"/>
      <c r="UR27" s="161"/>
      <c r="US27" s="161"/>
      <c r="UT27" s="161"/>
      <c r="UU27" s="161"/>
      <c r="UV27" s="161"/>
      <c r="UW27" s="161"/>
      <c r="UX27" s="161"/>
      <c r="UY27" s="161"/>
      <c r="UZ27" s="161"/>
      <c r="VA27" s="161"/>
      <c r="VB27" s="161"/>
      <c r="VC27" s="161"/>
      <c r="VD27" s="161"/>
      <c r="VE27" s="161"/>
      <c r="VF27" s="161"/>
      <c r="VG27" s="161"/>
      <c r="VH27" s="161"/>
      <c r="VI27" s="161"/>
      <c r="VJ27" s="161"/>
      <c r="VK27" s="161"/>
      <c r="VL27" s="161"/>
      <c r="VM27" s="161"/>
      <c r="VN27" s="161"/>
      <c r="VO27" s="161"/>
      <c r="VP27" s="161"/>
      <c r="VQ27" s="161"/>
      <c r="VR27" s="161"/>
      <c r="VS27" s="161"/>
      <c r="VT27" s="161"/>
      <c r="VU27" s="161"/>
      <c r="VV27" s="161"/>
      <c r="VW27" s="161"/>
      <c r="VX27" s="161"/>
      <c r="VY27" s="161"/>
      <c r="VZ27" s="161"/>
      <c r="WA27" s="161"/>
      <c r="WB27" s="161"/>
      <c r="WC27" s="161"/>
      <c r="WD27" s="161"/>
      <c r="WE27" s="161"/>
      <c r="WF27" s="161"/>
      <c r="WG27" s="161"/>
      <c r="WH27" s="161"/>
      <c r="WI27" s="161"/>
      <c r="WJ27" s="161"/>
      <c r="WK27" s="161"/>
      <c r="WL27" s="161"/>
      <c r="WM27" s="161"/>
      <c r="WN27" s="161"/>
      <c r="WO27" s="161"/>
      <c r="WP27" s="161"/>
      <c r="WQ27" s="161"/>
      <c r="WR27" s="161"/>
      <c r="WS27" s="161"/>
      <c r="WT27" s="161"/>
      <c r="WU27" s="161"/>
      <c r="WV27" s="161"/>
      <c r="WW27" s="161"/>
      <c r="WX27" s="161"/>
      <c r="WY27" s="161"/>
      <c r="WZ27" s="161"/>
      <c r="XA27" s="161"/>
      <c r="XB27" s="161"/>
      <c r="XC27" s="161"/>
      <c r="XD27" s="161"/>
      <c r="XE27" s="161"/>
      <c r="XF27" s="161"/>
      <c r="XG27" s="161"/>
      <c r="XH27" s="161"/>
      <c r="XI27" s="161"/>
      <c r="XJ27" s="161"/>
      <c r="XK27" s="161"/>
      <c r="XL27" s="161"/>
      <c r="XM27" s="161"/>
      <c r="XN27" s="161"/>
      <c r="XO27" s="161"/>
      <c r="XP27" s="161"/>
      <c r="XQ27" s="161"/>
      <c r="XR27" s="161"/>
      <c r="XS27" s="161"/>
      <c r="XT27" s="161"/>
      <c r="XU27" s="161"/>
      <c r="XV27" s="161"/>
      <c r="XW27" s="161"/>
      <c r="XX27" s="161"/>
      <c r="XY27" s="161"/>
      <c r="XZ27" s="161"/>
      <c r="YA27" s="161"/>
      <c r="YB27" s="161"/>
      <c r="YC27" s="161"/>
      <c r="YD27" s="161"/>
      <c r="YE27" s="161"/>
      <c r="YF27" s="161"/>
      <c r="YG27" s="161"/>
      <c r="YH27" s="161"/>
      <c r="YI27" s="161"/>
      <c r="YJ27" s="161"/>
      <c r="YK27" s="161"/>
      <c r="YL27" s="161"/>
      <c r="YM27" s="161"/>
      <c r="YN27" s="161"/>
      <c r="YO27" s="161"/>
      <c r="YP27" s="161"/>
      <c r="YQ27" s="161"/>
      <c r="YR27" s="161"/>
      <c r="YS27" s="161"/>
      <c r="YT27" s="161"/>
      <c r="YU27" s="161"/>
      <c r="YV27" s="161"/>
      <c r="YW27" s="161"/>
      <c r="YX27" s="161"/>
      <c r="YY27" s="161"/>
      <c r="YZ27" s="161"/>
      <c r="ZA27" s="161"/>
      <c r="ZB27" s="161"/>
      <c r="ZC27" s="161"/>
      <c r="ZD27" s="161"/>
      <c r="ZE27" s="161"/>
      <c r="ZF27" s="161"/>
      <c r="ZG27" s="161"/>
      <c r="ZH27" s="161"/>
      <c r="ZI27" s="161"/>
      <c r="ZJ27" s="161"/>
      <c r="ZK27" s="161"/>
      <c r="ZL27" s="161"/>
      <c r="ZM27" s="161"/>
      <c r="ZN27" s="161"/>
      <c r="ZO27" s="161"/>
      <c r="ZP27" s="161"/>
      <c r="ZQ27" s="161"/>
      <c r="ZR27" s="161"/>
      <c r="ZS27" s="161"/>
      <c r="ZT27" s="161"/>
      <c r="ZU27" s="161"/>
      <c r="ZV27" s="161"/>
      <c r="ZW27" s="161"/>
      <c r="ZX27" s="161"/>
      <c r="ZY27" s="161"/>
      <c r="ZZ27" s="161"/>
      <c r="AAA27" s="161"/>
      <c r="AAB27" s="161"/>
      <c r="AAC27" s="161"/>
      <c r="AAD27" s="161"/>
      <c r="AAE27" s="161"/>
      <c r="AAF27" s="161"/>
      <c r="AAG27" s="161"/>
      <c r="AAH27" s="161"/>
      <c r="AAI27" s="161"/>
      <c r="AAJ27" s="161"/>
      <c r="AAK27" s="161"/>
      <c r="AAL27" s="161"/>
      <c r="AAM27" s="161"/>
      <c r="AAN27" s="161"/>
      <c r="AAO27" s="161"/>
      <c r="AAP27" s="161"/>
      <c r="AAQ27" s="161"/>
      <c r="AAR27" s="161"/>
      <c r="AAS27" s="161"/>
      <c r="AAT27" s="161"/>
      <c r="AAU27" s="161"/>
      <c r="AAV27" s="161"/>
      <c r="AAW27" s="161"/>
      <c r="AAX27" s="161"/>
      <c r="AAY27" s="161"/>
      <c r="AAZ27" s="161"/>
      <c r="ABA27" s="161"/>
      <c r="ABB27" s="161"/>
      <c r="ABC27" s="161"/>
      <c r="ABD27" s="161"/>
      <c r="ABE27" s="161"/>
      <c r="ABF27" s="161"/>
      <c r="ABG27" s="161"/>
      <c r="ABH27" s="161"/>
      <c r="ABI27" s="161"/>
      <c r="ABJ27" s="161"/>
      <c r="ABK27" s="161"/>
      <c r="ABL27" s="161"/>
      <c r="ABM27" s="161"/>
      <c r="ABN27" s="161"/>
      <c r="ABO27" s="161"/>
      <c r="ABP27" s="161"/>
      <c r="ABQ27" s="161"/>
      <c r="ABR27" s="161"/>
      <c r="ABS27" s="161"/>
      <c r="ABT27" s="161"/>
      <c r="ABU27" s="161"/>
      <c r="ABV27" s="161"/>
      <c r="ABW27" s="161"/>
      <c r="ABX27" s="161"/>
      <c r="ABY27" s="161"/>
      <c r="ABZ27" s="161"/>
      <c r="ACA27" s="161"/>
      <c r="ACB27" s="161"/>
      <c r="ACC27" s="161"/>
      <c r="ACD27" s="161"/>
      <c r="ACE27" s="161"/>
      <c r="ACF27" s="161"/>
      <c r="ACG27" s="161"/>
      <c r="ACH27" s="161"/>
      <c r="ACI27" s="161"/>
      <c r="ACJ27" s="161"/>
      <c r="ACK27" s="161"/>
      <c r="ACL27" s="161"/>
      <c r="ACM27" s="161"/>
      <c r="ACN27" s="161"/>
      <c r="ACO27" s="161"/>
      <c r="ACP27" s="161"/>
      <c r="ACQ27" s="161"/>
      <c r="ACR27" s="161"/>
      <c r="ACS27" s="161"/>
      <c r="ACT27" s="161"/>
      <c r="ACU27" s="161"/>
      <c r="ACV27" s="161"/>
      <c r="ACW27" s="161"/>
      <c r="ACX27" s="161"/>
      <c r="ACY27" s="161"/>
      <c r="ACZ27" s="161"/>
      <c r="ADA27" s="161"/>
      <c r="ADB27" s="161"/>
      <c r="ADC27" s="161"/>
      <c r="ADD27" s="161"/>
      <c r="ADE27" s="161"/>
      <c r="ADF27" s="161"/>
      <c r="ADG27" s="161"/>
      <c r="ADH27" s="161"/>
      <c r="ADI27" s="161"/>
      <c r="ADJ27" s="161"/>
      <c r="ADK27" s="161"/>
      <c r="ADL27" s="161"/>
      <c r="ADM27" s="161"/>
      <c r="ADN27" s="161"/>
      <c r="ADO27" s="161"/>
      <c r="ADP27" s="161"/>
      <c r="ADQ27" s="161"/>
      <c r="ADR27" s="161"/>
      <c r="ADS27" s="161"/>
      <c r="ADT27" s="161"/>
      <c r="ADU27" s="161"/>
      <c r="ADV27" s="161"/>
      <c r="ADW27" s="161"/>
      <c r="ADX27" s="161"/>
      <c r="ADY27" s="161"/>
      <c r="ADZ27" s="161"/>
      <c r="AEA27" s="161"/>
      <c r="AEB27" s="161"/>
      <c r="AEC27" s="161"/>
      <c r="AED27" s="161"/>
      <c r="AEE27" s="161"/>
      <c r="AEF27" s="161"/>
      <c r="AEG27" s="161"/>
      <c r="AEH27" s="161"/>
      <c r="AEI27" s="161"/>
      <c r="AEJ27" s="161"/>
      <c r="AEK27" s="161"/>
      <c r="AEL27" s="161"/>
      <c r="AEM27" s="161"/>
      <c r="AEN27" s="161"/>
      <c r="AEO27" s="161"/>
      <c r="AEP27" s="161"/>
      <c r="AEQ27" s="161"/>
      <c r="AER27" s="161"/>
      <c r="AES27" s="161"/>
      <c r="AET27" s="161"/>
      <c r="AEU27" s="161"/>
      <c r="AEV27" s="161"/>
      <c r="AEW27" s="161"/>
      <c r="AEX27" s="161"/>
      <c r="AEY27" s="161"/>
      <c r="AEZ27" s="161"/>
      <c r="AFA27" s="161"/>
      <c r="AFB27" s="161"/>
      <c r="AFC27" s="161"/>
      <c r="AFD27" s="161"/>
      <c r="AFE27" s="161"/>
      <c r="AFF27" s="161"/>
      <c r="AFG27" s="161"/>
      <c r="AFH27" s="161"/>
      <c r="AFI27" s="161"/>
      <c r="AFJ27" s="161"/>
      <c r="AFK27" s="161"/>
      <c r="AFL27" s="161"/>
      <c r="AFM27" s="161"/>
      <c r="AFN27" s="161"/>
      <c r="AFO27" s="161"/>
      <c r="AFP27" s="161"/>
      <c r="AFQ27" s="161"/>
      <c r="AFR27" s="161"/>
      <c r="AFS27" s="161"/>
      <c r="AFT27" s="161"/>
      <c r="AFU27" s="161"/>
      <c r="AFV27" s="161"/>
      <c r="AFW27" s="161"/>
      <c r="AFX27" s="161"/>
      <c r="AFY27" s="161"/>
      <c r="AFZ27" s="161"/>
      <c r="AGA27" s="161"/>
      <c r="AGB27" s="161"/>
      <c r="AGC27" s="161"/>
      <c r="AGD27" s="161"/>
      <c r="AGE27" s="161"/>
      <c r="AGF27" s="161"/>
      <c r="AGG27" s="161"/>
      <c r="AGH27" s="161"/>
      <c r="AGI27" s="161"/>
      <c r="AGJ27" s="161"/>
      <c r="AGK27" s="161"/>
      <c r="AGL27" s="161"/>
      <c r="AGM27" s="161"/>
      <c r="AGN27" s="161"/>
      <c r="AGO27" s="161"/>
      <c r="AGP27" s="161"/>
      <c r="AGQ27" s="161"/>
      <c r="AGR27" s="161"/>
      <c r="AGS27" s="161"/>
      <c r="AGT27" s="161"/>
      <c r="AGU27" s="161"/>
      <c r="AGV27" s="161"/>
      <c r="AGW27" s="161"/>
      <c r="AGX27" s="161"/>
      <c r="AGY27" s="161"/>
      <c r="AGZ27" s="161"/>
      <c r="AHA27" s="161"/>
      <c r="AHB27" s="161"/>
      <c r="AHC27" s="161"/>
      <c r="AHD27" s="161"/>
      <c r="AHE27" s="161"/>
      <c r="AHF27" s="161"/>
      <c r="AHG27" s="161"/>
      <c r="AHH27" s="161"/>
      <c r="AHI27" s="161"/>
      <c r="AHJ27" s="161"/>
      <c r="AHK27" s="161"/>
      <c r="AHL27" s="161"/>
      <c r="AHM27" s="161"/>
      <c r="AHN27" s="161"/>
      <c r="AHO27" s="161"/>
      <c r="AHP27" s="161"/>
      <c r="AHQ27" s="161"/>
      <c r="AHR27" s="161"/>
      <c r="AHS27" s="161"/>
      <c r="AHT27" s="161"/>
      <c r="AHU27" s="161"/>
      <c r="AHV27" s="161"/>
      <c r="AHW27" s="161"/>
      <c r="AHX27" s="161"/>
      <c r="AHY27" s="161"/>
      <c r="AHZ27" s="161"/>
      <c r="AIA27" s="161"/>
      <c r="AIB27" s="161"/>
      <c r="AIC27" s="161"/>
      <c r="AID27" s="161"/>
      <c r="AIE27" s="161"/>
      <c r="AIF27" s="161"/>
    </row>
    <row r="28" spans="1:916" s="21" customFormat="1" ht="12.75">
      <c r="B28" s="309" t="s">
        <v>112</v>
      </c>
      <c r="C28" s="174" t="s">
        <v>401</v>
      </c>
      <c r="D28" s="174"/>
      <c r="E28" s="324"/>
      <c r="F28" s="144">
        <f>'Com SEM {G}'!A$16</f>
        <v>3</v>
      </c>
      <c r="G28" s="325" t="s">
        <v>467</v>
      </c>
      <c r="H28" s="258">
        <f>'Com SEM {G}'!A$10</f>
        <v>355433</v>
      </c>
      <c r="I28" s="259">
        <f>'Com SEM {G}'!A$8</f>
        <v>436621.99</v>
      </c>
      <c r="J28" s="259">
        <f>'Com SEM {G}'!A$12</f>
        <v>60278</v>
      </c>
      <c r="K28" s="259">
        <f>'Com SEM {G}'!A$14</f>
        <v>39561</v>
      </c>
      <c r="L28" s="259">
        <f>SUM('Com SEM {G}'!Q$5:Q$1000)</f>
        <v>99839</v>
      </c>
      <c r="M28" s="259"/>
      <c r="N28" s="260">
        <f>'Com SEM {G}'!A$18</f>
        <v>550400.99</v>
      </c>
      <c r="O28" s="259">
        <f>'Com SEM {G}'!A$20</f>
        <v>536460.99</v>
      </c>
      <c r="P28" s="259">
        <f>SUM('Com SEM {G}'!R$5:R$1000)</f>
        <v>0</v>
      </c>
      <c r="Q28" s="261">
        <f t="shared" si="8"/>
        <v>514537.71150789934</v>
      </c>
      <c r="R28" s="261">
        <f t="shared" si="9"/>
        <v>501506.02037954563</v>
      </c>
      <c r="S28" s="259">
        <f>SUM('Com SEM {G}'!AM$5:AM$1000)</f>
        <v>765541.55720257736</v>
      </c>
      <c r="T28" s="259">
        <f>SUM('Com SEM {G}'!AD$5:AD$1000)</f>
        <v>0</v>
      </c>
      <c r="U28" s="133">
        <f t="shared" si="10"/>
        <v>1.4878240021690317</v>
      </c>
      <c r="V28" s="133">
        <f t="shared" si="11"/>
        <v>1.6791338063808829</v>
      </c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  <c r="PJ28" s="161"/>
      <c r="PK28" s="161"/>
      <c r="PL28" s="161"/>
      <c r="PM28" s="161"/>
      <c r="PN28" s="161"/>
      <c r="PO28" s="161"/>
      <c r="PP28" s="161"/>
      <c r="PQ28" s="161"/>
      <c r="PR28" s="161"/>
      <c r="PS28" s="161"/>
      <c r="PT28" s="161"/>
      <c r="PU28" s="161"/>
      <c r="PV28" s="161"/>
      <c r="PW28" s="161"/>
      <c r="PX28" s="161"/>
      <c r="PY28" s="161"/>
      <c r="PZ28" s="161"/>
      <c r="QA28" s="161"/>
      <c r="QB28" s="161"/>
      <c r="QC28" s="161"/>
      <c r="QD28" s="161"/>
      <c r="QE28" s="161"/>
      <c r="QF28" s="161"/>
      <c r="QG28" s="161"/>
      <c r="QH28" s="161"/>
      <c r="QI28" s="161"/>
      <c r="QJ28" s="161"/>
      <c r="QK28" s="161"/>
      <c r="QL28" s="161"/>
      <c r="QM28" s="161"/>
      <c r="QN28" s="161"/>
      <c r="QO28" s="161"/>
      <c r="QP28" s="161"/>
      <c r="QQ28" s="161"/>
      <c r="QR28" s="161"/>
      <c r="QS28" s="161"/>
      <c r="QT28" s="161"/>
      <c r="QU28" s="161"/>
      <c r="QV28" s="161"/>
      <c r="QW28" s="161"/>
      <c r="QX28" s="161"/>
      <c r="QY28" s="161"/>
      <c r="QZ28" s="161"/>
      <c r="RA28" s="161"/>
      <c r="RB28" s="161"/>
      <c r="RC28" s="161"/>
      <c r="RD28" s="161"/>
      <c r="RE28" s="161"/>
      <c r="RF28" s="161"/>
      <c r="RG28" s="161"/>
      <c r="RH28" s="161"/>
      <c r="RI28" s="161"/>
      <c r="RJ28" s="161"/>
      <c r="RK28" s="161"/>
      <c r="RL28" s="161"/>
      <c r="RM28" s="161"/>
      <c r="RN28" s="161"/>
      <c r="RO28" s="161"/>
      <c r="RP28" s="161"/>
      <c r="RQ28" s="161"/>
      <c r="RR28" s="161"/>
      <c r="RS28" s="161"/>
      <c r="RT28" s="161"/>
      <c r="RU28" s="161"/>
      <c r="RV28" s="161"/>
      <c r="RW28" s="161"/>
      <c r="RX28" s="161"/>
      <c r="RY28" s="161"/>
      <c r="RZ28" s="161"/>
      <c r="SA28" s="161"/>
      <c r="SB28" s="161"/>
      <c r="SC28" s="161"/>
      <c r="SD28" s="161"/>
      <c r="SE28" s="161"/>
      <c r="SF28" s="161"/>
      <c r="SG28" s="161"/>
      <c r="SH28" s="161"/>
      <c r="SI28" s="161"/>
      <c r="SJ28" s="161"/>
      <c r="SK28" s="161"/>
      <c r="SL28" s="161"/>
      <c r="SM28" s="161"/>
      <c r="SN28" s="161"/>
      <c r="SO28" s="161"/>
      <c r="SP28" s="161"/>
      <c r="SQ28" s="161"/>
      <c r="SR28" s="161"/>
      <c r="SS28" s="161"/>
      <c r="ST28" s="161"/>
      <c r="SU28" s="161"/>
      <c r="SV28" s="161"/>
      <c r="SW28" s="161"/>
      <c r="SX28" s="161"/>
      <c r="SY28" s="161"/>
      <c r="SZ28" s="161"/>
      <c r="TA28" s="161"/>
      <c r="TB28" s="161"/>
      <c r="TC28" s="161"/>
      <c r="TD28" s="161"/>
      <c r="TE28" s="161"/>
      <c r="TF28" s="161"/>
      <c r="TG28" s="161"/>
      <c r="TH28" s="161"/>
      <c r="TI28" s="161"/>
      <c r="TJ28" s="161"/>
      <c r="TK28" s="161"/>
      <c r="TL28" s="161"/>
      <c r="TM28" s="161"/>
      <c r="TN28" s="161"/>
      <c r="TO28" s="161"/>
      <c r="TP28" s="161"/>
      <c r="TQ28" s="161"/>
      <c r="TR28" s="161"/>
      <c r="TS28" s="161"/>
      <c r="TT28" s="161"/>
      <c r="TU28" s="161"/>
      <c r="TV28" s="161"/>
      <c r="TW28" s="161"/>
      <c r="TX28" s="161"/>
      <c r="TY28" s="161"/>
      <c r="TZ28" s="161"/>
      <c r="UA28" s="161"/>
      <c r="UB28" s="161"/>
      <c r="UC28" s="161"/>
      <c r="UD28" s="161"/>
      <c r="UE28" s="161"/>
      <c r="UF28" s="161"/>
      <c r="UG28" s="161"/>
      <c r="UH28" s="161"/>
      <c r="UI28" s="161"/>
      <c r="UJ28" s="161"/>
      <c r="UK28" s="161"/>
      <c r="UL28" s="161"/>
      <c r="UM28" s="161"/>
      <c r="UN28" s="161"/>
      <c r="UO28" s="161"/>
      <c r="UP28" s="161"/>
      <c r="UQ28" s="161"/>
      <c r="UR28" s="161"/>
      <c r="US28" s="161"/>
      <c r="UT28" s="161"/>
      <c r="UU28" s="161"/>
      <c r="UV28" s="161"/>
      <c r="UW28" s="161"/>
      <c r="UX28" s="161"/>
      <c r="UY28" s="161"/>
      <c r="UZ28" s="161"/>
      <c r="VA28" s="161"/>
      <c r="VB28" s="161"/>
      <c r="VC28" s="161"/>
      <c r="VD28" s="161"/>
      <c r="VE28" s="161"/>
      <c r="VF28" s="161"/>
      <c r="VG28" s="161"/>
      <c r="VH28" s="161"/>
      <c r="VI28" s="161"/>
      <c r="VJ28" s="161"/>
      <c r="VK28" s="161"/>
      <c r="VL28" s="161"/>
      <c r="VM28" s="161"/>
      <c r="VN28" s="161"/>
      <c r="VO28" s="161"/>
      <c r="VP28" s="161"/>
      <c r="VQ28" s="161"/>
      <c r="VR28" s="161"/>
      <c r="VS28" s="161"/>
      <c r="VT28" s="161"/>
      <c r="VU28" s="161"/>
      <c r="VV28" s="161"/>
      <c r="VW28" s="161"/>
      <c r="VX28" s="161"/>
      <c r="VY28" s="161"/>
      <c r="VZ28" s="161"/>
      <c r="WA28" s="161"/>
      <c r="WB28" s="161"/>
      <c r="WC28" s="161"/>
      <c r="WD28" s="161"/>
      <c r="WE28" s="161"/>
      <c r="WF28" s="161"/>
      <c r="WG28" s="161"/>
      <c r="WH28" s="161"/>
      <c r="WI28" s="161"/>
      <c r="WJ28" s="161"/>
      <c r="WK28" s="161"/>
      <c r="WL28" s="161"/>
      <c r="WM28" s="161"/>
      <c r="WN28" s="161"/>
      <c r="WO28" s="161"/>
      <c r="WP28" s="161"/>
      <c r="WQ28" s="161"/>
      <c r="WR28" s="161"/>
      <c r="WS28" s="161"/>
      <c r="WT28" s="161"/>
      <c r="WU28" s="161"/>
      <c r="WV28" s="161"/>
      <c r="WW28" s="161"/>
      <c r="WX28" s="161"/>
      <c r="WY28" s="161"/>
      <c r="WZ28" s="161"/>
      <c r="XA28" s="161"/>
      <c r="XB28" s="161"/>
      <c r="XC28" s="161"/>
      <c r="XD28" s="161"/>
      <c r="XE28" s="161"/>
      <c r="XF28" s="161"/>
      <c r="XG28" s="161"/>
      <c r="XH28" s="161"/>
      <c r="XI28" s="161"/>
      <c r="XJ28" s="161"/>
      <c r="XK28" s="161"/>
      <c r="XL28" s="161"/>
      <c r="XM28" s="161"/>
      <c r="XN28" s="161"/>
      <c r="XO28" s="161"/>
      <c r="XP28" s="161"/>
      <c r="XQ28" s="161"/>
      <c r="XR28" s="161"/>
      <c r="XS28" s="161"/>
      <c r="XT28" s="161"/>
      <c r="XU28" s="161"/>
      <c r="XV28" s="161"/>
      <c r="XW28" s="161"/>
      <c r="XX28" s="161"/>
      <c r="XY28" s="161"/>
      <c r="XZ28" s="161"/>
      <c r="YA28" s="161"/>
      <c r="YB28" s="161"/>
      <c r="YC28" s="161"/>
      <c r="YD28" s="161"/>
      <c r="YE28" s="161"/>
      <c r="YF28" s="161"/>
      <c r="YG28" s="161"/>
      <c r="YH28" s="161"/>
      <c r="YI28" s="161"/>
      <c r="YJ28" s="161"/>
      <c r="YK28" s="161"/>
      <c r="YL28" s="161"/>
      <c r="YM28" s="161"/>
      <c r="YN28" s="161"/>
      <c r="YO28" s="161"/>
      <c r="YP28" s="161"/>
      <c r="YQ28" s="161"/>
      <c r="YR28" s="161"/>
      <c r="YS28" s="161"/>
      <c r="YT28" s="161"/>
      <c r="YU28" s="161"/>
      <c r="YV28" s="161"/>
      <c r="YW28" s="161"/>
      <c r="YX28" s="161"/>
      <c r="YY28" s="161"/>
      <c r="YZ28" s="161"/>
      <c r="ZA28" s="161"/>
      <c r="ZB28" s="161"/>
      <c r="ZC28" s="161"/>
      <c r="ZD28" s="161"/>
      <c r="ZE28" s="161"/>
      <c r="ZF28" s="161"/>
      <c r="ZG28" s="161"/>
      <c r="ZH28" s="161"/>
      <c r="ZI28" s="161"/>
      <c r="ZJ28" s="161"/>
      <c r="ZK28" s="161"/>
      <c r="ZL28" s="161"/>
      <c r="ZM28" s="161"/>
      <c r="ZN28" s="161"/>
      <c r="ZO28" s="161"/>
      <c r="ZP28" s="161"/>
      <c r="ZQ28" s="161"/>
      <c r="ZR28" s="161"/>
      <c r="ZS28" s="161"/>
      <c r="ZT28" s="161"/>
      <c r="ZU28" s="161"/>
      <c r="ZV28" s="161"/>
      <c r="ZW28" s="161"/>
      <c r="ZX28" s="161"/>
      <c r="ZY28" s="161"/>
      <c r="ZZ28" s="161"/>
      <c r="AAA28" s="161"/>
      <c r="AAB28" s="161"/>
      <c r="AAC28" s="161"/>
      <c r="AAD28" s="161"/>
      <c r="AAE28" s="161"/>
      <c r="AAF28" s="161"/>
      <c r="AAG28" s="161"/>
      <c r="AAH28" s="161"/>
      <c r="AAI28" s="161"/>
      <c r="AAJ28" s="161"/>
      <c r="AAK28" s="161"/>
      <c r="AAL28" s="161"/>
      <c r="AAM28" s="161"/>
      <c r="AAN28" s="161"/>
      <c r="AAO28" s="161"/>
      <c r="AAP28" s="161"/>
      <c r="AAQ28" s="161"/>
      <c r="AAR28" s="161"/>
      <c r="AAS28" s="161"/>
      <c r="AAT28" s="161"/>
      <c r="AAU28" s="161"/>
      <c r="AAV28" s="161"/>
      <c r="AAW28" s="161"/>
      <c r="AAX28" s="161"/>
      <c r="AAY28" s="161"/>
      <c r="AAZ28" s="161"/>
      <c r="ABA28" s="161"/>
      <c r="ABB28" s="161"/>
      <c r="ABC28" s="161"/>
      <c r="ABD28" s="161"/>
      <c r="ABE28" s="161"/>
      <c r="ABF28" s="161"/>
      <c r="ABG28" s="161"/>
      <c r="ABH28" s="161"/>
      <c r="ABI28" s="161"/>
      <c r="ABJ28" s="161"/>
      <c r="ABK28" s="161"/>
      <c r="ABL28" s="161"/>
      <c r="ABM28" s="161"/>
      <c r="ABN28" s="161"/>
      <c r="ABO28" s="161"/>
      <c r="ABP28" s="161"/>
      <c r="ABQ28" s="161"/>
      <c r="ABR28" s="161"/>
      <c r="ABS28" s="161"/>
      <c r="ABT28" s="161"/>
      <c r="ABU28" s="161"/>
      <c r="ABV28" s="161"/>
      <c r="ABW28" s="161"/>
      <c r="ABX28" s="161"/>
      <c r="ABY28" s="161"/>
      <c r="ABZ28" s="161"/>
      <c r="ACA28" s="161"/>
      <c r="ACB28" s="161"/>
      <c r="ACC28" s="161"/>
      <c r="ACD28" s="161"/>
      <c r="ACE28" s="161"/>
      <c r="ACF28" s="161"/>
      <c r="ACG28" s="161"/>
      <c r="ACH28" s="161"/>
      <c r="ACI28" s="161"/>
      <c r="ACJ28" s="161"/>
      <c r="ACK28" s="161"/>
      <c r="ACL28" s="161"/>
      <c r="ACM28" s="161"/>
      <c r="ACN28" s="161"/>
      <c r="ACO28" s="161"/>
      <c r="ACP28" s="161"/>
      <c r="ACQ28" s="161"/>
      <c r="ACR28" s="161"/>
      <c r="ACS28" s="161"/>
      <c r="ACT28" s="161"/>
      <c r="ACU28" s="161"/>
      <c r="ACV28" s="161"/>
      <c r="ACW28" s="161"/>
      <c r="ACX28" s="161"/>
      <c r="ACY28" s="161"/>
      <c r="ACZ28" s="161"/>
      <c r="ADA28" s="161"/>
      <c r="ADB28" s="161"/>
      <c r="ADC28" s="161"/>
      <c r="ADD28" s="161"/>
      <c r="ADE28" s="161"/>
      <c r="ADF28" s="161"/>
      <c r="ADG28" s="161"/>
      <c r="ADH28" s="161"/>
      <c r="ADI28" s="161"/>
      <c r="ADJ28" s="161"/>
      <c r="ADK28" s="161"/>
      <c r="ADL28" s="161"/>
      <c r="ADM28" s="161"/>
      <c r="ADN28" s="161"/>
      <c r="ADO28" s="161"/>
      <c r="ADP28" s="161"/>
      <c r="ADQ28" s="161"/>
      <c r="ADR28" s="161"/>
      <c r="ADS28" s="161"/>
      <c r="ADT28" s="161"/>
      <c r="ADU28" s="161"/>
      <c r="ADV28" s="161"/>
      <c r="ADW28" s="161"/>
      <c r="ADX28" s="161"/>
      <c r="ADY28" s="161"/>
      <c r="ADZ28" s="161"/>
      <c r="AEA28" s="161"/>
      <c r="AEB28" s="161"/>
      <c r="AEC28" s="161"/>
      <c r="AED28" s="161"/>
      <c r="AEE28" s="161"/>
      <c r="AEF28" s="161"/>
      <c r="AEG28" s="161"/>
      <c r="AEH28" s="161"/>
      <c r="AEI28" s="161"/>
      <c r="AEJ28" s="161"/>
      <c r="AEK28" s="161"/>
      <c r="AEL28" s="161"/>
      <c r="AEM28" s="161"/>
      <c r="AEN28" s="161"/>
      <c r="AEO28" s="161"/>
      <c r="AEP28" s="161"/>
      <c r="AEQ28" s="161"/>
      <c r="AER28" s="161"/>
      <c r="AES28" s="161"/>
      <c r="AET28" s="161"/>
      <c r="AEU28" s="161"/>
      <c r="AEV28" s="161"/>
      <c r="AEW28" s="161"/>
      <c r="AEX28" s="161"/>
      <c r="AEY28" s="161"/>
      <c r="AEZ28" s="161"/>
      <c r="AFA28" s="161"/>
      <c r="AFB28" s="161"/>
      <c r="AFC28" s="161"/>
      <c r="AFD28" s="161"/>
      <c r="AFE28" s="161"/>
      <c r="AFF28" s="161"/>
      <c r="AFG28" s="161"/>
      <c r="AFH28" s="161"/>
      <c r="AFI28" s="161"/>
      <c r="AFJ28" s="161"/>
      <c r="AFK28" s="161"/>
      <c r="AFL28" s="161"/>
      <c r="AFM28" s="161"/>
      <c r="AFN28" s="161"/>
      <c r="AFO28" s="161"/>
      <c r="AFP28" s="161"/>
      <c r="AFQ28" s="161"/>
      <c r="AFR28" s="161"/>
      <c r="AFS28" s="161"/>
      <c r="AFT28" s="161"/>
      <c r="AFU28" s="161"/>
      <c r="AFV28" s="161"/>
      <c r="AFW28" s="161"/>
      <c r="AFX28" s="161"/>
      <c r="AFY28" s="161"/>
      <c r="AFZ28" s="161"/>
      <c r="AGA28" s="161"/>
      <c r="AGB28" s="161"/>
      <c r="AGC28" s="161"/>
      <c r="AGD28" s="161"/>
      <c r="AGE28" s="161"/>
      <c r="AGF28" s="161"/>
      <c r="AGG28" s="161"/>
      <c r="AGH28" s="161"/>
      <c r="AGI28" s="161"/>
      <c r="AGJ28" s="161"/>
      <c r="AGK28" s="161"/>
      <c r="AGL28" s="161"/>
      <c r="AGM28" s="161"/>
      <c r="AGN28" s="161"/>
      <c r="AGO28" s="161"/>
      <c r="AGP28" s="161"/>
      <c r="AGQ28" s="161"/>
      <c r="AGR28" s="161"/>
      <c r="AGS28" s="161"/>
      <c r="AGT28" s="161"/>
      <c r="AGU28" s="161"/>
      <c r="AGV28" s="161"/>
      <c r="AGW28" s="161"/>
      <c r="AGX28" s="161"/>
      <c r="AGY28" s="161"/>
      <c r="AGZ28" s="161"/>
      <c r="AHA28" s="161"/>
      <c r="AHB28" s="161"/>
      <c r="AHC28" s="161"/>
      <c r="AHD28" s="161"/>
      <c r="AHE28" s="161"/>
      <c r="AHF28" s="161"/>
      <c r="AHG28" s="161"/>
      <c r="AHH28" s="161"/>
      <c r="AHI28" s="161"/>
      <c r="AHJ28" s="161"/>
      <c r="AHK28" s="161"/>
      <c r="AHL28" s="161"/>
      <c r="AHM28" s="161"/>
      <c r="AHN28" s="161"/>
      <c r="AHO28" s="161"/>
      <c r="AHP28" s="161"/>
      <c r="AHQ28" s="161"/>
      <c r="AHR28" s="161"/>
      <c r="AHS28" s="161"/>
      <c r="AHT28" s="161"/>
      <c r="AHU28" s="161"/>
      <c r="AHV28" s="161"/>
      <c r="AHW28" s="161"/>
      <c r="AHX28" s="161"/>
      <c r="AHY28" s="161"/>
      <c r="AHZ28" s="161"/>
      <c r="AIA28" s="161"/>
      <c r="AIB28" s="161"/>
      <c r="AIC28" s="161"/>
      <c r="AID28" s="161"/>
      <c r="AIE28" s="161"/>
      <c r="AIF28" s="161"/>
    </row>
    <row r="29" spans="1:916" s="21" customFormat="1">
      <c r="B29" s="313" t="s">
        <v>112</v>
      </c>
      <c r="C29" s="174" t="s">
        <v>402</v>
      </c>
      <c r="D29" s="174"/>
      <c r="E29" s="324"/>
      <c r="F29" s="144">
        <f>IFERROR('P4P {G}'!A$16,0)</f>
        <v>0</v>
      </c>
      <c r="G29" s="325" t="s">
        <v>467</v>
      </c>
      <c r="H29" s="258">
        <f>'P4P {G}'!A$10</f>
        <v>0</v>
      </c>
      <c r="I29" s="259">
        <f>'P4P {G}'!A$8</f>
        <v>2854.83</v>
      </c>
      <c r="J29" s="259">
        <f>'P4P {G}'!A$12</f>
        <v>0</v>
      </c>
      <c r="K29" s="259">
        <f>'P4P {G}'!A$14</f>
        <v>0</v>
      </c>
      <c r="L29" s="259">
        <f>SUM('P4P {G}'!Q$5:Q$1000)</f>
        <v>0</v>
      </c>
      <c r="M29" s="259"/>
      <c r="N29" s="260">
        <f>'P4P {G}'!A$18</f>
        <v>2854.83</v>
      </c>
      <c r="O29" s="259">
        <f>'P4P {G}'!A$20</f>
        <v>2854.83</v>
      </c>
      <c r="P29" s="259">
        <f>SUM('P4P {G}'!R$5:R$1000)</f>
        <v>0</v>
      </c>
      <c r="Q29" s="261">
        <f t="shared" si="8"/>
        <v>2668.8136860802092</v>
      </c>
      <c r="R29" s="261">
        <f t="shared" si="9"/>
        <v>2668.8136860802092</v>
      </c>
      <c r="S29" s="259">
        <f>SUM('P4P {G}'!AM$5:AM$1000)</f>
        <v>0</v>
      </c>
      <c r="T29" s="259">
        <f>SUM('P4P {G}'!AD$5:AD$1000)</f>
        <v>0</v>
      </c>
      <c r="U29" s="133">
        <f t="shared" si="10"/>
        <v>0</v>
      </c>
      <c r="V29" s="133">
        <f t="shared" si="11"/>
        <v>0</v>
      </c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  <c r="PJ29" s="161"/>
      <c r="PK29" s="161"/>
      <c r="PL29" s="161"/>
      <c r="PM29" s="161"/>
      <c r="PN29" s="161"/>
      <c r="PO29" s="161"/>
      <c r="PP29" s="161"/>
      <c r="PQ29" s="161"/>
      <c r="PR29" s="161"/>
      <c r="PS29" s="161"/>
      <c r="PT29" s="161"/>
      <c r="PU29" s="161"/>
      <c r="PV29" s="161"/>
      <c r="PW29" s="161"/>
      <c r="PX29" s="161"/>
      <c r="PY29" s="161"/>
      <c r="PZ29" s="161"/>
      <c r="QA29" s="161"/>
      <c r="QB29" s="161"/>
      <c r="QC29" s="161"/>
      <c r="QD29" s="161"/>
      <c r="QE29" s="161"/>
      <c r="QF29" s="161"/>
      <c r="QG29" s="161"/>
      <c r="QH29" s="161"/>
      <c r="QI29" s="161"/>
      <c r="QJ29" s="161"/>
      <c r="QK29" s="161"/>
      <c r="QL29" s="161"/>
      <c r="QM29" s="161"/>
      <c r="QN29" s="161"/>
      <c r="QO29" s="161"/>
      <c r="QP29" s="161"/>
      <c r="QQ29" s="161"/>
      <c r="QR29" s="161"/>
      <c r="QS29" s="161"/>
      <c r="QT29" s="161"/>
      <c r="QU29" s="161"/>
      <c r="QV29" s="161"/>
      <c r="QW29" s="161"/>
      <c r="QX29" s="161"/>
      <c r="QY29" s="161"/>
      <c r="QZ29" s="161"/>
      <c r="RA29" s="161"/>
      <c r="RB29" s="161"/>
      <c r="RC29" s="161"/>
      <c r="RD29" s="161"/>
      <c r="RE29" s="161"/>
      <c r="RF29" s="161"/>
      <c r="RG29" s="161"/>
      <c r="RH29" s="161"/>
      <c r="RI29" s="161"/>
      <c r="RJ29" s="161"/>
      <c r="RK29" s="161"/>
      <c r="RL29" s="161"/>
      <c r="RM29" s="161"/>
      <c r="RN29" s="161"/>
      <c r="RO29" s="161"/>
      <c r="RP29" s="161"/>
      <c r="RQ29" s="161"/>
      <c r="RR29" s="161"/>
      <c r="RS29" s="161"/>
      <c r="RT29" s="161"/>
      <c r="RU29" s="161"/>
      <c r="RV29" s="161"/>
      <c r="RW29" s="161"/>
      <c r="RX29" s="161"/>
      <c r="RY29" s="161"/>
      <c r="RZ29" s="161"/>
      <c r="SA29" s="161"/>
      <c r="SB29" s="161"/>
      <c r="SC29" s="161"/>
      <c r="SD29" s="161"/>
      <c r="SE29" s="161"/>
      <c r="SF29" s="161"/>
      <c r="SG29" s="161"/>
      <c r="SH29" s="161"/>
      <c r="SI29" s="161"/>
      <c r="SJ29" s="161"/>
      <c r="SK29" s="161"/>
      <c r="SL29" s="161"/>
      <c r="SM29" s="161"/>
      <c r="SN29" s="161"/>
      <c r="SO29" s="161"/>
      <c r="SP29" s="161"/>
      <c r="SQ29" s="161"/>
      <c r="SR29" s="161"/>
      <c r="SS29" s="161"/>
      <c r="ST29" s="161"/>
      <c r="SU29" s="161"/>
      <c r="SV29" s="161"/>
      <c r="SW29" s="161"/>
      <c r="SX29" s="161"/>
      <c r="SY29" s="161"/>
      <c r="SZ29" s="161"/>
      <c r="TA29" s="161"/>
      <c r="TB29" s="161"/>
      <c r="TC29" s="161"/>
      <c r="TD29" s="161"/>
      <c r="TE29" s="161"/>
      <c r="TF29" s="161"/>
      <c r="TG29" s="161"/>
      <c r="TH29" s="161"/>
      <c r="TI29" s="161"/>
      <c r="TJ29" s="161"/>
      <c r="TK29" s="161"/>
      <c r="TL29" s="161"/>
      <c r="TM29" s="161"/>
      <c r="TN29" s="161"/>
      <c r="TO29" s="161"/>
      <c r="TP29" s="161"/>
      <c r="TQ29" s="161"/>
      <c r="TR29" s="161"/>
      <c r="TS29" s="161"/>
      <c r="TT29" s="161"/>
      <c r="TU29" s="161"/>
      <c r="TV29" s="161"/>
      <c r="TW29" s="161"/>
      <c r="TX29" s="161"/>
      <c r="TY29" s="161"/>
      <c r="TZ29" s="161"/>
      <c r="UA29" s="161"/>
      <c r="UB29" s="161"/>
      <c r="UC29" s="161"/>
      <c r="UD29" s="161"/>
      <c r="UE29" s="161"/>
      <c r="UF29" s="161"/>
      <c r="UG29" s="161"/>
      <c r="UH29" s="161"/>
      <c r="UI29" s="161"/>
      <c r="UJ29" s="161"/>
      <c r="UK29" s="161"/>
      <c r="UL29" s="161"/>
      <c r="UM29" s="161"/>
      <c r="UN29" s="161"/>
      <c r="UO29" s="161"/>
      <c r="UP29" s="161"/>
      <c r="UQ29" s="161"/>
      <c r="UR29" s="161"/>
      <c r="US29" s="161"/>
      <c r="UT29" s="161"/>
      <c r="UU29" s="161"/>
      <c r="UV29" s="161"/>
      <c r="UW29" s="161"/>
      <c r="UX29" s="161"/>
      <c r="UY29" s="161"/>
      <c r="UZ29" s="161"/>
      <c r="VA29" s="161"/>
      <c r="VB29" s="161"/>
      <c r="VC29" s="161"/>
      <c r="VD29" s="161"/>
      <c r="VE29" s="161"/>
      <c r="VF29" s="161"/>
      <c r="VG29" s="161"/>
      <c r="VH29" s="161"/>
      <c r="VI29" s="161"/>
      <c r="VJ29" s="161"/>
      <c r="VK29" s="161"/>
      <c r="VL29" s="161"/>
      <c r="VM29" s="161"/>
      <c r="VN29" s="161"/>
      <c r="VO29" s="161"/>
      <c r="VP29" s="161"/>
      <c r="VQ29" s="161"/>
      <c r="VR29" s="161"/>
      <c r="VS29" s="161"/>
      <c r="VT29" s="161"/>
      <c r="VU29" s="161"/>
      <c r="VV29" s="161"/>
      <c r="VW29" s="161"/>
      <c r="VX29" s="161"/>
      <c r="VY29" s="161"/>
      <c r="VZ29" s="161"/>
      <c r="WA29" s="161"/>
      <c r="WB29" s="161"/>
      <c r="WC29" s="161"/>
      <c r="WD29" s="161"/>
      <c r="WE29" s="161"/>
      <c r="WF29" s="161"/>
      <c r="WG29" s="161"/>
      <c r="WH29" s="161"/>
      <c r="WI29" s="161"/>
      <c r="WJ29" s="161"/>
      <c r="WK29" s="161"/>
      <c r="WL29" s="161"/>
      <c r="WM29" s="161"/>
      <c r="WN29" s="161"/>
      <c r="WO29" s="161"/>
      <c r="WP29" s="161"/>
      <c r="WQ29" s="161"/>
      <c r="WR29" s="161"/>
      <c r="WS29" s="161"/>
      <c r="WT29" s="161"/>
      <c r="WU29" s="161"/>
      <c r="WV29" s="161"/>
      <c r="WW29" s="161"/>
      <c r="WX29" s="161"/>
      <c r="WY29" s="161"/>
      <c r="WZ29" s="161"/>
      <c r="XA29" s="161"/>
      <c r="XB29" s="161"/>
      <c r="XC29" s="161"/>
      <c r="XD29" s="161"/>
      <c r="XE29" s="161"/>
      <c r="XF29" s="161"/>
      <c r="XG29" s="161"/>
      <c r="XH29" s="161"/>
      <c r="XI29" s="161"/>
      <c r="XJ29" s="161"/>
      <c r="XK29" s="161"/>
      <c r="XL29" s="161"/>
      <c r="XM29" s="161"/>
      <c r="XN29" s="161"/>
      <c r="XO29" s="161"/>
      <c r="XP29" s="161"/>
      <c r="XQ29" s="161"/>
      <c r="XR29" s="161"/>
      <c r="XS29" s="161"/>
      <c r="XT29" s="161"/>
      <c r="XU29" s="161"/>
      <c r="XV29" s="161"/>
      <c r="XW29" s="161"/>
      <c r="XX29" s="161"/>
      <c r="XY29" s="161"/>
      <c r="XZ29" s="161"/>
      <c r="YA29" s="161"/>
      <c r="YB29" s="161"/>
      <c r="YC29" s="161"/>
      <c r="YD29" s="161"/>
      <c r="YE29" s="161"/>
      <c r="YF29" s="161"/>
      <c r="YG29" s="161"/>
      <c r="YH29" s="161"/>
      <c r="YI29" s="161"/>
      <c r="YJ29" s="161"/>
      <c r="YK29" s="161"/>
      <c r="YL29" s="161"/>
      <c r="YM29" s="161"/>
      <c r="YN29" s="161"/>
      <c r="YO29" s="161"/>
      <c r="YP29" s="161"/>
      <c r="YQ29" s="161"/>
      <c r="YR29" s="161"/>
      <c r="YS29" s="161"/>
      <c r="YT29" s="161"/>
      <c r="YU29" s="161"/>
      <c r="YV29" s="161"/>
      <c r="YW29" s="161"/>
      <c r="YX29" s="161"/>
      <c r="YY29" s="161"/>
      <c r="YZ29" s="161"/>
      <c r="ZA29" s="161"/>
      <c r="ZB29" s="161"/>
      <c r="ZC29" s="161"/>
      <c r="ZD29" s="161"/>
      <c r="ZE29" s="161"/>
      <c r="ZF29" s="161"/>
      <c r="ZG29" s="161"/>
      <c r="ZH29" s="161"/>
      <c r="ZI29" s="161"/>
      <c r="ZJ29" s="161"/>
      <c r="ZK29" s="161"/>
      <c r="ZL29" s="161"/>
      <c r="ZM29" s="161"/>
      <c r="ZN29" s="161"/>
      <c r="ZO29" s="161"/>
      <c r="ZP29" s="161"/>
      <c r="ZQ29" s="161"/>
      <c r="ZR29" s="161"/>
      <c r="ZS29" s="161"/>
      <c r="ZT29" s="161"/>
      <c r="ZU29" s="161"/>
      <c r="ZV29" s="161"/>
      <c r="ZW29" s="161"/>
      <c r="ZX29" s="161"/>
      <c r="ZY29" s="161"/>
      <c r="ZZ29" s="161"/>
      <c r="AAA29" s="161"/>
      <c r="AAB29" s="161"/>
      <c r="AAC29" s="161"/>
      <c r="AAD29" s="161"/>
      <c r="AAE29" s="161"/>
      <c r="AAF29" s="161"/>
      <c r="AAG29" s="161"/>
      <c r="AAH29" s="161"/>
      <c r="AAI29" s="161"/>
      <c r="AAJ29" s="161"/>
      <c r="AAK29" s="161"/>
      <c r="AAL29" s="161"/>
      <c r="AAM29" s="161"/>
      <c r="AAN29" s="161"/>
      <c r="AAO29" s="161"/>
      <c r="AAP29" s="161"/>
      <c r="AAQ29" s="161"/>
      <c r="AAR29" s="161"/>
      <c r="AAS29" s="161"/>
      <c r="AAT29" s="161"/>
      <c r="AAU29" s="161"/>
      <c r="AAV29" s="161"/>
      <c r="AAW29" s="161"/>
      <c r="AAX29" s="161"/>
      <c r="AAY29" s="161"/>
      <c r="AAZ29" s="161"/>
      <c r="ABA29" s="161"/>
      <c r="ABB29" s="161"/>
      <c r="ABC29" s="161"/>
      <c r="ABD29" s="161"/>
      <c r="ABE29" s="161"/>
      <c r="ABF29" s="161"/>
      <c r="ABG29" s="161"/>
      <c r="ABH29" s="161"/>
      <c r="ABI29" s="161"/>
      <c r="ABJ29" s="161"/>
      <c r="ABK29" s="161"/>
      <c r="ABL29" s="161"/>
      <c r="ABM29" s="161"/>
      <c r="ABN29" s="161"/>
      <c r="ABO29" s="161"/>
      <c r="ABP29" s="161"/>
      <c r="ABQ29" s="161"/>
      <c r="ABR29" s="161"/>
      <c r="ABS29" s="161"/>
      <c r="ABT29" s="161"/>
      <c r="ABU29" s="161"/>
      <c r="ABV29" s="161"/>
      <c r="ABW29" s="161"/>
      <c r="ABX29" s="161"/>
      <c r="ABY29" s="161"/>
      <c r="ABZ29" s="161"/>
      <c r="ACA29" s="161"/>
      <c r="ACB29" s="161"/>
      <c r="ACC29" s="161"/>
      <c r="ACD29" s="161"/>
      <c r="ACE29" s="161"/>
      <c r="ACF29" s="161"/>
      <c r="ACG29" s="161"/>
      <c r="ACH29" s="161"/>
      <c r="ACI29" s="161"/>
      <c r="ACJ29" s="161"/>
      <c r="ACK29" s="161"/>
      <c r="ACL29" s="161"/>
      <c r="ACM29" s="161"/>
      <c r="ACN29" s="161"/>
      <c r="ACO29" s="161"/>
      <c r="ACP29" s="161"/>
      <c r="ACQ29" s="161"/>
      <c r="ACR29" s="161"/>
      <c r="ACS29" s="161"/>
      <c r="ACT29" s="161"/>
      <c r="ACU29" s="161"/>
      <c r="ACV29" s="161"/>
      <c r="ACW29" s="161"/>
      <c r="ACX29" s="161"/>
      <c r="ACY29" s="161"/>
      <c r="ACZ29" s="161"/>
      <c r="ADA29" s="161"/>
      <c r="ADB29" s="161"/>
      <c r="ADC29" s="161"/>
      <c r="ADD29" s="161"/>
      <c r="ADE29" s="161"/>
      <c r="ADF29" s="161"/>
      <c r="ADG29" s="161"/>
      <c r="ADH29" s="161"/>
      <c r="ADI29" s="161"/>
      <c r="ADJ29" s="161"/>
      <c r="ADK29" s="161"/>
      <c r="ADL29" s="161"/>
      <c r="ADM29" s="161"/>
      <c r="ADN29" s="161"/>
      <c r="ADO29" s="161"/>
      <c r="ADP29" s="161"/>
      <c r="ADQ29" s="161"/>
      <c r="ADR29" s="161"/>
      <c r="ADS29" s="161"/>
      <c r="ADT29" s="161"/>
      <c r="ADU29" s="161"/>
      <c r="ADV29" s="161"/>
      <c r="ADW29" s="161"/>
      <c r="ADX29" s="161"/>
      <c r="ADY29" s="161"/>
      <c r="ADZ29" s="161"/>
      <c r="AEA29" s="161"/>
      <c r="AEB29" s="161"/>
      <c r="AEC29" s="161"/>
      <c r="AED29" s="161"/>
      <c r="AEE29" s="161"/>
      <c r="AEF29" s="161"/>
      <c r="AEG29" s="161"/>
      <c r="AEH29" s="161"/>
      <c r="AEI29" s="161"/>
      <c r="AEJ29" s="161"/>
      <c r="AEK29" s="161"/>
      <c r="AEL29" s="161"/>
      <c r="AEM29" s="161"/>
      <c r="AEN29" s="161"/>
      <c r="AEO29" s="161"/>
      <c r="AEP29" s="161"/>
      <c r="AEQ29" s="161"/>
      <c r="AER29" s="161"/>
      <c r="AES29" s="161"/>
      <c r="AET29" s="161"/>
      <c r="AEU29" s="161"/>
      <c r="AEV29" s="161"/>
      <c r="AEW29" s="161"/>
      <c r="AEX29" s="161"/>
      <c r="AEY29" s="161"/>
      <c r="AEZ29" s="161"/>
      <c r="AFA29" s="161"/>
      <c r="AFB29" s="161"/>
      <c r="AFC29" s="161"/>
      <c r="AFD29" s="161"/>
      <c r="AFE29" s="161"/>
      <c r="AFF29" s="161"/>
      <c r="AFG29" s="161"/>
      <c r="AFH29" s="161"/>
      <c r="AFI29" s="161"/>
      <c r="AFJ29" s="161"/>
      <c r="AFK29" s="161"/>
      <c r="AFL29" s="161"/>
      <c r="AFM29" s="161"/>
      <c r="AFN29" s="161"/>
      <c r="AFO29" s="161"/>
      <c r="AFP29" s="161"/>
      <c r="AFQ29" s="161"/>
      <c r="AFR29" s="161"/>
      <c r="AFS29" s="161"/>
      <c r="AFT29" s="161"/>
      <c r="AFU29" s="161"/>
      <c r="AFV29" s="161"/>
      <c r="AFW29" s="161"/>
      <c r="AFX29" s="161"/>
      <c r="AFY29" s="161"/>
      <c r="AFZ29" s="161"/>
      <c r="AGA29" s="161"/>
      <c r="AGB29" s="161"/>
      <c r="AGC29" s="161"/>
      <c r="AGD29" s="161"/>
      <c r="AGE29" s="161"/>
      <c r="AGF29" s="161"/>
      <c r="AGG29" s="161"/>
      <c r="AGH29" s="161"/>
      <c r="AGI29" s="161"/>
      <c r="AGJ29" s="161"/>
      <c r="AGK29" s="161"/>
      <c r="AGL29" s="161"/>
      <c r="AGM29" s="161"/>
      <c r="AGN29" s="161"/>
      <c r="AGO29" s="161"/>
      <c r="AGP29" s="161"/>
      <c r="AGQ29" s="161"/>
      <c r="AGR29" s="161"/>
      <c r="AGS29" s="161"/>
      <c r="AGT29" s="161"/>
      <c r="AGU29" s="161"/>
      <c r="AGV29" s="161"/>
      <c r="AGW29" s="161"/>
      <c r="AGX29" s="161"/>
      <c r="AGY29" s="161"/>
      <c r="AGZ29" s="161"/>
      <c r="AHA29" s="161"/>
      <c r="AHB29" s="161"/>
      <c r="AHC29" s="161"/>
      <c r="AHD29" s="161"/>
      <c r="AHE29" s="161"/>
      <c r="AHF29" s="161"/>
      <c r="AHG29" s="161"/>
      <c r="AHH29" s="161"/>
      <c r="AHI29" s="161"/>
      <c r="AHJ29" s="161"/>
      <c r="AHK29" s="161"/>
      <c r="AHL29" s="161"/>
      <c r="AHM29" s="161"/>
      <c r="AHN29" s="161"/>
      <c r="AHO29" s="161"/>
      <c r="AHP29" s="161"/>
      <c r="AHQ29" s="161"/>
      <c r="AHR29" s="161"/>
      <c r="AHS29" s="161"/>
      <c r="AHT29" s="161"/>
      <c r="AHU29" s="161"/>
      <c r="AHV29" s="161"/>
      <c r="AHW29" s="161"/>
      <c r="AHX29" s="161"/>
      <c r="AHY29" s="161"/>
      <c r="AHZ29" s="161"/>
      <c r="AIA29" s="161"/>
      <c r="AIB29" s="161"/>
      <c r="AIC29" s="161"/>
      <c r="AID29" s="161"/>
      <c r="AIE29" s="161"/>
      <c r="AIF29" s="161"/>
    </row>
    <row r="30" spans="1:916" s="21" customFormat="1">
      <c r="B30" s="305" t="s">
        <v>31</v>
      </c>
      <c r="C30" s="503" t="s">
        <v>468</v>
      </c>
      <c r="D30" s="306"/>
      <c r="E30" s="326"/>
      <c r="F30" s="305"/>
      <c r="G30" s="305"/>
      <c r="H30" s="327">
        <f>SUM(H31:H34)</f>
        <v>749249.7</v>
      </c>
      <c r="I30" s="328">
        <f>SUM(I31:I34)</f>
        <v>741435.21000000008</v>
      </c>
      <c r="J30" s="305">
        <f>SUM(J31:J34)</f>
        <v>1289256.92</v>
      </c>
      <c r="K30" s="327">
        <f>SUM(K31:K34)</f>
        <v>538288.49999999895</v>
      </c>
      <c r="L30" s="327">
        <f>SUM(L31:L34)</f>
        <v>1827545.419999999</v>
      </c>
      <c r="M30" s="305"/>
      <c r="N30" s="327">
        <f t="shared" ref="N30:T30" si="12">SUM(N31:N34)</f>
        <v>3017769.58</v>
      </c>
      <c r="O30" s="305">
        <f t="shared" si="12"/>
        <v>2568980.629999999</v>
      </c>
      <c r="P30" s="330">
        <f>SUM(P31:P34)</f>
        <v>43201.439999999995</v>
      </c>
      <c r="Q30" s="329">
        <f t="shared" si="12"/>
        <v>2821136.3746844907</v>
      </c>
      <c r="R30" s="329">
        <f t="shared" si="12"/>
        <v>2401589.8195755808</v>
      </c>
      <c r="S30" s="305">
        <f t="shared" si="12"/>
        <v>5902209.8715016991</v>
      </c>
      <c r="T30" s="330">
        <f t="shared" si="12"/>
        <v>3042685.2449130323</v>
      </c>
      <c r="U30" s="505">
        <f>S30/Q30</f>
        <v>2.0921391551522523</v>
      </c>
      <c r="V30" s="505">
        <f>(S30*1.1+T30)/R30</f>
        <v>3.9703349946953015</v>
      </c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  <c r="PJ30" s="161"/>
      <c r="PK30" s="161"/>
      <c r="PL30" s="161"/>
      <c r="PM30" s="161"/>
      <c r="PN30" s="161"/>
      <c r="PO30" s="161"/>
      <c r="PP30" s="161"/>
      <c r="PQ30" s="161"/>
      <c r="PR30" s="161"/>
      <c r="PS30" s="161"/>
      <c r="PT30" s="161"/>
      <c r="PU30" s="161"/>
      <c r="PV30" s="161"/>
      <c r="PW30" s="161"/>
      <c r="PX30" s="161"/>
      <c r="PY30" s="161"/>
      <c r="PZ30" s="161"/>
      <c r="QA30" s="161"/>
      <c r="QB30" s="161"/>
      <c r="QC30" s="161"/>
      <c r="QD30" s="161"/>
      <c r="QE30" s="161"/>
      <c r="QF30" s="161"/>
      <c r="QG30" s="161"/>
      <c r="QH30" s="161"/>
      <c r="QI30" s="161"/>
      <c r="QJ30" s="161"/>
      <c r="QK30" s="161"/>
      <c r="QL30" s="161"/>
      <c r="QM30" s="161"/>
      <c r="QN30" s="161"/>
      <c r="QO30" s="161"/>
      <c r="QP30" s="161"/>
      <c r="QQ30" s="161"/>
      <c r="QR30" s="161"/>
      <c r="QS30" s="161"/>
      <c r="QT30" s="161"/>
      <c r="QU30" s="161"/>
      <c r="QV30" s="161"/>
      <c r="QW30" s="161"/>
      <c r="QX30" s="161"/>
      <c r="QY30" s="161"/>
      <c r="QZ30" s="161"/>
      <c r="RA30" s="161"/>
      <c r="RB30" s="161"/>
      <c r="RC30" s="161"/>
      <c r="RD30" s="161"/>
      <c r="RE30" s="161"/>
      <c r="RF30" s="161"/>
      <c r="RG30" s="161"/>
      <c r="RH30" s="161"/>
      <c r="RI30" s="161"/>
      <c r="RJ30" s="161"/>
      <c r="RK30" s="161"/>
      <c r="RL30" s="161"/>
      <c r="RM30" s="161"/>
      <c r="RN30" s="161"/>
      <c r="RO30" s="161"/>
      <c r="RP30" s="161"/>
      <c r="RQ30" s="161"/>
      <c r="RR30" s="161"/>
      <c r="RS30" s="161"/>
      <c r="RT30" s="161"/>
      <c r="RU30" s="161"/>
      <c r="RV30" s="161"/>
      <c r="RW30" s="161"/>
      <c r="RX30" s="161"/>
      <c r="RY30" s="161"/>
      <c r="RZ30" s="161"/>
      <c r="SA30" s="161"/>
      <c r="SB30" s="161"/>
      <c r="SC30" s="161"/>
      <c r="SD30" s="161"/>
      <c r="SE30" s="161"/>
      <c r="SF30" s="161"/>
      <c r="SG30" s="161"/>
      <c r="SH30" s="161"/>
      <c r="SI30" s="161"/>
      <c r="SJ30" s="161"/>
      <c r="SK30" s="161"/>
      <c r="SL30" s="161"/>
      <c r="SM30" s="161"/>
      <c r="SN30" s="161"/>
      <c r="SO30" s="161"/>
      <c r="SP30" s="161"/>
      <c r="SQ30" s="161"/>
      <c r="SR30" s="161"/>
      <c r="SS30" s="161"/>
      <c r="ST30" s="161"/>
      <c r="SU30" s="161"/>
      <c r="SV30" s="161"/>
      <c r="SW30" s="161"/>
      <c r="SX30" s="161"/>
      <c r="SY30" s="161"/>
      <c r="SZ30" s="161"/>
      <c r="TA30" s="161"/>
      <c r="TB30" s="161"/>
      <c r="TC30" s="161"/>
      <c r="TD30" s="161"/>
      <c r="TE30" s="161"/>
      <c r="TF30" s="161"/>
      <c r="TG30" s="161"/>
      <c r="TH30" s="161"/>
      <c r="TI30" s="161"/>
      <c r="TJ30" s="161"/>
      <c r="TK30" s="161"/>
      <c r="TL30" s="161"/>
      <c r="TM30" s="161"/>
      <c r="TN30" s="161"/>
      <c r="TO30" s="161"/>
      <c r="TP30" s="161"/>
      <c r="TQ30" s="161"/>
      <c r="TR30" s="161"/>
      <c r="TS30" s="161"/>
      <c r="TT30" s="161"/>
      <c r="TU30" s="161"/>
      <c r="TV30" s="161"/>
      <c r="TW30" s="161"/>
      <c r="TX30" s="161"/>
      <c r="TY30" s="161"/>
      <c r="TZ30" s="161"/>
      <c r="UA30" s="161"/>
      <c r="UB30" s="161"/>
      <c r="UC30" s="161"/>
      <c r="UD30" s="161"/>
      <c r="UE30" s="161"/>
      <c r="UF30" s="161"/>
      <c r="UG30" s="161"/>
      <c r="UH30" s="161"/>
      <c r="UI30" s="161"/>
      <c r="UJ30" s="161"/>
      <c r="UK30" s="161"/>
      <c r="UL30" s="161"/>
      <c r="UM30" s="161"/>
      <c r="UN30" s="161"/>
      <c r="UO30" s="161"/>
      <c r="UP30" s="161"/>
      <c r="UQ30" s="161"/>
      <c r="UR30" s="161"/>
      <c r="US30" s="161"/>
      <c r="UT30" s="161"/>
      <c r="UU30" s="161"/>
      <c r="UV30" s="161"/>
      <c r="UW30" s="161"/>
      <c r="UX30" s="161"/>
      <c r="UY30" s="161"/>
      <c r="UZ30" s="161"/>
      <c r="VA30" s="161"/>
      <c r="VB30" s="161"/>
      <c r="VC30" s="161"/>
      <c r="VD30" s="161"/>
      <c r="VE30" s="161"/>
      <c r="VF30" s="161"/>
      <c r="VG30" s="161"/>
      <c r="VH30" s="161"/>
      <c r="VI30" s="161"/>
      <c r="VJ30" s="161"/>
      <c r="VK30" s="161"/>
      <c r="VL30" s="161"/>
      <c r="VM30" s="161"/>
      <c r="VN30" s="161"/>
      <c r="VO30" s="161"/>
      <c r="VP30" s="161"/>
      <c r="VQ30" s="161"/>
      <c r="VR30" s="161"/>
      <c r="VS30" s="161"/>
      <c r="VT30" s="161"/>
      <c r="VU30" s="161"/>
      <c r="VV30" s="161"/>
      <c r="VW30" s="161"/>
      <c r="VX30" s="161"/>
      <c r="VY30" s="161"/>
      <c r="VZ30" s="161"/>
      <c r="WA30" s="161"/>
      <c r="WB30" s="161"/>
      <c r="WC30" s="161"/>
      <c r="WD30" s="161"/>
      <c r="WE30" s="161"/>
      <c r="WF30" s="161"/>
      <c r="WG30" s="161"/>
      <c r="WH30" s="161"/>
      <c r="WI30" s="161"/>
      <c r="WJ30" s="161"/>
      <c r="WK30" s="161"/>
      <c r="WL30" s="161"/>
      <c r="WM30" s="161"/>
      <c r="WN30" s="161"/>
      <c r="WO30" s="161"/>
      <c r="WP30" s="161"/>
      <c r="WQ30" s="161"/>
      <c r="WR30" s="161"/>
      <c r="WS30" s="161"/>
      <c r="WT30" s="161"/>
      <c r="WU30" s="161"/>
      <c r="WV30" s="161"/>
      <c r="WW30" s="161"/>
      <c r="WX30" s="161"/>
      <c r="WY30" s="161"/>
      <c r="WZ30" s="161"/>
      <c r="XA30" s="161"/>
      <c r="XB30" s="161"/>
      <c r="XC30" s="161"/>
      <c r="XD30" s="161"/>
      <c r="XE30" s="161"/>
      <c r="XF30" s="161"/>
      <c r="XG30" s="161"/>
      <c r="XH30" s="161"/>
      <c r="XI30" s="161"/>
      <c r="XJ30" s="161"/>
      <c r="XK30" s="161"/>
      <c r="XL30" s="161"/>
      <c r="XM30" s="161"/>
      <c r="XN30" s="161"/>
      <c r="XO30" s="161"/>
      <c r="XP30" s="161"/>
      <c r="XQ30" s="161"/>
      <c r="XR30" s="161"/>
      <c r="XS30" s="161"/>
      <c r="XT30" s="161"/>
      <c r="XU30" s="161"/>
      <c r="XV30" s="161"/>
      <c r="XW30" s="161"/>
      <c r="XX30" s="161"/>
      <c r="XY30" s="161"/>
      <c r="XZ30" s="161"/>
      <c r="YA30" s="161"/>
      <c r="YB30" s="161"/>
      <c r="YC30" s="161"/>
      <c r="YD30" s="161"/>
      <c r="YE30" s="161"/>
      <c r="YF30" s="161"/>
      <c r="YG30" s="161"/>
      <c r="YH30" s="161"/>
      <c r="YI30" s="161"/>
      <c r="YJ30" s="161"/>
      <c r="YK30" s="161"/>
      <c r="YL30" s="161"/>
      <c r="YM30" s="161"/>
      <c r="YN30" s="161"/>
      <c r="YO30" s="161"/>
      <c r="YP30" s="161"/>
      <c r="YQ30" s="161"/>
      <c r="YR30" s="161"/>
      <c r="YS30" s="161"/>
      <c r="YT30" s="161"/>
      <c r="YU30" s="161"/>
      <c r="YV30" s="161"/>
      <c r="YW30" s="161"/>
      <c r="YX30" s="161"/>
      <c r="YY30" s="161"/>
      <c r="YZ30" s="161"/>
      <c r="ZA30" s="161"/>
      <c r="ZB30" s="161"/>
      <c r="ZC30" s="161"/>
      <c r="ZD30" s="161"/>
      <c r="ZE30" s="161"/>
      <c r="ZF30" s="161"/>
      <c r="ZG30" s="161"/>
      <c r="ZH30" s="161"/>
      <c r="ZI30" s="161"/>
      <c r="ZJ30" s="161"/>
      <c r="ZK30" s="161"/>
      <c r="ZL30" s="161"/>
      <c r="ZM30" s="161"/>
      <c r="ZN30" s="161"/>
      <c r="ZO30" s="161"/>
      <c r="ZP30" s="161"/>
      <c r="ZQ30" s="161"/>
      <c r="ZR30" s="161"/>
      <c r="ZS30" s="161"/>
      <c r="ZT30" s="161"/>
      <c r="ZU30" s="161"/>
      <c r="ZV30" s="161"/>
      <c r="ZW30" s="161"/>
      <c r="ZX30" s="161"/>
      <c r="ZY30" s="161"/>
      <c r="ZZ30" s="161"/>
      <c r="AAA30" s="161"/>
      <c r="AAB30" s="161"/>
      <c r="AAC30" s="161"/>
      <c r="AAD30" s="161"/>
      <c r="AAE30" s="161"/>
      <c r="AAF30" s="161"/>
      <c r="AAG30" s="161"/>
      <c r="AAH30" s="161"/>
      <c r="AAI30" s="161"/>
      <c r="AAJ30" s="161"/>
      <c r="AAK30" s="161"/>
      <c r="AAL30" s="161"/>
      <c r="AAM30" s="161"/>
      <c r="AAN30" s="161"/>
      <c r="AAO30" s="161"/>
      <c r="AAP30" s="161"/>
      <c r="AAQ30" s="161"/>
      <c r="AAR30" s="161"/>
      <c r="AAS30" s="161"/>
      <c r="AAT30" s="161"/>
      <c r="AAU30" s="161"/>
      <c r="AAV30" s="161"/>
      <c r="AAW30" s="161"/>
      <c r="AAX30" s="161"/>
      <c r="AAY30" s="161"/>
      <c r="AAZ30" s="161"/>
      <c r="ABA30" s="161"/>
      <c r="ABB30" s="161"/>
      <c r="ABC30" s="161"/>
      <c r="ABD30" s="161"/>
      <c r="ABE30" s="161"/>
      <c r="ABF30" s="161"/>
      <c r="ABG30" s="161"/>
      <c r="ABH30" s="161"/>
      <c r="ABI30" s="161"/>
      <c r="ABJ30" s="161"/>
      <c r="ABK30" s="161"/>
      <c r="ABL30" s="161"/>
      <c r="ABM30" s="161"/>
      <c r="ABN30" s="161"/>
      <c r="ABO30" s="161"/>
      <c r="ABP30" s="161"/>
      <c r="ABQ30" s="161"/>
      <c r="ABR30" s="161"/>
      <c r="ABS30" s="161"/>
      <c r="ABT30" s="161"/>
      <c r="ABU30" s="161"/>
      <c r="ABV30" s="161"/>
      <c r="ABW30" s="161"/>
      <c r="ABX30" s="161"/>
      <c r="ABY30" s="161"/>
      <c r="ABZ30" s="161"/>
      <c r="ACA30" s="161"/>
      <c r="ACB30" s="161"/>
      <c r="ACC30" s="161"/>
      <c r="ACD30" s="161"/>
      <c r="ACE30" s="161"/>
      <c r="ACF30" s="161"/>
      <c r="ACG30" s="161"/>
      <c r="ACH30" s="161"/>
      <c r="ACI30" s="161"/>
      <c r="ACJ30" s="161"/>
      <c r="ACK30" s="161"/>
      <c r="ACL30" s="161"/>
      <c r="ACM30" s="161"/>
      <c r="ACN30" s="161"/>
      <c r="ACO30" s="161"/>
      <c r="ACP30" s="161"/>
      <c r="ACQ30" s="161"/>
      <c r="ACR30" s="161"/>
      <c r="ACS30" s="161"/>
      <c r="ACT30" s="161"/>
      <c r="ACU30" s="161"/>
      <c r="ACV30" s="161"/>
      <c r="ACW30" s="161"/>
      <c r="ACX30" s="161"/>
      <c r="ACY30" s="161"/>
      <c r="ACZ30" s="161"/>
      <c r="ADA30" s="161"/>
      <c r="ADB30" s="161"/>
      <c r="ADC30" s="161"/>
      <c r="ADD30" s="161"/>
      <c r="ADE30" s="161"/>
      <c r="ADF30" s="161"/>
      <c r="ADG30" s="161"/>
      <c r="ADH30" s="161"/>
      <c r="ADI30" s="161"/>
      <c r="ADJ30" s="161"/>
      <c r="ADK30" s="161"/>
      <c r="ADL30" s="161"/>
      <c r="ADM30" s="161"/>
      <c r="ADN30" s="161"/>
      <c r="ADO30" s="161"/>
      <c r="ADP30" s="161"/>
      <c r="ADQ30" s="161"/>
      <c r="ADR30" s="161"/>
      <c r="ADS30" s="161"/>
      <c r="ADT30" s="161"/>
      <c r="ADU30" s="161"/>
      <c r="ADV30" s="161"/>
      <c r="ADW30" s="161"/>
      <c r="ADX30" s="161"/>
      <c r="ADY30" s="161"/>
      <c r="ADZ30" s="161"/>
      <c r="AEA30" s="161"/>
      <c r="AEB30" s="161"/>
      <c r="AEC30" s="161"/>
      <c r="AED30" s="161"/>
      <c r="AEE30" s="161"/>
      <c r="AEF30" s="161"/>
      <c r="AEG30" s="161"/>
      <c r="AEH30" s="161"/>
      <c r="AEI30" s="161"/>
      <c r="AEJ30" s="161"/>
      <c r="AEK30" s="161"/>
      <c r="AEL30" s="161"/>
      <c r="AEM30" s="161"/>
      <c r="AEN30" s="161"/>
      <c r="AEO30" s="161"/>
      <c r="AEP30" s="161"/>
      <c r="AEQ30" s="161"/>
      <c r="AER30" s="161"/>
      <c r="AES30" s="161"/>
      <c r="AET30" s="161"/>
      <c r="AEU30" s="161"/>
      <c r="AEV30" s="161"/>
      <c r="AEW30" s="161"/>
      <c r="AEX30" s="161"/>
      <c r="AEY30" s="161"/>
      <c r="AEZ30" s="161"/>
      <c r="AFA30" s="161"/>
      <c r="AFB30" s="161"/>
      <c r="AFC30" s="161"/>
      <c r="AFD30" s="161"/>
      <c r="AFE30" s="161"/>
      <c r="AFF30" s="161"/>
      <c r="AFG30" s="161"/>
      <c r="AFH30" s="161"/>
      <c r="AFI30" s="161"/>
      <c r="AFJ30" s="161"/>
      <c r="AFK30" s="161"/>
      <c r="AFL30" s="161"/>
      <c r="AFM30" s="161"/>
      <c r="AFN30" s="161"/>
      <c r="AFO30" s="161"/>
      <c r="AFP30" s="161"/>
      <c r="AFQ30" s="161"/>
      <c r="AFR30" s="161"/>
      <c r="AFS30" s="161"/>
      <c r="AFT30" s="161"/>
      <c r="AFU30" s="161"/>
      <c r="AFV30" s="161"/>
      <c r="AFW30" s="161"/>
      <c r="AFX30" s="161"/>
      <c r="AFY30" s="161"/>
      <c r="AFZ30" s="161"/>
      <c r="AGA30" s="161"/>
      <c r="AGB30" s="161"/>
      <c r="AGC30" s="161"/>
      <c r="AGD30" s="161"/>
      <c r="AGE30" s="161"/>
      <c r="AGF30" s="161"/>
      <c r="AGG30" s="161"/>
      <c r="AGH30" s="161"/>
      <c r="AGI30" s="161"/>
      <c r="AGJ30" s="161"/>
      <c r="AGK30" s="161"/>
      <c r="AGL30" s="161"/>
      <c r="AGM30" s="161"/>
      <c r="AGN30" s="161"/>
      <c r="AGO30" s="161"/>
      <c r="AGP30" s="161"/>
      <c r="AGQ30" s="161"/>
      <c r="AGR30" s="161"/>
      <c r="AGS30" s="161"/>
      <c r="AGT30" s="161"/>
      <c r="AGU30" s="161"/>
      <c r="AGV30" s="161"/>
      <c r="AGW30" s="161"/>
      <c r="AGX30" s="161"/>
      <c r="AGY30" s="161"/>
      <c r="AGZ30" s="161"/>
      <c r="AHA30" s="161"/>
      <c r="AHB30" s="161"/>
      <c r="AHC30" s="161"/>
      <c r="AHD30" s="161"/>
      <c r="AHE30" s="161"/>
      <c r="AHF30" s="161"/>
      <c r="AHG30" s="161"/>
      <c r="AHH30" s="161"/>
      <c r="AHI30" s="161"/>
      <c r="AHJ30" s="161"/>
      <c r="AHK30" s="161"/>
      <c r="AHL30" s="161"/>
      <c r="AHM30" s="161"/>
      <c r="AHN30" s="161"/>
      <c r="AHO30" s="161"/>
      <c r="AHP30" s="161"/>
      <c r="AHQ30" s="161"/>
      <c r="AHR30" s="161"/>
      <c r="AHS30" s="161"/>
      <c r="AHT30" s="161"/>
      <c r="AHU30" s="161"/>
      <c r="AHV30" s="161"/>
      <c r="AHW30" s="161"/>
      <c r="AHX30" s="161"/>
      <c r="AHY30" s="161"/>
      <c r="AHZ30" s="161"/>
      <c r="AIA30" s="161"/>
      <c r="AIB30" s="161"/>
      <c r="AIC30" s="161"/>
      <c r="AID30" s="161"/>
      <c r="AIE30" s="161"/>
      <c r="AIF30" s="161"/>
    </row>
    <row r="31" spans="1:916" s="21" customFormat="1" ht="13.5" customHeight="1">
      <c r="A31" s="331"/>
      <c r="B31" s="309" t="s">
        <v>31</v>
      </c>
      <c r="C31" s="146" t="s">
        <v>469</v>
      </c>
      <c r="D31" s="146"/>
      <c r="E31" s="324"/>
      <c r="F31" s="144">
        <f>'Commercial Kitchen Laundry {G}'!A$16</f>
        <v>12.113661225133086</v>
      </c>
      <c r="G31" s="325" t="s">
        <v>467</v>
      </c>
      <c r="H31" s="258">
        <f>'Commercial Kitchen Laundry {G}'!A$10</f>
        <v>154309.44</v>
      </c>
      <c r="I31" s="259">
        <f>'Commercial Kitchen Laundry {G}'!A$8</f>
        <v>313558.82000000007</v>
      </c>
      <c r="J31" s="259">
        <f>'Commercial Kitchen Laundry {G}'!A$12</f>
        <v>337200</v>
      </c>
      <c r="K31" s="259">
        <f>'Commercial Kitchen Laundry {G}'!A$14</f>
        <v>19201.379999999997</v>
      </c>
      <c r="L31" s="259">
        <f>SUM('Commercial Kitchen Laundry {G}'!Q$5:Q$999)</f>
        <v>356401.38</v>
      </c>
      <c r="M31" s="259"/>
      <c r="N31" s="260">
        <f>'Commercial Kitchen Laundry {G}'!A$18</f>
        <v>868723.08000000007</v>
      </c>
      <c r="O31" s="259">
        <f>'Commercial Kitchen Laundry {G}'!A$20</f>
        <v>669960.20000000007</v>
      </c>
      <c r="P31" s="259">
        <f>SUM('Commercial Kitchen Laundry {G}'!R$5:R$999)</f>
        <v>43068.749999999993</v>
      </c>
      <c r="Q31" s="261">
        <f t="shared" ref="Q31:R34" si="13">N31/(1+ElecDiscountRate)^1</f>
        <v>812118.42572683934</v>
      </c>
      <c r="R31" s="261">
        <f t="shared" si="13"/>
        <v>626306.62802654947</v>
      </c>
      <c r="S31" s="259">
        <f>SUM('Commercial Kitchen Laundry {G}'!AM$5:AM$999)</f>
        <v>1295505.6461027805</v>
      </c>
      <c r="T31" s="259">
        <f>SUM('Commercial Kitchen Laundry {G}'!AD$5:AD$999)</f>
        <v>3035219.2224997315</v>
      </c>
      <c r="U31" s="133">
        <f>IFERROR(S31/Q31,0)</f>
        <v>1.595217649375845</v>
      </c>
      <c r="V31" s="133">
        <f>IFERROR(((S31*1.1)+(T31))/R31,0)</f>
        <v>7.1215523413297124</v>
      </c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  <c r="PJ31" s="161"/>
      <c r="PK31" s="161"/>
      <c r="PL31" s="161"/>
      <c r="PM31" s="161"/>
      <c r="PN31" s="161"/>
      <c r="PO31" s="161"/>
      <c r="PP31" s="161"/>
      <c r="PQ31" s="161"/>
      <c r="PR31" s="161"/>
      <c r="PS31" s="161"/>
      <c r="PT31" s="161"/>
      <c r="PU31" s="161"/>
      <c r="PV31" s="161"/>
      <c r="PW31" s="161"/>
      <c r="PX31" s="161"/>
      <c r="PY31" s="161"/>
      <c r="PZ31" s="161"/>
      <c r="QA31" s="161"/>
      <c r="QB31" s="161"/>
      <c r="QC31" s="161"/>
      <c r="QD31" s="161"/>
      <c r="QE31" s="161"/>
      <c r="QF31" s="161"/>
      <c r="QG31" s="161"/>
      <c r="QH31" s="161"/>
      <c r="QI31" s="161"/>
      <c r="QJ31" s="161"/>
      <c r="QK31" s="161"/>
      <c r="QL31" s="161"/>
      <c r="QM31" s="161"/>
      <c r="QN31" s="161"/>
      <c r="QO31" s="161"/>
      <c r="QP31" s="161"/>
      <c r="QQ31" s="161"/>
      <c r="QR31" s="161"/>
      <c r="QS31" s="161"/>
      <c r="QT31" s="161"/>
      <c r="QU31" s="161"/>
      <c r="QV31" s="161"/>
      <c r="QW31" s="161"/>
      <c r="QX31" s="161"/>
      <c r="QY31" s="161"/>
      <c r="QZ31" s="161"/>
      <c r="RA31" s="161"/>
      <c r="RB31" s="161"/>
      <c r="RC31" s="161"/>
      <c r="RD31" s="161"/>
      <c r="RE31" s="161"/>
      <c r="RF31" s="161"/>
      <c r="RG31" s="161"/>
      <c r="RH31" s="161"/>
      <c r="RI31" s="161"/>
      <c r="RJ31" s="161"/>
      <c r="RK31" s="161"/>
      <c r="RL31" s="161"/>
      <c r="RM31" s="161"/>
      <c r="RN31" s="161"/>
      <c r="RO31" s="161"/>
      <c r="RP31" s="161"/>
      <c r="RQ31" s="161"/>
      <c r="RR31" s="161"/>
      <c r="RS31" s="161"/>
      <c r="RT31" s="161"/>
      <c r="RU31" s="161"/>
      <c r="RV31" s="161"/>
      <c r="RW31" s="161"/>
      <c r="RX31" s="161"/>
      <c r="RY31" s="161"/>
      <c r="RZ31" s="161"/>
      <c r="SA31" s="161"/>
      <c r="SB31" s="161"/>
      <c r="SC31" s="161"/>
      <c r="SD31" s="161"/>
      <c r="SE31" s="161"/>
      <c r="SF31" s="161"/>
      <c r="SG31" s="161"/>
      <c r="SH31" s="161"/>
      <c r="SI31" s="161"/>
      <c r="SJ31" s="161"/>
      <c r="SK31" s="161"/>
      <c r="SL31" s="161"/>
      <c r="SM31" s="161"/>
      <c r="SN31" s="161"/>
      <c r="SO31" s="161"/>
      <c r="SP31" s="161"/>
      <c r="SQ31" s="161"/>
      <c r="SR31" s="161"/>
      <c r="SS31" s="161"/>
      <c r="ST31" s="161"/>
      <c r="SU31" s="161"/>
      <c r="SV31" s="161"/>
      <c r="SW31" s="161"/>
      <c r="SX31" s="161"/>
      <c r="SY31" s="161"/>
      <c r="SZ31" s="161"/>
      <c r="TA31" s="161"/>
      <c r="TB31" s="161"/>
      <c r="TC31" s="161"/>
      <c r="TD31" s="161"/>
      <c r="TE31" s="161"/>
      <c r="TF31" s="161"/>
      <c r="TG31" s="161"/>
      <c r="TH31" s="161"/>
      <c r="TI31" s="161"/>
      <c r="TJ31" s="161"/>
      <c r="TK31" s="161"/>
      <c r="TL31" s="161"/>
      <c r="TM31" s="161"/>
      <c r="TN31" s="161"/>
      <c r="TO31" s="161"/>
      <c r="TP31" s="161"/>
      <c r="TQ31" s="161"/>
      <c r="TR31" s="161"/>
      <c r="TS31" s="161"/>
      <c r="TT31" s="161"/>
      <c r="TU31" s="161"/>
      <c r="TV31" s="161"/>
      <c r="TW31" s="161"/>
      <c r="TX31" s="161"/>
      <c r="TY31" s="161"/>
      <c r="TZ31" s="161"/>
      <c r="UA31" s="161"/>
      <c r="UB31" s="161"/>
      <c r="UC31" s="161"/>
      <c r="UD31" s="161"/>
      <c r="UE31" s="161"/>
      <c r="UF31" s="161"/>
      <c r="UG31" s="161"/>
      <c r="UH31" s="161"/>
      <c r="UI31" s="161"/>
      <c r="UJ31" s="161"/>
      <c r="UK31" s="161"/>
      <c r="UL31" s="161"/>
      <c r="UM31" s="161"/>
      <c r="UN31" s="161"/>
      <c r="UO31" s="161"/>
      <c r="UP31" s="161"/>
      <c r="UQ31" s="161"/>
      <c r="UR31" s="161"/>
      <c r="US31" s="161"/>
      <c r="UT31" s="161"/>
      <c r="UU31" s="161"/>
      <c r="UV31" s="161"/>
      <c r="UW31" s="161"/>
      <c r="UX31" s="161"/>
      <c r="UY31" s="161"/>
      <c r="UZ31" s="161"/>
      <c r="VA31" s="161"/>
      <c r="VB31" s="161"/>
      <c r="VC31" s="161"/>
      <c r="VD31" s="161"/>
      <c r="VE31" s="161"/>
      <c r="VF31" s="161"/>
      <c r="VG31" s="161"/>
      <c r="VH31" s="161"/>
      <c r="VI31" s="161"/>
      <c r="VJ31" s="161"/>
      <c r="VK31" s="161"/>
      <c r="VL31" s="161"/>
      <c r="VM31" s="161"/>
      <c r="VN31" s="161"/>
      <c r="VO31" s="161"/>
      <c r="VP31" s="161"/>
      <c r="VQ31" s="161"/>
      <c r="VR31" s="161"/>
      <c r="VS31" s="161"/>
      <c r="VT31" s="161"/>
      <c r="VU31" s="161"/>
      <c r="VV31" s="161"/>
      <c r="VW31" s="161"/>
      <c r="VX31" s="161"/>
      <c r="VY31" s="161"/>
      <c r="VZ31" s="161"/>
      <c r="WA31" s="161"/>
      <c r="WB31" s="161"/>
      <c r="WC31" s="161"/>
      <c r="WD31" s="161"/>
      <c r="WE31" s="161"/>
      <c r="WF31" s="161"/>
      <c r="WG31" s="161"/>
      <c r="WH31" s="161"/>
      <c r="WI31" s="161"/>
      <c r="WJ31" s="161"/>
      <c r="WK31" s="161"/>
      <c r="WL31" s="161"/>
      <c r="WM31" s="161"/>
      <c r="WN31" s="161"/>
      <c r="WO31" s="161"/>
      <c r="WP31" s="161"/>
      <c r="WQ31" s="161"/>
      <c r="WR31" s="161"/>
      <c r="WS31" s="161"/>
      <c r="WT31" s="161"/>
      <c r="WU31" s="161"/>
      <c r="WV31" s="161"/>
      <c r="WW31" s="161"/>
      <c r="WX31" s="161"/>
      <c r="WY31" s="161"/>
      <c r="WZ31" s="161"/>
      <c r="XA31" s="161"/>
      <c r="XB31" s="161"/>
      <c r="XC31" s="161"/>
      <c r="XD31" s="161"/>
      <c r="XE31" s="161"/>
      <c r="XF31" s="161"/>
      <c r="XG31" s="161"/>
      <c r="XH31" s="161"/>
      <c r="XI31" s="161"/>
      <c r="XJ31" s="161"/>
      <c r="XK31" s="161"/>
      <c r="XL31" s="161"/>
      <c r="XM31" s="161"/>
      <c r="XN31" s="161"/>
      <c r="XO31" s="161"/>
      <c r="XP31" s="161"/>
      <c r="XQ31" s="161"/>
      <c r="XR31" s="161"/>
      <c r="XS31" s="161"/>
      <c r="XT31" s="161"/>
      <c r="XU31" s="161"/>
      <c r="XV31" s="161"/>
      <c r="XW31" s="161"/>
      <c r="XX31" s="161"/>
      <c r="XY31" s="161"/>
      <c r="XZ31" s="161"/>
      <c r="YA31" s="161"/>
      <c r="YB31" s="161"/>
      <c r="YC31" s="161"/>
      <c r="YD31" s="161"/>
      <c r="YE31" s="161"/>
      <c r="YF31" s="161"/>
      <c r="YG31" s="161"/>
      <c r="YH31" s="161"/>
      <c r="YI31" s="161"/>
      <c r="YJ31" s="161"/>
      <c r="YK31" s="161"/>
      <c r="YL31" s="161"/>
      <c r="YM31" s="161"/>
      <c r="YN31" s="161"/>
      <c r="YO31" s="161"/>
      <c r="YP31" s="161"/>
      <c r="YQ31" s="161"/>
      <c r="YR31" s="161"/>
      <c r="YS31" s="161"/>
      <c r="YT31" s="161"/>
      <c r="YU31" s="161"/>
      <c r="YV31" s="161"/>
      <c r="YW31" s="161"/>
      <c r="YX31" s="161"/>
      <c r="YY31" s="161"/>
      <c r="YZ31" s="161"/>
      <c r="ZA31" s="161"/>
      <c r="ZB31" s="161"/>
      <c r="ZC31" s="161"/>
      <c r="ZD31" s="161"/>
      <c r="ZE31" s="161"/>
      <c r="ZF31" s="161"/>
      <c r="ZG31" s="161"/>
      <c r="ZH31" s="161"/>
      <c r="ZI31" s="161"/>
      <c r="ZJ31" s="161"/>
      <c r="ZK31" s="161"/>
      <c r="ZL31" s="161"/>
      <c r="ZM31" s="161"/>
      <c r="ZN31" s="161"/>
      <c r="ZO31" s="161"/>
      <c r="ZP31" s="161"/>
      <c r="ZQ31" s="161"/>
      <c r="ZR31" s="161"/>
      <c r="ZS31" s="161"/>
      <c r="ZT31" s="161"/>
      <c r="ZU31" s="161"/>
      <c r="ZV31" s="161"/>
      <c r="ZW31" s="161"/>
      <c r="ZX31" s="161"/>
      <c r="ZY31" s="161"/>
      <c r="ZZ31" s="161"/>
      <c r="AAA31" s="161"/>
      <c r="AAB31" s="161"/>
      <c r="AAC31" s="161"/>
      <c r="AAD31" s="161"/>
      <c r="AAE31" s="161"/>
      <c r="AAF31" s="161"/>
      <c r="AAG31" s="161"/>
      <c r="AAH31" s="161"/>
      <c r="AAI31" s="161"/>
      <c r="AAJ31" s="161"/>
      <c r="AAK31" s="161"/>
      <c r="AAL31" s="161"/>
      <c r="AAM31" s="161"/>
      <c r="AAN31" s="161"/>
      <c r="AAO31" s="161"/>
      <c r="AAP31" s="161"/>
      <c r="AAQ31" s="161"/>
      <c r="AAR31" s="161"/>
      <c r="AAS31" s="161"/>
      <c r="AAT31" s="161"/>
      <c r="AAU31" s="161"/>
      <c r="AAV31" s="161"/>
      <c r="AAW31" s="161"/>
      <c r="AAX31" s="161"/>
      <c r="AAY31" s="161"/>
      <c r="AAZ31" s="161"/>
      <c r="ABA31" s="161"/>
      <c r="ABB31" s="161"/>
      <c r="ABC31" s="161"/>
      <c r="ABD31" s="161"/>
      <c r="ABE31" s="161"/>
      <c r="ABF31" s="161"/>
      <c r="ABG31" s="161"/>
      <c r="ABH31" s="161"/>
      <c r="ABI31" s="161"/>
      <c r="ABJ31" s="161"/>
      <c r="ABK31" s="161"/>
      <c r="ABL31" s="161"/>
      <c r="ABM31" s="161"/>
      <c r="ABN31" s="161"/>
      <c r="ABO31" s="161"/>
      <c r="ABP31" s="161"/>
      <c r="ABQ31" s="161"/>
      <c r="ABR31" s="161"/>
      <c r="ABS31" s="161"/>
      <c r="ABT31" s="161"/>
      <c r="ABU31" s="161"/>
      <c r="ABV31" s="161"/>
      <c r="ABW31" s="161"/>
      <c r="ABX31" s="161"/>
      <c r="ABY31" s="161"/>
      <c r="ABZ31" s="161"/>
      <c r="ACA31" s="161"/>
      <c r="ACB31" s="161"/>
      <c r="ACC31" s="161"/>
      <c r="ACD31" s="161"/>
      <c r="ACE31" s="161"/>
      <c r="ACF31" s="161"/>
      <c r="ACG31" s="161"/>
      <c r="ACH31" s="161"/>
      <c r="ACI31" s="161"/>
      <c r="ACJ31" s="161"/>
      <c r="ACK31" s="161"/>
      <c r="ACL31" s="161"/>
      <c r="ACM31" s="161"/>
      <c r="ACN31" s="161"/>
      <c r="ACO31" s="161"/>
      <c r="ACP31" s="161"/>
      <c r="ACQ31" s="161"/>
      <c r="ACR31" s="161"/>
      <c r="ACS31" s="161"/>
      <c r="ACT31" s="161"/>
      <c r="ACU31" s="161"/>
      <c r="ACV31" s="161"/>
      <c r="ACW31" s="161"/>
      <c r="ACX31" s="161"/>
      <c r="ACY31" s="161"/>
      <c r="ACZ31" s="161"/>
      <c r="ADA31" s="161"/>
      <c r="ADB31" s="161"/>
      <c r="ADC31" s="161"/>
      <c r="ADD31" s="161"/>
      <c r="ADE31" s="161"/>
      <c r="ADF31" s="161"/>
      <c r="ADG31" s="161"/>
      <c r="ADH31" s="161"/>
      <c r="ADI31" s="161"/>
      <c r="ADJ31" s="161"/>
      <c r="ADK31" s="161"/>
      <c r="ADL31" s="161"/>
      <c r="ADM31" s="161"/>
      <c r="ADN31" s="161"/>
      <c r="ADO31" s="161"/>
      <c r="ADP31" s="161"/>
      <c r="ADQ31" s="161"/>
      <c r="ADR31" s="161"/>
      <c r="ADS31" s="161"/>
      <c r="ADT31" s="161"/>
      <c r="ADU31" s="161"/>
      <c r="ADV31" s="161"/>
      <c r="ADW31" s="161"/>
      <c r="ADX31" s="161"/>
      <c r="ADY31" s="161"/>
      <c r="ADZ31" s="161"/>
      <c r="AEA31" s="161"/>
      <c r="AEB31" s="161"/>
      <c r="AEC31" s="161"/>
      <c r="AED31" s="161"/>
      <c r="AEE31" s="161"/>
      <c r="AEF31" s="161"/>
      <c r="AEG31" s="161"/>
      <c r="AEH31" s="161"/>
      <c r="AEI31" s="161"/>
      <c r="AEJ31" s="161"/>
      <c r="AEK31" s="161"/>
      <c r="AEL31" s="161"/>
      <c r="AEM31" s="161"/>
      <c r="AEN31" s="161"/>
      <c r="AEO31" s="161"/>
      <c r="AEP31" s="161"/>
      <c r="AEQ31" s="161"/>
      <c r="AER31" s="161"/>
      <c r="AES31" s="161"/>
      <c r="AET31" s="161"/>
      <c r="AEU31" s="161"/>
      <c r="AEV31" s="161"/>
      <c r="AEW31" s="161"/>
      <c r="AEX31" s="161"/>
      <c r="AEY31" s="161"/>
      <c r="AEZ31" s="161"/>
      <c r="AFA31" s="161"/>
      <c r="AFB31" s="161"/>
      <c r="AFC31" s="161"/>
      <c r="AFD31" s="161"/>
      <c r="AFE31" s="161"/>
      <c r="AFF31" s="161"/>
      <c r="AFG31" s="161"/>
      <c r="AFH31" s="161"/>
      <c r="AFI31" s="161"/>
      <c r="AFJ31" s="161"/>
      <c r="AFK31" s="161"/>
      <c r="AFL31" s="161"/>
      <c r="AFM31" s="161"/>
      <c r="AFN31" s="161"/>
      <c r="AFO31" s="161"/>
      <c r="AFP31" s="161"/>
      <c r="AFQ31" s="161"/>
      <c r="AFR31" s="161"/>
      <c r="AFS31" s="161"/>
      <c r="AFT31" s="161"/>
      <c r="AFU31" s="161"/>
      <c r="AFV31" s="161"/>
      <c r="AFW31" s="161"/>
      <c r="AFX31" s="161"/>
      <c r="AFY31" s="161"/>
      <c r="AFZ31" s="161"/>
      <c r="AGA31" s="161"/>
      <c r="AGB31" s="161"/>
      <c r="AGC31" s="161"/>
      <c r="AGD31" s="161"/>
      <c r="AGE31" s="161"/>
      <c r="AGF31" s="161"/>
      <c r="AGG31" s="161"/>
      <c r="AGH31" s="161"/>
      <c r="AGI31" s="161"/>
      <c r="AGJ31" s="161"/>
      <c r="AGK31" s="161"/>
      <c r="AGL31" s="161"/>
      <c r="AGM31" s="161"/>
      <c r="AGN31" s="161"/>
      <c r="AGO31" s="161"/>
      <c r="AGP31" s="161"/>
      <c r="AGQ31" s="161"/>
      <c r="AGR31" s="161"/>
      <c r="AGS31" s="161"/>
      <c r="AGT31" s="161"/>
      <c r="AGU31" s="161"/>
      <c r="AGV31" s="161"/>
      <c r="AGW31" s="161"/>
      <c r="AGX31" s="161"/>
      <c r="AGY31" s="161"/>
      <c r="AGZ31" s="161"/>
      <c r="AHA31" s="161"/>
      <c r="AHB31" s="161"/>
      <c r="AHC31" s="161"/>
      <c r="AHD31" s="161"/>
      <c r="AHE31" s="161"/>
      <c r="AHF31" s="161"/>
      <c r="AHG31" s="161"/>
      <c r="AHH31" s="161"/>
      <c r="AHI31" s="161"/>
      <c r="AHJ31" s="161"/>
      <c r="AHK31" s="161"/>
      <c r="AHL31" s="161"/>
      <c r="AHM31" s="161"/>
      <c r="AHN31" s="161"/>
      <c r="AHO31" s="161"/>
      <c r="AHP31" s="161"/>
      <c r="AHQ31" s="161"/>
      <c r="AHR31" s="161"/>
      <c r="AHS31" s="161"/>
      <c r="AHT31" s="161"/>
      <c r="AHU31" s="161"/>
      <c r="AHV31" s="161"/>
      <c r="AHW31" s="161"/>
      <c r="AHX31" s="161"/>
      <c r="AHY31" s="161"/>
      <c r="AHZ31" s="161"/>
      <c r="AIA31" s="161"/>
      <c r="AIB31" s="161"/>
      <c r="AIC31" s="161"/>
      <c r="AID31" s="161"/>
      <c r="AIE31" s="161"/>
      <c r="AIF31" s="161"/>
    </row>
    <row r="32" spans="1:916" s="21" customFormat="1" ht="12.75">
      <c r="A32" s="331"/>
      <c r="B32" s="309" t="s">
        <v>31</v>
      </c>
      <c r="C32" s="146" t="s">
        <v>470</v>
      </c>
      <c r="D32" s="146"/>
      <c r="E32" s="324"/>
      <c r="F32" s="144">
        <f>'Commercial HVAC {G}'!A$16</f>
        <v>13.952340556798024</v>
      </c>
      <c r="G32" s="325" t="s">
        <v>380</v>
      </c>
      <c r="H32" s="258">
        <f>'Commercial HVAC {G}'!A$10</f>
        <v>14782.380000000001</v>
      </c>
      <c r="I32" s="259">
        <f>'Commercial HVAC {G}'!A$8</f>
        <v>14240.98</v>
      </c>
      <c r="J32" s="259">
        <f>'Commercial HVAC {G}'!A$12</f>
        <v>1500</v>
      </c>
      <c r="K32" s="259">
        <f>'Commercial HVAC {G}'!A$14</f>
        <v>10137.299999999999</v>
      </c>
      <c r="L32" s="259">
        <f>SUM('Commercial HVAC {G}'!Q$5:Q$999)</f>
        <v>11637.3</v>
      </c>
      <c r="M32" s="259"/>
      <c r="N32" s="260">
        <f>'Commercial HVAC {G}'!A$18</f>
        <v>15740.98</v>
      </c>
      <c r="O32" s="259">
        <f>'Commercial HVAC {G}'!A$20</f>
        <v>25878.28</v>
      </c>
      <c r="P32" s="259">
        <f>SUM('Commercial HVAC {G}'!R$5:R$999)</f>
        <v>0</v>
      </c>
      <c r="Q32" s="261">
        <f t="shared" si="13"/>
        <v>14715.32205291203</v>
      </c>
      <c r="R32" s="261">
        <f t="shared" si="13"/>
        <v>24192.091240534726</v>
      </c>
      <c r="S32" s="259">
        <f>SUM('Commercial HVAC {G}'!AM$5:AM$999)</f>
        <v>137651.91810703478</v>
      </c>
      <c r="T32" s="259">
        <f>SUM('Commercial HVAC {G}'!AD$5:AD$999)</f>
        <v>0</v>
      </c>
      <c r="U32" s="133">
        <f>IFERROR(S32/Q32,0)</f>
        <v>9.3543258932477595</v>
      </c>
      <c r="V32" s="133">
        <f>IFERROR(((S32*1.1)+(T32))/R32,0)</f>
        <v>6.2589508452263694</v>
      </c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  <c r="PJ32" s="161"/>
      <c r="PK32" s="161"/>
      <c r="PL32" s="161"/>
      <c r="PM32" s="161"/>
      <c r="PN32" s="161"/>
      <c r="PO32" s="161"/>
      <c r="PP32" s="161"/>
      <c r="PQ32" s="161"/>
      <c r="PR32" s="161"/>
      <c r="PS32" s="161"/>
      <c r="PT32" s="161"/>
      <c r="PU32" s="161"/>
      <c r="PV32" s="161"/>
      <c r="PW32" s="161"/>
      <c r="PX32" s="161"/>
      <c r="PY32" s="161"/>
      <c r="PZ32" s="161"/>
      <c r="QA32" s="161"/>
      <c r="QB32" s="161"/>
      <c r="QC32" s="161"/>
      <c r="QD32" s="161"/>
      <c r="QE32" s="161"/>
      <c r="QF32" s="161"/>
      <c r="QG32" s="161"/>
      <c r="QH32" s="161"/>
      <c r="QI32" s="161"/>
      <c r="QJ32" s="161"/>
      <c r="QK32" s="161"/>
      <c r="QL32" s="161"/>
      <c r="QM32" s="161"/>
      <c r="QN32" s="161"/>
      <c r="QO32" s="161"/>
      <c r="QP32" s="161"/>
      <c r="QQ32" s="161"/>
      <c r="QR32" s="161"/>
      <c r="QS32" s="161"/>
      <c r="QT32" s="161"/>
      <c r="QU32" s="161"/>
      <c r="QV32" s="161"/>
      <c r="QW32" s="161"/>
      <c r="QX32" s="161"/>
      <c r="QY32" s="161"/>
      <c r="QZ32" s="161"/>
      <c r="RA32" s="161"/>
      <c r="RB32" s="161"/>
      <c r="RC32" s="161"/>
      <c r="RD32" s="161"/>
      <c r="RE32" s="161"/>
      <c r="RF32" s="161"/>
      <c r="RG32" s="161"/>
      <c r="RH32" s="161"/>
      <c r="RI32" s="161"/>
      <c r="RJ32" s="161"/>
      <c r="RK32" s="161"/>
      <c r="RL32" s="161"/>
      <c r="RM32" s="161"/>
      <c r="RN32" s="161"/>
      <c r="RO32" s="161"/>
      <c r="RP32" s="161"/>
      <c r="RQ32" s="161"/>
      <c r="RR32" s="161"/>
      <c r="RS32" s="161"/>
      <c r="RT32" s="161"/>
      <c r="RU32" s="161"/>
      <c r="RV32" s="161"/>
      <c r="RW32" s="161"/>
      <c r="RX32" s="161"/>
      <c r="RY32" s="161"/>
      <c r="RZ32" s="161"/>
      <c r="SA32" s="161"/>
      <c r="SB32" s="161"/>
      <c r="SC32" s="161"/>
      <c r="SD32" s="161"/>
      <c r="SE32" s="161"/>
      <c r="SF32" s="161"/>
      <c r="SG32" s="161"/>
      <c r="SH32" s="161"/>
      <c r="SI32" s="161"/>
      <c r="SJ32" s="161"/>
      <c r="SK32" s="161"/>
      <c r="SL32" s="161"/>
      <c r="SM32" s="161"/>
      <c r="SN32" s="161"/>
      <c r="SO32" s="161"/>
      <c r="SP32" s="161"/>
      <c r="SQ32" s="161"/>
      <c r="SR32" s="161"/>
      <c r="SS32" s="161"/>
      <c r="ST32" s="161"/>
      <c r="SU32" s="161"/>
      <c r="SV32" s="161"/>
      <c r="SW32" s="161"/>
      <c r="SX32" s="161"/>
      <c r="SY32" s="161"/>
      <c r="SZ32" s="161"/>
      <c r="TA32" s="161"/>
      <c r="TB32" s="161"/>
      <c r="TC32" s="161"/>
      <c r="TD32" s="161"/>
      <c r="TE32" s="161"/>
      <c r="TF32" s="161"/>
      <c r="TG32" s="161"/>
      <c r="TH32" s="161"/>
      <c r="TI32" s="161"/>
      <c r="TJ32" s="161"/>
      <c r="TK32" s="161"/>
      <c r="TL32" s="161"/>
      <c r="TM32" s="161"/>
      <c r="TN32" s="161"/>
      <c r="TO32" s="161"/>
      <c r="TP32" s="161"/>
      <c r="TQ32" s="161"/>
      <c r="TR32" s="161"/>
      <c r="TS32" s="161"/>
      <c r="TT32" s="161"/>
      <c r="TU32" s="161"/>
      <c r="TV32" s="161"/>
      <c r="TW32" s="161"/>
      <c r="TX32" s="161"/>
      <c r="TY32" s="161"/>
      <c r="TZ32" s="161"/>
      <c r="UA32" s="161"/>
      <c r="UB32" s="161"/>
      <c r="UC32" s="161"/>
      <c r="UD32" s="161"/>
      <c r="UE32" s="161"/>
      <c r="UF32" s="161"/>
      <c r="UG32" s="161"/>
      <c r="UH32" s="161"/>
      <c r="UI32" s="161"/>
      <c r="UJ32" s="161"/>
      <c r="UK32" s="161"/>
      <c r="UL32" s="161"/>
      <c r="UM32" s="161"/>
      <c r="UN32" s="161"/>
      <c r="UO32" s="161"/>
      <c r="UP32" s="161"/>
      <c r="UQ32" s="161"/>
      <c r="UR32" s="161"/>
      <c r="US32" s="161"/>
      <c r="UT32" s="161"/>
      <c r="UU32" s="161"/>
      <c r="UV32" s="161"/>
      <c r="UW32" s="161"/>
      <c r="UX32" s="161"/>
      <c r="UY32" s="161"/>
      <c r="UZ32" s="161"/>
      <c r="VA32" s="161"/>
      <c r="VB32" s="161"/>
      <c r="VC32" s="161"/>
      <c r="VD32" s="161"/>
      <c r="VE32" s="161"/>
      <c r="VF32" s="161"/>
      <c r="VG32" s="161"/>
      <c r="VH32" s="161"/>
      <c r="VI32" s="161"/>
      <c r="VJ32" s="161"/>
      <c r="VK32" s="161"/>
      <c r="VL32" s="161"/>
      <c r="VM32" s="161"/>
      <c r="VN32" s="161"/>
      <c r="VO32" s="161"/>
      <c r="VP32" s="161"/>
      <c r="VQ32" s="161"/>
      <c r="VR32" s="161"/>
      <c r="VS32" s="161"/>
      <c r="VT32" s="161"/>
      <c r="VU32" s="161"/>
      <c r="VV32" s="161"/>
      <c r="VW32" s="161"/>
      <c r="VX32" s="161"/>
      <c r="VY32" s="161"/>
      <c r="VZ32" s="161"/>
      <c r="WA32" s="161"/>
      <c r="WB32" s="161"/>
      <c r="WC32" s="161"/>
      <c r="WD32" s="161"/>
      <c r="WE32" s="161"/>
      <c r="WF32" s="161"/>
      <c r="WG32" s="161"/>
      <c r="WH32" s="161"/>
      <c r="WI32" s="161"/>
      <c r="WJ32" s="161"/>
      <c r="WK32" s="161"/>
      <c r="WL32" s="161"/>
      <c r="WM32" s="161"/>
      <c r="WN32" s="161"/>
      <c r="WO32" s="161"/>
      <c r="WP32" s="161"/>
      <c r="WQ32" s="161"/>
      <c r="WR32" s="161"/>
      <c r="WS32" s="161"/>
      <c r="WT32" s="161"/>
      <c r="WU32" s="161"/>
      <c r="WV32" s="161"/>
      <c r="WW32" s="161"/>
      <c r="WX32" s="161"/>
      <c r="WY32" s="161"/>
      <c r="WZ32" s="161"/>
      <c r="XA32" s="161"/>
      <c r="XB32" s="161"/>
      <c r="XC32" s="161"/>
      <c r="XD32" s="161"/>
      <c r="XE32" s="161"/>
      <c r="XF32" s="161"/>
      <c r="XG32" s="161"/>
      <c r="XH32" s="161"/>
      <c r="XI32" s="161"/>
      <c r="XJ32" s="161"/>
      <c r="XK32" s="161"/>
      <c r="XL32" s="161"/>
      <c r="XM32" s="161"/>
      <c r="XN32" s="161"/>
      <c r="XO32" s="161"/>
      <c r="XP32" s="161"/>
      <c r="XQ32" s="161"/>
      <c r="XR32" s="161"/>
      <c r="XS32" s="161"/>
      <c r="XT32" s="161"/>
      <c r="XU32" s="161"/>
      <c r="XV32" s="161"/>
      <c r="XW32" s="161"/>
      <c r="XX32" s="161"/>
      <c r="XY32" s="161"/>
      <c r="XZ32" s="161"/>
      <c r="YA32" s="161"/>
      <c r="YB32" s="161"/>
      <c r="YC32" s="161"/>
      <c r="YD32" s="161"/>
      <c r="YE32" s="161"/>
      <c r="YF32" s="161"/>
      <c r="YG32" s="161"/>
      <c r="YH32" s="161"/>
      <c r="YI32" s="161"/>
      <c r="YJ32" s="161"/>
      <c r="YK32" s="161"/>
      <c r="YL32" s="161"/>
      <c r="YM32" s="161"/>
      <c r="YN32" s="161"/>
      <c r="YO32" s="161"/>
      <c r="YP32" s="161"/>
      <c r="YQ32" s="161"/>
      <c r="YR32" s="161"/>
      <c r="YS32" s="161"/>
      <c r="YT32" s="161"/>
      <c r="YU32" s="161"/>
      <c r="YV32" s="161"/>
      <c r="YW32" s="161"/>
      <c r="YX32" s="161"/>
      <c r="YY32" s="161"/>
      <c r="YZ32" s="161"/>
      <c r="ZA32" s="161"/>
      <c r="ZB32" s="161"/>
      <c r="ZC32" s="161"/>
      <c r="ZD32" s="161"/>
      <c r="ZE32" s="161"/>
      <c r="ZF32" s="161"/>
      <c r="ZG32" s="161"/>
      <c r="ZH32" s="161"/>
      <c r="ZI32" s="161"/>
      <c r="ZJ32" s="161"/>
      <c r="ZK32" s="161"/>
      <c r="ZL32" s="161"/>
      <c r="ZM32" s="161"/>
      <c r="ZN32" s="161"/>
      <c r="ZO32" s="161"/>
      <c r="ZP32" s="161"/>
      <c r="ZQ32" s="161"/>
      <c r="ZR32" s="161"/>
      <c r="ZS32" s="161"/>
      <c r="ZT32" s="161"/>
      <c r="ZU32" s="161"/>
      <c r="ZV32" s="161"/>
      <c r="ZW32" s="161"/>
      <c r="ZX32" s="161"/>
      <c r="ZY32" s="161"/>
      <c r="ZZ32" s="161"/>
      <c r="AAA32" s="161"/>
      <c r="AAB32" s="161"/>
      <c r="AAC32" s="161"/>
      <c r="AAD32" s="161"/>
      <c r="AAE32" s="161"/>
      <c r="AAF32" s="161"/>
      <c r="AAG32" s="161"/>
      <c r="AAH32" s="161"/>
      <c r="AAI32" s="161"/>
      <c r="AAJ32" s="161"/>
      <c r="AAK32" s="161"/>
      <c r="AAL32" s="161"/>
      <c r="AAM32" s="161"/>
      <c r="AAN32" s="161"/>
      <c r="AAO32" s="161"/>
      <c r="AAP32" s="161"/>
      <c r="AAQ32" s="161"/>
      <c r="AAR32" s="161"/>
      <c r="AAS32" s="161"/>
      <c r="AAT32" s="161"/>
      <c r="AAU32" s="161"/>
      <c r="AAV32" s="161"/>
      <c r="AAW32" s="161"/>
      <c r="AAX32" s="161"/>
      <c r="AAY32" s="161"/>
      <c r="AAZ32" s="161"/>
      <c r="ABA32" s="161"/>
      <c r="ABB32" s="161"/>
      <c r="ABC32" s="161"/>
      <c r="ABD32" s="161"/>
      <c r="ABE32" s="161"/>
      <c r="ABF32" s="161"/>
      <c r="ABG32" s="161"/>
      <c r="ABH32" s="161"/>
      <c r="ABI32" s="161"/>
      <c r="ABJ32" s="161"/>
      <c r="ABK32" s="161"/>
      <c r="ABL32" s="161"/>
      <c r="ABM32" s="161"/>
      <c r="ABN32" s="161"/>
      <c r="ABO32" s="161"/>
      <c r="ABP32" s="161"/>
      <c r="ABQ32" s="161"/>
      <c r="ABR32" s="161"/>
      <c r="ABS32" s="161"/>
      <c r="ABT32" s="161"/>
      <c r="ABU32" s="161"/>
      <c r="ABV32" s="161"/>
      <c r="ABW32" s="161"/>
      <c r="ABX32" s="161"/>
      <c r="ABY32" s="161"/>
      <c r="ABZ32" s="161"/>
      <c r="ACA32" s="161"/>
      <c r="ACB32" s="161"/>
      <c r="ACC32" s="161"/>
      <c r="ACD32" s="161"/>
      <c r="ACE32" s="161"/>
      <c r="ACF32" s="161"/>
      <c r="ACG32" s="161"/>
      <c r="ACH32" s="161"/>
      <c r="ACI32" s="161"/>
      <c r="ACJ32" s="161"/>
      <c r="ACK32" s="161"/>
      <c r="ACL32" s="161"/>
      <c r="ACM32" s="161"/>
      <c r="ACN32" s="161"/>
      <c r="ACO32" s="161"/>
      <c r="ACP32" s="161"/>
      <c r="ACQ32" s="161"/>
      <c r="ACR32" s="161"/>
      <c r="ACS32" s="161"/>
      <c r="ACT32" s="161"/>
      <c r="ACU32" s="161"/>
      <c r="ACV32" s="161"/>
      <c r="ACW32" s="161"/>
      <c r="ACX32" s="161"/>
      <c r="ACY32" s="161"/>
      <c r="ACZ32" s="161"/>
      <c r="ADA32" s="161"/>
      <c r="ADB32" s="161"/>
      <c r="ADC32" s="161"/>
      <c r="ADD32" s="161"/>
      <c r="ADE32" s="161"/>
      <c r="ADF32" s="161"/>
      <c r="ADG32" s="161"/>
      <c r="ADH32" s="161"/>
      <c r="ADI32" s="161"/>
      <c r="ADJ32" s="161"/>
      <c r="ADK32" s="161"/>
      <c r="ADL32" s="161"/>
      <c r="ADM32" s="161"/>
      <c r="ADN32" s="161"/>
      <c r="ADO32" s="161"/>
      <c r="ADP32" s="161"/>
      <c r="ADQ32" s="161"/>
      <c r="ADR32" s="161"/>
      <c r="ADS32" s="161"/>
      <c r="ADT32" s="161"/>
      <c r="ADU32" s="161"/>
      <c r="ADV32" s="161"/>
      <c r="ADW32" s="161"/>
      <c r="ADX32" s="161"/>
      <c r="ADY32" s="161"/>
      <c r="ADZ32" s="161"/>
      <c r="AEA32" s="161"/>
      <c r="AEB32" s="161"/>
      <c r="AEC32" s="161"/>
      <c r="AED32" s="161"/>
      <c r="AEE32" s="161"/>
      <c r="AEF32" s="161"/>
      <c r="AEG32" s="161"/>
      <c r="AEH32" s="161"/>
      <c r="AEI32" s="161"/>
      <c r="AEJ32" s="161"/>
      <c r="AEK32" s="161"/>
      <c r="AEL32" s="161"/>
      <c r="AEM32" s="161"/>
      <c r="AEN32" s="161"/>
      <c r="AEO32" s="161"/>
      <c r="AEP32" s="161"/>
      <c r="AEQ32" s="161"/>
      <c r="AER32" s="161"/>
      <c r="AES32" s="161"/>
      <c r="AET32" s="161"/>
      <c r="AEU32" s="161"/>
      <c r="AEV32" s="161"/>
      <c r="AEW32" s="161"/>
      <c r="AEX32" s="161"/>
      <c r="AEY32" s="161"/>
      <c r="AEZ32" s="161"/>
      <c r="AFA32" s="161"/>
      <c r="AFB32" s="161"/>
      <c r="AFC32" s="161"/>
      <c r="AFD32" s="161"/>
      <c r="AFE32" s="161"/>
      <c r="AFF32" s="161"/>
      <c r="AFG32" s="161"/>
      <c r="AFH32" s="161"/>
      <c r="AFI32" s="161"/>
      <c r="AFJ32" s="161"/>
      <c r="AFK32" s="161"/>
      <c r="AFL32" s="161"/>
      <c r="AFM32" s="161"/>
      <c r="AFN32" s="161"/>
      <c r="AFO32" s="161"/>
      <c r="AFP32" s="161"/>
      <c r="AFQ32" s="161"/>
      <c r="AFR32" s="161"/>
      <c r="AFS32" s="161"/>
      <c r="AFT32" s="161"/>
      <c r="AFU32" s="161"/>
      <c r="AFV32" s="161"/>
      <c r="AFW32" s="161"/>
      <c r="AFX32" s="161"/>
      <c r="AFY32" s="161"/>
      <c r="AFZ32" s="161"/>
      <c r="AGA32" s="161"/>
      <c r="AGB32" s="161"/>
      <c r="AGC32" s="161"/>
      <c r="AGD32" s="161"/>
      <c r="AGE32" s="161"/>
      <c r="AGF32" s="161"/>
      <c r="AGG32" s="161"/>
      <c r="AGH32" s="161"/>
      <c r="AGI32" s="161"/>
      <c r="AGJ32" s="161"/>
      <c r="AGK32" s="161"/>
      <c r="AGL32" s="161"/>
      <c r="AGM32" s="161"/>
      <c r="AGN32" s="161"/>
      <c r="AGO32" s="161"/>
      <c r="AGP32" s="161"/>
      <c r="AGQ32" s="161"/>
      <c r="AGR32" s="161"/>
      <c r="AGS32" s="161"/>
      <c r="AGT32" s="161"/>
      <c r="AGU32" s="161"/>
      <c r="AGV32" s="161"/>
      <c r="AGW32" s="161"/>
      <c r="AGX32" s="161"/>
      <c r="AGY32" s="161"/>
      <c r="AGZ32" s="161"/>
      <c r="AHA32" s="161"/>
      <c r="AHB32" s="161"/>
      <c r="AHC32" s="161"/>
      <c r="AHD32" s="161"/>
      <c r="AHE32" s="161"/>
      <c r="AHF32" s="161"/>
      <c r="AHG32" s="161"/>
      <c r="AHH32" s="161"/>
      <c r="AHI32" s="161"/>
      <c r="AHJ32" s="161"/>
      <c r="AHK32" s="161"/>
      <c r="AHL32" s="161"/>
      <c r="AHM32" s="161"/>
      <c r="AHN32" s="161"/>
      <c r="AHO32" s="161"/>
      <c r="AHP32" s="161"/>
      <c r="AHQ32" s="161"/>
      <c r="AHR32" s="161"/>
      <c r="AHS32" s="161"/>
      <c r="AHT32" s="161"/>
      <c r="AHU32" s="161"/>
      <c r="AHV32" s="161"/>
      <c r="AHW32" s="161"/>
      <c r="AHX32" s="161"/>
      <c r="AHY32" s="161"/>
      <c r="AHZ32" s="161"/>
      <c r="AIA32" s="161"/>
      <c r="AIB32" s="161"/>
      <c r="AIC32" s="161"/>
      <c r="AID32" s="161"/>
      <c r="AIE32" s="161"/>
      <c r="AIF32" s="161"/>
    </row>
    <row r="33" spans="1:916" s="21" customFormat="1" ht="12.75">
      <c r="A33" s="331"/>
      <c r="B33" s="309" t="s">
        <v>31</v>
      </c>
      <c r="C33" s="146" t="s">
        <v>409</v>
      </c>
      <c r="D33" s="146"/>
      <c r="E33" s="324"/>
      <c r="F33" s="144">
        <f>'Commercial Midstream {G}'!A$16</f>
        <v>10.954164884823973</v>
      </c>
      <c r="G33" s="325" t="s">
        <v>380</v>
      </c>
      <c r="H33" s="258">
        <f>'Commercial Midstream {G}'!A$10</f>
        <v>578333.87999999989</v>
      </c>
      <c r="I33" s="259">
        <f>'Commercial Midstream {G}'!A$8</f>
        <v>408375.27</v>
      </c>
      <c r="J33" s="259">
        <f>'Commercial Midstream {G}'!A$12</f>
        <v>945172.2</v>
      </c>
      <c r="K33" s="259">
        <f>'Commercial Midstream {G}'!A$14</f>
        <v>487829.81999999896</v>
      </c>
      <c r="L33" s="259">
        <f>SUM('Commercial Midstream {G}'!Q$5:Q$1000)</f>
        <v>1433002.0199999991</v>
      </c>
      <c r="M33" s="259"/>
      <c r="N33" s="260">
        <f>'Commercial Midstream {G}'!A$18</f>
        <v>2118170.92</v>
      </c>
      <c r="O33" s="259">
        <f>'Commercial Midstream {G}'!A$20</f>
        <v>1841377.2899999991</v>
      </c>
      <c r="P33" s="259">
        <f>SUM('Commercial Midstream {G}'!R$5:R$1000)</f>
        <v>0</v>
      </c>
      <c r="Q33" s="261">
        <f t="shared" si="13"/>
        <v>1980154.1740674954</v>
      </c>
      <c r="R33" s="261">
        <f t="shared" si="13"/>
        <v>1721395.9895297738</v>
      </c>
      <c r="S33" s="259">
        <f>SUM('Commercial Midstream {G}'!AM$5:AM$1000)</f>
        <v>4451448.8567682831</v>
      </c>
      <c r="T33" s="259">
        <f>SUM('Commercial Midstream {G}'!AD$5:AD$1000)</f>
        <v>0</v>
      </c>
      <c r="U33" s="133">
        <f>IFERROR(S33/Q33,0)</f>
        <v>2.2480314487959419</v>
      </c>
      <c r="V33" s="133">
        <f>IFERROR(((S33*1.1)+(T33))/R33,0)</f>
        <v>2.8445481296739241</v>
      </c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  <c r="PJ33" s="161"/>
      <c r="PK33" s="161"/>
      <c r="PL33" s="161"/>
      <c r="PM33" s="161"/>
      <c r="PN33" s="161"/>
      <c r="PO33" s="161"/>
      <c r="PP33" s="161"/>
      <c r="PQ33" s="161"/>
      <c r="PR33" s="161"/>
      <c r="PS33" s="161"/>
      <c r="PT33" s="161"/>
      <c r="PU33" s="161"/>
      <c r="PV33" s="161"/>
      <c r="PW33" s="161"/>
      <c r="PX33" s="161"/>
      <c r="PY33" s="161"/>
      <c r="PZ33" s="161"/>
      <c r="QA33" s="161"/>
      <c r="QB33" s="161"/>
      <c r="QC33" s="161"/>
      <c r="QD33" s="161"/>
      <c r="QE33" s="161"/>
      <c r="QF33" s="161"/>
      <c r="QG33" s="161"/>
      <c r="QH33" s="161"/>
      <c r="QI33" s="161"/>
      <c r="QJ33" s="161"/>
      <c r="QK33" s="161"/>
      <c r="QL33" s="161"/>
      <c r="QM33" s="161"/>
      <c r="QN33" s="161"/>
      <c r="QO33" s="161"/>
      <c r="QP33" s="161"/>
      <c r="QQ33" s="161"/>
      <c r="QR33" s="161"/>
      <c r="QS33" s="161"/>
      <c r="QT33" s="161"/>
      <c r="QU33" s="161"/>
      <c r="QV33" s="161"/>
      <c r="QW33" s="161"/>
      <c r="QX33" s="161"/>
      <c r="QY33" s="161"/>
      <c r="QZ33" s="161"/>
      <c r="RA33" s="161"/>
      <c r="RB33" s="161"/>
      <c r="RC33" s="161"/>
      <c r="RD33" s="161"/>
      <c r="RE33" s="161"/>
      <c r="RF33" s="161"/>
      <c r="RG33" s="161"/>
      <c r="RH33" s="161"/>
      <c r="RI33" s="161"/>
      <c r="RJ33" s="161"/>
      <c r="RK33" s="161"/>
      <c r="RL33" s="161"/>
      <c r="RM33" s="161"/>
      <c r="RN33" s="161"/>
      <c r="RO33" s="161"/>
      <c r="RP33" s="161"/>
      <c r="RQ33" s="161"/>
      <c r="RR33" s="161"/>
      <c r="RS33" s="161"/>
      <c r="RT33" s="161"/>
      <c r="RU33" s="161"/>
      <c r="RV33" s="161"/>
      <c r="RW33" s="161"/>
      <c r="RX33" s="161"/>
      <c r="RY33" s="161"/>
      <c r="RZ33" s="161"/>
      <c r="SA33" s="161"/>
      <c r="SB33" s="161"/>
      <c r="SC33" s="161"/>
      <c r="SD33" s="161"/>
      <c r="SE33" s="161"/>
      <c r="SF33" s="161"/>
      <c r="SG33" s="161"/>
      <c r="SH33" s="161"/>
      <c r="SI33" s="161"/>
      <c r="SJ33" s="161"/>
      <c r="SK33" s="161"/>
      <c r="SL33" s="161"/>
      <c r="SM33" s="161"/>
      <c r="SN33" s="161"/>
      <c r="SO33" s="161"/>
      <c r="SP33" s="161"/>
      <c r="SQ33" s="161"/>
      <c r="SR33" s="161"/>
      <c r="SS33" s="161"/>
      <c r="ST33" s="161"/>
      <c r="SU33" s="161"/>
      <c r="SV33" s="161"/>
      <c r="SW33" s="161"/>
      <c r="SX33" s="161"/>
      <c r="SY33" s="161"/>
      <c r="SZ33" s="161"/>
      <c r="TA33" s="161"/>
      <c r="TB33" s="161"/>
      <c r="TC33" s="161"/>
      <c r="TD33" s="161"/>
      <c r="TE33" s="161"/>
      <c r="TF33" s="161"/>
      <c r="TG33" s="161"/>
      <c r="TH33" s="161"/>
      <c r="TI33" s="161"/>
      <c r="TJ33" s="161"/>
      <c r="TK33" s="161"/>
      <c r="TL33" s="161"/>
      <c r="TM33" s="161"/>
      <c r="TN33" s="161"/>
      <c r="TO33" s="161"/>
      <c r="TP33" s="161"/>
      <c r="TQ33" s="161"/>
      <c r="TR33" s="161"/>
      <c r="TS33" s="161"/>
      <c r="TT33" s="161"/>
      <c r="TU33" s="161"/>
      <c r="TV33" s="161"/>
      <c r="TW33" s="161"/>
      <c r="TX33" s="161"/>
      <c r="TY33" s="161"/>
      <c r="TZ33" s="161"/>
      <c r="UA33" s="161"/>
      <c r="UB33" s="161"/>
      <c r="UC33" s="161"/>
      <c r="UD33" s="161"/>
      <c r="UE33" s="161"/>
      <c r="UF33" s="161"/>
      <c r="UG33" s="161"/>
      <c r="UH33" s="161"/>
      <c r="UI33" s="161"/>
      <c r="UJ33" s="161"/>
      <c r="UK33" s="161"/>
      <c r="UL33" s="161"/>
      <c r="UM33" s="161"/>
      <c r="UN33" s="161"/>
      <c r="UO33" s="161"/>
      <c r="UP33" s="161"/>
      <c r="UQ33" s="161"/>
      <c r="UR33" s="161"/>
      <c r="US33" s="161"/>
      <c r="UT33" s="161"/>
      <c r="UU33" s="161"/>
      <c r="UV33" s="161"/>
      <c r="UW33" s="161"/>
      <c r="UX33" s="161"/>
      <c r="UY33" s="161"/>
      <c r="UZ33" s="161"/>
      <c r="VA33" s="161"/>
      <c r="VB33" s="161"/>
      <c r="VC33" s="161"/>
      <c r="VD33" s="161"/>
      <c r="VE33" s="161"/>
      <c r="VF33" s="161"/>
      <c r="VG33" s="161"/>
      <c r="VH33" s="161"/>
      <c r="VI33" s="161"/>
      <c r="VJ33" s="161"/>
      <c r="VK33" s="161"/>
      <c r="VL33" s="161"/>
      <c r="VM33" s="161"/>
      <c r="VN33" s="161"/>
      <c r="VO33" s="161"/>
      <c r="VP33" s="161"/>
      <c r="VQ33" s="161"/>
      <c r="VR33" s="161"/>
      <c r="VS33" s="161"/>
      <c r="VT33" s="161"/>
      <c r="VU33" s="161"/>
      <c r="VV33" s="161"/>
      <c r="VW33" s="161"/>
      <c r="VX33" s="161"/>
      <c r="VY33" s="161"/>
      <c r="VZ33" s="161"/>
      <c r="WA33" s="161"/>
      <c r="WB33" s="161"/>
      <c r="WC33" s="161"/>
      <c r="WD33" s="161"/>
      <c r="WE33" s="161"/>
      <c r="WF33" s="161"/>
      <c r="WG33" s="161"/>
      <c r="WH33" s="161"/>
      <c r="WI33" s="161"/>
      <c r="WJ33" s="161"/>
      <c r="WK33" s="161"/>
      <c r="WL33" s="161"/>
      <c r="WM33" s="161"/>
      <c r="WN33" s="161"/>
      <c r="WO33" s="161"/>
      <c r="WP33" s="161"/>
      <c r="WQ33" s="161"/>
      <c r="WR33" s="161"/>
      <c r="WS33" s="161"/>
      <c r="WT33" s="161"/>
      <c r="WU33" s="161"/>
      <c r="WV33" s="161"/>
      <c r="WW33" s="161"/>
      <c r="WX33" s="161"/>
      <c r="WY33" s="161"/>
      <c r="WZ33" s="161"/>
      <c r="XA33" s="161"/>
      <c r="XB33" s="161"/>
      <c r="XC33" s="161"/>
      <c r="XD33" s="161"/>
      <c r="XE33" s="161"/>
      <c r="XF33" s="161"/>
      <c r="XG33" s="161"/>
      <c r="XH33" s="161"/>
      <c r="XI33" s="161"/>
      <c r="XJ33" s="161"/>
      <c r="XK33" s="161"/>
      <c r="XL33" s="161"/>
      <c r="XM33" s="161"/>
      <c r="XN33" s="161"/>
      <c r="XO33" s="161"/>
      <c r="XP33" s="161"/>
      <c r="XQ33" s="161"/>
      <c r="XR33" s="161"/>
      <c r="XS33" s="161"/>
      <c r="XT33" s="161"/>
      <c r="XU33" s="161"/>
      <c r="XV33" s="161"/>
      <c r="XW33" s="161"/>
      <c r="XX33" s="161"/>
      <c r="XY33" s="161"/>
      <c r="XZ33" s="161"/>
      <c r="YA33" s="161"/>
      <c r="YB33" s="161"/>
      <c r="YC33" s="161"/>
      <c r="YD33" s="161"/>
      <c r="YE33" s="161"/>
      <c r="YF33" s="161"/>
      <c r="YG33" s="161"/>
      <c r="YH33" s="161"/>
      <c r="YI33" s="161"/>
      <c r="YJ33" s="161"/>
      <c r="YK33" s="161"/>
      <c r="YL33" s="161"/>
      <c r="YM33" s="161"/>
      <c r="YN33" s="161"/>
      <c r="YO33" s="161"/>
      <c r="YP33" s="161"/>
      <c r="YQ33" s="161"/>
      <c r="YR33" s="161"/>
      <c r="YS33" s="161"/>
      <c r="YT33" s="161"/>
      <c r="YU33" s="161"/>
      <c r="YV33" s="161"/>
      <c r="YW33" s="161"/>
      <c r="YX33" s="161"/>
      <c r="YY33" s="161"/>
      <c r="YZ33" s="161"/>
      <c r="ZA33" s="161"/>
      <c r="ZB33" s="161"/>
      <c r="ZC33" s="161"/>
      <c r="ZD33" s="161"/>
      <c r="ZE33" s="161"/>
      <c r="ZF33" s="161"/>
      <c r="ZG33" s="161"/>
      <c r="ZH33" s="161"/>
      <c r="ZI33" s="161"/>
      <c r="ZJ33" s="161"/>
      <c r="ZK33" s="161"/>
      <c r="ZL33" s="161"/>
      <c r="ZM33" s="161"/>
      <c r="ZN33" s="161"/>
      <c r="ZO33" s="161"/>
      <c r="ZP33" s="161"/>
      <c r="ZQ33" s="161"/>
      <c r="ZR33" s="161"/>
      <c r="ZS33" s="161"/>
      <c r="ZT33" s="161"/>
      <c r="ZU33" s="161"/>
      <c r="ZV33" s="161"/>
      <c r="ZW33" s="161"/>
      <c r="ZX33" s="161"/>
      <c r="ZY33" s="161"/>
      <c r="ZZ33" s="161"/>
      <c r="AAA33" s="161"/>
      <c r="AAB33" s="161"/>
      <c r="AAC33" s="161"/>
      <c r="AAD33" s="161"/>
      <c r="AAE33" s="161"/>
      <c r="AAF33" s="161"/>
      <c r="AAG33" s="161"/>
      <c r="AAH33" s="161"/>
      <c r="AAI33" s="161"/>
      <c r="AAJ33" s="161"/>
      <c r="AAK33" s="161"/>
      <c r="AAL33" s="161"/>
      <c r="AAM33" s="161"/>
      <c r="AAN33" s="161"/>
      <c r="AAO33" s="161"/>
      <c r="AAP33" s="161"/>
      <c r="AAQ33" s="161"/>
      <c r="AAR33" s="161"/>
      <c r="AAS33" s="161"/>
      <c r="AAT33" s="161"/>
      <c r="AAU33" s="161"/>
      <c r="AAV33" s="161"/>
      <c r="AAW33" s="161"/>
      <c r="AAX33" s="161"/>
      <c r="AAY33" s="161"/>
      <c r="AAZ33" s="161"/>
      <c r="ABA33" s="161"/>
      <c r="ABB33" s="161"/>
      <c r="ABC33" s="161"/>
      <c r="ABD33" s="161"/>
      <c r="ABE33" s="161"/>
      <c r="ABF33" s="161"/>
      <c r="ABG33" s="161"/>
      <c r="ABH33" s="161"/>
      <c r="ABI33" s="161"/>
      <c r="ABJ33" s="161"/>
      <c r="ABK33" s="161"/>
      <c r="ABL33" s="161"/>
      <c r="ABM33" s="161"/>
      <c r="ABN33" s="161"/>
      <c r="ABO33" s="161"/>
      <c r="ABP33" s="161"/>
      <c r="ABQ33" s="161"/>
      <c r="ABR33" s="161"/>
      <c r="ABS33" s="161"/>
      <c r="ABT33" s="161"/>
      <c r="ABU33" s="161"/>
      <c r="ABV33" s="161"/>
      <c r="ABW33" s="161"/>
      <c r="ABX33" s="161"/>
      <c r="ABY33" s="161"/>
      <c r="ABZ33" s="161"/>
      <c r="ACA33" s="161"/>
      <c r="ACB33" s="161"/>
      <c r="ACC33" s="161"/>
      <c r="ACD33" s="161"/>
      <c r="ACE33" s="161"/>
      <c r="ACF33" s="161"/>
      <c r="ACG33" s="161"/>
      <c r="ACH33" s="161"/>
      <c r="ACI33" s="161"/>
      <c r="ACJ33" s="161"/>
      <c r="ACK33" s="161"/>
      <c r="ACL33" s="161"/>
      <c r="ACM33" s="161"/>
      <c r="ACN33" s="161"/>
      <c r="ACO33" s="161"/>
      <c r="ACP33" s="161"/>
      <c r="ACQ33" s="161"/>
      <c r="ACR33" s="161"/>
      <c r="ACS33" s="161"/>
      <c r="ACT33" s="161"/>
      <c r="ACU33" s="161"/>
      <c r="ACV33" s="161"/>
      <c r="ACW33" s="161"/>
      <c r="ACX33" s="161"/>
      <c r="ACY33" s="161"/>
      <c r="ACZ33" s="161"/>
      <c r="ADA33" s="161"/>
      <c r="ADB33" s="161"/>
      <c r="ADC33" s="161"/>
      <c r="ADD33" s="161"/>
      <c r="ADE33" s="161"/>
      <c r="ADF33" s="161"/>
      <c r="ADG33" s="161"/>
      <c r="ADH33" s="161"/>
      <c r="ADI33" s="161"/>
      <c r="ADJ33" s="161"/>
      <c r="ADK33" s="161"/>
      <c r="ADL33" s="161"/>
      <c r="ADM33" s="161"/>
      <c r="ADN33" s="161"/>
      <c r="ADO33" s="161"/>
      <c r="ADP33" s="161"/>
      <c r="ADQ33" s="161"/>
      <c r="ADR33" s="161"/>
      <c r="ADS33" s="161"/>
      <c r="ADT33" s="161"/>
      <c r="ADU33" s="161"/>
      <c r="ADV33" s="161"/>
      <c r="ADW33" s="161"/>
      <c r="ADX33" s="161"/>
      <c r="ADY33" s="161"/>
      <c r="ADZ33" s="161"/>
      <c r="AEA33" s="161"/>
      <c r="AEB33" s="161"/>
      <c r="AEC33" s="161"/>
      <c r="AED33" s="161"/>
      <c r="AEE33" s="161"/>
      <c r="AEF33" s="161"/>
      <c r="AEG33" s="161"/>
      <c r="AEH33" s="161"/>
      <c r="AEI33" s="161"/>
      <c r="AEJ33" s="161"/>
      <c r="AEK33" s="161"/>
      <c r="AEL33" s="161"/>
      <c r="AEM33" s="161"/>
      <c r="AEN33" s="161"/>
      <c r="AEO33" s="161"/>
      <c r="AEP33" s="161"/>
      <c r="AEQ33" s="161"/>
      <c r="AER33" s="161"/>
      <c r="AES33" s="161"/>
      <c r="AET33" s="161"/>
      <c r="AEU33" s="161"/>
      <c r="AEV33" s="161"/>
      <c r="AEW33" s="161"/>
      <c r="AEX33" s="161"/>
      <c r="AEY33" s="161"/>
      <c r="AEZ33" s="161"/>
      <c r="AFA33" s="161"/>
      <c r="AFB33" s="161"/>
      <c r="AFC33" s="161"/>
      <c r="AFD33" s="161"/>
      <c r="AFE33" s="161"/>
      <c r="AFF33" s="161"/>
      <c r="AFG33" s="161"/>
      <c r="AFH33" s="161"/>
      <c r="AFI33" s="161"/>
      <c r="AFJ33" s="161"/>
      <c r="AFK33" s="161"/>
      <c r="AFL33" s="161"/>
      <c r="AFM33" s="161"/>
      <c r="AFN33" s="161"/>
      <c r="AFO33" s="161"/>
      <c r="AFP33" s="161"/>
      <c r="AFQ33" s="161"/>
      <c r="AFR33" s="161"/>
      <c r="AFS33" s="161"/>
      <c r="AFT33" s="161"/>
      <c r="AFU33" s="161"/>
      <c r="AFV33" s="161"/>
      <c r="AFW33" s="161"/>
      <c r="AFX33" s="161"/>
      <c r="AFY33" s="161"/>
      <c r="AFZ33" s="161"/>
      <c r="AGA33" s="161"/>
      <c r="AGB33" s="161"/>
      <c r="AGC33" s="161"/>
      <c r="AGD33" s="161"/>
      <c r="AGE33" s="161"/>
      <c r="AGF33" s="161"/>
      <c r="AGG33" s="161"/>
      <c r="AGH33" s="161"/>
      <c r="AGI33" s="161"/>
      <c r="AGJ33" s="161"/>
      <c r="AGK33" s="161"/>
      <c r="AGL33" s="161"/>
      <c r="AGM33" s="161"/>
      <c r="AGN33" s="161"/>
      <c r="AGO33" s="161"/>
      <c r="AGP33" s="161"/>
      <c r="AGQ33" s="161"/>
      <c r="AGR33" s="161"/>
      <c r="AGS33" s="161"/>
      <c r="AGT33" s="161"/>
      <c r="AGU33" s="161"/>
      <c r="AGV33" s="161"/>
      <c r="AGW33" s="161"/>
      <c r="AGX33" s="161"/>
      <c r="AGY33" s="161"/>
      <c r="AGZ33" s="161"/>
      <c r="AHA33" s="161"/>
      <c r="AHB33" s="161"/>
      <c r="AHC33" s="161"/>
      <c r="AHD33" s="161"/>
      <c r="AHE33" s="161"/>
      <c r="AHF33" s="161"/>
      <c r="AHG33" s="161"/>
      <c r="AHH33" s="161"/>
      <c r="AHI33" s="161"/>
      <c r="AHJ33" s="161"/>
      <c r="AHK33" s="161"/>
      <c r="AHL33" s="161"/>
      <c r="AHM33" s="161"/>
      <c r="AHN33" s="161"/>
      <c r="AHO33" s="161"/>
      <c r="AHP33" s="161"/>
      <c r="AHQ33" s="161"/>
      <c r="AHR33" s="161"/>
      <c r="AHS33" s="161"/>
      <c r="AHT33" s="161"/>
      <c r="AHU33" s="161"/>
      <c r="AHV33" s="161"/>
      <c r="AHW33" s="161"/>
      <c r="AHX33" s="161"/>
      <c r="AHY33" s="161"/>
      <c r="AHZ33" s="161"/>
      <c r="AIA33" s="161"/>
      <c r="AIB33" s="161"/>
      <c r="AIC33" s="161"/>
      <c r="AID33" s="161"/>
      <c r="AIE33" s="161"/>
      <c r="AIF33" s="161"/>
    </row>
    <row r="34" spans="1:916" s="21" customFormat="1" ht="12.75">
      <c r="A34" s="331"/>
      <c r="B34" s="309" t="s">
        <v>31</v>
      </c>
      <c r="C34" s="146" t="s">
        <v>410</v>
      </c>
      <c r="D34" s="146"/>
      <c r="E34" s="324"/>
      <c r="F34" s="144">
        <f>'SBDI {G}'!A$16</f>
        <v>14.857456140350877</v>
      </c>
      <c r="G34" s="325" t="s">
        <v>275</v>
      </c>
      <c r="H34" s="258">
        <f>'SBDI {G}'!A$10</f>
        <v>1824</v>
      </c>
      <c r="I34" s="259">
        <f>'SBDI {G}'!A$8</f>
        <v>5260.1399999999994</v>
      </c>
      <c r="J34" s="259">
        <f>'SBDI {G}'!A$12</f>
        <v>5384.72</v>
      </c>
      <c r="K34" s="259">
        <f>'SBDI {G}'!A$14</f>
        <v>21120</v>
      </c>
      <c r="L34" s="259">
        <f>SUM('SBDI {G}'!Q$5:Q$999)</f>
        <v>26504.720000000001</v>
      </c>
      <c r="M34" s="259"/>
      <c r="N34" s="260">
        <f>'SBDI {G}'!A$18</f>
        <v>15134.599999999999</v>
      </c>
      <c r="O34" s="259">
        <f>'SBDI {G}'!A$20</f>
        <v>31764.86</v>
      </c>
      <c r="P34" s="259">
        <f>SUM('SBDI {G}'!R$5:R$999)</f>
        <v>132.69</v>
      </c>
      <c r="Q34" s="261">
        <f t="shared" si="13"/>
        <v>14148.452837244084</v>
      </c>
      <c r="R34" s="261">
        <f t="shared" si="13"/>
        <v>29695.110778723003</v>
      </c>
      <c r="S34" s="259">
        <f>SUM('SBDI {G}'!AM$5:AM$999)</f>
        <v>17603.450523600499</v>
      </c>
      <c r="T34" s="259">
        <f>SUM('SBDI {G}'!AD$5:AD$999)</f>
        <v>7466.022413300997</v>
      </c>
      <c r="U34" s="133">
        <f>IFERROR(S34/Q34,0)</f>
        <v>1.2441961482361912</v>
      </c>
      <c r="V34" s="133">
        <f>IFERROR(((S34*1.1)+(T34))/R34,0)</f>
        <v>0.90350961103285454</v>
      </c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  <c r="PJ34" s="161"/>
      <c r="PK34" s="161"/>
      <c r="PL34" s="161"/>
      <c r="PM34" s="161"/>
      <c r="PN34" s="161"/>
      <c r="PO34" s="161"/>
      <c r="PP34" s="161"/>
      <c r="PQ34" s="161"/>
      <c r="PR34" s="161"/>
      <c r="PS34" s="161"/>
      <c r="PT34" s="161"/>
      <c r="PU34" s="161"/>
      <c r="PV34" s="161"/>
      <c r="PW34" s="161"/>
      <c r="PX34" s="161"/>
      <c r="PY34" s="161"/>
      <c r="PZ34" s="161"/>
      <c r="QA34" s="161"/>
      <c r="QB34" s="161"/>
      <c r="QC34" s="161"/>
      <c r="QD34" s="161"/>
      <c r="QE34" s="161"/>
      <c r="QF34" s="161"/>
      <c r="QG34" s="161"/>
      <c r="QH34" s="161"/>
      <c r="QI34" s="161"/>
      <c r="QJ34" s="161"/>
      <c r="QK34" s="161"/>
      <c r="QL34" s="161"/>
      <c r="QM34" s="161"/>
      <c r="QN34" s="161"/>
      <c r="QO34" s="161"/>
      <c r="QP34" s="161"/>
      <c r="QQ34" s="161"/>
      <c r="QR34" s="161"/>
      <c r="QS34" s="161"/>
      <c r="QT34" s="161"/>
      <c r="QU34" s="161"/>
      <c r="QV34" s="161"/>
      <c r="QW34" s="161"/>
      <c r="QX34" s="161"/>
      <c r="QY34" s="161"/>
      <c r="QZ34" s="161"/>
      <c r="RA34" s="161"/>
      <c r="RB34" s="161"/>
      <c r="RC34" s="161"/>
      <c r="RD34" s="161"/>
      <c r="RE34" s="161"/>
      <c r="RF34" s="161"/>
      <c r="RG34" s="161"/>
      <c r="RH34" s="161"/>
      <c r="RI34" s="161"/>
      <c r="RJ34" s="161"/>
      <c r="RK34" s="161"/>
      <c r="RL34" s="161"/>
      <c r="RM34" s="161"/>
      <c r="RN34" s="161"/>
      <c r="RO34" s="161"/>
      <c r="RP34" s="161"/>
      <c r="RQ34" s="161"/>
      <c r="RR34" s="161"/>
      <c r="RS34" s="161"/>
      <c r="RT34" s="161"/>
      <c r="RU34" s="161"/>
      <c r="RV34" s="161"/>
      <c r="RW34" s="161"/>
      <c r="RX34" s="161"/>
      <c r="RY34" s="161"/>
      <c r="RZ34" s="161"/>
      <c r="SA34" s="161"/>
      <c r="SB34" s="161"/>
      <c r="SC34" s="161"/>
      <c r="SD34" s="161"/>
      <c r="SE34" s="161"/>
      <c r="SF34" s="161"/>
      <c r="SG34" s="161"/>
      <c r="SH34" s="161"/>
      <c r="SI34" s="161"/>
      <c r="SJ34" s="161"/>
      <c r="SK34" s="161"/>
      <c r="SL34" s="161"/>
      <c r="SM34" s="161"/>
      <c r="SN34" s="161"/>
      <c r="SO34" s="161"/>
      <c r="SP34" s="161"/>
      <c r="SQ34" s="161"/>
      <c r="SR34" s="161"/>
      <c r="SS34" s="161"/>
      <c r="ST34" s="161"/>
      <c r="SU34" s="161"/>
      <c r="SV34" s="161"/>
      <c r="SW34" s="161"/>
      <c r="SX34" s="161"/>
      <c r="SY34" s="161"/>
      <c r="SZ34" s="161"/>
      <c r="TA34" s="161"/>
      <c r="TB34" s="161"/>
      <c r="TC34" s="161"/>
      <c r="TD34" s="161"/>
      <c r="TE34" s="161"/>
      <c r="TF34" s="161"/>
      <c r="TG34" s="161"/>
      <c r="TH34" s="161"/>
      <c r="TI34" s="161"/>
      <c r="TJ34" s="161"/>
      <c r="TK34" s="161"/>
      <c r="TL34" s="161"/>
      <c r="TM34" s="161"/>
      <c r="TN34" s="161"/>
      <c r="TO34" s="161"/>
      <c r="TP34" s="161"/>
      <c r="TQ34" s="161"/>
      <c r="TR34" s="161"/>
      <c r="TS34" s="161"/>
      <c r="TT34" s="161"/>
      <c r="TU34" s="161"/>
      <c r="TV34" s="161"/>
      <c r="TW34" s="161"/>
      <c r="TX34" s="161"/>
      <c r="TY34" s="161"/>
      <c r="TZ34" s="161"/>
      <c r="UA34" s="161"/>
      <c r="UB34" s="161"/>
      <c r="UC34" s="161"/>
      <c r="UD34" s="161"/>
      <c r="UE34" s="161"/>
      <c r="UF34" s="161"/>
      <c r="UG34" s="161"/>
      <c r="UH34" s="161"/>
      <c r="UI34" s="161"/>
      <c r="UJ34" s="161"/>
      <c r="UK34" s="161"/>
      <c r="UL34" s="161"/>
      <c r="UM34" s="161"/>
      <c r="UN34" s="161"/>
      <c r="UO34" s="161"/>
      <c r="UP34" s="161"/>
      <c r="UQ34" s="161"/>
      <c r="UR34" s="161"/>
      <c r="US34" s="161"/>
      <c r="UT34" s="161"/>
      <c r="UU34" s="161"/>
      <c r="UV34" s="161"/>
      <c r="UW34" s="161"/>
      <c r="UX34" s="161"/>
      <c r="UY34" s="161"/>
      <c r="UZ34" s="161"/>
      <c r="VA34" s="161"/>
      <c r="VB34" s="161"/>
      <c r="VC34" s="161"/>
      <c r="VD34" s="161"/>
      <c r="VE34" s="161"/>
      <c r="VF34" s="161"/>
      <c r="VG34" s="161"/>
      <c r="VH34" s="161"/>
      <c r="VI34" s="161"/>
      <c r="VJ34" s="161"/>
      <c r="VK34" s="161"/>
      <c r="VL34" s="161"/>
      <c r="VM34" s="161"/>
      <c r="VN34" s="161"/>
      <c r="VO34" s="161"/>
      <c r="VP34" s="161"/>
      <c r="VQ34" s="161"/>
      <c r="VR34" s="161"/>
      <c r="VS34" s="161"/>
      <c r="VT34" s="161"/>
      <c r="VU34" s="161"/>
      <c r="VV34" s="161"/>
      <c r="VW34" s="161"/>
      <c r="VX34" s="161"/>
      <c r="VY34" s="161"/>
      <c r="VZ34" s="161"/>
      <c r="WA34" s="161"/>
      <c r="WB34" s="161"/>
      <c r="WC34" s="161"/>
      <c r="WD34" s="161"/>
      <c r="WE34" s="161"/>
      <c r="WF34" s="161"/>
      <c r="WG34" s="161"/>
      <c r="WH34" s="161"/>
      <c r="WI34" s="161"/>
      <c r="WJ34" s="161"/>
      <c r="WK34" s="161"/>
      <c r="WL34" s="161"/>
      <c r="WM34" s="161"/>
      <c r="WN34" s="161"/>
      <c r="WO34" s="161"/>
      <c r="WP34" s="161"/>
      <c r="WQ34" s="161"/>
      <c r="WR34" s="161"/>
      <c r="WS34" s="161"/>
      <c r="WT34" s="161"/>
      <c r="WU34" s="161"/>
      <c r="WV34" s="161"/>
      <c r="WW34" s="161"/>
      <c r="WX34" s="161"/>
      <c r="WY34" s="161"/>
      <c r="WZ34" s="161"/>
      <c r="XA34" s="161"/>
      <c r="XB34" s="161"/>
      <c r="XC34" s="161"/>
      <c r="XD34" s="161"/>
      <c r="XE34" s="161"/>
      <c r="XF34" s="161"/>
      <c r="XG34" s="161"/>
      <c r="XH34" s="161"/>
      <c r="XI34" s="161"/>
      <c r="XJ34" s="161"/>
      <c r="XK34" s="161"/>
      <c r="XL34" s="161"/>
      <c r="XM34" s="161"/>
      <c r="XN34" s="161"/>
      <c r="XO34" s="161"/>
      <c r="XP34" s="161"/>
      <c r="XQ34" s="161"/>
      <c r="XR34" s="161"/>
      <c r="XS34" s="161"/>
      <c r="XT34" s="161"/>
      <c r="XU34" s="161"/>
      <c r="XV34" s="161"/>
      <c r="XW34" s="161"/>
      <c r="XX34" s="161"/>
      <c r="XY34" s="161"/>
      <c r="XZ34" s="161"/>
      <c r="YA34" s="161"/>
      <c r="YB34" s="161"/>
      <c r="YC34" s="161"/>
      <c r="YD34" s="161"/>
      <c r="YE34" s="161"/>
      <c r="YF34" s="161"/>
      <c r="YG34" s="161"/>
      <c r="YH34" s="161"/>
      <c r="YI34" s="161"/>
      <c r="YJ34" s="161"/>
      <c r="YK34" s="161"/>
      <c r="YL34" s="161"/>
      <c r="YM34" s="161"/>
      <c r="YN34" s="161"/>
      <c r="YO34" s="161"/>
      <c r="YP34" s="161"/>
      <c r="YQ34" s="161"/>
      <c r="YR34" s="161"/>
      <c r="YS34" s="161"/>
      <c r="YT34" s="161"/>
      <c r="YU34" s="161"/>
      <c r="YV34" s="161"/>
      <c r="YW34" s="161"/>
      <c r="YX34" s="161"/>
      <c r="YY34" s="161"/>
      <c r="YZ34" s="161"/>
      <c r="ZA34" s="161"/>
      <c r="ZB34" s="161"/>
      <c r="ZC34" s="161"/>
      <c r="ZD34" s="161"/>
      <c r="ZE34" s="161"/>
      <c r="ZF34" s="161"/>
      <c r="ZG34" s="161"/>
      <c r="ZH34" s="161"/>
      <c r="ZI34" s="161"/>
      <c r="ZJ34" s="161"/>
      <c r="ZK34" s="161"/>
      <c r="ZL34" s="161"/>
      <c r="ZM34" s="161"/>
      <c r="ZN34" s="161"/>
      <c r="ZO34" s="161"/>
      <c r="ZP34" s="161"/>
      <c r="ZQ34" s="161"/>
      <c r="ZR34" s="161"/>
      <c r="ZS34" s="161"/>
      <c r="ZT34" s="161"/>
      <c r="ZU34" s="161"/>
      <c r="ZV34" s="161"/>
      <c r="ZW34" s="161"/>
      <c r="ZX34" s="161"/>
      <c r="ZY34" s="161"/>
      <c r="ZZ34" s="161"/>
      <c r="AAA34" s="161"/>
      <c r="AAB34" s="161"/>
      <c r="AAC34" s="161"/>
      <c r="AAD34" s="161"/>
      <c r="AAE34" s="161"/>
      <c r="AAF34" s="161"/>
      <c r="AAG34" s="161"/>
      <c r="AAH34" s="161"/>
      <c r="AAI34" s="161"/>
      <c r="AAJ34" s="161"/>
      <c r="AAK34" s="161"/>
      <c r="AAL34" s="161"/>
      <c r="AAM34" s="161"/>
      <c r="AAN34" s="161"/>
      <c r="AAO34" s="161"/>
      <c r="AAP34" s="161"/>
      <c r="AAQ34" s="161"/>
      <c r="AAR34" s="161"/>
      <c r="AAS34" s="161"/>
      <c r="AAT34" s="161"/>
      <c r="AAU34" s="161"/>
      <c r="AAV34" s="161"/>
      <c r="AAW34" s="161"/>
      <c r="AAX34" s="161"/>
      <c r="AAY34" s="161"/>
      <c r="AAZ34" s="161"/>
      <c r="ABA34" s="161"/>
      <c r="ABB34" s="161"/>
      <c r="ABC34" s="161"/>
      <c r="ABD34" s="161"/>
      <c r="ABE34" s="161"/>
      <c r="ABF34" s="161"/>
      <c r="ABG34" s="161"/>
      <c r="ABH34" s="161"/>
      <c r="ABI34" s="161"/>
      <c r="ABJ34" s="161"/>
      <c r="ABK34" s="161"/>
      <c r="ABL34" s="161"/>
      <c r="ABM34" s="161"/>
      <c r="ABN34" s="161"/>
      <c r="ABO34" s="161"/>
      <c r="ABP34" s="161"/>
      <c r="ABQ34" s="161"/>
      <c r="ABR34" s="161"/>
      <c r="ABS34" s="161"/>
      <c r="ABT34" s="161"/>
      <c r="ABU34" s="161"/>
      <c r="ABV34" s="161"/>
      <c r="ABW34" s="161"/>
      <c r="ABX34" s="161"/>
      <c r="ABY34" s="161"/>
      <c r="ABZ34" s="161"/>
      <c r="ACA34" s="161"/>
      <c r="ACB34" s="161"/>
      <c r="ACC34" s="161"/>
      <c r="ACD34" s="161"/>
      <c r="ACE34" s="161"/>
      <c r="ACF34" s="161"/>
      <c r="ACG34" s="161"/>
      <c r="ACH34" s="161"/>
      <c r="ACI34" s="161"/>
      <c r="ACJ34" s="161"/>
      <c r="ACK34" s="161"/>
      <c r="ACL34" s="161"/>
      <c r="ACM34" s="161"/>
      <c r="ACN34" s="161"/>
      <c r="ACO34" s="161"/>
      <c r="ACP34" s="161"/>
      <c r="ACQ34" s="161"/>
      <c r="ACR34" s="161"/>
      <c r="ACS34" s="161"/>
      <c r="ACT34" s="161"/>
      <c r="ACU34" s="161"/>
      <c r="ACV34" s="161"/>
      <c r="ACW34" s="161"/>
      <c r="ACX34" s="161"/>
      <c r="ACY34" s="161"/>
      <c r="ACZ34" s="161"/>
      <c r="ADA34" s="161"/>
      <c r="ADB34" s="161"/>
      <c r="ADC34" s="161"/>
      <c r="ADD34" s="161"/>
      <c r="ADE34" s="161"/>
      <c r="ADF34" s="161"/>
      <c r="ADG34" s="161"/>
      <c r="ADH34" s="161"/>
      <c r="ADI34" s="161"/>
      <c r="ADJ34" s="161"/>
      <c r="ADK34" s="161"/>
      <c r="ADL34" s="161"/>
      <c r="ADM34" s="161"/>
      <c r="ADN34" s="161"/>
      <c r="ADO34" s="161"/>
      <c r="ADP34" s="161"/>
      <c r="ADQ34" s="161"/>
      <c r="ADR34" s="161"/>
      <c r="ADS34" s="161"/>
      <c r="ADT34" s="161"/>
      <c r="ADU34" s="161"/>
      <c r="ADV34" s="161"/>
      <c r="ADW34" s="161"/>
      <c r="ADX34" s="161"/>
      <c r="ADY34" s="161"/>
      <c r="ADZ34" s="161"/>
      <c r="AEA34" s="161"/>
      <c r="AEB34" s="161"/>
      <c r="AEC34" s="161"/>
      <c r="AED34" s="161"/>
      <c r="AEE34" s="161"/>
      <c r="AEF34" s="161"/>
      <c r="AEG34" s="161"/>
      <c r="AEH34" s="161"/>
      <c r="AEI34" s="161"/>
      <c r="AEJ34" s="161"/>
      <c r="AEK34" s="161"/>
      <c r="AEL34" s="161"/>
      <c r="AEM34" s="161"/>
      <c r="AEN34" s="161"/>
      <c r="AEO34" s="161"/>
      <c r="AEP34" s="161"/>
      <c r="AEQ34" s="161"/>
      <c r="AER34" s="161"/>
      <c r="AES34" s="161"/>
      <c r="AET34" s="161"/>
      <c r="AEU34" s="161"/>
      <c r="AEV34" s="161"/>
      <c r="AEW34" s="161"/>
      <c r="AEX34" s="161"/>
      <c r="AEY34" s="161"/>
      <c r="AEZ34" s="161"/>
      <c r="AFA34" s="161"/>
      <c r="AFB34" s="161"/>
      <c r="AFC34" s="161"/>
      <c r="AFD34" s="161"/>
      <c r="AFE34" s="161"/>
      <c r="AFF34" s="161"/>
      <c r="AFG34" s="161"/>
      <c r="AFH34" s="161"/>
      <c r="AFI34" s="161"/>
      <c r="AFJ34" s="161"/>
      <c r="AFK34" s="161"/>
      <c r="AFL34" s="161"/>
      <c r="AFM34" s="161"/>
      <c r="AFN34" s="161"/>
      <c r="AFO34" s="161"/>
      <c r="AFP34" s="161"/>
      <c r="AFQ34" s="161"/>
      <c r="AFR34" s="161"/>
      <c r="AFS34" s="161"/>
      <c r="AFT34" s="161"/>
      <c r="AFU34" s="161"/>
      <c r="AFV34" s="161"/>
      <c r="AFW34" s="161"/>
      <c r="AFX34" s="161"/>
      <c r="AFY34" s="161"/>
      <c r="AFZ34" s="161"/>
      <c r="AGA34" s="161"/>
      <c r="AGB34" s="161"/>
      <c r="AGC34" s="161"/>
      <c r="AGD34" s="161"/>
      <c r="AGE34" s="161"/>
      <c r="AGF34" s="161"/>
      <c r="AGG34" s="161"/>
      <c r="AGH34" s="161"/>
      <c r="AGI34" s="161"/>
      <c r="AGJ34" s="161"/>
      <c r="AGK34" s="161"/>
      <c r="AGL34" s="161"/>
      <c r="AGM34" s="161"/>
      <c r="AGN34" s="161"/>
      <c r="AGO34" s="161"/>
      <c r="AGP34" s="161"/>
      <c r="AGQ34" s="161"/>
      <c r="AGR34" s="161"/>
      <c r="AGS34" s="161"/>
      <c r="AGT34" s="161"/>
      <c r="AGU34" s="161"/>
      <c r="AGV34" s="161"/>
      <c r="AGW34" s="161"/>
      <c r="AGX34" s="161"/>
      <c r="AGY34" s="161"/>
      <c r="AGZ34" s="161"/>
      <c r="AHA34" s="161"/>
      <c r="AHB34" s="161"/>
      <c r="AHC34" s="161"/>
      <c r="AHD34" s="161"/>
      <c r="AHE34" s="161"/>
      <c r="AHF34" s="161"/>
      <c r="AHG34" s="161"/>
      <c r="AHH34" s="161"/>
      <c r="AHI34" s="161"/>
      <c r="AHJ34" s="161"/>
      <c r="AHK34" s="161"/>
      <c r="AHL34" s="161"/>
      <c r="AHM34" s="161"/>
      <c r="AHN34" s="161"/>
      <c r="AHO34" s="161"/>
      <c r="AHP34" s="161"/>
      <c r="AHQ34" s="161"/>
      <c r="AHR34" s="161"/>
      <c r="AHS34" s="161"/>
      <c r="AHT34" s="161"/>
      <c r="AHU34" s="161"/>
      <c r="AHV34" s="161"/>
      <c r="AHW34" s="161"/>
      <c r="AHX34" s="161"/>
      <c r="AHY34" s="161"/>
      <c r="AHZ34" s="161"/>
      <c r="AIA34" s="161"/>
      <c r="AIB34" s="161"/>
      <c r="AIC34" s="161"/>
      <c r="AID34" s="161"/>
      <c r="AIE34" s="161"/>
      <c r="AIF34" s="161"/>
    </row>
    <row r="35" spans="1:916" s="21" customFormat="1" ht="12.75">
      <c r="B35" s="316" t="s">
        <v>471</v>
      </c>
      <c r="C35" s="317"/>
      <c r="D35" s="316"/>
      <c r="E35" s="316"/>
      <c r="F35" s="332"/>
      <c r="G35" s="332"/>
      <c r="H35" s="333">
        <f>SUM(H24:H29,H31:H34)</f>
        <v>1466592.6999999997</v>
      </c>
      <c r="I35" s="334">
        <f>SUM(I24:I29,I31:I34)</f>
        <v>1722099.6199999999</v>
      </c>
      <c r="J35" s="334">
        <f>SUM(J24:J29,J31:J34)</f>
        <v>2700014.0500000003</v>
      </c>
      <c r="K35" s="334">
        <f>SUM(K24:K29,K31:K34)</f>
        <v>1746119.4699999988</v>
      </c>
      <c r="L35" s="334">
        <f>SUM(L24:L29,L31:L34)</f>
        <v>4446133.5199999986</v>
      </c>
      <c r="M35" s="335"/>
      <c r="N35" s="333">
        <f>SUM(N24:N29,N31:N34)</f>
        <v>5466052.4399999995</v>
      </c>
      <c r="O35" s="334">
        <f>SUM(O24:O29,O31:O34)</f>
        <v>6168233.1400000006</v>
      </c>
      <c r="P35" s="334">
        <f t="shared" ref="N35:T35" si="14">SUM(P24:P28,P31:P34)</f>
        <v>43201.439999999995</v>
      </c>
      <c r="Q35" s="334">
        <f>SUM(Q24:Q29,Q31:Q34)</f>
        <v>5109892.9045526776</v>
      </c>
      <c r="R35" s="334">
        <f>SUM(R24:R29,R31:R34)</f>
        <v>5766320.5945592206</v>
      </c>
      <c r="S35" s="334">
        <f>SUM(S24:S29,S31:S34)</f>
        <v>10460805.968821438</v>
      </c>
      <c r="T35" s="334">
        <f t="shared" si="14"/>
        <v>3042685.2449130323</v>
      </c>
      <c r="U35" s="506">
        <f>S35/Q35</f>
        <v>2.0471673602985585</v>
      </c>
      <c r="V35" s="506">
        <f>(S35*1.1+T35)/R35</f>
        <v>2.5231985582530361</v>
      </c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  <c r="PJ35" s="161"/>
      <c r="PK35" s="161"/>
      <c r="PL35" s="161"/>
      <c r="PM35" s="161"/>
      <c r="PN35" s="161"/>
      <c r="PO35" s="161"/>
      <c r="PP35" s="161"/>
      <c r="PQ35" s="161"/>
      <c r="PR35" s="161"/>
      <c r="PS35" s="161"/>
      <c r="PT35" s="161"/>
      <c r="PU35" s="161"/>
      <c r="PV35" s="161"/>
      <c r="PW35" s="161"/>
      <c r="PX35" s="161"/>
      <c r="PY35" s="161"/>
      <c r="PZ35" s="161"/>
      <c r="QA35" s="161"/>
      <c r="QB35" s="161"/>
      <c r="QC35" s="161"/>
      <c r="QD35" s="161"/>
      <c r="QE35" s="161"/>
      <c r="QF35" s="161"/>
      <c r="QG35" s="161"/>
      <c r="QH35" s="161"/>
      <c r="QI35" s="161"/>
      <c r="QJ35" s="161"/>
      <c r="QK35" s="161"/>
      <c r="QL35" s="161"/>
      <c r="QM35" s="161"/>
      <c r="QN35" s="161"/>
      <c r="QO35" s="161"/>
      <c r="QP35" s="161"/>
      <c r="QQ35" s="161"/>
      <c r="QR35" s="161"/>
      <c r="QS35" s="161"/>
      <c r="QT35" s="161"/>
      <c r="QU35" s="161"/>
      <c r="QV35" s="161"/>
      <c r="QW35" s="161"/>
      <c r="QX35" s="161"/>
      <c r="QY35" s="161"/>
      <c r="QZ35" s="161"/>
      <c r="RA35" s="161"/>
      <c r="RB35" s="161"/>
      <c r="RC35" s="161"/>
      <c r="RD35" s="161"/>
      <c r="RE35" s="161"/>
      <c r="RF35" s="161"/>
      <c r="RG35" s="161"/>
      <c r="RH35" s="161"/>
      <c r="RI35" s="161"/>
      <c r="RJ35" s="161"/>
      <c r="RK35" s="161"/>
      <c r="RL35" s="161"/>
      <c r="RM35" s="161"/>
      <c r="RN35" s="161"/>
      <c r="RO35" s="161"/>
      <c r="RP35" s="161"/>
      <c r="RQ35" s="161"/>
      <c r="RR35" s="161"/>
      <c r="RS35" s="161"/>
      <c r="RT35" s="161"/>
      <c r="RU35" s="161"/>
      <c r="RV35" s="161"/>
      <c r="RW35" s="161"/>
      <c r="RX35" s="161"/>
      <c r="RY35" s="161"/>
      <c r="RZ35" s="161"/>
      <c r="SA35" s="161"/>
      <c r="SB35" s="161"/>
      <c r="SC35" s="161"/>
      <c r="SD35" s="161"/>
      <c r="SE35" s="161"/>
      <c r="SF35" s="161"/>
      <c r="SG35" s="161"/>
      <c r="SH35" s="161"/>
      <c r="SI35" s="161"/>
      <c r="SJ35" s="161"/>
      <c r="SK35" s="161"/>
      <c r="SL35" s="161"/>
      <c r="SM35" s="161"/>
      <c r="SN35" s="161"/>
      <c r="SO35" s="161"/>
      <c r="SP35" s="161"/>
      <c r="SQ35" s="161"/>
      <c r="SR35" s="161"/>
      <c r="SS35" s="161"/>
      <c r="ST35" s="161"/>
      <c r="SU35" s="161"/>
      <c r="SV35" s="161"/>
      <c r="SW35" s="161"/>
      <c r="SX35" s="161"/>
      <c r="SY35" s="161"/>
      <c r="SZ35" s="161"/>
      <c r="TA35" s="161"/>
      <c r="TB35" s="161"/>
      <c r="TC35" s="161"/>
      <c r="TD35" s="161"/>
      <c r="TE35" s="161"/>
      <c r="TF35" s="161"/>
      <c r="TG35" s="161"/>
      <c r="TH35" s="161"/>
      <c r="TI35" s="161"/>
      <c r="TJ35" s="161"/>
      <c r="TK35" s="161"/>
      <c r="TL35" s="161"/>
      <c r="TM35" s="161"/>
      <c r="TN35" s="161"/>
      <c r="TO35" s="161"/>
      <c r="TP35" s="161"/>
      <c r="TQ35" s="161"/>
      <c r="TR35" s="161"/>
      <c r="TS35" s="161"/>
      <c r="TT35" s="161"/>
      <c r="TU35" s="161"/>
      <c r="TV35" s="161"/>
      <c r="TW35" s="161"/>
      <c r="TX35" s="161"/>
      <c r="TY35" s="161"/>
      <c r="TZ35" s="161"/>
      <c r="UA35" s="161"/>
      <c r="UB35" s="161"/>
      <c r="UC35" s="161"/>
      <c r="UD35" s="161"/>
      <c r="UE35" s="161"/>
      <c r="UF35" s="161"/>
      <c r="UG35" s="161"/>
      <c r="UH35" s="161"/>
      <c r="UI35" s="161"/>
      <c r="UJ35" s="161"/>
      <c r="UK35" s="161"/>
      <c r="UL35" s="161"/>
      <c r="UM35" s="161"/>
      <c r="UN35" s="161"/>
      <c r="UO35" s="161"/>
      <c r="UP35" s="161"/>
      <c r="UQ35" s="161"/>
      <c r="UR35" s="161"/>
      <c r="US35" s="161"/>
      <c r="UT35" s="161"/>
      <c r="UU35" s="161"/>
      <c r="UV35" s="161"/>
      <c r="UW35" s="161"/>
      <c r="UX35" s="161"/>
      <c r="UY35" s="161"/>
      <c r="UZ35" s="161"/>
      <c r="VA35" s="161"/>
      <c r="VB35" s="161"/>
      <c r="VC35" s="161"/>
      <c r="VD35" s="161"/>
      <c r="VE35" s="161"/>
      <c r="VF35" s="161"/>
      <c r="VG35" s="161"/>
      <c r="VH35" s="161"/>
      <c r="VI35" s="161"/>
      <c r="VJ35" s="161"/>
      <c r="VK35" s="161"/>
      <c r="VL35" s="161"/>
      <c r="VM35" s="161"/>
      <c r="VN35" s="161"/>
      <c r="VO35" s="161"/>
      <c r="VP35" s="161"/>
      <c r="VQ35" s="161"/>
      <c r="VR35" s="161"/>
      <c r="VS35" s="161"/>
      <c r="VT35" s="161"/>
      <c r="VU35" s="161"/>
      <c r="VV35" s="161"/>
      <c r="VW35" s="161"/>
      <c r="VX35" s="161"/>
      <c r="VY35" s="161"/>
      <c r="VZ35" s="161"/>
      <c r="WA35" s="161"/>
      <c r="WB35" s="161"/>
      <c r="WC35" s="161"/>
      <c r="WD35" s="161"/>
      <c r="WE35" s="161"/>
      <c r="WF35" s="161"/>
      <c r="WG35" s="161"/>
      <c r="WH35" s="161"/>
      <c r="WI35" s="161"/>
      <c r="WJ35" s="161"/>
      <c r="WK35" s="161"/>
      <c r="WL35" s="161"/>
      <c r="WM35" s="161"/>
      <c r="WN35" s="161"/>
      <c r="WO35" s="161"/>
      <c r="WP35" s="161"/>
      <c r="WQ35" s="161"/>
      <c r="WR35" s="161"/>
      <c r="WS35" s="161"/>
      <c r="WT35" s="161"/>
      <c r="WU35" s="161"/>
      <c r="WV35" s="161"/>
      <c r="WW35" s="161"/>
      <c r="WX35" s="161"/>
      <c r="WY35" s="161"/>
      <c r="WZ35" s="161"/>
      <c r="XA35" s="161"/>
      <c r="XB35" s="161"/>
      <c r="XC35" s="161"/>
      <c r="XD35" s="161"/>
      <c r="XE35" s="161"/>
      <c r="XF35" s="161"/>
      <c r="XG35" s="161"/>
      <c r="XH35" s="161"/>
      <c r="XI35" s="161"/>
      <c r="XJ35" s="161"/>
      <c r="XK35" s="161"/>
      <c r="XL35" s="161"/>
      <c r="XM35" s="161"/>
      <c r="XN35" s="161"/>
      <c r="XO35" s="161"/>
      <c r="XP35" s="161"/>
      <c r="XQ35" s="161"/>
      <c r="XR35" s="161"/>
      <c r="XS35" s="161"/>
      <c r="XT35" s="161"/>
      <c r="XU35" s="161"/>
      <c r="XV35" s="161"/>
      <c r="XW35" s="161"/>
      <c r="XX35" s="161"/>
      <c r="XY35" s="161"/>
      <c r="XZ35" s="161"/>
      <c r="YA35" s="161"/>
      <c r="YB35" s="161"/>
      <c r="YC35" s="161"/>
      <c r="YD35" s="161"/>
      <c r="YE35" s="161"/>
      <c r="YF35" s="161"/>
      <c r="YG35" s="161"/>
      <c r="YH35" s="161"/>
      <c r="YI35" s="161"/>
      <c r="YJ35" s="161"/>
      <c r="YK35" s="161"/>
      <c r="YL35" s="161"/>
      <c r="YM35" s="161"/>
      <c r="YN35" s="161"/>
      <c r="YO35" s="161"/>
      <c r="YP35" s="161"/>
      <c r="YQ35" s="161"/>
      <c r="YR35" s="161"/>
      <c r="YS35" s="161"/>
      <c r="YT35" s="161"/>
      <c r="YU35" s="161"/>
      <c r="YV35" s="161"/>
      <c r="YW35" s="161"/>
      <c r="YX35" s="161"/>
      <c r="YY35" s="161"/>
      <c r="YZ35" s="161"/>
      <c r="ZA35" s="161"/>
      <c r="ZB35" s="161"/>
      <c r="ZC35" s="161"/>
      <c r="ZD35" s="161"/>
      <c r="ZE35" s="161"/>
      <c r="ZF35" s="161"/>
      <c r="ZG35" s="161"/>
      <c r="ZH35" s="161"/>
      <c r="ZI35" s="161"/>
      <c r="ZJ35" s="161"/>
      <c r="ZK35" s="161"/>
      <c r="ZL35" s="161"/>
      <c r="ZM35" s="161"/>
      <c r="ZN35" s="161"/>
      <c r="ZO35" s="161"/>
      <c r="ZP35" s="161"/>
      <c r="ZQ35" s="161"/>
      <c r="ZR35" s="161"/>
      <c r="ZS35" s="161"/>
      <c r="ZT35" s="161"/>
      <c r="ZU35" s="161"/>
      <c r="ZV35" s="161"/>
      <c r="ZW35" s="161"/>
      <c r="ZX35" s="161"/>
      <c r="ZY35" s="161"/>
      <c r="ZZ35" s="161"/>
      <c r="AAA35" s="161"/>
      <c r="AAB35" s="161"/>
      <c r="AAC35" s="161"/>
      <c r="AAD35" s="161"/>
      <c r="AAE35" s="161"/>
      <c r="AAF35" s="161"/>
      <c r="AAG35" s="161"/>
      <c r="AAH35" s="161"/>
      <c r="AAI35" s="161"/>
      <c r="AAJ35" s="161"/>
      <c r="AAK35" s="161"/>
      <c r="AAL35" s="161"/>
      <c r="AAM35" s="161"/>
      <c r="AAN35" s="161"/>
      <c r="AAO35" s="161"/>
      <c r="AAP35" s="161"/>
      <c r="AAQ35" s="161"/>
      <c r="AAR35" s="161"/>
      <c r="AAS35" s="161"/>
      <c r="AAT35" s="161"/>
      <c r="AAU35" s="161"/>
      <c r="AAV35" s="161"/>
      <c r="AAW35" s="161"/>
      <c r="AAX35" s="161"/>
      <c r="AAY35" s="161"/>
      <c r="AAZ35" s="161"/>
      <c r="ABA35" s="161"/>
      <c r="ABB35" s="161"/>
      <c r="ABC35" s="161"/>
      <c r="ABD35" s="161"/>
      <c r="ABE35" s="161"/>
      <c r="ABF35" s="161"/>
      <c r="ABG35" s="161"/>
      <c r="ABH35" s="161"/>
      <c r="ABI35" s="161"/>
      <c r="ABJ35" s="161"/>
      <c r="ABK35" s="161"/>
      <c r="ABL35" s="161"/>
      <c r="ABM35" s="161"/>
      <c r="ABN35" s="161"/>
      <c r="ABO35" s="161"/>
      <c r="ABP35" s="161"/>
      <c r="ABQ35" s="161"/>
      <c r="ABR35" s="161"/>
      <c r="ABS35" s="161"/>
      <c r="ABT35" s="161"/>
      <c r="ABU35" s="161"/>
      <c r="ABV35" s="161"/>
      <c r="ABW35" s="161"/>
      <c r="ABX35" s="161"/>
      <c r="ABY35" s="161"/>
      <c r="ABZ35" s="161"/>
      <c r="ACA35" s="161"/>
      <c r="ACB35" s="161"/>
      <c r="ACC35" s="161"/>
      <c r="ACD35" s="161"/>
      <c r="ACE35" s="161"/>
      <c r="ACF35" s="161"/>
      <c r="ACG35" s="161"/>
      <c r="ACH35" s="161"/>
      <c r="ACI35" s="161"/>
      <c r="ACJ35" s="161"/>
      <c r="ACK35" s="161"/>
      <c r="ACL35" s="161"/>
      <c r="ACM35" s="161"/>
      <c r="ACN35" s="161"/>
      <c r="ACO35" s="161"/>
      <c r="ACP35" s="161"/>
      <c r="ACQ35" s="161"/>
      <c r="ACR35" s="161"/>
      <c r="ACS35" s="161"/>
      <c r="ACT35" s="161"/>
      <c r="ACU35" s="161"/>
      <c r="ACV35" s="161"/>
      <c r="ACW35" s="161"/>
      <c r="ACX35" s="161"/>
      <c r="ACY35" s="161"/>
      <c r="ACZ35" s="161"/>
      <c r="ADA35" s="161"/>
      <c r="ADB35" s="161"/>
      <c r="ADC35" s="161"/>
      <c r="ADD35" s="161"/>
      <c r="ADE35" s="161"/>
      <c r="ADF35" s="161"/>
      <c r="ADG35" s="161"/>
      <c r="ADH35" s="161"/>
      <c r="ADI35" s="161"/>
      <c r="ADJ35" s="161"/>
      <c r="ADK35" s="161"/>
      <c r="ADL35" s="161"/>
      <c r="ADM35" s="161"/>
      <c r="ADN35" s="161"/>
      <c r="ADO35" s="161"/>
      <c r="ADP35" s="161"/>
      <c r="ADQ35" s="161"/>
      <c r="ADR35" s="161"/>
      <c r="ADS35" s="161"/>
      <c r="ADT35" s="161"/>
      <c r="ADU35" s="161"/>
      <c r="ADV35" s="161"/>
      <c r="ADW35" s="161"/>
      <c r="ADX35" s="161"/>
      <c r="ADY35" s="161"/>
      <c r="ADZ35" s="161"/>
      <c r="AEA35" s="161"/>
      <c r="AEB35" s="161"/>
      <c r="AEC35" s="161"/>
      <c r="AED35" s="161"/>
      <c r="AEE35" s="161"/>
      <c r="AEF35" s="161"/>
      <c r="AEG35" s="161"/>
      <c r="AEH35" s="161"/>
      <c r="AEI35" s="161"/>
      <c r="AEJ35" s="161"/>
      <c r="AEK35" s="161"/>
      <c r="AEL35" s="161"/>
      <c r="AEM35" s="161"/>
      <c r="AEN35" s="161"/>
      <c r="AEO35" s="161"/>
      <c r="AEP35" s="161"/>
      <c r="AEQ35" s="161"/>
      <c r="AER35" s="161"/>
      <c r="AES35" s="161"/>
      <c r="AET35" s="161"/>
      <c r="AEU35" s="161"/>
      <c r="AEV35" s="161"/>
      <c r="AEW35" s="161"/>
      <c r="AEX35" s="161"/>
      <c r="AEY35" s="161"/>
      <c r="AEZ35" s="161"/>
      <c r="AFA35" s="161"/>
      <c r="AFB35" s="161"/>
      <c r="AFC35" s="161"/>
      <c r="AFD35" s="161"/>
      <c r="AFE35" s="161"/>
      <c r="AFF35" s="161"/>
      <c r="AFG35" s="161"/>
      <c r="AFH35" s="161"/>
      <c r="AFI35" s="161"/>
      <c r="AFJ35" s="161"/>
      <c r="AFK35" s="161"/>
      <c r="AFL35" s="161"/>
      <c r="AFM35" s="161"/>
      <c r="AFN35" s="161"/>
      <c r="AFO35" s="161"/>
      <c r="AFP35" s="161"/>
      <c r="AFQ35" s="161"/>
      <c r="AFR35" s="161"/>
      <c r="AFS35" s="161"/>
      <c r="AFT35" s="161"/>
      <c r="AFU35" s="161"/>
      <c r="AFV35" s="161"/>
      <c r="AFW35" s="161"/>
      <c r="AFX35" s="161"/>
      <c r="AFY35" s="161"/>
      <c r="AFZ35" s="161"/>
      <c r="AGA35" s="161"/>
      <c r="AGB35" s="161"/>
      <c r="AGC35" s="161"/>
      <c r="AGD35" s="161"/>
      <c r="AGE35" s="161"/>
      <c r="AGF35" s="161"/>
      <c r="AGG35" s="161"/>
      <c r="AGH35" s="161"/>
      <c r="AGI35" s="161"/>
      <c r="AGJ35" s="161"/>
      <c r="AGK35" s="161"/>
      <c r="AGL35" s="161"/>
      <c r="AGM35" s="161"/>
      <c r="AGN35" s="161"/>
      <c r="AGO35" s="161"/>
      <c r="AGP35" s="161"/>
      <c r="AGQ35" s="161"/>
      <c r="AGR35" s="161"/>
      <c r="AGS35" s="161"/>
      <c r="AGT35" s="161"/>
      <c r="AGU35" s="161"/>
      <c r="AGV35" s="161"/>
      <c r="AGW35" s="161"/>
      <c r="AGX35" s="161"/>
      <c r="AGY35" s="161"/>
      <c r="AGZ35" s="161"/>
      <c r="AHA35" s="161"/>
      <c r="AHB35" s="161"/>
      <c r="AHC35" s="161"/>
      <c r="AHD35" s="161"/>
      <c r="AHE35" s="161"/>
      <c r="AHF35" s="161"/>
      <c r="AHG35" s="161"/>
      <c r="AHH35" s="161"/>
      <c r="AHI35" s="161"/>
      <c r="AHJ35" s="161"/>
      <c r="AHK35" s="161"/>
      <c r="AHL35" s="161"/>
      <c r="AHM35" s="161"/>
      <c r="AHN35" s="161"/>
      <c r="AHO35" s="161"/>
      <c r="AHP35" s="161"/>
      <c r="AHQ35" s="161"/>
      <c r="AHR35" s="161"/>
      <c r="AHS35" s="161"/>
      <c r="AHT35" s="161"/>
      <c r="AHU35" s="161"/>
      <c r="AHV35" s="161"/>
      <c r="AHW35" s="161"/>
      <c r="AHX35" s="161"/>
      <c r="AHY35" s="161"/>
      <c r="AHZ35" s="161"/>
      <c r="AIA35" s="161"/>
      <c r="AIB35" s="161"/>
      <c r="AIC35" s="161"/>
      <c r="AID35" s="161"/>
      <c r="AIE35" s="161"/>
      <c r="AIF35" s="161"/>
    </row>
    <row r="36" spans="1:916" s="322" customFormat="1">
      <c r="A36" s="308"/>
      <c r="B36" s="309" t="s">
        <v>472</v>
      </c>
      <c r="C36" s="336" t="s">
        <v>473</v>
      </c>
      <c r="D36" s="336"/>
      <c r="E36" s="337"/>
      <c r="F36" s="325">
        <v>5</v>
      </c>
      <c r="G36" s="338" t="s">
        <v>270</v>
      </c>
      <c r="H36" s="339">
        <f>'G245 NEEA GAS'!A$10</f>
        <v>0</v>
      </c>
      <c r="I36" s="259">
        <f>'G245 NEEA GAS'!A$8</f>
        <v>182666.71999999997</v>
      </c>
      <c r="J36" s="259">
        <f>'G245 NEEA GAS'!A$12</f>
        <v>0</v>
      </c>
      <c r="K36" s="259">
        <f>'G245 NEEA GAS'!A$14</f>
        <v>0</v>
      </c>
      <c r="L36" s="259">
        <f>SUM('G245 NEEA GAS'!Q$5:Q$999)</f>
        <v>0</v>
      </c>
      <c r="M36" s="342"/>
      <c r="N36" s="260">
        <f>'G245 NEEA GAS'!A$18</f>
        <v>608889</v>
      </c>
      <c r="O36" s="259">
        <f>'G245 NEEA GAS'!A$20</f>
        <v>182666.71999999997</v>
      </c>
      <c r="P36" s="259">
        <f>SUM('SBDI {G}'!R$5:R$999)</f>
        <v>132.69</v>
      </c>
      <c r="Q36" s="261">
        <f>N36/(1+ElecDiscountRate)^1</f>
        <v>569214.73310273909</v>
      </c>
      <c r="R36" s="261">
        <f>O36/(1+ElecDiscountRate)^1</f>
        <v>170764.43862765256</v>
      </c>
      <c r="S36" s="259">
        <f>SUM('G245 NEEA GAS'!AM$5:AM$999)</f>
        <v>0</v>
      </c>
      <c r="T36" s="259">
        <f>SUM('G245 NEEA GAS'!AD$5:AD$999)</f>
        <v>0</v>
      </c>
      <c r="U36" s="507">
        <f>S36/Q36</f>
        <v>0</v>
      </c>
      <c r="V36" s="507">
        <f>((S36*1.1)+(T36))/R36</f>
        <v>0</v>
      </c>
      <c r="W36" s="21"/>
      <c r="X36" s="161">
        <v>18230660</v>
      </c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  <c r="PJ36" s="161"/>
      <c r="PK36" s="161"/>
      <c r="PL36" s="161"/>
      <c r="PM36" s="161"/>
      <c r="PN36" s="161"/>
      <c r="PO36" s="161"/>
      <c r="PP36" s="161"/>
      <c r="PQ36" s="161"/>
      <c r="PR36" s="161"/>
      <c r="PS36" s="161"/>
      <c r="PT36" s="161"/>
      <c r="PU36" s="161"/>
      <c r="PV36" s="161"/>
      <c r="PW36" s="161"/>
      <c r="PX36" s="161"/>
      <c r="PY36" s="161"/>
      <c r="PZ36" s="161"/>
      <c r="QA36" s="161"/>
      <c r="QB36" s="161"/>
      <c r="QC36" s="161"/>
      <c r="QD36" s="161"/>
      <c r="QE36" s="161"/>
      <c r="QF36" s="161"/>
      <c r="QG36" s="161"/>
      <c r="QH36" s="161"/>
      <c r="QI36" s="161"/>
      <c r="QJ36" s="161"/>
      <c r="QK36" s="161"/>
      <c r="QL36" s="161"/>
      <c r="QM36" s="161"/>
      <c r="QN36" s="161"/>
      <c r="QO36" s="161"/>
      <c r="QP36" s="161"/>
      <c r="QQ36" s="161"/>
      <c r="QR36" s="161"/>
      <c r="QS36" s="161"/>
      <c r="QT36" s="161"/>
      <c r="QU36" s="161"/>
      <c r="QV36" s="161"/>
      <c r="QW36" s="161"/>
      <c r="QX36" s="161"/>
      <c r="QY36" s="161"/>
      <c r="QZ36" s="161"/>
      <c r="RA36" s="161"/>
      <c r="RB36" s="161"/>
      <c r="RC36" s="161"/>
      <c r="RD36" s="161"/>
      <c r="RE36" s="161"/>
      <c r="RF36" s="161"/>
      <c r="RG36" s="161"/>
      <c r="RH36" s="161"/>
      <c r="RI36" s="161"/>
      <c r="RJ36" s="161"/>
      <c r="RK36" s="161"/>
      <c r="RL36" s="161"/>
      <c r="RM36" s="161"/>
      <c r="RN36" s="161"/>
      <c r="RO36" s="161"/>
      <c r="RP36" s="161"/>
      <c r="RQ36" s="161"/>
      <c r="RR36" s="161"/>
      <c r="RS36" s="161"/>
      <c r="RT36" s="161"/>
      <c r="RU36" s="161"/>
      <c r="RV36" s="161"/>
      <c r="RW36" s="161"/>
      <c r="RX36" s="161"/>
      <c r="RY36" s="161"/>
      <c r="RZ36" s="161"/>
      <c r="SA36" s="161"/>
      <c r="SB36" s="161"/>
      <c r="SC36" s="161"/>
      <c r="SD36" s="161"/>
      <c r="SE36" s="161"/>
      <c r="SF36" s="161"/>
      <c r="SG36" s="161"/>
      <c r="SH36" s="161"/>
      <c r="SI36" s="161"/>
      <c r="SJ36" s="161"/>
      <c r="SK36" s="161"/>
      <c r="SL36" s="161"/>
      <c r="SM36" s="161"/>
      <c r="SN36" s="161"/>
      <c r="SO36" s="161"/>
      <c r="SP36" s="161"/>
      <c r="SQ36" s="161"/>
      <c r="SR36" s="161"/>
      <c r="SS36" s="161"/>
      <c r="ST36" s="161"/>
      <c r="SU36" s="161"/>
      <c r="SV36" s="161"/>
      <c r="SW36" s="161"/>
      <c r="SX36" s="161"/>
      <c r="SY36" s="161"/>
      <c r="SZ36" s="161"/>
      <c r="TA36" s="161"/>
      <c r="TB36" s="161"/>
      <c r="TC36" s="161"/>
      <c r="TD36" s="161"/>
      <c r="TE36" s="161"/>
      <c r="TF36" s="161"/>
      <c r="TG36" s="161"/>
      <c r="TH36" s="161"/>
      <c r="TI36" s="161"/>
      <c r="TJ36" s="161"/>
      <c r="TK36" s="161"/>
      <c r="TL36" s="161"/>
      <c r="TM36" s="161"/>
      <c r="TN36" s="161"/>
      <c r="TO36" s="161"/>
      <c r="TP36" s="161"/>
      <c r="TQ36" s="161"/>
      <c r="TR36" s="161"/>
      <c r="TS36" s="161"/>
      <c r="TT36" s="161"/>
      <c r="TU36" s="161"/>
      <c r="TV36" s="161"/>
      <c r="TW36" s="161"/>
      <c r="TX36" s="161"/>
      <c r="TY36" s="161"/>
      <c r="TZ36" s="161"/>
      <c r="UA36" s="161"/>
      <c r="UB36" s="161"/>
      <c r="UC36" s="161"/>
      <c r="UD36" s="161"/>
      <c r="UE36" s="161"/>
      <c r="UF36" s="161"/>
      <c r="UG36" s="161"/>
      <c r="UH36" s="161"/>
      <c r="UI36" s="161"/>
      <c r="UJ36" s="161"/>
      <c r="UK36" s="161"/>
      <c r="UL36" s="161"/>
      <c r="UM36" s="161"/>
      <c r="UN36" s="161"/>
      <c r="UO36" s="161"/>
      <c r="UP36" s="161"/>
      <c r="UQ36" s="161"/>
      <c r="UR36" s="161"/>
      <c r="US36" s="161"/>
      <c r="UT36" s="161"/>
      <c r="UU36" s="161"/>
      <c r="UV36" s="161"/>
      <c r="UW36" s="161"/>
      <c r="UX36" s="161"/>
      <c r="UY36" s="161"/>
      <c r="UZ36" s="161"/>
      <c r="VA36" s="161"/>
      <c r="VB36" s="161"/>
      <c r="VC36" s="161"/>
      <c r="VD36" s="161"/>
      <c r="VE36" s="161"/>
      <c r="VF36" s="161"/>
      <c r="VG36" s="161"/>
      <c r="VH36" s="161"/>
      <c r="VI36" s="161"/>
      <c r="VJ36" s="161"/>
      <c r="VK36" s="161"/>
      <c r="VL36" s="161"/>
      <c r="VM36" s="161"/>
      <c r="VN36" s="161"/>
      <c r="VO36" s="161"/>
      <c r="VP36" s="161"/>
      <c r="VQ36" s="161"/>
      <c r="VR36" s="161"/>
      <c r="VS36" s="161"/>
      <c r="VT36" s="161"/>
      <c r="VU36" s="161"/>
      <c r="VV36" s="161"/>
      <c r="VW36" s="161"/>
      <c r="VX36" s="161"/>
      <c r="VY36" s="161"/>
      <c r="VZ36" s="161"/>
      <c r="WA36" s="161"/>
      <c r="WB36" s="161"/>
      <c r="WC36" s="161"/>
      <c r="WD36" s="161"/>
      <c r="WE36" s="161"/>
      <c r="WF36" s="161"/>
      <c r="WG36" s="161"/>
      <c r="WH36" s="161"/>
      <c r="WI36" s="161"/>
      <c r="WJ36" s="161"/>
      <c r="WK36" s="161"/>
      <c r="WL36" s="161"/>
      <c r="WM36" s="161"/>
      <c r="WN36" s="161"/>
      <c r="WO36" s="161"/>
      <c r="WP36" s="161"/>
      <c r="WQ36" s="161"/>
      <c r="WR36" s="161"/>
      <c r="WS36" s="161"/>
      <c r="WT36" s="161"/>
      <c r="WU36" s="161"/>
      <c r="WV36" s="161"/>
      <c r="WW36" s="161"/>
      <c r="WX36" s="161"/>
      <c r="WY36" s="161"/>
      <c r="WZ36" s="161"/>
      <c r="XA36" s="161"/>
      <c r="XB36" s="161"/>
      <c r="XC36" s="161"/>
      <c r="XD36" s="161"/>
      <c r="XE36" s="161"/>
      <c r="XF36" s="161"/>
      <c r="XG36" s="161"/>
      <c r="XH36" s="161"/>
      <c r="XI36" s="161"/>
      <c r="XJ36" s="161"/>
      <c r="XK36" s="161"/>
      <c r="XL36" s="161"/>
      <c r="XM36" s="161"/>
      <c r="XN36" s="161"/>
      <c r="XO36" s="161"/>
      <c r="XP36" s="161"/>
      <c r="XQ36" s="161"/>
      <c r="XR36" s="161"/>
      <c r="XS36" s="161"/>
      <c r="XT36" s="161"/>
      <c r="XU36" s="161"/>
      <c r="XV36" s="161"/>
      <c r="XW36" s="161"/>
      <c r="XX36" s="161"/>
      <c r="XY36" s="161"/>
      <c r="XZ36" s="161"/>
      <c r="YA36" s="161"/>
      <c r="YB36" s="161"/>
      <c r="YC36" s="161"/>
      <c r="YD36" s="161"/>
      <c r="YE36" s="161"/>
      <c r="YF36" s="161"/>
      <c r="YG36" s="161"/>
      <c r="YH36" s="161"/>
      <c r="YI36" s="161"/>
      <c r="YJ36" s="161"/>
      <c r="YK36" s="161"/>
      <c r="YL36" s="161"/>
      <c r="YM36" s="161"/>
      <c r="YN36" s="161"/>
      <c r="YO36" s="161"/>
      <c r="YP36" s="161"/>
      <c r="YQ36" s="161"/>
      <c r="YR36" s="161"/>
      <c r="YS36" s="161"/>
      <c r="YT36" s="161"/>
      <c r="YU36" s="161"/>
      <c r="YV36" s="161"/>
      <c r="YW36" s="161"/>
      <c r="YX36" s="161"/>
      <c r="YY36" s="161"/>
      <c r="YZ36" s="161"/>
      <c r="ZA36" s="161"/>
      <c r="ZB36" s="161"/>
      <c r="ZC36" s="161"/>
      <c r="ZD36" s="161"/>
      <c r="ZE36" s="161"/>
      <c r="ZF36" s="161"/>
      <c r="ZG36" s="161"/>
      <c r="ZH36" s="161"/>
      <c r="ZI36" s="161"/>
      <c r="ZJ36" s="161"/>
      <c r="ZK36" s="161"/>
      <c r="ZL36" s="161"/>
      <c r="ZM36" s="161"/>
      <c r="ZN36" s="161"/>
      <c r="ZO36" s="161"/>
      <c r="ZP36" s="161"/>
      <c r="ZQ36" s="161"/>
      <c r="ZR36" s="161"/>
      <c r="ZS36" s="161"/>
      <c r="ZT36" s="161"/>
      <c r="ZU36" s="161"/>
      <c r="ZV36" s="161"/>
      <c r="ZW36" s="161"/>
      <c r="ZX36" s="161"/>
      <c r="ZY36" s="161"/>
      <c r="ZZ36" s="161"/>
      <c r="AAA36" s="161"/>
      <c r="AAB36" s="161"/>
      <c r="AAC36" s="161"/>
      <c r="AAD36" s="161"/>
      <c r="AAE36" s="161"/>
      <c r="AAF36" s="161"/>
      <c r="AAG36" s="161"/>
      <c r="AAH36" s="161"/>
      <c r="AAI36" s="161"/>
      <c r="AAJ36" s="161"/>
      <c r="AAK36" s="161"/>
      <c r="AAL36" s="161"/>
      <c r="AAM36" s="161"/>
      <c r="AAN36" s="161"/>
      <c r="AAO36" s="161"/>
      <c r="AAP36" s="161"/>
      <c r="AAQ36" s="161"/>
      <c r="AAR36" s="161"/>
      <c r="AAS36" s="161"/>
      <c r="AAT36" s="161"/>
      <c r="AAU36" s="161"/>
      <c r="AAV36" s="161"/>
      <c r="AAW36" s="161"/>
      <c r="AAX36" s="161"/>
      <c r="AAY36" s="161"/>
      <c r="AAZ36" s="161"/>
      <c r="ABA36" s="161"/>
      <c r="ABB36" s="161"/>
      <c r="ABC36" s="161"/>
      <c r="ABD36" s="161"/>
      <c r="ABE36" s="161"/>
      <c r="ABF36" s="161"/>
      <c r="ABG36" s="161"/>
      <c r="ABH36" s="161"/>
      <c r="ABI36" s="161"/>
      <c r="ABJ36" s="161"/>
      <c r="ABK36" s="161"/>
      <c r="ABL36" s="161"/>
      <c r="ABM36" s="161"/>
      <c r="ABN36" s="161"/>
      <c r="ABO36" s="161"/>
      <c r="ABP36" s="161"/>
      <c r="ABQ36" s="161"/>
      <c r="ABR36" s="161"/>
      <c r="ABS36" s="161"/>
      <c r="ABT36" s="161"/>
      <c r="ABU36" s="161"/>
      <c r="ABV36" s="161"/>
      <c r="ABW36" s="161"/>
      <c r="ABX36" s="161"/>
      <c r="ABY36" s="161"/>
      <c r="ABZ36" s="161"/>
      <c r="ACA36" s="161"/>
      <c r="ACB36" s="161"/>
      <c r="ACC36" s="161"/>
      <c r="ACD36" s="161"/>
      <c r="ACE36" s="161"/>
      <c r="ACF36" s="161"/>
      <c r="ACG36" s="161"/>
      <c r="ACH36" s="161"/>
      <c r="ACI36" s="161"/>
      <c r="ACJ36" s="161"/>
      <c r="ACK36" s="161"/>
      <c r="ACL36" s="161"/>
      <c r="ACM36" s="161"/>
      <c r="ACN36" s="161"/>
      <c r="ACO36" s="161"/>
      <c r="ACP36" s="161"/>
      <c r="ACQ36" s="161"/>
      <c r="ACR36" s="161"/>
      <c r="ACS36" s="161"/>
      <c r="ACT36" s="161"/>
      <c r="ACU36" s="161"/>
      <c r="ACV36" s="161"/>
      <c r="ACW36" s="161"/>
      <c r="ACX36" s="161"/>
      <c r="ACY36" s="161"/>
      <c r="ACZ36" s="161"/>
      <c r="ADA36" s="161"/>
      <c r="ADB36" s="161"/>
      <c r="ADC36" s="161"/>
      <c r="ADD36" s="161"/>
      <c r="ADE36" s="161"/>
      <c r="ADF36" s="161"/>
      <c r="ADG36" s="161"/>
      <c r="ADH36" s="161"/>
      <c r="ADI36" s="161"/>
      <c r="ADJ36" s="161"/>
      <c r="ADK36" s="161"/>
      <c r="ADL36" s="161"/>
      <c r="ADM36" s="161"/>
      <c r="ADN36" s="161"/>
      <c r="ADO36" s="161"/>
      <c r="ADP36" s="161"/>
      <c r="ADQ36" s="161"/>
      <c r="ADR36" s="161"/>
      <c r="ADS36" s="161"/>
      <c r="ADT36" s="161"/>
      <c r="ADU36" s="161"/>
      <c r="ADV36" s="161"/>
      <c r="ADW36" s="161"/>
      <c r="ADX36" s="161"/>
      <c r="ADY36" s="161"/>
      <c r="ADZ36" s="161"/>
      <c r="AEA36" s="161"/>
      <c r="AEB36" s="161"/>
      <c r="AEC36" s="161"/>
      <c r="AED36" s="161"/>
      <c r="AEE36" s="161"/>
      <c r="AEF36" s="161"/>
      <c r="AEG36" s="161"/>
      <c r="AEH36" s="161"/>
      <c r="AEI36" s="161"/>
      <c r="AEJ36" s="161"/>
      <c r="AEK36" s="161"/>
      <c r="AEL36" s="161"/>
      <c r="AEM36" s="161"/>
      <c r="AEN36" s="161"/>
      <c r="AEO36" s="161"/>
      <c r="AEP36" s="161"/>
      <c r="AEQ36" s="161"/>
      <c r="AER36" s="161"/>
      <c r="AES36" s="161"/>
      <c r="AET36" s="161"/>
      <c r="AEU36" s="161"/>
      <c r="AEV36" s="161"/>
      <c r="AEW36" s="161"/>
      <c r="AEX36" s="161"/>
      <c r="AEY36" s="161"/>
      <c r="AEZ36" s="161"/>
      <c r="AFA36" s="161"/>
      <c r="AFB36" s="161"/>
      <c r="AFC36" s="161"/>
      <c r="AFD36" s="161"/>
      <c r="AFE36" s="161"/>
      <c r="AFF36" s="161"/>
      <c r="AFG36" s="161"/>
      <c r="AFH36" s="161"/>
      <c r="AFI36" s="161"/>
      <c r="AFJ36" s="161"/>
      <c r="AFK36" s="161"/>
      <c r="AFL36" s="161"/>
      <c r="AFM36" s="161"/>
      <c r="AFN36" s="161"/>
      <c r="AFO36" s="161"/>
      <c r="AFP36" s="161"/>
      <c r="AFQ36" s="161"/>
      <c r="AFR36" s="161"/>
      <c r="AFS36" s="161"/>
      <c r="AFT36" s="161"/>
      <c r="AFU36" s="161"/>
      <c r="AFV36" s="161"/>
      <c r="AFW36" s="161"/>
      <c r="AFX36" s="161"/>
      <c r="AFY36" s="161"/>
      <c r="AFZ36" s="161"/>
      <c r="AGA36" s="161"/>
      <c r="AGB36" s="161"/>
      <c r="AGC36" s="161"/>
      <c r="AGD36" s="161"/>
      <c r="AGE36" s="161"/>
      <c r="AGF36" s="161"/>
      <c r="AGG36" s="161"/>
      <c r="AGH36" s="161"/>
      <c r="AGI36" s="161"/>
      <c r="AGJ36" s="161"/>
      <c r="AGK36" s="161"/>
      <c r="AGL36" s="161"/>
      <c r="AGM36" s="161"/>
      <c r="AGN36" s="161"/>
      <c r="AGO36" s="161"/>
      <c r="AGP36" s="161"/>
      <c r="AGQ36" s="161"/>
      <c r="AGR36" s="161"/>
      <c r="AGS36" s="161"/>
      <c r="AGT36" s="161"/>
      <c r="AGU36" s="161"/>
      <c r="AGV36" s="161"/>
      <c r="AGW36" s="161"/>
      <c r="AGX36" s="161"/>
      <c r="AGY36" s="161"/>
      <c r="AGZ36" s="161"/>
      <c r="AHA36" s="161"/>
      <c r="AHB36" s="161"/>
      <c r="AHC36" s="161"/>
      <c r="AHD36" s="161"/>
      <c r="AHE36" s="161"/>
      <c r="AHF36" s="161"/>
      <c r="AHG36" s="161"/>
      <c r="AHH36" s="161"/>
      <c r="AHI36" s="161"/>
      <c r="AHJ36" s="161"/>
      <c r="AHK36" s="161"/>
      <c r="AHL36" s="161"/>
      <c r="AHM36" s="161"/>
      <c r="AHN36" s="161"/>
      <c r="AHO36" s="161"/>
      <c r="AHP36" s="161"/>
      <c r="AHQ36" s="161"/>
      <c r="AHR36" s="161"/>
      <c r="AHS36" s="161"/>
      <c r="AHT36" s="161"/>
      <c r="AHU36" s="161"/>
      <c r="AHV36" s="161"/>
      <c r="AHW36" s="161"/>
      <c r="AHX36" s="161"/>
      <c r="AHY36" s="161"/>
      <c r="AHZ36" s="161"/>
      <c r="AIA36" s="161"/>
      <c r="AIB36" s="161"/>
      <c r="AIC36" s="161"/>
      <c r="AID36" s="161"/>
      <c r="AIE36" s="161"/>
      <c r="AIF36" s="161"/>
    </row>
    <row r="37" spans="1:916" s="322" customFormat="1">
      <c r="A37" s="308"/>
      <c r="B37" s="313" t="s">
        <v>177</v>
      </c>
      <c r="C37" s="336" t="s">
        <v>421</v>
      </c>
      <c r="D37" s="336"/>
      <c r="E37" s="337"/>
      <c r="F37" s="325">
        <f>IFERROR('TDSM {G}'!A$16,0)</f>
        <v>0</v>
      </c>
      <c r="G37" s="338" t="s">
        <v>275</v>
      </c>
      <c r="H37" s="339">
        <f>'TDSM {G}'!A$10</f>
        <v>0</v>
      </c>
      <c r="I37" s="223">
        <f>'TDSM {G}'!A$8</f>
        <v>10978.16</v>
      </c>
      <c r="J37" s="223">
        <f>'TDSM {G}'!A$12</f>
        <v>0</v>
      </c>
      <c r="K37" s="340">
        <f>'TDSM {G}'!A$14</f>
        <v>0</v>
      </c>
      <c r="L37" s="341">
        <f>SUM('TDSM {G}'!Q$5:Q$999)</f>
        <v>0</v>
      </c>
      <c r="M37" s="342"/>
      <c r="N37" s="343">
        <f>'TDSM {G}'!A$18</f>
        <v>10978.16</v>
      </c>
      <c r="O37" s="342">
        <f>'TDSM {G}'!A$20</f>
        <v>10978.16</v>
      </c>
      <c r="P37" s="345">
        <f>SUM('TDSM {G}'!R$5:R$999)</f>
        <v>0</v>
      </c>
      <c r="Q37" s="344">
        <f>N37/(1+ElecDiscountRate)^1</f>
        <v>10262.840048611759</v>
      </c>
      <c r="R37" s="344">
        <f>O37/(1+ElecDiscountRate)^1</f>
        <v>10262.840048611759</v>
      </c>
      <c r="S37" s="344">
        <f>SUM('TDSM {G}'!AM$5:AM$999)</f>
        <v>0</v>
      </c>
      <c r="T37" s="345">
        <f>SUM('TDSM {G}'!AD$5:AD$999)</f>
        <v>0</v>
      </c>
      <c r="U37" s="507">
        <f>S37/Q37</f>
        <v>0</v>
      </c>
      <c r="V37" s="507">
        <f>((S37*1.1)+(T37))/R37</f>
        <v>0</v>
      </c>
      <c r="W37" s="21"/>
      <c r="X37" s="161">
        <v>18230218</v>
      </c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  <c r="PJ37" s="161"/>
      <c r="PK37" s="161"/>
      <c r="PL37" s="161"/>
      <c r="PM37" s="161"/>
      <c r="PN37" s="161"/>
      <c r="PO37" s="161"/>
      <c r="PP37" s="161"/>
      <c r="PQ37" s="161"/>
      <c r="PR37" s="161"/>
      <c r="PS37" s="161"/>
      <c r="PT37" s="161"/>
      <c r="PU37" s="161"/>
      <c r="PV37" s="161"/>
      <c r="PW37" s="161"/>
      <c r="PX37" s="161"/>
      <c r="PY37" s="161"/>
      <c r="PZ37" s="161"/>
      <c r="QA37" s="161"/>
      <c r="QB37" s="161"/>
      <c r="QC37" s="161"/>
      <c r="QD37" s="161"/>
      <c r="QE37" s="161"/>
      <c r="QF37" s="161"/>
      <c r="QG37" s="161"/>
      <c r="QH37" s="161"/>
      <c r="QI37" s="161"/>
      <c r="QJ37" s="161"/>
      <c r="QK37" s="161"/>
      <c r="QL37" s="161"/>
      <c r="QM37" s="161"/>
      <c r="QN37" s="161"/>
      <c r="QO37" s="161"/>
      <c r="QP37" s="161"/>
      <c r="QQ37" s="161"/>
      <c r="QR37" s="161"/>
      <c r="QS37" s="161"/>
      <c r="QT37" s="161"/>
      <c r="QU37" s="161"/>
      <c r="QV37" s="161"/>
      <c r="QW37" s="161"/>
      <c r="QX37" s="161"/>
      <c r="QY37" s="161"/>
      <c r="QZ37" s="161"/>
      <c r="RA37" s="161"/>
      <c r="RB37" s="161"/>
      <c r="RC37" s="161"/>
      <c r="RD37" s="161"/>
      <c r="RE37" s="161"/>
      <c r="RF37" s="161"/>
      <c r="RG37" s="161"/>
      <c r="RH37" s="161"/>
      <c r="RI37" s="161"/>
      <c r="RJ37" s="161"/>
      <c r="RK37" s="161"/>
      <c r="RL37" s="161"/>
      <c r="RM37" s="161"/>
      <c r="RN37" s="161"/>
      <c r="RO37" s="161"/>
      <c r="RP37" s="161"/>
      <c r="RQ37" s="161"/>
      <c r="RR37" s="161"/>
      <c r="RS37" s="161"/>
      <c r="RT37" s="161"/>
      <c r="RU37" s="161"/>
      <c r="RV37" s="161"/>
      <c r="RW37" s="161"/>
      <c r="RX37" s="161"/>
      <c r="RY37" s="161"/>
      <c r="RZ37" s="161"/>
      <c r="SA37" s="161"/>
      <c r="SB37" s="161"/>
      <c r="SC37" s="161"/>
      <c r="SD37" s="161"/>
      <c r="SE37" s="161"/>
      <c r="SF37" s="161"/>
      <c r="SG37" s="161"/>
      <c r="SH37" s="161"/>
      <c r="SI37" s="161"/>
      <c r="SJ37" s="161"/>
      <c r="SK37" s="161"/>
      <c r="SL37" s="161"/>
      <c r="SM37" s="161"/>
      <c r="SN37" s="161"/>
      <c r="SO37" s="161"/>
      <c r="SP37" s="161"/>
      <c r="SQ37" s="161"/>
      <c r="SR37" s="161"/>
      <c r="SS37" s="161"/>
      <c r="ST37" s="161"/>
      <c r="SU37" s="161"/>
      <c r="SV37" s="161"/>
      <c r="SW37" s="161"/>
      <c r="SX37" s="161"/>
      <c r="SY37" s="161"/>
      <c r="SZ37" s="161"/>
      <c r="TA37" s="161"/>
      <c r="TB37" s="161"/>
      <c r="TC37" s="161"/>
      <c r="TD37" s="161"/>
      <c r="TE37" s="161"/>
      <c r="TF37" s="161"/>
      <c r="TG37" s="161"/>
      <c r="TH37" s="161"/>
      <c r="TI37" s="161"/>
      <c r="TJ37" s="161"/>
      <c r="TK37" s="161"/>
      <c r="TL37" s="161"/>
      <c r="TM37" s="161"/>
      <c r="TN37" s="161"/>
      <c r="TO37" s="161"/>
      <c r="TP37" s="161"/>
      <c r="TQ37" s="161"/>
      <c r="TR37" s="161"/>
      <c r="TS37" s="161"/>
      <c r="TT37" s="161"/>
      <c r="TU37" s="161"/>
      <c r="TV37" s="161"/>
      <c r="TW37" s="161"/>
      <c r="TX37" s="161"/>
      <c r="TY37" s="161"/>
      <c r="TZ37" s="161"/>
      <c r="UA37" s="161"/>
      <c r="UB37" s="161"/>
      <c r="UC37" s="161"/>
      <c r="UD37" s="161"/>
      <c r="UE37" s="161"/>
      <c r="UF37" s="161"/>
      <c r="UG37" s="161"/>
      <c r="UH37" s="161"/>
      <c r="UI37" s="161"/>
      <c r="UJ37" s="161"/>
      <c r="UK37" s="161"/>
      <c r="UL37" s="161"/>
      <c r="UM37" s="161"/>
      <c r="UN37" s="161"/>
      <c r="UO37" s="161"/>
      <c r="UP37" s="161"/>
      <c r="UQ37" s="161"/>
      <c r="UR37" s="161"/>
      <c r="US37" s="161"/>
      <c r="UT37" s="161"/>
      <c r="UU37" s="161"/>
      <c r="UV37" s="161"/>
      <c r="UW37" s="161"/>
      <c r="UX37" s="161"/>
      <c r="UY37" s="161"/>
      <c r="UZ37" s="161"/>
      <c r="VA37" s="161"/>
      <c r="VB37" s="161"/>
      <c r="VC37" s="161"/>
      <c r="VD37" s="161"/>
      <c r="VE37" s="161"/>
      <c r="VF37" s="161"/>
      <c r="VG37" s="161"/>
      <c r="VH37" s="161"/>
      <c r="VI37" s="161"/>
      <c r="VJ37" s="161"/>
      <c r="VK37" s="161"/>
      <c r="VL37" s="161"/>
      <c r="VM37" s="161"/>
      <c r="VN37" s="161"/>
      <c r="VO37" s="161"/>
      <c r="VP37" s="161"/>
      <c r="VQ37" s="161"/>
      <c r="VR37" s="161"/>
      <c r="VS37" s="161"/>
      <c r="VT37" s="161"/>
      <c r="VU37" s="161"/>
      <c r="VV37" s="161"/>
      <c r="VW37" s="161"/>
      <c r="VX37" s="161"/>
      <c r="VY37" s="161"/>
      <c r="VZ37" s="161"/>
      <c r="WA37" s="161"/>
      <c r="WB37" s="161"/>
      <c r="WC37" s="161"/>
      <c r="WD37" s="161"/>
      <c r="WE37" s="161"/>
      <c r="WF37" s="161"/>
      <c r="WG37" s="161"/>
      <c r="WH37" s="161"/>
      <c r="WI37" s="161"/>
      <c r="WJ37" s="161"/>
      <c r="WK37" s="161"/>
      <c r="WL37" s="161"/>
      <c r="WM37" s="161"/>
      <c r="WN37" s="161"/>
      <c r="WO37" s="161"/>
      <c r="WP37" s="161"/>
      <c r="WQ37" s="161"/>
      <c r="WR37" s="161"/>
      <c r="WS37" s="161"/>
      <c r="WT37" s="161"/>
      <c r="WU37" s="161"/>
      <c r="WV37" s="161"/>
      <c r="WW37" s="161"/>
      <c r="WX37" s="161"/>
      <c r="WY37" s="161"/>
      <c r="WZ37" s="161"/>
      <c r="XA37" s="161"/>
      <c r="XB37" s="161"/>
      <c r="XC37" s="161"/>
      <c r="XD37" s="161"/>
      <c r="XE37" s="161"/>
      <c r="XF37" s="161"/>
      <c r="XG37" s="161"/>
      <c r="XH37" s="161"/>
      <c r="XI37" s="161"/>
      <c r="XJ37" s="161"/>
      <c r="XK37" s="161"/>
      <c r="XL37" s="161"/>
      <c r="XM37" s="161"/>
      <c r="XN37" s="161"/>
      <c r="XO37" s="161"/>
      <c r="XP37" s="161"/>
      <c r="XQ37" s="161"/>
      <c r="XR37" s="161"/>
      <c r="XS37" s="161"/>
      <c r="XT37" s="161"/>
      <c r="XU37" s="161"/>
      <c r="XV37" s="161"/>
      <c r="XW37" s="161"/>
      <c r="XX37" s="161"/>
      <c r="XY37" s="161"/>
      <c r="XZ37" s="161"/>
      <c r="YA37" s="161"/>
      <c r="YB37" s="161"/>
      <c r="YC37" s="161"/>
      <c r="YD37" s="161"/>
      <c r="YE37" s="161"/>
      <c r="YF37" s="161"/>
      <c r="YG37" s="161"/>
      <c r="YH37" s="161"/>
      <c r="YI37" s="161"/>
      <c r="YJ37" s="161"/>
      <c r="YK37" s="161"/>
      <c r="YL37" s="161"/>
      <c r="YM37" s="161"/>
      <c r="YN37" s="161"/>
      <c r="YO37" s="161"/>
      <c r="YP37" s="161"/>
      <c r="YQ37" s="161"/>
      <c r="YR37" s="161"/>
      <c r="YS37" s="161"/>
      <c r="YT37" s="161"/>
      <c r="YU37" s="161"/>
      <c r="YV37" s="161"/>
      <c r="YW37" s="161"/>
      <c r="YX37" s="161"/>
      <c r="YY37" s="161"/>
      <c r="YZ37" s="161"/>
      <c r="ZA37" s="161"/>
      <c r="ZB37" s="161"/>
      <c r="ZC37" s="161"/>
      <c r="ZD37" s="161"/>
      <c r="ZE37" s="161"/>
      <c r="ZF37" s="161"/>
      <c r="ZG37" s="161"/>
      <c r="ZH37" s="161"/>
      <c r="ZI37" s="161"/>
      <c r="ZJ37" s="161"/>
      <c r="ZK37" s="161"/>
      <c r="ZL37" s="161"/>
      <c r="ZM37" s="161"/>
      <c r="ZN37" s="161"/>
      <c r="ZO37" s="161"/>
      <c r="ZP37" s="161"/>
      <c r="ZQ37" s="161"/>
      <c r="ZR37" s="161"/>
      <c r="ZS37" s="161"/>
      <c r="ZT37" s="161"/>
      <c r="ZU37" s="161"/>
      <c r="ZV37" s="161"/>
      <c r="ZW37" s="161"/>
      <c r="ZX37" s="161"/>
      <c r="ZY37" s="161"/>
      <c r="ZZ37" s="161"/>
      <c r="AAA37" s="161"/>
      <c r="AAB37" s="161"/>
      <c r="AAC37" s="161"/>
      <c r="AAD37" s="161"/>
      <c r="AAE37" s="161"/>
      <c r="AAF37" s="161"/>
      <c r="AAG37" s="161"/>
      <c r="AAH37" s="161"/>
      <c r="AAI37" s="161"/>
      <c r="AAJ37" s="161"/>
      <c r="AAK37" s="161"/>
      <c r="AAL37" s="161"/>
      <c r="AAM37" s="161"/>
      <c r="AAN37" s="161"/>
      <c r="AAO37" s="161"/>
      <c r="AAP37" s="161"/>
      <c r="AAQ37" s="161"/>
      <c r="AAR37" s="161"/>
      <c r="AAS37" s="161"/>
      <c r="AAT37" s="161"/>
      <c r="AAU37" s="161"/>
      <c r="AAV37" s="161"/>
      <c r="AAW37" s="161"/>
      <c r="AAX37" s="161"/>
      <c r="AAY37" s="161"/>
      <c r="AAZ37" s="161"/>
      <c r="ABA37" s="161"/>
      <c r="ABB37" s="161"/>
      <c r="ABC37" s="161"/>
      <c r="ABD37" s="161"/>
      <c r="ABE37" s="161"/>
      <c r="ABF37" s="161"/>
      <c r="ABG37" s="161"/>
      <c r="ABH37" s="161"/>
      <c r="ABI37" s="161"/>
      <c r="ABJ37" s="161"/>
      <c r="ABK37" s="161"/>
      <c r="ABL37" s="161"/>
      <c r="ABM37" s="161"/>
      <c r="ABN37" s="161"/>
      <c r="ABO37" s="161"/>
      <c r="ABP37" s="161"/>
      <c r="ABQ37" s="161"/>
      <c r="ABR37" s="161"/>
      <c r="ABS37" s="161"/>
      <c r="ABT37" s="161"/>
      <c r="ABU37" s="161"/>
      <c r="ABV37" s="161"/>
      <c r="ABW37" s="161"/>
      <c r="ABX37" s="161"/>
      <c r="ABY37" s="161"/>
      <c r="ABZ37" s="161"/>
      <c r="ACA37" s="161"/>
      <c r="ACB37" s="161"/>
      <c r="ACC37" s="161"/>
      <c r="ACD37" s="161"/>
      <c r="ACE37" s="161"/>
      <c r="ACF37" s="161"/>
      <c r="ACG37" s="161"/>
      <c r="ACH37" s="161"/>
      <c r="ACI37" s="161"/>
      <c r="ACJ37" s="161"/>
      <c r="ACK37" s="161"/>
      <c r="ACL37" s="161"/>
      <c r="ACM37" s="161"/>
      <c r="ACN37" s="161"/>
      <c r="ACO37" s="161"/>
      <c r="ACP37" s="161"/>
      <c r="ACQ37" s="161"/>
      <c r="ACR37" s="161"/>
      <c r="ACS37" s="161"/>
      <c r="ACT37" s="161"/>
      <c r="ACU37" s="161"/>
      <c r="ACV37" s="161"/>
      <c r="ACW37" s="161"/>
      <c r="ACX37" s="161"/>
      <c r="ACY37" s="161"/>
      <c r="ACZ37" s="161"/>
      <c r="ADA37" s="161"/>
      <c r="ADB37" s="161"/>
      <c r="ADC37" s="161"/>
      <c r="ADD37" s="161"/>
      <c r="ADE37" s="161"/>
      <c r="ADF37" s="161"/>
      <c r="ADG37" s="161"/>
      <c r="ADH37" s="161"/>
      <c r="ADI37" s="161"/>
      <c r="ADJ37" s="161"/>
      <c r="ADK37" s="161"/>
      <c r="ADL37" s="161"/>
      <c r="ADM37" s="161"/>
      <c r="ADN37" s="161"/>
      <c r="ADO37" s="161"/>
      <c r="ADP37" s="161"/>
      <c r="ADQ37" s="161"/>
      <c r="ADR37" s="161"/>
      <c r="ADS37" s="161"/>
      <c r="ADT37" s="161"/>
      <c r="ADU37" s="161"/>
      <c r="ADV37" s="161"/>
      <c r="ADW37" s="161"/>
      <c r="ADX37" s="161"/>
      <c r="ADY37" s="161"/>
      <c r="ADZ37" s="161"/>
      <c r="AEA37" s="161"/>
      <c r="AEB37" s="161"/>
      <c r="AEC37" s="161"/>
      <c r="AED37" s="161"/>
      <c r="AEE37" s="161"/>
      <c r="AEF37" s="161"/>
      <c r="AEG37" s="161"/>
      <c r="AEH37" s="161"/>
      <c r="AEI37" s="161"/>
      <c r="AEJ37" s="161"/>
      <c r="AEK37" s="161"/>
      <c r="AEL37" s="161"/>
      <c r="AEM37" s="161"/>
      <c r="AEN37" s="161"/>
      <c r="AEO37" s="161"/>
      <c r="AEP37" s="161"/>
      <c r="AEQ37" s="161"/>
      <c r="AER37" s="161"/>
      <c r="AES37" s="161"/>
      <c r="AET37" s="161"/>
      <c r="AEU37" s="161"/>
      <c r="AEV37" s="161"/>
      <c r="AEW37" s="161"/>
      <c r="AEX37" s="161"/>
      <c r="AEY37" s="161"/>
      <c r="AEZ37" s="161"/>
      <c r="AFA37" s="161"/>
      <c r="AFB37" s="161"/>
      <c r="AFC37" s="161"/>
      <c r="AFD37" s="161"/>
      <c r="AFE37" s="161"/>
      <c r="AFF37" s="161"/>
      <c r="AFG37" s="161"/>
      <c r="AFH37" s="161"/>
      <c r="AFI37" s="161"/>
      <c r="AFJ37" s="161"/>
      <c r="AFK37" s="161"/>
      <c r="AFL37" s="161"/>
      <c r="AFM37" s="161"/>
      <c r="AFN37" s="161"/>
      <c r="AFO37" s="161"/>
      <c r="AFP37" s="161"/>
      <c r="AFQ37" s="161"/>
      <c r="AFR37" s="161"/>
      <c r="AFS37" s="161"/>
      <c r="AFT37" s="161"/>
      <c r="AFU37" s="161"/>
      <c r="AFV37" s="161"/>
      <c r="AFW37" s="161"/>
      <c r="AFX37" s="161"/>
      <c r="AFY37" s="161"/>
      <c r="AFZ37" s="161"/>
      <c r="AGA37" s="161"/>
      <c r="AGB37" s="161"/>
      <c r="AGC37" s="161"/>
      <c r="AGD37" s="161"/>
      <c r="AGE37" s="161"/>
      <c r="AGF37" s="161"/>
      <c r="AGG37" s="161"/>
      <c r="AGH37" s="161"/>
      <c r="AGI37" s="161"/>
      <c r="AGJ37" s="161"/>
      <c r="AGK37" s="161"/>
      <c r="AGL37" s="161"/>
      <c r="AGM37" s="161"/>
      <c r="AGN37" s="161"/>
      <c r="AGO37" s="161"/>
      <c r="AGP37" s="161"/>
      <c r="AGQ37" s="161"/>
      <c r="AGR37" s="161"/>
      <c r="AGS37" s="161"/>
      <c r="AGT37" s="161"/>
      <c r="AGU37" s="161"/>
      <c r="AGV37" s="161"/>
      <c r="AGW37" s="161"/>
      <c r="AGX37" s="161"/>
      <c r="AGY37" s="161"/>
      <c r="AGZ37" s="161"/>
      <c r="AHA37" s="161"/>
      <c r="AHB37" s="161"/>
      <c r="AHC37" s="161"/>
      <c r="AHD37" s="161"/>
      <c r="AHE37" s="161"/>
      <c r="AHF37" s="161"/>
      <c r="AHG37" s="161"/>
      <c r="AHH37" s="161"/>
      <c r="AHI37" s="161"/>
      <c r="AHJ37" s="161"/>
      <c r="AHK37" s="161"/>
      <c r="AHL37" s="161"/>
      <c r="AHM37" s="161"/>
      <c r="AHN37" s="161"/>
      <c r="AHO37" s="161"/>
      <c r="AHP37" s="161"/>
      <c r="AHQ37" s="161"/>
      <c r="AHR37" s="161"/>
      <c r="AHS37" s="161"/>
      <c r="AHT37" s="161"/>
      <c r="AHU37" s="161"/>
      <c r="AHV37" s="161"/>
      <c r="AHW37" s="161"/>
      <c r="AHX37" s="161"/>
      <c r="AHY37" s="161"/>
      <c r="AHZ37" s="161"/>
      <c r="AIA37" s="161"/>
      <c r="AIB37" s="161"/>
      <c r="AIC37" s="161"/>
      <c r="AID37" s="161"/>
      <c r="AIE37" s="161"/>
      <c r="AIF37" s="161"/>
    </row>
    <row r="38" spans="1:916" s="21" customFormat="1" ht="12.75">
      <c r="B38" s="316" t="s">
        <v>474</v>
      </c>
      <c r="C38" s="317"/>
      <c r="D38" s="316"/>
      <c r="E38" s="316"/>
      <c r="F38" s="332"/>
      <c r="G38" s="332"/>
      <c r="H38" s="346">
        <v>0</v>
      </c>
      <c r="I38" s="347">
        <f t="shared" ref="I38:N38" si="15">SUM(I36:I37)</f>
        <v>193644.87999999998</v>
      </c>
      <c r="J38" s="347">
        <f t="shared" si="15"/>
        <v>0</v>
      </c>
      <c r="K38" s="347">
        <f t="shared" si="15"/>
        <v>0</v>
      </c>
      <c r="L38" s="347">
        <f t="shared" si="15"/>
        <v>0</v>
      </c>
      <c r="M38" s="347">
        <f t="shared" si="15"/>
        <v>0</v>
      </c>
      <c r="N38" s="347">
        <f t="shared" si="15"/>
        <v>619867.16</v>
      </c>
      <c r="O38" s="347">
        <f t="shared" ref="O38:T38" si="16">SUM(O36:O37)</f>
        <v>193644.87999999998</v>
      </c>
      <c r="P38" s="347">
        <f>SUM(P36:P37)</f>
        <v>132.69</v>
      </c>
      <c r="Q38" s="347">
        <f t="shared" si="16"/>
        <v>579477.57315135084</v>
      </c>
      <c r="R38" s="347">
        <f t="shared" si="16"/>
        <v>181027.27867626431</v>
      </c>
      <c r="S38" s="347">
        <f t="shared" si="16"/>
        <v>0</v>
      </c>
      <c r="T38" s="347">
        <f t="shared" si="16"/>
        <v>0</v>
      </c>
      <c r="U38" s="506">
        <f>S38/Q38</f>
        <v>0</v>
      </c>
      <c r="V38" s="506">
        <f>(S38*1.1+T38)/R38</f>
        <v>0</v>
      </c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  <c r="PJ38" s="161"/>
      <c r="PK38" s="161"/>
      <c r="PL38" s="161"/>
      <c r="PM38" s="161"/>
      <c r="PN38" s="161"/>
      <c r="PO38" s="161"/>
      <c r="PP38" s="161"/>
      <c r="PQ38" s="161"/>
      <c r="PR38" s="161"/>
      <c r="PS38" s="161"/>
      <c r="PT38" s="161"/>
      <c r="PU38" s="161"/>
      <c r="PV38" s="161"/>
      <c r="PW38" s="161"/>
      <c r="PX38" s="161"/>
      <c r="PY38" s="161"/>
      <c r="PZ38" s="161"/>
      <c r="QA38" s="161"/>
      <c r="QB38" s="161"/>
      <c r="QC38" s="161"/>
      <c r="QD38" s="161"/>
      <c r="QE38" s="161"/>
      <c r="QF38" s="161"/>
      <c r="QG38" s="161"/>
      <c r="QH38" s="161"/>
      <c r="QI38" s="161"/>
      <c r="QJ38" s="161"/>
      <c r="QK38" s="161"/>
      <c r="QL38" s="161"/>
      <c r="QM38" s="161"/>
      <c r="QN38" s="161"/>
      <c r="QO38" s="161"/>
      <c r="QP38" s="161"/>
      <c r="QQ38" s="161"/>
      <c r="QR38" s="161"/>
      <c r="QS38" s="161"/>
      <c r="QT38" s="161"/>
      <c r="QU38" s="161"/>
      <c r="QV38" s="161"/>
      <c r="QW38" s="161"/>
      <c r="QX38" s="161"/>
      <c r="QY38" s="161"/>
      <c r="QZ38" s="161"/>
      <c r="RA38" s="161"/>
      <c r="RB38" s="161"/>
      <c r="RC38" s="161"/>
      <c r="RD38" s="161"/>
      <c r="RE38" s="161"/>
      <c r="RF38" s="161"/>
      <c r="RG38" s="161"/>
      <c r="RH38" s="161"/>
      <c r="RI38" s="161"/>
      <c r="RJ38" s="161"/>
      <c r="RK38" s="161"/>
      <c r="RL38" s="161"/>
      <c r="RM38" s="161"/>
      <c r="RN38" s="161"/>
      <c r="RO38" s="161"/>
      <c r="RP38" s="161"/>
      <c r="RQ38" s="161"/>
      <c r="RR38" s="161"/>
      <c r="RS38" s="161"/>
      <c r="RT38" s="161"/>
      <c r="RU38" s="161"/>
      <c r="RV38" s="161"/>
      <c r="RW38" s="161"/>
      <c r="RX38" s="161"/>
      <c r="RY38" s="161"/>
      <c r="RZ38" s="161"/>
      <c r="SA38" s="161"/>
      <c r="SB38" s="161"/>
      <c r="SC38" s="161"/>
      <c r="SD38" s="161"/>
      <c r="SE38" s="161"/>
      <c r="SF38" s="161"/>
      <c r="SG38" s="161"/>
      <c r="SH38" s="161"/>
      <c r="SI38" s="161"/>
      <c r="SJ38" s="161"/>
      <c r="SK38" s="161"/>
      <c r="SL38" s="161"/>
      <c r="SM38" s="161"/>
      <c r="SN38" s="161"/>
      <c r="SO38" s="161"/>
      <c r="SP38" s="161"/>
      <c r="SQ38" s="161"/>
      <c r="SR38" s="161"/>
      <c r="SS38" s="161"/>
      <c r="ST38" s="161"/>
      <c r="SU38" s="161"/>
      <c r="SV38" s="161"/>
      <c r="SW38" s="161"/>
      <c r="SX38" s="161"/>
      <c r="SY38" s="161"/>
      <c r="SZ38" s="161"/>
      <c r="TA38" s="161"/>
      <c r="TB38" s="161"/>
      <c r="TC38" s="161"/>
      <c r="TD38" s="161"/>
      <c r="TE38" s="161"/>
      <c r="TF38" s="161"/>
      <c r="TG38" s="161"/>
      <c r="TH38" s="161"/>
      <c r="TI38" s="161"/>
      <c r="TJ38" s="161"/>
      <c r="TK38" s="161"/>
      <c r="TL38" s="161"/>
      <c r="TM38" s="161"/>
      <c r="TN38" s="161"/>
      <c r="TO38" s="161"/>
      <c r="TP38" s="161"/>
      <c r="TQ38" s="161"/>
      <c r="TR38" s="161"/>
      <c r="TS38" s="161"/>
      <c r="TT38" s="161"/>
      <c r="TU38" s="161"/>
      <c r="TV38" s="161"/>
      <c r="TW38" s="161"/>
      <c r="TX38" s="161"/>
      <c r="TY38" s="161"/>
      <c r="TZ38" s="161"/>
      <c r="UA38" s="161"/>
      <c r="UB38" s="161"/>
      <c r="UC38" s="161"/>
      <c r="UD38" s="161"/>
      <c r="UE38" s="161"/>
      <c r="UF38" s="161"/>
      <c r="UG38" s="161"/>
      <c r="UH38" s="161"/>
      <c r="UI38" s="161"/>
      <c r="UJ38" s="161"/>
      <c r="UK38" s="161"/>
      <c r="UL38" s="161"/>
      <c r="UM38" s="161"/>
      <c r="UN38" s="161"/>
      <c r="UO38" s="161"/>
      <c r="UP38" s="161"/>
      <c r="UQ38" s="161"/>
      <c r="UR38" s="161"/>
      <c r="US38" s="161"/>
      <c r="UT38" s="161"/>
      <c r="UU38" s="161"/>
      <c r="UV38" s="161"/>
      <c r="UW38" s="161"/>
      <c r="UX38" s="161"/>
      <c r="UY38" s="161"/>
      <c r="UZ38" s="161"/>
      <c r="VA38" s="161"/>
      <c r="VB38" s="161"/>
      <c r="VC38" s="161"/>
      <c r="VD38" s="161"/>
      <c r="VE38" s="161"/>
      <c r="VF38" s="161"/>
      <c r="VG38" s="161"/>
      <c r="VH38" s="161"/>
      <c r="VI38" s="161"/>
      <c r="VJ38" s="161"/>
      <c r="VK38" s="161"/>
      <c r="VL38" s="161"/>
      <c r="VM38" s="161"/>
      <c r="VN38" s="161"/>
      <c r="VO38" s="161"/>
      <c r="VP38" s="161"/>
      <c r="VQ38" s="161"/>
      <c r="VR38" s="161"/>
      <c r="VS38" s="161"/>
      <c r="VT38" s="161"/>
      <c r="VU38" s="161"/>
      <c r="VV38" s="161"/>
      <c r="VW38" s="161"/>
      <c r="VX38" s="161"/>
      <c r="VY38" s="161"/>
      <c r="VZ38" s="161"/>
      <c r="WA38" s="161"/>
      <c r="WB38" s="161"/>
      <c r="WC38" s="161"/>
      <c r="WD38" s="161"/>
      <c r="WE38" s="161"/>
      <c r="WF38" s="161"/>
      <c r="WG38" s="161"/>
      <c r="WH38" s="161"/>
      <c r="WI38" s="161"/>
      <c r="WJ38" s="161"/>
      <c r="WK38" s="161"/>
      <c r="WL38" s="161"/>
      <c r="WM38" s="161"/>
      <c r="WN38" s="161"/>
      <c r="WO38" s="161"/>
      <c r="WP38" s="161"/>
      <c r="WQ38" s="161"/>
      <c r="WR38" s="161"/>
      <c r="WS38" s="161"/>
      <c r="WT38" s="161"/>
      <c r="WU38" s="161"/>
      <c r="WV38" s="161"/>
      <c r="WW38" s="161"/>
      <c r="WX38" s="161"/>
      <c r="WY38" s="161"/>
      <c r="WZ38" s="161"/>
      <c r="XA38" s="161"/>
      <c r="XB38" s="161"/>
      <c r="XC38" s="161"/>
      <c r="XD38" s="161"/>
      <c r="XE38" s="161"/>
      <c r="XF38" s="161"/>
      <c r="XG38" s="161"/>
      <c r="XH38" s="161"/>
      <c r="XI38" s="161"/>
      <c r="XJ38" s="161"/>
      <c r="XK38" s="161"/>
      <c r="XL38" s="161"/>
      <c r="XM38" s="161"/>
      <c r="XN38" s="161"/>
      <c r="XO38" s="161"/>
      <c r="XP38" s="161"/>
      <c r="XQ38" s="161"/>
      <c r="XR38" s="161"/>
      <c r="XS38" s="161"/>
      <c r="XT38" s="161"/>
      <c r="XU38" s="161"/>
      <c r="XV38" s="161"/>
      <c r="XW38" s="161"/>
      <c r="XX38" s="161"/>
      <c r="XY38" s="161"/>
      <c r="XZ38" s="161"/>
      <c r="YA38" s="161"/>
      <c r="YB38" s="161"/>
      <c r="YC38" s="161"/>
      <c r="YD38" s="161"/>
      <c r="YE38" s="161"/>
      <c r="YF38" s="161"/>
      <c r="YG38" s="161"/>
      <c r="YH38" s="161"/>
      <c r="YI38" s="161"/>
      <c r="YJ38" s="161"/>
      <c r="YK38" s="161"/>
      <c r="YL38" s="161"/>
      <c r="YM38" s="161"/>
      <c r="YN38" s="161"/>
      <c r="YO38" s="161"/>
      <c r="YP38" s="161"/>
      <c r="YQ38" s="161"/>
      <c r="YR38" s="161"/>
      <c r="YS38" s="161"/>
      <c r="YT38" s="161"/>
      <c r="YU38" s="161"/>
      <c r="YV38" s="161"/>
      <c r="YW38" s="161"/>
      <c r="YX38" s="161"/>
      <c r="YY38" s="161"/>
      <c r="YZ38" s="161"/>
      <c r="ZA38" s="161"/>
      <c r="ZB38" s="161"/>
      <c r="ZC38" s="161"/>
      <c r="ZD38" s="161"/>
      <c r="ZE38" s="161"/>
      <c r="ZF38" s="161"/>
      <c r="ZG38" s="161"/>
      <c r="ZH38" s="161"/>
      <c r="ZI38" s="161"/>
      <c r="ZJ38" s="161"/>
      <c r="ZK38" s="161"/>
      <c r="ZL38" s="161"/>
      <c r="ZM38" s="161"/>
      <c r="ZN38" s="161"/>
      <c r="ZO38" s="161"/>
      <c r="ZP38" s="161"/>
      <c r="ZQ38" s="161"/>
      <c r="ZR38" s="161"/>
      <c r="ZS38" s="161"/>
      <c r="ZT38" s="161"/>
      <c r="ZU38" s="161"/>
      <c r="ZV38" s="161"/>
      <c r="ZW38" s="161"/>
      <c r="ZX38" s="161"/>
      <c r="ZY38" s="161"/>
      <c r="ZZ38" s="161"/>
      <c r="AAA38" s="161"/>
      <c r="AAB38" s="161"/>
      <c r="AAC38" s="161"/>
      <c r="AAD38" s="161"/>
      <c r="AAE38" s="161"/>
      <c r="AAF38" s="161"/>
      <c r="AAG38" s="161"/>
      <c r="AAH38" s="161"/>
      <c r="AAI38" s="161"/>
      <c r="AAJ38" s="161"/>
      <c r="AAK38" s="161"/>
      <c r="AAL38" s="161"/>
      <c r="AAM38" s="161"/>
      <c r="AAN38" s="161"/>
      <c r="AAO38" s="161"/>
      <c r="AAP38" s="161"/>
      <c r="AAQ38" s="161"/>
      <c r="AAR38" s="161"/>
      <c r="AAS38" s="161"/>
      <c r="AAT38" s="161"/>
      <c r="AAU38" s="161"/>
      <c r="AAV38" s="161"/>
      <c r="AAW38" s="161"/>
      <c r="AAX38" s="161"/>
      <c r="AAY38" s="161"/>
      <c r="AAZ38" s="161"/>
      <c r="ABA38" s="161"/>
      <c r="ABB38" s="161"/>
      <c r="ABC38" s="161"/>
      <c r="ABD38" s="161"/>
      <c r="ABE38" s="161"/>
      <c r="ABF38" s="161"/>
      <c r="ABG38" s="161"/>
      <c r="ABH38" s="161"/>
      <c r="ABI38" s="161"/>
      <c r="ABJ38" s="161"/>
      <c r="ABK38" s="161"/>
      <c r="ABL38" s="161"/>
      <c r="ABM38" s="161"/>
      <c r="ABN38" s="161"/>
      <c r="ABO38" s="161"/>
      <c r="ABP38" s="161"/>
      <c r="ABQ38" s="161"/>
      <c r="ABR38" s="161"/>
      <c r="ABS38" s="161"/>
      <c r="ABT38" s="161"/>
      <c r="ABU38" s="161"/>
      <c r="ABV38" s="161"/>
      <c r="ABW38" s="161"/>
      <c r="ABX38" s="161"/>
      <c r="ABY38" s="161"/>
      <c r="ABZ38" s="161"/>
      <c r="ACA38" s="161"/>
      <c r="ACB38" s="161"/>
      <c r="ACC38" s="161"/>
      <c r="ACD38" s="161"/>
      <c r="ACE38" s="161"/>
      <c r="ACF38" s="161"/>
      <c r="ACG38" s="161"/>
      <c r="ACH38" s="161"/>
      <c r="ACI38" s="161"/>
      <c r="ACJ38" s="161"/>
      <c r="ACK38" s="161"/>
      <c r="ACL38" s="161"/>
      <c r="ACM38" s="161"/>
      <c r="ACN38" s="161"/>
      <c r="ACO38" s="161"/>
      <c r="ACP38" s="161"/>
      <c r="ACQ38" s="161"/>
      <c r="ACR38" s="161"/>
      <c r="ACS38" s="161"/>
      <c r="ACT38" s="161"/>
      <c r="ACU38" s="161"/>
      <c r="ACV38" s="161"/>
      <c r="ACW38" s="161"/>
      <c r="ACX38" s="161"/>
      <c r="ACY38" s="161"/>
      <c r="ACZ38" s="161"/>
      <c r="ADA38" s="161"/>
      <c r="ADB38" s="161"/>
      <c r="ADC38" s="161"/>
      <c r="ADD38" s="161"/>
      <c r="ADE38" s="161"/>
      <c r="ADF38" s="161"/>
      <c r="ADG38" s="161"/>
      <c r="ADH38" s="161"/>
      <c r="ADI38" s="161"/>
      <c r="ADJ38" s="161"/>
      <c r="ADK38" s="161"/>
      <c r="ADL38" s="161"/>
      <c r="ADM38" s="161"/>
      <c r="ADN38" s="161"/>
      <c r="ADO38" s="161"/>
      <c r="ADP38" s="161"/>
      <c r="ADQ38" s="161"/>
      <c r="ADR38" s="161"/>
      <c r="ADS38" s="161"/>
      <c r="ADT38" s="161"/>
      <c r="ADU38" s="161"/>
      <c r="ADV38" s="161"/>
      <c r="ADW38" s="161"/>
      <c r="ADX38" s="161"/>
      <c r="ADY38" s="161"/>
      <c r="ADZ38" s="161"/>
      <c r="AEA38" s="161"/>
      <c r="AEB38" s="161"/>
      <c r="AEC38" s="161"/>
      <c r="AED38" s="161"/>
      <c r="AEE38" s="161"/>
      <c r="AEF38" s="161"/>
      <c r="AEG38" s="161"/>
      <c r="AEH38" s="161"/>
      <c r="AEI38" s="161"/>
      <c r="AEJ38" s="161"/>
      <c r="AEK38" s="161"/>
      <c r="AEL38" s="161"/>
      <c r="AEM38" s="161"/>
      <c r="AEN38" s="161"/>
      <c r="AEO38" s="161"/>
      <c r="AEP38" s="161"/>
      <c r="AEQ38" s="161"/>
      <c r="AER38" s="161"/>
      <c r="AES38" s="161"/>
      <c r="AET38" s="161"/>
      <c r="AEU38" s="161"/>
      <c r="AEV38" s="161"/>
      <c r="AEW38" s="161"/>
      <c r="AEX38" s="161"/>
      <c r="AEY38" s="161"/>
      <c r="AEZ38" s="161"/>
      <c r="AFA38" s="161"/>
      <c r="AFB38" s="161"/>
      <c r="AFC38" s="161"/>
      <c r="AFD38" s="161"/>
      <c r="AFE38" s="161"/>
      <c r="AFF38" s="161"/>
      <c r="AFG38" s="161"/>
      <c r="AFH38" s="161"/>
      <c r="AFI38" s="161"/>
      <c r="AFJ38" s="161"/>
      <c r="AFK38" s="161"/>
      <c r="AFL38" s="161"/>
      <c r="AFM38" s="161"/>
      <c r="AFN38" s="161"/>
      <c r="AFO38" s="161"/>
      <c r="AFP38" s="161"/>
      <c r="AFQ38" s="161"/>
      <c r="AFR38" s="161"/>
      <c r="AFS38" s="161"/>
      <c r="AFT38" s="161"/>
      <c r="AFU38" s="161"/>
      <c r="AFV38" s="161"/>
      <c r="AFW38" s="161"/>
      <c r="AFX38" s="161"/>
      <c r="AFY38" s="161"/>
      <c r="AFZ38" s="161"/>
      <c r="AGA38" s="161"/>
      <c r="AGB38" s="161"/>
      <c r="AGC38" s="161"/>
      <c r="AGD38" s="161"/>
      <c r="AGE38" s="161"/>
      <c r="AGF38" s="161"/>
      <c r="AGG38" s="161"/>
      <c r="AGH38" s="161"/>
      <c r="AGI38" s="161"/>
      <c r="AGJ38" s="161"/>
      <c r="AGK38" s="161"/>
      <c r="AGL38" s="161"/>
      <c r="AGM38" s="161"/>
      <c r="AGN38" s="161"/>
      <c r="AGO38" s="161"/>
      <c r="AGP38" s="161"/>
      <c r="AGQ38" s="161"/>
      <c r="AGR38" s="161"/>
      <c r="AGS38" s="161"/>
      <c r="AGT38" s="161"/>
      <c r="AGU38" s="161"/>
      <c r="AGV38" s="161"/>
      <c r="AGW38" s="161"/>
      <c r="AGX38" s="161"/>
      <c r="AGY38" s="161"/>
      <c r="AGZ38" s="161"/>
      <c r="AHA38" s="161"/>
      <c r="AHB38" s="161"/>
      <c r="AHC38" s="161"/>
      <c r="AHD38" s="161"/>
      <c r="AHE38" s="161"/>
      <c r="AHF38" s="161"/>
      <c r="AHG38" s="161"/>
      <c r="AHH38" s="161"/>
      <c r="AHI38" s="161"/>
      <c r="AHJ38" s="161"/>
      <c r="AHK38" s="161"/>
      <c r="AHL38" s="161"/>
      <c r="AHM38" s="161"/>
      <c r="AHN38" s="161"/>
      <c r="AHO38" s="161"/>
      <c r="AHP38" s="161"/>
      <c r="AHQ38" s="161"/>
      <c r="AHR38" s="161"/>
      <c r="AHS38" s="161"/>
      <c r="AHT38" s="161"/>
      <c r="AHU38" s="161"/>
      <c r="AHV38" s="161"/>
      <c r="AHW38" s="161"/>
      <c r="AHX38" s="161"/>
      <c r="AHY38" s="161"/>
      <c r="AHZ38" s="161"/>
      <c r="AIA38" s="161"/>
      <c r="AIB38" s="161"/>
      <c r="AIC38" s="161"/>
      <c r="AID38" s="161"/>
      <c r="AIE38" s="161"/>
      <c r="AIF38" s="161"/>
    </row>
    <row r="39" spans="1:916" s="21" customFormat="1">
      <c r="A39" s="308"/>
      <c r="B39" s="309" t="s">
        <v>337</v>
      </c>
      <c r="C39" s="131" t="s">
        <v>414</v>
      </c>
      <c r="D39" s="348"/>
      <c r="E39" s="337"/>
      <c r="F39" s="170"/>
      <c r="G39" s="325"/>
      <c r="H39" s="325">
        <f>'G249 Res Gas Pilot'!A10</f>
        <v>0</v>
      </c>
      <c r="I39" s="223">
        <f>'G249 Res Gas Pilot'!A8</f>
        <v>0</v>
      </c>
      <c r="J39" s="223">
        <v>0</v>
      </c>
      <c r="K39" s="223">
        <v>0</v>
      </c>
      <c r="L39" s="349">
        <v>0</v>
      </c>
      <c r="M39" s="342"/>
      <c r="N39" s="350">
        <f>I39</f>
        <v>0</v>
      </c>
      <c r="O39" s="342">
        <f>SUM(I39:K39)</f>
        <v>0</v>
      </c>
      <c r="P39" s="259">
        <f>SUM('G249 Res Gas Pilot'!R$5:R$1000)</f>
        <v>0</v>
      </c>
      <c r="Q39" s="344">
        <f>N39/(1+GasDiscountRate)^1</f>
        <v>0</v>
      </c>
      <c r="R39" s="344">
        <f>O39/(1+GasDiscountRate)^1</f>
        <v>0</v>
      </c>
      <c r="S39" s="259">
        <f>SUM('G249 Res Gas Pilot'!AM$5:AM$1000)</f>
        <v>0</v>
      </c>
      <c r="T39" s="259">
        <f>SUM('G249 Res Gas Pilot'!AD$5:AD$1000)</f>
        <v>0</v>
      </c>
      <c r="U39" s="507">
        <f>IFERROR(S39/Q39,0)</f>
        <v>0</v>
      </c>
      <c r="V39" s="507">
        <f>IFERROR(((S39*1.1)+(T39))/R39,0)</f>
        <v>0</v>
      </c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  <c r="PJ39" s="161"/>
      <c r="PK39" s="161"/>
      <c r="PL39" s="161"/>
      <c r="PM39" s="161"/>
      <c r="PN39" s="161"/>
      <c r="PO39" s="161"/>
      <c r="PP39" s="161"/>
      <c r="PQ39" s="161"/>
      <c r="PR39" s="161"/>
      <c r="PS39" s="161"/>
      <c r="PT39" s="161"/>
      <c r="PU39" s="161"/>
      <c r="PV39" s="161"/>
      <c r="PW39" s="161"/>
      <c r="PX39" s="161"/>
      <c r="PY39" s="161"/>
      <c r="PZ39" s="161"/>
      <c r="QA39" s="161"/>
      <c r="QB39" s="161"/>
      <c r="QC39" s="161"/>
      <c r="QD39" s="161"/>
      <c r="QE39" s="161"/>
      <c r="QF39" s="161"/>
      <c r="QG39" s="161"/>
      <c r="QH39" s="161"/>
      <c r="QI39" s="161"/>
      <c r="QJ39" s="161"/>
      <c r="QK39" s="161"/>
      <c r="QL39" s="161"/>
      <c r="QM39" s="161"/>
      <c r="QN39" s="161"/>
      <c r="QO39" s="161"/>
      <c r="QP39" s="161"/>
      <c r="QQ39" s="161"/>
      <c r="QR39" s="161"/>
      <c r="QS39" s="161"/>
      <c r="QT39" s="161"/>
      <c r="QU39" s="161"/>
      <c r="QV39" s="161"/>
      <c r="QW39" s="161"/>
      <c r="QX39" s="161"/>
      <c r="QY39" s="161"/>
      <c r="QZ39" s="161"/>
      <c r="RA39" s="161"/>
      <c r="RB39" s="161"/>
      <c r="RC39" s="161"/>
      <c r="RD39" s="161"/>
      <c r="RE39" s="161"/>
      <c r="RF39" s="161"/>
      <c r="RG39" s="161"/>
      <c r="RH39" s="161"/>
      <c r="RI39" s="161"/>
      <c r="RJ39" s="161"/>
      <c r="RK39" s="161"/>
      <c r="RL39" s="161"/>
      <c r="RM39" s="161"/>
      <c r="RN39" s="161"/>
      <c r="RO39" s="161"/>
      <c r="RP39" s="161"/>
      <c r="RQ39" s="161"/>
      <c r="RR39" s="161"/>
      <c r="RS39" s="161"/>
      <c r="RT39" s="161"/>
      <c r="RU39" s="161"/>
      <c r="RV39" s="161"/>
      <c r="RW39" s="161"/>
      <c r="RX39" s="161"/>
      <c r="RY39" s="161"/>
      <c r="RZ39" s="161"/>
      <c r="SA39" s="161"/>
      <c r="SB39" s="161"/>
      <c r="SC39" s="161"/>
      <c r="SD39" s="161"/>
      <c r="SE39" s="161"/>
      <c r="SF39" s="161"/>
      <c r="SG39" s="161"/>
      <c r="SH39" s="161"/>
      <c r="SI39" s="161"/>
      <c r="SJ39" s="161"/>
      <c r="SK39" s="161"/>
      <c r="SL39" s="161"/>
      <c r="SM39" s="161"/>
      <c r="SN39" s="161"/>
      <c r="SO39" s="161"/>
      <c r="SP39" s="161"/>
      <c r="SQ39" s="161"/>
      <c r="SR39" s="161"/>
      <c r="SS39" s="161"/>
      <c r="ST39" s="161"/>
      <c r="SU39" s="161"/>
      <c r="SV39" s="161"/>
      <c r="SW39" s="161"/>
      <c r="SX39" s="161"/>
      <c r="SY39" s="161"/>
      <c r="SZ39" s="161"/>
      <c r="TA39" s="161"/>
      <c r="TB39" s="161"/>
      <c r="TC39" s="161"/>
      <c r="TD39" s="161"/>
      <c r="TE39" s="161"/>
      <c r="TF39" s="161"/>
      <c r="TG39" s="161"/>
      <c r="TH39" s="161"/>
      <c r="TI39" s="161"/>
      <c r="TJ39" s="161"/>
      <c r="TK39" s="161"/>
      <c r="TL39" s="161"/>
      <c r="TM39" s="161"/>
      <c r="TN39" s="161"/>
      <c r="TO39" s="161"/>
      <c r="TP39" s="161"/>
      <c r="TQ39" s="161"/>
      <c r="TR39" s="161"/>
      <c r="TS39" s="161"/>
      <c r="TT39" s="161"/>
      <c r="TU39" s="161"/>
      <c r="TV39" s="161"/>
      <c r="TW39" s="161"/>
      <c r="TX39" s="161"/>
      <c r="TY39" s="161"/>
      <c r="TZ39" s="161"/>
      <c r="UA39" s="161"/>
      <c r="UB39" s="161"/>
      <c r="UC39" s="161"/>
      <c r="UD39" s="161"/>
      <c r="UE39" s="161"/>
      <c r="UF39" s="161"/>
      <c r="UG39" s="161"/>
      <c r="UH39" s="161"/>
      <c r="UI39" s="161"/>
      <c r="UJ39" s="161"/>
      <c r="UK39" s="161"/>
      <c r="UL39" s="161"/>
      <c r="UM39" s="161"/>
      <c r="UN39" s="161"/>
      <c r="UO39" s="161"/>
      <c r="UP39" s="161"/>
      <c r="UQ39" s="161"/>
      <c r="UR39" s="161"/>
      <c r="US39" s="161"/>
      <c r="UT39" s="161"/>
      <c r="UU39" s="161"/>
      <c r="UV39" s="161"/>
      <c r="UW39" s="161"/>
      <c r="UX39" s="161"/>
      <c r="UY39" s="161"/>
      <c r="UZ39" s="161"/>
      <c r="VA39" s="161"/>
      <c r="VB39" s="161"/>
      <c r="VC39" s="161"/>
      <c r="VD39" s="161"/>
      <c r="VE39" s="161"/>
      <c r="VF39" s="161"/>
      <c r="VG39" s="161"/>
      <c r="VH39" s="161"/>
      <c r="VI39" s="161"/>
      <c r="VJ39" s="161"/>
      <c r="VK39" s="161"/>
      <c r="VL39" s="161"/>
      <c r="VM39" s="161"/>
      <c r="VN39" s="161"/>
      <c r="VO39" s="161"/>
      <c r="VP39" s="161"/>
      <c r="VQ39" s="161"/>
      <c r="VR39" s="161"/>
      <c r="VS39" s="161"/>
      <c r="VT39" s="161"/>
      <c r="VU39" s="161"/>
      <c r="VV39" s="161"/>
      <c r="VW39" s="161"/>
      <c r="VX39" s="161"/>
      <c r="VY39" s="161"/>
      <c r="VZ39" s="161"/>
      <c r="WA39" s="161"/>
      <c r="WB39" s="161"/>
      <c r="WC39" s="161"/>
      <c r="WD39" s="161"/>
      <c r="WE39" s="161"/>
      <c r="WF39" s="161"/>
      <c r="WG39" s="161"/>
      <c r="WH39" s="161"/>
      <c r="WI39" s="161"/>
      <c r="WJ39" s="161"/>
      <c r="WK39" s="161"/>
      <c r="WL39" s="161"/>
      <c r="WM39" s="161"/>
      <c r="WN39" s="161"/>
      <c r="WO39" s="161"/>
      <c r="WP39" s="161"/>
      <c r="WQ39" s="161"/>
      <c r="WR39" s="161"/>
      <c r="WS39" s="161"/>
      <c r="WT39" s="161"/>
      <c r="WU39" s="161"/>
      <c r="WV39" s="161"/>
      <c r="WW39" s="161"/>
      <c r="WX39" s="161"/>
      <c r="WY39" s="161"/>
      <c r="WZ39" s="161"/>
      <c r="XA39" s="161"/>
      <c r="XB39" s="161"/>
      <c r="XC39" s="161"/>
      <c r="XD39" s="161"/>
      <c r="XE39" s="161"/>
      <c r="XF39" s="161"/>
      <c r="XG39" s="161"/>
      <c r="XH39" s="161"/>
      <c r="XI39" s="161"/>
      <c r="XJ39" s="161"/>
      <c r="XK39" s="161"/>
      <c r="XL39" s="161"/>
      <c r="XM39" s="161"/>
      <c r="XN39" s="161"/>
      <c r="XO39" s="161"/>
      <c r="XP39" s="161"/>
      <c r="XQ39" s="161"/>
      <c r="XR39" s="161"/>
      <c r="XS39" s="161"/>
      <c r="XT39" s="161"/>
      <c r="XU39" s="161"/>
      <c r="XV39" s="161"/>
      <c r="XW39" s="161"/>
      <c r="XX39" s="161"/>
      <c r="XY39" s="161"/>
      <c r="XZ39" s="161"/>
      <c r="YA39" s="161"/>
      <c r="YB39" s="161"/>
      <c r="YC39" s="161"/>
      <c r="YD39" s="161"/>
      <c r="YE39" s="161"/>
      <c r="YF39" s="161"/>
      <c r="YG39" s="161"/>
      <c r="YH39" s="161"/>
      <c r="YI39" s="161"/>
      <c r="YJ39" s="161"/>
      <c r="YK39" s="161"/>
      <c r="YL39" s="161"/>
      <c r="YM39" s="161"/>
      <c r="YN39" s="161"/>
      <c r="YO39" s="161"/>
      <c r="YP39" s="161"/>
      <c r="YQ39" s="161"/>
      <c r="YR39" s="161"/>
      <c r="YS39" s="161"/>
      <c r="YT39" s="161"/>
      <c r="YU39" s="161"/>
      <c r="YV39" s="161"/>
      <c r="YW39" s="161"/>
      <c r="YX39" s="161"/>
      <c r="YY39" s="161"/>
      <c r="YZ39" s="161"/>
      <c r="ZA39" s="161"/>
      <c r="ZB39" s="161"/>
      <c r="ZC39" s="161"/>
      <c r="ZD39" s="161"/>
      <c r="ZE39" s="161"/>
      <c r="ZF39" s="161"/>
      <c r="ZG39" s="161"/>
      <c r="ZH39" s="161"/>
      <c r="ZI39" s="161"/>
      <c r="ZJ39" s="161"/>
      <c r="ZK39" s="161"/>
      <c r="ZL39" s="161"/>
      <c r="ZM39" s="161"/>
      <c r="ZN39" s="161"/>
      <c r="ZO39" s="161"/>
      <c r="ZP39" s="161"/>
      <c r="ZQ39" s="161"/>
      <c r="ZR39" s="161"/>
      <c r="ZS39" s="161"/>
      <c r="ZT39" s="161"/>
      <c r="ZU39" s="161"/>
      <c r="ZV39" s="161"/>
      <c r="ZW39" s="161"/>
      <c r="ZX39" s="161"/>
      <c r="ZY39" s="161"/>
      <c r="ZZ39" s="161"/>
      <c r="AAA39" s="161"/>
      <c r="AAB39" s="161"/>
      <c r="AAC39" s="161"/>
      <c r="AAD39" s="161"/>
      <c r="AAE39" s="161"/>
      <c r="AAF39" s="161"/>
      <c r="AAG39" s="161"/>
      <c r="AAH39" s="161"/>
      <c r="AAI39" s="161"/>
      <c r="AAJ39" s="161"/>
      <c r="AAK39" s="161"/>
      <c r="AAL39" s="161"/>
      <c r="AAM39" s="161"/>
      <c r="AAN39" s="161"/>
      <c r="AAO39" s="161"/>
      <c r="AAP39" s="161"/>
      <c r="AAQ39" s="161"/>
      <c r="AAR39" s="161"/>
      <c r="AAS39" s="161"/>
      <c r="AAT39" s="161"/>
      <c r="AAU39" s="161"/>
      <c r="AAV39" s="161"/>
      <c r="AAW39" s="161"/>
      <c r="AAX39" s="161"/>
      <c r="AAY39" s="161"/>
      <c r="AAZ39" s="161"/>
      <c r="ABA39" s="161"/>
      <c r="ABB39" s="161"/>
      <c r="ABC39" s="161"/>
      <c r="ABD39" s="161"/>
      <c r="ABE39" s="161"/>
      <c r="ABF39" s="161"/>
      <c r="ABG39" s="161"/>
      <c r="ABH39" s="161"/>
      <c r="ABI39" s="161"/>
      <c r="ABJ39" s="161"/>
      <c r="ABK39" s="161"/>
      <c r="ABL39" s="161"/>
      <c r="ABM39" s="161"/>
      <c r="ABN39" s="161"/>
      <c r="ABO39" s="161"/>
      <c r="ABP39" s="161"/>
      <c r="ABQ39" s="161"/>
      <c r="ABR39" s="161"/>
      <c r="ABS39" s="161"/>
      <c r="ABT39" s="161"/>
      <c r="ABU39" s="161"/>
      <c r="ABV39" s="161"/>
      <c r="ABW39" s="161"/>
      <c r="ABX39" s="161"/>
      <c r="ABY39" s="161"/>
      <c r="ABZ39" s="161"/>
      <c r="ACA39" s="161"/>
      <c r="ACB39" s="161"/>
      <c r="ACC39" s="161"/>
      <c r="ACD39" s="161"/>
      <c r="ACE39" s="161"/>
      <c r="ACF39" s="161"/>
      <c r="ACG39" s="161"/>
      <c r="ACH39" s="161"/>
      <c r="ACI39" s="161"/>
      <c r="ACJ39" s="161"/>
      <c r="ACK39" s="161"/>
      <c r="ACL39" s="161"/>
      <c r="ACM39" s="161"/>
      <c r="ACN39" s="161"/>
      <c r="ACO39" s="161"/>
      <c r="ACP39" s="161"/>
      <c r="ACQ39" s="161"/>
      <c r="ACR39" s="161"/>
      <c r="ACS39" s="161"/>
      <c r="ACT39" s="161"/>
      <c r="ACU39" s="161"/>
      <c r="ACV39" s="161"/>
      <c r="ACW39" s="161"/>
      <c r="ACX39" s="161"/>
      <c r="ACY39" s="161"/>
      <c r="ACZ39" s="161"/>
      <c r="ADA39" s="161"/>
      <c r="ADB39" s="161"/>
      <c r="ADC39" s="161"/>
      <c r="ADD39" s="161"/>
      <c r="ADE39" s="161"/>
      <c r="ADF39" s="161"/>
      <c r="ADG39" s="161"/>
      <c r="ADH39" s="161"/>
      <c r="ADI39" s="161"/>
      <c r="ADJ39" s="161"/>
      <c r="ADK39" s="161"/>
      <c r="ADL39" s="161"/>
      <c r="ADM39" s="161"/>
      <c r="ADN39" s="161"/>
      <c r="ADO39" s="161"/>
      <c r="ADP39" s="161"/>
      <c r="ADQ39" s="161"/>
      <c r="ADR39" s="161"/>
      <c r="ADS39" s="161"/>
      <c r="ADT39" s="161"/>
      <c r="ADU39" s="161"/>
      <c r="ADV39" s="161"/>
      <c r="ADW39" s="161"/>
      <c r="ADX39" s="161"/>
      <c r="ADY39" s="161"/>
      <c r="ADZ39" s="161"/>
      <c r="AEA39" s="161"/>
      <c r="AEB39" s="161"/>
      <c r="AEC39" s="161"/>
      <c r="AED39" s="161"/>
      <c r="AEE39" s="161"/>
      <c r="AEF39" s="161"/>
      <c r="AEG39" s="161"/>
      <c r="AEH39" s="161"/>
      <c r="AEI39" s="161"/>
      <c r="AEJ39" s="161"/>
      <c r="AEK39" s="161"/>
      <c r="AEL39" s="161"/>
      <c r="AEM39" s="161"/>
      <c r="AEN39" s="161"/>
      <c r="AEO39" s="161"/>
      <c r="AEP39" s="161"/>
      <c r="AEQ39" s="161"/>
      <c r="AER39" s="161"/>
      <c r="AES39" s="161"/>
      <c r="AET39" s="161"/>
      <c r="AEU39" s="161"/>
      <c r="AEV39" s="161"/>
      <c r="AEW39" s="161"/>
      <c r="AEX39" s="161"/>
      <c r="AEY39" s="161"/>
      <c r="AEZ39" s="161"/>
      <c r="AFA39" s="161"/>
      <c r="AFB39" s="161"/>
      <c r="AFC39" s="161"/>
      <c r="AFD39" s="161"/>
      <c r="AFE39" s="161"/>
      <c r="AFF39" s="161"/>
      <c r="AFG39" s="161"/>
      <c r="AFH39" s="161"/>
      <c r="AFI39" s="161"/>
      <c r="AFJ39" s="161"/>
      <c r="AFK39" s="161"/>
      <c r="AFL39" s="161"/>
      <c r="AFM39" s="161"/>
      <c r="AFN39" s="161"/>
      <c r="AFO39" s="161"/>
      <c r="AFP39" s="161"/>
      <c r="AFQ39" s="161"/>
      <c r="AFR39" s="161"/>
      <c r="AFS39" s="161"/>
      <c r="AFT39" s="161"/>
      <c r="AFU39" s="161"/>
      <c r="AFV39" s="161"/>
      <c r="AFW39" s="161"/>
      <c r="AFX39" s="161"/>
      <c r="AFY39" s="161"/>
      <c r="AFZ39" s="161"/>
      <c r="AGA39" s="161"/>
      <c r="AGB39" s="161"/>
      <c r="AGC39" s="161"/>
      <c r="AGD39" s="161"/>
      <c r="AGE39" s="161"/>
      <c r="AGF39" s="161"/>
      <c r="AGG39" s="161"/>
      <c r="AGH39" s="161"/>
      <c r="AGI39" s="161"/>
      <c r="AGJ39" s="161"/>
      <c r="AGK39" s="161"/>
      <c r="AGL39" s="161"/>
      <c r="AGM39" s="161"/>
      <c r="AGN39" s="161"/>
      <c r="AGO39" s="161"/>
      <c r="AGP39" s="161"/>
      <c r="AGQ39" s="161"/>
      <c r="AGR39" s="161"/>
      <c r="AGS39" s="161"/>
      <c r="AGT39" s="161"/>
      <c r="AGU39" s="161"/>
      <c r="AGV39" s="161"/>
      <c r="AGW39" s="161"/>
      <c r="AGX39" s="161"/>
      <c r="AGY39" s="161"/>
      <c r="AGZ39" s="161"/>
      <c r="AHA39" s="161"/>
      <c r="AHB39" s="161"/>
      <c r="AHC39" s="161"/>
      <c r="AHD39" s="161"/>
      <c r="AHE39" s="161"/>
      <c r="AHF39" s="161"/>
      <c r="AHG39" s="161"/>
      <c r="AHH39" s="161"/>
      <c r="AHI39" s="161"/>
      <c r="AHJ39" s="161"/>
      <c r="AHK39" s="161"/>
      <c r="AHL39" s="161"/>
      <c r="AHM39" s="161"/>
      <c r="AHN39" s="161"/>
      <c r="AHO39" s="161"/>
      <c r="AHP39" s="161"/>
      <c r="AHQ39" s="161"/>
      <c r="AHR39" s="161"/>
      <c r="AHS39" s="161"/>
      <c r="AHT39" s="161"/>
      <c r="AHU39" s="161"/>
      <c r="AHV39" s="161"/>
      <c r="AHW39" s="161"/>
      <c r="AHX39" s="161"/>
      <c r="AHY39" s="161"/>
      <c r="AHZ39" s="161"/>
      <c r="AIA39" s="161"/>
      <c r="AIB39" s="161"/>
      <c r="AIC39" s="161"/>
      <c r="AID39" s="161"/>
      <c r="AIE39" s="161"/>
      <c r="AIF39" s="161"/>
    </row>
    <row r="40" spans="1:916" s="352" customFormat="1">
      <c r="A40" s="21"/>
      <c r="B40" s="313" t="s">
        <v>337</v>
      </c>
      <c r="C40" s="131" t="s">
        <v>475</v>
      </c>
      <c r="D40" s="348"/>
      <c r="E40" s="337"/>
      <c r="F40" s="170"/>
      <c r="G40" s="351"/>
      <c r="H40" s="325">
        <f>'G249 Com Gas Pilot'!A10</f>
        <v>0</v>
      </c>
      <c r="I40" s="223">
        <f>'G249 Com Gas Pilot'!A8</f>
        <v>828.63</v>
      </c>
      <c r="J40" s="223">
        <v>0</v>
      </c>
      <c r="K40" s="223">
        <v>0</v>
      </c>
      <c r="L40" s="349">
        <v>0</v>
      </c>
      <c r="M40" s="342"/>
      <c r="N40" s="350">
        <f>I40</f>
        <v>828.63</v>
      </c>
      <c r="O40" s="342">
        <f>SUM(I40:K40)</f>
        <v>828.63</v>
      </c>
      <c r="P40" s="259">
        <f>SUM('G249 Com Gas Pilot'!R$5:R$1000)</f>
        <v>0</v>
      </c>
      <c r="Q40" s="344">
        <f>N40/(1+GasDiscountRate)^1</f>
        <v>774.63774890156117</v>
      </c>
      <c r="R40" s="344">
        <f>O40/(1+GasDiscountRate)^1</f>
        <v>774.63774890156117</v>
      </c>
      <c r="S40" s="259">
        <f>SUM('G249 Com Gas Pilot'!AM$5:AM$1000)</f>
        <v>0</v>
      </c>
      <c r="T40" s="259">
        <f>SUM('G249 Com Gas Pilot'!AD$5:AD$1000)</f>
        <v>0</v>
      </c>
      <c r="U40" s="507">
        <f>IFERROR(S40/Q40,0)</f>
        <v>0</v>
      </c>
      <c r="V40" s="507">
        <f>IFERROR(((S40*1.1)+(T40))/R40,0)</f>
        <v>0</v>
      </c>
      <c r="W40" s="2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  <c r="PJ40" s="161"/>
      <c r="PK40" s="161"/>
      <c r="PL40" s="161"/>
      <c r="PM40" s="161"/>
      <c r="PN40" s="161"/>
      <c r="PO40" s="161"/>
      <c r="PP40" s="161"/>
      <c r="PQ40" s="161"/>
      <c r="PR40" s="161"/>
      <c r="PS40" s="161"/>
      <c r="PT40" s="161"/>
      <c r="PU40" s="161"/>
      <c r="PV40" s="161"/>
      <c r="PW40" s="161"/>
      <c r="PX40" s="161"/>
      <c r="PY40" s="161"/>
      <c r="PZ40" s="161"/>
      <c r="QA40" s="161"/>
      <c r="QB40" s="161"/>
      <c r="QC40" s="161"/>
      <c r="QD40" s="161"/>
      <c r="QE40" s="161"/>
      <c r="QF40" s="161"/>
      <c r="QG40" s="161"/>
      <c r="QH40" s="161"/>
      <c r="QI40" s="161"/>
      <c r="QJ40" s="161"/>
      <c r="QK40" s="161"/>
      <c r="QL40" s="161"/>
      <c r="QM40" s="161"/>
      <c r="QN40" s="161"/>
      <c r="QO40" s="161"/>
      <c r="QP40" s="161"/>
      <c r="QQ40" s="161"/>
      <c r="QR40" s="161"/>
      <c r="QS40" s="161"/>
      <c r="QT40" s="161"/>
      <c r="QU40" s="161"/>
      <c r="QV40" s="161"/>
      <c r="QW40" s="161"/>
      <c r="QX40" s="161"/>
      <c r="QY40" s="161"/>
      <c r="QZ40" s="161"/>
      <c r="RA40" s="161"/>
      <c r="RB40" s="161"/>
      <c r="RC40" s="161"/>
      <c r="RD40" s="161"/>
      <c r="RE40" s="161"/>
      <c r="RF40" s="161"/>
      <c r="RG40" s="161"/>
      <c r="RH40" s="161"/>
      <c r="RI40" s="161"/>
      <c r="RJ40" s="161"/>
      <c r="RK40" s="161"/>
      <c r="RL40" s="161"/>
      <c r="RM40" s="161"/>
      <c r="RN40" s="161"/>
      <c r="RO40" s="161"/>
      <c r="RP40" s="161"/>
      <c r="RQ40" s="161"/>
      <c r="RR40" s="161"/>
      <c r="RS40" s="161"/>
      <c r="RT40" s="161"/>
      <c r="RU40" s="161"/>
      <c r="RV40" s="161"/>
      <c r="RW40" s="161"/>
      <c r="RX40" s="161"/>
      <c r="RY40" s="161"/>
      <c r="RZ40" s="161"/>
      <c r="SA40" s="161"/>
      <c r="SB40" s="161"/>
      <c r="SC40" s="161"/>
      <c r="SD40" s="161"/>
      <c r="SE40" s="161"/>
      <c r="SF40" s="161"/>
      <c r="SG40" s="161"/>
      <c r="SH40" s="161"/>
      <c r="SI40" s="161"/>
      <c r="SJ40" s="161"/>
      <c r="SK40" s="161"/>
      <c r="SL40" s="161"/>
      <c r="SM40" s="161"/>
      <c r="SN40" s="161"/>
      <c r="SO40" s="161"/>
      <c r="SP40" s="161"/>
      <c r="SQ40" s="161"/>
      <c r="SR40" s="161"/>
      <c r="SS40" s="161"/>
      <c r="ST40" s="161"/>
      <c r="SU40" s="161"/>
      <c r="SV40" s="161"/>
      <c r="SW40" s="161"/>
      <c r="SX40" s="161"/>
      <c r="SY40" s="161"/>
      <c r="SZ40" s="161"/>
      <c r="TA40" s="161"/>
      <c r="TB40" s="161"/>
      <c r="TC40" s="161"/>
      <c r="TD40" s="161"/>
      <c r="TE40" s="161"/>
      <c r="TF40" s="161"/>
      <c r="TG40" s="161"/>
      <c r="TH40" s="161"/>
      <c r="TI40" s="161"/>
      <c r="TJ40" s="161"/>
      <c r="TK40" s="161"/>
      <c r="TL40" s="161"/>
      <c r="TM40" s="161"/>
      <c r="TN40" s="161"/>
      <c r="TO40" s="161"/>
      <c r="TP40" s="161"/>
      <c r="TQ40" s="161"/>
      <c r="TR40" s="161"/>
      <c r="TS40" s="161"/>
      <c r="TT40" s="161"/>
      <c r="TU40" s="161"/>
      <c r="TV40" s="161"/>
      <c r="TW40" s="161"/>
      <c r="TX40" s="161"/>
      <c r="TY40" s="161"/>
      <c r="TZ40" s="161"/>
      <c r="UA40" s="161"/>
      <c r="UB40" s="161"/>
      <c r="UC40" s="161"/>
      <c r="UD40" s="161"/>
      <c r="UE40" s="161"/>
      <c r="UF40" s="161"/>
      <c r="UG40" s="161"/>
      <c r="UH40" s="161"/>
      <c r="UI40" s="161"/>
      <c r="UJ40" s="161"/>
      <c r="UK40" s="161"/>
      <c r="UL40" s="161"/>
      <c r="UM40" s="161"/>
      <c r="UN40" s="161"/>
      <c r="UO40" s="161"/>
      <c r="UP40" s="161"/>
      <c r="UQ40" s="161"/>
      <c r="UR40" s="161"/>
      <c r="US40" s="161"/>
      <c r="UT40" s="161"/>
      <c r="UU40" s="161"/>
      <c r="UV40" s="161"/>
      <c r="UW40" s="161"/>
      <c r="UX40" s="161"/>
      <c r="UY40" s="161"/>
      <c r="UZ40" s="161"/>
      <c r="VA40" s="161"/>
      <c r="VB40" s="161"/>
      <c r="VC40" s="161"/>
      <c r="VD40" s="161"/>
      <c r="VE40" s="161"/>
      <c r="VF40" s="161"/>
      <c r="VG40" s="161"/>
      <c r="VH40" s="161"/>
      <c r="VI40" s="161"/>
      <c r="VJ40" s="161"/>
      <c r="VK40" s="161"/>
      <c r="VL40" s="161"/>
      <c r="VM40" s="161"/>
      <c r="VN40" s="161"/>
      <c r="VO40" s="161"/>
      <c r="VP40" s="161"/>
      <c r="VQ40" s="161"/>
      <c r="VR40" s="161"/>
      <c r="VS40" s="161"/>
      <c r="VT40" s="161"/>
      <c r="VU40" s="161"/>
      <c r="VV40" s="161"/>
      <c r="VW40" s="161"/>
      <c r="VX40" s="161"/>
      <c r="VY40" s="161"/>
      <c r="VZ40" s="161"/>
      <c r="WA40" s="161"/>
      <c r="WB40" s="161"/>
      <c r="WC40" s="161"/>
      <c r="WD40" s="161"/>
      <c r="WE40" s="161"/>
      <c r="WF40" s="161"/>
      <c r="WG40" s="161"/>
      <c r="WH40" s="161"/>
      <c r="WI40" s="161"/>
      <c r="WJ40" s="161"/>
      <c r="WK40" s="161"/>
      <c r="WL40" s="161"/>
      <c r="WM40" s="161"/>
      <c r="WN40" s="161"/>
      <c r="WO40" s="161"/>
      <c r="WP40" s="161"/>
      <c r="WQ40" s="161"/>
      <c r="WR40" s="161"/>
      <c r="WS40" s="161"/>
      <c r="WT40" s="161"/>
      <c r="WU40" s="161"/>
      <c r="WV40" s="161"/>
      <c r="WW40" s="161"/>
      <c r="WX40" s="161"/>
      <c r="WY40" s="161"/>
      <c r="WZ40" s="161"/>
      <c r="XA40" s="161"/>
      <c r="XB40" s="161"/>
      <c r="XC40" s="161"/>
      <c r="XD40" s="161"/>
      <c r="XE40" s="161"/>
      <c r="XF40" s="161"/>
      <c r="XG40" s="161"/>
      <c r="XH40" s="161"/>
      <c r="XI40" s="161"/>
      <c r="XJ40" s="161"/>
      <c r="XK40" s="161"/>
      <c r="XL40" s="161"/>
      <c r="XM40" s="161"/>
      <c r="XN40" s="161"/>
      <c r="XO40" s="161"/>
      <c r="XP40" s="161"/>
      <c r="XQ40" s="161"/>
      <c r="XR40" s="161"/>
      <c r="XS40" s="161"/>
      <c r="XT40" s="161"/>
      <c r="XU40" s="161"/>
      <c r="XV40" s="161"/>
      <c r="XW40" s="161"/>
      <c r="XX40" s="161"/>
      <c r="XY40" s="161"/>
      <c r="XZ40" s="161"/>
      <c r="YA40" s="161"/>
      <c r="YB40" s="161"/>
      <c r="YC40" s="161"/>
      <c r="YD40" s="161"/>
      <c r="YE40" s="161"/>
      <c r="YF40" s="161"/>
      <c r="YG40" s="161"/>
      <c r="YH40" s="161"/>
      <c r="YI40" s="161"/>
      <c r="YJ40" s="161"/>
      <c r="YK40" s="161"/>
      <c r="YL40" s="161"/>
      <c r="YM40" s="161"/>
      <c r="YN40" s="161"/>
      <c r="YO40" s="161"/>
      <c r="YP40" s="161"/>
      <c r="YQ40" s="161"/>
      <c r="YR40" s="161"/>
      <c r="YS40" s="161"/>
      <c r="YT40" s="161"/>
      <c r="YU40" s="161"/>
      <c r="YV40" s="161"/>
      <c r="YW40" s="161"/>
      <c r="YX40" s="161"/>
      <c r="YY40" s="161"/>
      <c r="YZ40" s="161"/>
      <c r="ZA40" s="161"/>
      <c r="ZB40" s="161"/>
      <c r="ZC40" s="161"/>
      <c r="ZD40" s="161"/>
      <c r="ZE40" s="161"/>
      <c r="ZF40" s="161"/>
      <c r="ZG40" s="161"/>
      <c r="ZH40" s="161"/>
      <c r="ZI40" s="161"/>
      <c r="ZJ40" s="161"/>
      <c r="ZK40" s="161"/>
      <c r="ZL40" s="161"/>
      <c r="ZM40" s="161"/>
      <c r="ZN40" s="161"/>
      <c r="ZO40" s="161"/>
      <c r="ZP40" s="161"/>
      <c r="ZQ40" s="161"/>
      <c r="ZR40" s="161"/>
      <c r="ZS40" s="161"/>
      <c r="ZT40" s="161"/>
      <c r="ZU40" s="161"/>
      <c r="ZV40" s="161"/>
      <c r="ZW40" s="161"/>
      <c r="ZX40" s="161"/>
      <c r="ZY40" s="161"/>
      <c r="ZZ40" s="161"/>
      <c r="AAA40" s="161"/>
      <c r="AAB40" s="161"/>
      <c r="AAC40" s="161"/>
      <c r="AAD40" s="161"/>
      <c r="AAE40" s="161"/>
      <c r="AAF40" s="161"/>
      <c r="AAG40" s="161"/>
      <c r="AAH40" s="161"/>
      <c r="AAI40" s="161"/>
      <c r="AAJ40" s="161"/>
      <c r="AAK40" s="161"/>
      <c r="AAL40" s="161"/>
      <c r="AAM40" s="161"/>
      <c r="AAN40" s="161"/>
      <c r="AAO40" s="161"/>
      <c r="AAP40" s="161"/>
      <c r="AAQ40" s="161"/>
      <c r="AAR40" s="161"/>
      <c r="AAS40" s="161"/>
      <c r="AAT40" s="161"/>
      <c r="AAU40" s="161"/>
      <c r="AAV40" s="161"/>
      <c r="AAW40" s="161"/>
      <c r="AAX40" s="161"/>
      <c r="AAY40" s="161"/>
      <c r="AAZ40" s="161"/>
      <c r="ABA40" s="161"/>
      <c r="ABB40" s="161"/>
      <c r="ABC40" s="161"/>
      <c r="ABD40" s="161"/>
      <c r="ABE40" s="161"/>
      <c r="ABF40" s="161"/>
      <c r="ABG40" s="161"/>
      <c r="ABH40" s="161"/>
      <c r="ABI40" s="161"/>
      <c r="ABJ40" s="161"/>
      <c r="ABK40" s="161"/>
      <c r="ABL40" s="161"/>
      <c r="ABM40" s="161"/>
      <c r="ABN40" s="161"/>
      <c r="ABO40" s="161"/>
      <c r="ABP40" s="161"/>
      <c r="ABQ40" s="161"/>
      <c r="ABR40" s="161"/>
      <c r="ABS40" s="161"/>
      <c r="ABT40" s="161"/>
      <c r="ABU40" s="161"/>
      <c r="ABV40" s="161"/>
      <c r="ABW40" s="161"/>
      <c r="ABX40" s="161"/>
      <c r="ABY40" s="161"/>
      <c r="ABZ40" s="161"/>
      <c r="ACA40" s="161"/>
      <c r="ACB40" s="161"/>
      <c r="ACC40" s="161"/>
      <c r="ACD40" s="161"/>
      <c r="ACE40" s="161"/>
      <c r="ACF40" s="161"/>
      <c r="ACG40" s="161"/>
      <c r="ACH40" s="161"/>
      <c r="ACI40" s="161"/>
      <c r="ACJ40" s="161"/>
      <c r="ACK40" s="161"/>
      <c r="ACL40" s="161"/>
      <c r="ACM40" s="161"/>
      <c r="ACN40" s="161"/>
      <c r="ACO40" s="161"/>
      <c r="ACP40" s="161"/>
      <c r="ACQ40" s="161"/>
      <c r="ACR40" s="161"/>
      <c r="ACS40" s="161"/>
      <c r="ACT40" s="161"/>
      <c r="ACU40" s="161"/>
      <c r="ACV40" s="161"/>
      <c r="ACW40" s="161"/>
      <c r="ACX40" s="161"/>
      <c r="ACY40" s="161"/>
      <c r="ACZ40" s="161"/>
      <c r="ADA40" s="161"/>
      <c r="ADB40" s="161"/>
      <c r="ADC40" s="161"/>
      <c r="ADD40" s="161"/>
      <c r="ADE40" s="161"/>
      <c r="ADF40" s="161"/>
      <c r="ADG40" s="161"/>
      <c r="ADH40" s="161"/>
      <c r="ADI40" s="161"/>
      <c r="ADJ40" s="161"/>
      <c r="ADK40" s="161"/>
      <c r="ADL40" s="161"/>
      <c r="ADM40" s="161"/>
      <c r="ADN40" s="161"/>
      <c r="ADO40" s="161"/>
      <c r="ADP40" s="161"/>
      <c r="ADQ40" s="161"/>
      <c r="ADR40" s="161"/>
      <c r="ADS40" s="161"/>
      <c r="ADT40" s="161"/>
      <c r="ADU40" s="161"/>
      <c r="ADV40" s="161"/>
      <c r="ADW40" s="161"/>
      <c r="ADX40" s="161"/>
      <c r="ADY40" s="161"/>
      <c r="ADZ40" s="161"/>
      <c r="AEA40" s="161"/>
      <c r="AEB40" s="161"/>
      <c r="AEC40" s="161"/>
      <c r="AED40" s="161"/>
      <c r="AEE40" s="161"/>
      <c r="AEF40" s="161"/>
      <c r="AEG40" s="161"/>
      <c r="AEH40" s="161"/>
      <c r="AEI40" s="161"/>
      <c r="AEJ40" s="161"/>
      <c r="AEK40" s="161"/>
      <c r="AEL40" s="161"/>
      <c r="AEM40" s="161"/>
      <c r="AEN40" s="161"/>
      <c r="AEO40" s="161"/>
      <c r="AEP40" s="161"/>
      <c r="AEQ40" s="161"/>
      <c r="AER40" s="161"/>
      <c r="AES40" s="161"/>
      <c r="AET40" s="161"/>
      <c r="AEU40" s="161"/>
      <c r="AEV40" s="161"/>
      <c r="AEW40" s="161"/>
      <c r="AEX40" s="161"/>
      <c r="AEY40" s="161"/>
      <c r="AEZ40" s="161"/>
      <c r="AFA40" s="161"/>
      <c r="AFB40" s="161"/>
      <c r="AFC40" s="161"/>
      <c r="AFD40" s="161"/>
      <c r="AFE40" s="161"/>
      <c r="AFF40" s="161"/>
      <c r="AFG40" s="161"/>
      <c r="AFH40" s="161"/>
      <c r="AFI40" s="161"/>
      <c r="AFJ40" s="161"/>
      <c r="AFK40" s="161"/>
      <c r="AFL40" s="161"/>
      <c r="AFM40" s="161"/>
      <c r="AFN40" s="161"/>
      <c r="AFO40" s="161"/>
      <c r="AFP40" s="161"/>
      <c r="AFQ40" s="161"/>
      <c r="AFR40" s="161"/>
      <c r="AFS40" s="161"/>
      <c r="AFT40" s="161"/>
      <c r="AFU40" s="161"/>
      <c r="AFV40" s="161"/>
      <c r="AFW40" s="161"/>
      <c r="AFX40" s="161"/>
      <c r="AFY40" s="161"/>
      <c r="AFZ40" s="161"/>
      <c r="AGA40" s="161"/>
      <c r="AGB40" s="161"/>
      <c r="AGC40" s="161"/>
      <c r="AGD40" s="161"/>
      <c r="AGE40" s="161"/>
      <c r="AGF40" s="161"/>
      <c r="AGG40" s="161"/>
      <c r="AGH40" s="161"/>
      <c r="AGI40" s="161"/>
      <c r="AGJ40" s="161"/>
      <c r="AGK40" s="161"/>
      <c r="AGL40" s="161"/>
      <c r="AGM40" s="161"/>
      <c r="AGN40" s="161"/>
      <c r="AGO40" s="161"/>
      <c r="AGP40" s="161"/>
      <c r="AGQ40" s="161"/>
      <c r="AGR40" s="161"/>
      <c r="AGS40" s="161"/>
      <c r="AGT40" s="161"/>
      <c r="AGU40" s="161"/>
      <c r="AGV40" s="161"/>
      <c r="AGW40" s="161"/>
      <c r="AGX40" s="161"/>
      <c r="AGY40" s="161"/>
      <c r="AGZ40" s="161"/>
      <c r="AHA40" s="161"/>
      <c r="AHB40" s="161"/>
      <c r="AHC40" s="161"/>
      <c r="AHD40" s="161"/>
      <c r="AHE40" s="161"/>
      <c r="AHF40" s="161"/>
      <c r="AHG40" s="161"/>
      <c r="AHH40" s="161"/>
      <c r="AHI40" s="161"/>
      <c r="AHJ40" s="161"/>
      <c r="AHK40" s="161"/>
      <c r="AHL40" s="161"/>
      <c r="AHM40" s="161"/>
      <c r="AHN40" s="161"/>
      <c r="AHO40" s="161"/>
      <c r="AHP40" s="161"/>
      <c r="AHQ40" s="161"/>
      <c r="AHR40" s="161"/>
      <c r="AHS40" s="161"/>
      <c r="AHT40" s="161"/>
      <c r="AHU40" s="161"/>
      <c r="AHV40" s="161"/>
      <c r="AHW40" s="161"/>
      <c r="AHX40" s="161"/>
      <c r="AHY40" s="161"/>
      <c r="AHZ40" s="161"/>
      <c r="AIA40" s="161"/>
      <c r="AIB40" s="161"/>
      <c r="AIC40" s="161"/>
      <c r="AID40" s="161"/>
      <c r="AIE40" s="161"/>
      <c r="AIF40" s="161"/>
    </row>
    <row r="41" spans="1:916" s="21" customFormat="1" ht="12.75">
      <c r="B41" s="316" t="s">
        <v>416</v>
      </c>
      <c r="C41" s="316"/>
      <c r="D41" s="316"/>
      <c r="E41" s="353"/>
      <c r="F41" s="316"/>
      <c r="G41" s="332"/>
      <c r="H41" s="334">
        <f>SUM(H39:H40)</f>
        <v>0</v>
      </c>
      <c r="I41" s="354">
        <f t="shared" ref="I41:T41" si="17">SUM(I39:I40)</f>
        <v>828.63</v>
      </c>
      <c r="J41" s="355">
        <f t="shared" si="17"/>
        <v>0</v>
      </c>
      <c r="K41" s="355">
        <f t="shared" si="17"/>
        <v>0</v>
      </c>
      <c r="L41" s="355">
        <f t="shared" si="17"/>
        <v>0</v>
      </c>
      <c r="M41" s="355">
        <f t="shared" si="17"/>
        <v>0</v>
      </c>
      <c r="N41" s="356">
        <f t="shared" si="17"/>
        <v>828.63</v>
      </c>
      <c r="O41" s="354">
        <f t="shared" si="17"/>
        <v>828.63</v>
      </c>
      <c r="P41" s="355">
        <f>SUM(P39:P40)</f>
        <v>0</v>
      </c>
      <c r="Q41" s="354">
        <f t="shared" si="17"/>
        <v>774.63774890156117</v>
      </c>
      <c r="R41" s="354">
        <f t="shared" si="17"/>
        <v>774.63774890156117</v>
      </c>
      <c r="S41" s="355">
        <f t="shared" si="17"/>
        <v>0</v>
      </c>
      <c r="T41" s="355">
        <f t="shared" si="17"/>
        <v>0</v>
      </c>
      <c r="U41" s="506">
        <f>S41/Q41</f>
        <v>0</v>
      </c>
      <c r="V41" s="506">
        <f>(S41*1.1+T41)/R41</f>
        <v>0</v>
      </c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  <c r="IZ41" s="161"/>
      <c r="JA41" s="161"/>
      <c r="JB41" s="161"/>
      <c r="JC41" s="161"/>
      <c r="JD41" s="161"/>
      <c r="JE41" s="161"/>
      <c r="JF41" s="161"/>
      <c r="JG41" s="161"/>
      <c r="JH41" s="161"/>
      <c r="JI41" s="161"/>
      <c r="JJ41" s="161"/>
      <c r="JK41" s="161"/>
      <c r="JL41" s="161"/>
      <c r="JM41" s="161"/>
      <c r="JN41" s="161"/>
      <c r="JO41" s="161"/>
      <c r="JP41" s="161"/>
      <c r="JQ41" s="161"/>
      <c r="JR41" s="161"/>
      <c r="JS41" s="161"/>
      <c r="JT41" s="161"/>
      <c r="JU41" s="161"/>
      <c r="JV41" s="161"/>
      <c r="JW41" s="161"/>
      <c r="JX41" s="161"/>
      <c r="JY41" s="161"/>
      <c r="JZ41" s="161"/>
      <c r="KA41" s="161"/>
      <c r="KB41" s="161"/>
      <c r="KC41" s="161"/>
      <c r="KD41" s="161"/>
      <c r="KE41" s="161"/>
      <c r="KF41" s="161"/>
      <c r="KG41" s="161"/>
      <c r="KH41" s="161"/>
      <c r="KI41" s="161"/>
      <c r="KJ41" s="161"/>
      <c r="KK41" s="161"/>
      <c r="KL41" s="161"/>
      <c r="KM41" s="161"/>
      <c r="KN41" s="161"/>
      <c r="KO41" s="161"/>
      <c r="KP41" s="161"/>
      <c r="KQ41" s="161"/>
      <c r="KR41" s="161"/>
      <c r="KS41" s="161"/>
      <c r="KT41" s="161"/>
      <c r="KU41" s="161"/>
      <c r="KV41" s="161"/>
      <c r="KW41" s="161"/>
      <c r="KX41" s="161"/>
      <c r="KY41" s="161"/>
      <c r="KZ41" s="161"/>
      <c r="LA41" s="161"/>
      <c r="LB41" s="161"/>
      <c r="LC41" s="161"/>
      <c r="LD41" s="161"/>
      <c r="LE41" s="161"/>
      <c r="LF41" s="161"/>
      <c r="LG41" s="161"/>
      <c r="LH41" s="161"/>
      <c r="LI41" s="161"/>
      <c r="LJ41" s="161"/>
      <c r="LK41" s="161"/>
      <c r="LL41" s="161"/>
      <c r="LM41" s="161"/>
      <c r="LN41" s="161"/>
      <c r="LO41" s="161"/>
      <c r="LP41" s="161"/>
      <c r="LQ41" s="161"/>
      <c r="LR41" s="161"/>
      <c r="LS41" s="161"/>
      <c r="LT41" s="161"/>
      <c r="LU41" s="161"/>
      <c r="LV41" s="161"/>
      <c r="LW41" s="161"/>
      <c r="LX41" s="161"/>
      <c r="LY41" s="161"/>
      <c r="LZ41" s="161"/>
      <c r="MA41" s="161"/>
      <c r="MB41" s="161"/>
      <c r="MC41" s="161"/>
      <c r="MD41" s="161"/>
      <c r="ME41" s="161"/>
      <c r="MF41" s="161"/>
      <c r="MG41" s="161"/>
      <c r="MH41" s="161"/>
      <c r="MI41" s="161"/>
      <c r="MJ41" s="161"/>
      <c r="MK41" s="161"/>
      <c r="ML41" s="161"/>
      <c r="MM41" s="161"/>
      <c r="MN41" s="161"/>
      <c r="MO41" s="161"/>
      <c r="MP41" s="161"/>
      <c r="MQ41" s="161"/>
      <c r="MR41" s="161"/>
      <c r="MS41" s="161"/>
      <c r="MT41" s="161"/>
      <c r="MU41" s="161"/>
      <c r="MV41" s="161"/>
      <c r="MW41" s="161"/>
      <c r="MX41" s="161"/>
      <c r="MY41" s="161"/>
      <c r="MZ41" s="161"/>
      <c r="NA41" s="161"/>
      <c r="NB41" s="161"/>
      <c r="NC41" s="161"/>
      <c r="ND41" s="161"/>
      <c r="NE41" s="161"/>
      <c r="NF41" s="161"/>
      <c r="NG41" s="161"/>
      <c r="NH41" s="161"/>
      <c r="NI41" s="161"/>
      <c r="NJ41" s="161"/>
      <c r="NK41" s="161"/>
      <c r="NL41" s="161"/>
      <c r="NM41" s="161"/>
      <c r="NN41" s="161"/>
      <c r="NO41" s="161"/>
      <c r="NP41" s="161"/>
      <c r="NQ41" s="161"/>
      <c r="NR41" s="161"/>
      <c r="NS41" s="161"/>
      <c r="NT41" s="161"/>
      <c r="NU41" s="161"/>
      <c r="NV41" s="161"/>
      <c r="NW41" s="161"/>
      <c r="NX41" s="161"/>
      <c r="NY41" s="161"/>
      <c r="NZ41" s="161"/>
      <c r="OA41" s="161"/>
      <c r="OB41" s="161"/>
      <c r="OC41" s="161"/>
      <c r="OD41" s="161"/>
      <c r="OE41" s="161"/>
      <c r="OF41" s="161"/>
      <c r="OG41" s="161"/>
      <c r="OH41" s="161"/>
      <c r="OI41" s="161"/>
      <c r="OJ41" s="161"/>
      <c r="OK41" s="161"/>
      <c r="OL41" s="161"/>
      <c r="OM41" s="161"/>
      <c r="ON41" s="161"/>
      <c r="OO41" s="161"/>
      <c r="OP41" s="161"/>
      <c r="OQ41" s="161"/>
      <c r="OR41" s="161"/>
      <c r="OS41" s="161"/>
      <c r="OT41" s="161"/>
      <c r="OU41" s="161"/>
      <c r="OV41" s="161"/>
      <c r="OW41" s="161"/>
      <c r="OX41" s="161"/>
      <c r="OY41" s="161"/>
      <c r="OZ41" s="161"/>
      <c r="PA41" s="161"/>
      <c r="PB41" s="161"/>
      <c r="PC41" s="161"/>
      <c r="PD41" s="161"/>
      <c r="PE41" s="161"/>
      <c r="PF41" s="161"/>
      <c r="PG41" s="161"/>
      <c r="PH41" s="161"/>
      <c r="PI41" s="161"/>
      <c r="PJ41" s="161"/>
      <c r="PK41" s="161"/>
      <c r="PL41" s="161"/>
      <c r="PM41" s="161"/>
      <c r="PN41" s="161"/>
      <c r="PO41" s="161"/>
      <c r="PP41" s="161"/>
      <c r="PQ41" s="161"/>
      <c r="PR41" s="161"/>
      <c r="PS41" s="161"/>
      <c r="PT41" s="161"/>
      <c r="PU41" s="161"/>
      <c r="PV41" s="161"/>
      <c r="PW41" s="161"/>
      <c r="PX41" s="161"/>
      <c r="PY41" s="161"/>
      <c r="PZ41" s="161"/>
      <c r="QA41" s="161"/>
      <c r="QB41" s="161"/>
      <c r="QC41" s="161"/>
      <c r="QD41" s="161"/>
      <c r="QE41" s="161"/>
      <c r="QF41" s="161"/>
      <c r="QG41" s="161"/>
      <c r="QH41" s="161"/>
      <c r="QI41" s="161"/>
      <c r="QJ41" s="161"/>
      <c r="QK41" s="161"/>
      <c r="QL41" s="161"/>
      <c r="QM41" s="161"/>
      <c r="QN41" s="161"/>
      <c r="QO41" s="161"/>
      <c r="QP41" s="161"/>
      <c r="QQ41" s="161"/>
      <c r="QR41" s="161"/>
      <c r="QS41" s="161"/>
      <c r="QT41" s="161"/>
      <c r="QU41" s="161"/>
      <c r="QV41" s="161"/>
      <c r="QW41" s="161"/>
      <c r="QX41" s="161"/>
      <c r="QY41" s="161"/>
      <c r="QZ41" s="161"/>
      <c r="RA41" s="161"/>
      <c r="RB41" s="161"/>
      <c r="RC41" s="161"/>
      <c r="RD41" s="161"/>
      <c r="RE41" s="161"/>
      <c r="RF41" s="161"/>
      <c r="RG41" s="161"/>
      <c r="RH41" s="161"/>
      <c r="RI41" s="161"/>
      <c r="RJ41" s="161"/>
      <c r="RK41" s="161"/>
      <c r="RL41" s="161"/>
      <c r="RM41" s="161"/>
      <c r="RN41" s="161"/>
      <c r="RO41" s="161"/>
      <c r="RP41" s="161"/>
      <c r="RQ41" s="161"/>
      <c r="RR41" s="161"/>
      <c r="RS41" s="161"/>
      <c r="RT41" s="161"/>
      <c r="RU41" s="161"/>
      <c r="RV41" s="161"/>
      <c r="RW41" s="161"/>
      <c r="RX41" s="161"/>
      <c r="RY41" s="161"/>
      <c r="RZ41" s="161"/>
      <c r="SA41" s="161"/>
      <c r="SB41" s="161"/>
      <c r="SC41" s="161"/>
      <c r="SD41" s="161"/>
      <c r="SE41" s="161"/>
      <c r="SF41" s="161"/>
      <c r="SG41" s="161"/>
      <c r="SH41" s="161"/>
      <c r="SI41" s="161"/>
      <c r="SJ41" s="161"/>
      <c r="SK41" s="161"/>
      <c r="SL41" s="161"/>
      <c r="SM41" s="161"/>
      <c r="SN41" s="161"/>
      <c r="SO41" s="161"/>
      <c r="SP41" s="161"/>
      <c r="SQ41" s="161"/>
      <c r="SR41" s="161"/>
      <c r="SS41" s="161"/>
      <c r="ST41" s="161"/>
      <c r="SU41" s="161"/>
      <c r="SV41" s="161"/>
      <c r="SW41" s="161"/>
      <c r="SX41" s="161"/>
      <c r="SY41" s="161"/>
      <c r="SZ41" s="161"/>
      <c r="TA41" s="161"/>
      <c r="TB41" s="161"/>
      <c r="TC41" s="161"/>
      <c r="TD41" s="161"/>
      <c r="TE41" s="161"/>
      <c r="TF41" s="161"/>
      <c r="TG41" s="161"/>
      <c r="TH41" s="161"/>
      <c r="TI41" s="161"/>
      <c r="TJ41" s="161"/>
      <c r="TK41" s="161"/>
      <c r="TL41" s="161"/>
      <c r="TM41" s="161"/>
      <c r="TN41" s="161"/>
      <c r="TO41" s="161"/>
      <c r="TP41" s="161"/>
      <c r="TQ41" s="161"/>
      <c r="TR41" s="161"/>
      <c r="TS41" s="161"/>
      <c r="TT41" s="161"/>
      <c r="TU41" s="161"/>
      <c r="TV41" s="161"/>
      <c r="TW41" s="161"/>
      <c r="TX41" s="161"/>
      <c r="TY41" s="161"/>
      <c r="TZ41" s="161"/>
      <c r="UA41" s="161"/>
      <c r="UB41" s="161"/>
      <c r="UC41" s="161"/>
      <c r="UD41" s="161"/>
      <c r="UE41" s="161"/>
      <c r="UF41" s="161"/>
      <c r="UG41" s="161"/>
      <c r="UH41" s="161"/>
      <c r="UI41" s="161"/>
      <c r="UJ41" s="161"/>
      <c r="UK41" s="161"/>
      <c r="UL41" s="161"/>
      <c r="UM41" s="161"/>
      <c r="UN41" s="161"/>
      <c r="UO41" s="161"/>
      <c r="UP41" s="161"/>
      <c r="UQ41" s="161"/>
      <c r="UR41" s="161"/>
      <c r="US41" s="161"/>
      <c r="UT41" s="161"/>
      <c r="UU41" s="161"/>
      <c r="UV41" s="161"/>
      <c r="UW41" s="161"/>
      <c r="UX41" s="161"/>
      <c r="UY41" s="161"/>
      <c r="UZ41" s="161"/>
      <c r="VA41" s="161"/>
      <c r="VB41" s="161"/>
      <c r="VC41" s="161"/>
      <c r="VD41" s="161"/>
      <c r="VE41" s="161"/>
      <c r="VF41" s="161"/>
      <c r="VG41" s="161"/>
      <c r="VH41" s="161"/>
      <c r="VI41" s="161"/>
      <c r="VJ41" s="161"/>
      <c r="VK41" s="161"/>
      <c r="VL41" s="161"/>
      <c r="VM41" s="161"/>
      <c r="VN41" s="161"/>
      <c r="VO41" s="161"/>
      <c r="VP41" s="161"/>
      <c r="VQ41" s="161"/>
      <c r="VR41" s="161"/>
      <c r="VS41" s="161"/>
      <c r="VT41" s="161"/>
      <c r="VU41" s="161"/>
      <c r="VV41" s="161"/>
      <c r="VW41" s="161"/>
      <c r="VX41" s="161"/>
      <c r="VY41" s="161"/>
      <c r="VZ41" s="161"/>
      <c r="WA41" s="161"/>
      <c r="WB41" s="161"/>
      <c r="WC41" s="161"/>
      <c r="WD41" s="161"/>
      <c r="WE41" s="161"/>
      <c r="WF41" s="161"/>
      <c r="WG41" s="161"/>
      <c r="WH41" s="161"/>
      <c r="WI41" s="161"/>
      <c r="WJ41" s="161"/>
      <c r="WK41" s="161"/>
      <c r="WL41" s="161"/>
      <c r="WM41" s="161"/>
      <c r="WN41" s="161"/>
      <c r="WO41" s="161"/>
      <c r="WP41" s="161"/>
      <c r="WQ41" s="161"/>
      <c r="WR41" s="161"/>
      <c r="WS41" s="161"/>
      <c r="WT41" s="161"/>
      <c r="WU41" s="161"/>
      <c r="WV41" s="161"/>
      <c r="WW41" s="161"/>
      <c r="WX41" s="161"/>
      <c r="WY41" s="161"/>
      <c r="WZ41" s="161"/>
      <c r="XA41" s="161"/>
      <c r="XB41" s="161"/>
      <c r="XC41" s="161"/>
      <c r="XD41" s="161"/>
      <c r="XE41" s="161"/>
      <c r="XF41" s="161"/>
      <c r="XG41" s="161"/>
      <c r="XH41" s="161"/>
      <c r="XI41" s="161"/>
      <c r="XJ41" s="161"/>
      <c r="XK41" s="161"/>
      <c r="XL41" s="161"/>
      <c r="XM41" s="161"/>
      <c r="XN41" s="161"/>
      <c r="XO41" s="161"/>
      <c r="XP41" s="161"/>
      <c r="XQ41" s="161"/>
      <c r="XR41" s="161"/>
      <c r="XS41" s="161"/>
      <c r="XT41" s="161"/>
      <c r="XU41" s="161"/>
      <c r="XV41" s="161"/>
      <c r="XW41" s="161"/>
      <c r="XX41" s="161"/>
      <c r="XY41" s="161"/>
      <c r="XZ41" s="161"/>
      <c r="YA41" s="161"/>
      <c r="YB41" s="161"/>
      <c r="YC41" s="161"/>
      <c r="YD41" s="161"/>
      <c r="YE41" s="161"/>
      <c r="YF41" s="161"/>
      <c r="YG41" s="161"/>
      <c r="YH41" s="161"/>
      <c r="YI41" s="161"/>
      <c r="YJ41" s="161"/>
      <c r="YK41" s="161"/>
      <c r="YL41" s="161"/>
      <c r="YM41" s="161"/>
      <c r="YN41" s="161"/>
      <c r="YO41" s="161"/>
      <c r="YP41" s="161"/>
      <c r="YQ41" s="161"/>
      <c r="YR41" s="161"/>
      <c r="YS41" s="161"/>
      <c r="YT41" s="161"/>
      <c r="YU41" s="161"/>
      <c r="YV41" s="161"/>
      <c r="YW41" s="161"/>
      <c r="YX41" s="161"/>
      <c r="YY41" s="161"/>
      <c r="YZ41" s="161"/>
      <c r="ZA41" s="161"/>
      <c r="ZB41" s="161"/>
      <c r="ZC41" s="161"/>
      <c r="ZD41" s="161"/>
      <c r="ZE41" s="161"/>
      <c r="ZF41" s="161"/>
      <c r="ZG41" s="161"/>
      <c r="ZH41" s="161"/>
      <c r="ZI41" s="161"/>
      <c r="ZJ41" s="161"/>
      <c r="ZK41" s="161"/>
      <c r="ZL41" s="161"/>
      <c r="ZM41" s="161"/>
      <c r="ZN41" s="161"/>
      <c r="ZO41" s="161"/>
      <c r="ZP41" s="161"/>
      <c r="ZQ41" s="161"/>
      <c r="ZR41" s="161"/>
      <c r="ZS41" s="161"/>
      <c r="ZT41" s="161"/>
      <c r="ZU41" s="161"/>
      <c r="ZV41" s="161"/>
      <c r="ZW41" s="161"/>
      <c r="ZX41" s="161"/>
      <c r="ZY41" s="161"/>
      <c r="ZZ41" s="161"/>
      <c r="AAA41" s="161"/>
      <c r="AAB41" s="161"/>
      <c r="AAC41" s="161"/>
      <c r="AAD41" s="161"/>
      <c r="AAE41" s="161"/>
      <c r="AAF41" s="161"/>
      <c r="AAG41" s="161"/>
      <c r="AAH41" s="161"/>
      <c r="AAI41" s="161"/>
      <c r="AAJ41" s="161"/>
      <c r="AAK41" s="161"/>
      <c r="AAL41" s="161"/>
      <c r="AAM41" s="161"/>
      <c r="AAN41" s="161"/>
      <c r="AAO41" s="161"/>
      <c r="AAP41" s="161"/>
      <c r="AAQ41" s="161"/>
      <c r="AAR41" s="161"/>
      <c r="AAS41" s="161"/>
      <c r="AAT41" s="161"/>
      <c r="AAU41" s="161"/>
      <c r="AAV41" s="161"/>
      <c r="AAW41" s="161"/>
      <c r="AAX41" s="161"/>
      <c r="AAY41" s="161"/>
      <c r="AAZ41" s="161"/>
      <c r="ABA41" s="161"/>
      <c r="ABB41" s="161"/>
      <c r="ABC41" s="161"/>
      <c r="ABD41" s="161"/>
      <c r="ABE41" s="161"/>
      <c r="ABF41" s="161"/>
      <c r="ABG41" s="161"/>
      <c r="ABH41" s="161"/>
      <c r="ABI41" s="161"/>
      <c r="ABJ41" s="161"/>
      <c r="ABK41" s="161"/>
      <c r="ABL41" s="161"/>
      <c r="ABM41" s="161"/>
      <c r="ABN41" s="161"/>
      <c r="ABO41" s="161"/>
      <c r="ABP41" s="161"/>
      <c r="ABQ41" s="161"/>
      <c r="ABR41" s="161"/>
      <c r="ABS41" s="161"/>
      <c r="ABT41" s="161"/>
      <c r="ABU41" s="161"/>
      <c r="ABV41" s="161"/>
      <c r="ABW41" s="161"/>
      <c r="ABX41" s="161"/>
      <c r="ABY41" s="161"/>
      <c r="ABZ41" s="161"/>
      <c r="ACA41" s="161"/>
      <c r="ACB41" s="161"/>
      <c r="ACC41" s="161"/>
      <c r="ACD41" s="161"/>
      <c r="ACE41" s="161"/>
      <c r="ACF41" s="161"/>
      <c r="ACG41" s="161"/>
      <c r="ACH41" s="161"/>
      <c r="ACI41" s="161"/>
      <c r="ACJ41" s="161"/>
      <c r="ACK41" s="161"/>
      <c r="ACL41" s="161"/>
      <c r="ACM41" s="161"/>
      <c r="ACN41" s="161"/>
      <c r="ACO41" s="161"/>
      <c r="ACP41" s="161"/>
      <c r="ACQ41" s="161"/>
      <c r="ACR41" s="161"/>
      <c r="ACS41" s="161"/>
      <c r="ACT41" s="161"/>
      <c r="ACU41" s="161"/>
      <c r="ACV41" s="161"/>
      <c r="ACW41" s="161"/>
      <c r="ACX41" s="161"/>
      <c r="ACY41" s="161"/>
      <c r="ACZ41" s="161"/>
      <c r="ADA41" s="161"/>
      <c r="ADB41" s="161"/>
      <c r="ADC41" s="161"/>
      <c r="ADD41" s="161"/>
      <c r="ADE41" s="161"/>
      <c r="ADF41" s="161"/>
      <c r="ADG41" s="161"/>
      <c r="ADH41" s="161"/>
      <c r="ADI41" s="161"/>
      <c r="ADJ41" s="161"/>
      <c r="ADK41" s="161"/>
      <c r="ADL41" s="161"/>
      <c r="ADM41" s="161"/>
      <c r="ADN41" s="161"/>
      <c r="ADO41" s="161"/>
      <c r="ADP41" s="161"/>
      <c r="ADQ41" s="161"/>
      <c r="ADR41" s="161"/>
      <c r="ADS41" s="161"/>
      <c r="ADT41" s="161"/>
      <c r="ADU41" s="161"/>
      <c r="ADV41" s="161"/>
      <c r="ADW41" s="161"/>
      <c r="ADX41" s="161"/>
      <c r="ADY41" s="161"/>
      <c r="ADZ41" s="161"/>
      <c r="AEA41" s="161"/>
      <c r="AEB41" s="161"/>
      <c r="AEC41" s="161"/>
      <c r="AED41" s="161"/>
      <c r="AEE41" s="161"/>
      <c r="AEF41" s="161"/>
      <c r="AEG41" s="161"/>
      <c r="AEH41" s="161"/>
      <c r="AEI41" s="161"/>
      <c r="AEJ41" s="161"/>
      <c r="AEK41" s="161"/>
      <c r="AEL41" s="161"/>
      <c r="AEM41" s="161"/>
      <c r="AEN41" s="161"/>
      <c r="AEO41" s="161"/>
      <c r="AEP41" s="161"/>
      <c r="AEQ41" s="161"/>
      <c r="AER41" s="161"/>
      <c r="AES41" s="161"/>
      <c r="AET41" s="161"/>
      <c r="AEU41" s="161"/>
      <c r="AEV41" s="161"/>
      <c r="AEW41" s="161"/>
      <c r="AEX41" s="161"/>
      <c r="AEY41" s="161"/>
      <c r="AEZ41" s="161"/>
      <c r="AFA41" s="161"/>
      <c r="AFB41" s="161"/>
      <c r="AFC41" s="161"/>
      <c r="AFD41" s="161"/>
      <c r="AFE41" s="161"/>
      <c r="AFF41" s="161"/>
      <c r="AFG41" s="161"/>
      <c r="AFH41" s="161"/>
      <c r="AFI41" s="161"/>
      <c r="AFJ41" s="161"/>
      <c r="AFK41" s="161"/>
      <c r="AFL41" s="161"/>
      <c r="AFM41" s="161"/>
      <c r="AFN41" s="161"/>
      <c r="AFO41" s="161"/>
      <c r="AFP41" s="161"/>
      <c r="AFQ41" s="161"/>
      <c r="AFR41" s="161"/>
      <c r="AFS41" s="161"/>
      <c r="AFT41" s="161"/>
      <c r="AFU41" s="161"/>
      <c r="AFV41" s="161"/>
      <c r="AFW41" s="161"/>
      <c r="AFX41" s="161"/>
      <c r="AFY41" s="161"/>
      <c r="AFZ41" s="161"/>
      <c r="AGA41" s="161"/>
      <c r="AGB41" s="161"/>
      <c r="AGC41" s="161"/>
      <c r="AGD41" s="161"/>
      <c r="AGE41" s="161"/>
      <c r="AGF41" s="161"/>
      <c r="AGG41" s="161"/>
      <c r="AGH41" s="161"/>
      <c r="AGI41" s="161"/>
      <c r="AGJ41" s="161"/>
      <c r="AGK41" s="161"/>
      <c r="AGL41" s="161"/>
      <c r="AGM41" s="161"/>
      <c r="AGN41" s="161"/>
      <c r="AGO41" s="161"/>
      <c r="AGP41" s="161"/>
      <c r="AGQ41" s="161"/>
      <c r="AGR41" s="161"/>
      <c r="AGS41" s="161"/>
      <c r="AGT41" s="161"/>
      <c r="AGU41" s="161"/>
      <c r="AGV41" s="161"/>
      <c r="AGW41" s="161"/>
      <c r="AGX41" s="161"/>
      <c r="AGY41" s="161"/>
      <c r="AGZ41" s="161"/>
      <c r="AHA41" s="161"/>
      <c r="AHB41" s="161"/>
      <c r="AHC41" s="161"/>
      <c r="AHD41" s="161"/>
      <c r="AHE41" s="161"/>
      <c r="AHF41" s="161"/>
      <c r="AHG41" s="161"/>
      <c r="AHH41" s="161"/>
      <c r="AHI41" s="161"/>
      <c r="AHJ41" s="161"/>
      <c r="AHK41" s="161"/>
      <c r="AHL41" s="161"/>
      <c r="AHM41" s="161"/>
      <c r="AHN41" s="161"/>
      <c r="AHO41" s="161"/>
      <c r="AHP41" s="161"/>
      <c r="AHQ41" s="161"/>
      <c r="AHR41" s="161"/>
      <c r="AHS41" s="161"/>
      <c r="AHT41" s="161"/>
      <c r="AHU41" s="161"/>
      <c r="AHV41" s="161"/>
      <c r="AHW41" s="161"/>
      <c r="AHX41" s="161"/>
      <c r="AHY41" s="161"/>
      <c r="AHZ41" s="161"/>
      <c r="AIA41" s="161"/>
      <c r="AIB41" s="161"/>
      <c r="AIC41" s="161"/>
      <c r="AID41" s="161"/>
      <c r="AIE41" s="161"/>
      <c r="AIF41" s="161"/>
    </row>
    <row r="42" spans="1:916" s="102" customFormat="1">
      <c r="B42" s="191"/>
      <c r="C42" s="357" t="s">
        <v>423</v>
      </c>
      <c r="D42" s="357"/>
      <c r="E42" s="358"/>
      <c r="F42" s="358"/>
      <c r="G42" s="359"/>
      <c r="H42" s="360"/>
      <c r="I42" s="361"/>
      <c r="J42" s="362"/>
      <c r="K42" s="363"/>
      <c r="L42" s="363"/>
      <c r="M42" s="363"/>
      <c r="N42" s="364"/>
      <c r="O42" s="365"/>
      <c r="P42" s="365"/>
      <c r="Q42" s="365"/>
      <c r="R42" s="365"/>
      <c r="S42" s="366"/>
      <c r="T42" s="367"/>
      <c r="U42" s="368"/>
      <c r="V42" s="368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  <c r="IV42" s="106"/>
      <c r="IW42" s="106"/>
      <c r="IX42" s="106"/>
      <c r="IY42" s="106"/>
      <c r="IZ42" s="106"/>
      <c r="JA42" s="106"/>
      <c r="JB42" s="106"/>
      <c r="JC42" s="106"/>
      <c r="JD42" s="106"/>
      <c r="JE42" s="106"/>
      <c r="JF42" s="106"/>
      <c r="JG42" s="106"/>
      <c r="JH42" s="106"/>
      <c r="JI42" s="106"/>
      <c r="JJ42" s="106"/>
      <c r="JK42" s="106"/>
      <c r="JL42" s="106"/>
      <c r="JM42" s="106"/>
      <c r="JN42" s="106"/>
      <c r="JO42" s="106"/>
      <c r="JP42" s="106"/>
      <c r="JQ42" s="106"/>
      <c r="JR42" s="106"/>
      <c r="JS42" s="106"/>
      <c r="JT42" s="106"/>
      <c r="JU42" s="106"/>
      <c r="JV42" s="106"/>
      <c r="JW42" s="106"/>
      <c r="JX42" s="106"/>
      <c r="JY42" s="106"/>
      <c r="JZ42" s="106"/>
      <c r="KA42" s="106"/>
      <c r="KB42" s="106"/>
      <c r="KC42" s="106"/>
      <c r="KD42" s="106"/>
      <c r="KE42" s="106"/>
      <c r="KF42" s="106"/>
      <c r="KG42" s="106"/>
      <c r="KH42" s="106"/>
      <c r="KI42" s="106"/>
      <c r="KJ42" s="106"/>
      <c r="KK42" s="106"/>
      <c r="KL42" s="106"/>
      <c r="KM42" s="106"/>
      <c r="KN42" s="106"/>
      <c r="KO42" s="106"/>
      <c r="KP42" s="106"/>
      <c r="KQ42" s="106"/>
      <c r="KR42" s="106"/>
      <c r="KS42" s="106"/>
      <c r="KT42" s="106"/>
      <c r="KU42" s="106"/>
      <c r="KV42" s="106"/>
      <c r="KW42" s="106"/>
      <c r="KX42" s="106"/>
      <c r="KY42" s="106"/>
      <c r="KZ42" s="106"/>
      <c r="LA42" s="106"/>
      <c r="LB42" s="106"/>
      <c r="LC42" s="106"/>
      <c r="LD42" s="106"/>
      <c r="LE42" s="106"/>
      <c r="LF42" s="106"/>
      <c r="LG42" s="106"/>
      <c r="LH42" s="106"/>
      <c r="LI42" s="106"/>
      <c r="LJ42" s="106"/>
      <c r="LK42" s="106"/>
      <c r="LL42" s="106"/>
      <c r="LM42" s="106"/>
      <c r="LN42" s="106"/>
      <c r="LO42" s="106"/>
      <c r="LP42" s="106"/>
      <c r="LQ42" s="106"/>
      <c r="LR42" s="106"/>
      <c r="LS42" s="106"/>
      <c r="LT42" s="106"/>
      <c r="LU42" s="106"/>
      <c r="LV42" s="106"/>
      <c r="LW42" s="106"/>
      <c r="LX42" s="106"/>
      <c r="LY42" s="106"/>
      <c r="LZ42" s="106"/>
      <c r="MA42" s="106"/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/>
      <c r="MZ42" s="106"/>
      <c r="NA42" s="106"/>
      <c r="NB42" s="106"/>
      <c r="NC42" s="106"/>
      <c r="ND42" s="106"/>
      <c r="NE42" s="106"/>
      <c r="NF42" s="106"/>
      <c r="NG42" s="106"/>
      <c r="NH42" s="106"/>
      <c r="NI42" s="106"/>
      <c r="NJ42" s="106"/>
      <c r="NK42" s="106"/>
      <c r="NL42" s="106"/>
      <c r="NM42" s="106"/>
      <c r="NN42" s="106"/>
      <c r="NO42" s="106"/>
      <c r="NP42" s="106"/>
      <c r="NQ42" s="106"/>
      <c r="NR42" s="106"/>
      <c r="NS42" s="106"/>
      <c r="NT42" s="106"/>
      <c r="NU42" s="106"/>
      <c r="NV42" s="106"/>
      <c r="NW42" s="106"/>
      <c r="NX42" s="106"/>
      <c r="NY42" s="106"/>
      <c r="NZ42" s="106"/>
      <c r="OA42" s="106"/>
      <c r="OB42" s="106"/>
      <c r="OC42" s="106"/>
      <c r="OD42" s="106"/>
      <c r="OE42" s="106"/>
      <c r="OF42" s="106"/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</row>
    <row r="43" spans="1:916" s="102" customFormat="1">
      <c r="B43" s="191"/>
      <c r="C43" s="192" t="s">
        <v>424</v>
      </c>
      <c r="D43" s="191">
        <v>18231005</v>
      </c>
      <c r="E43" s="191"/>
      <c r="F43" s="191"/>
      <c r="G43" s="193"/>
      <c r="H43" s="191"/>
      <c r="I43" s="194">
        <f>SUMIF('Program Costs'!D:D,'Gas CE'!D43,'Program Costs'!N:N)</f>
        <v>138727.09</v>
      </c>
      <c r="J43" s="194"/>
      <c r="K43" s="191"/>
      <c r="L43" s="191"/>
      <c r="M43" s="191"/>
      <c r="N43" s="350">
        <f>I43</f>
        <v>138727.09</v>
      </c>
      <c r="O43" s="194">
        <f t="shared" ref="O43:O54" si="18">I43</f>
        <v>138727.09</v>
      </c>
      <c r="P43" s="195"/>
      <c r="Q43" s="196">
        <f t="shared" ref="Q43:Q54" si="19">N43/(1+ElecDiscountRate)^1</f>
        <v>129687.84705992333</v>
      </c>
      <c r="R43" s="196">
        <f t="shared" ref="R43:R54" si="20">O43/(1+ElecDiscountRate)^1</f>
        <v>129687.84705992333</v>
      </c>
      <c r="S43" s="191"/>
      <c r="T43" s="197"/>
      <c r="U43" s="191"/>
      <c r="V43" s="198"/>
      <c r="W43" s="106"/>
      <c r="X43">
        <v>18231005</v>
      </c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/>
      <c r="IZ43" s="106"/>
      <c r="JA43" s="106"/>
      <c r="JB43" s="106"/>
      <c r="JC43" s="106"/>
      <c r="JD43" s="106"/>
      <c r="JE43" s="106"/>
      <c r="JF43" s="106"/>
      <c r="JG43" s="106"/>
      <c r="JH43" s="106"/>
      <c r="JI43" s="106"/>
      <c r="JJ43" s="106"/>
      <c r="JK43" s="106"/>
      <c r="JL43" s="106"/>
      <c r="JM43" s="106"/>
      <c r="JN43" s="106"/>
      <c r="JO43" s="106"/>
      <c r="JP43" s="106"/>
      <c r="JQ43" s="106"/>
      <c r="JR43" s="106"/>
      <c r="JS43" s="106"/>
      <c r="JT43" s="106"/>
      <c r="JU43" s="106"/>
      <c r="JV43" s="106"/>
      <c r="JW43" s="106"/>
      <c r="JX43" s="106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06"/>
      <c r="KU43" s="106"/>
      <c r="KV43" s="106"/>
      <c r="KW43" s="106"/>
      <c r="KX43" s="106"/>
      <c r="KY43" s="106"/>
      <c r="KZ43" s="106"/>
      <c r="LA43" s="106"/>
      <c r="LB43" s="106"/>
      <c r="LC43" s="106"/>
      <c r="LD43" s="106"/>
      <c r="LE43" s="106"/>
      <c r="LF43" s="106"/>
      <c r="LG43" s="106"/>
      <c r="LH43" s="106"/>
      <c r="LI43" s="106"/>
      <c r="LJ43" s="106"/>
      <c r="LK43" s="106"/>
      <c r="LL43" s="106"/>
      <c r="LM43" s="106"/>
      <c r="LN43" s="106"/>
      <c r="LO43" s="106"/>
      <c r="LP43" s="106"/>
      <c r="LQ43" s="106"/>
      <c r="LR43" s="106"/>
      <c r="LS43" s="106"/>
      <c r="LT43" s="106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</row>
    <row r="44" spans="1:916" s="102" customFormat="1">
      <c r="B44" s="191"/>
      <c r="C44" s="199" t="s">
        <v>425</v>
      </c>
      <c r="D44" s="200">
        <v>18230659</v>
      </c>
      <c r="E44" s="201"/>
      <c r="F44" s="201"/>
      <c r="G44" s="202"/>
      <c r="H44" s="203"/>
      <c r="I44" s="194">
        <f>SUMIF('Program Costs'!D:D,'Gas CE'!D44,'Program Costs'!N:N)</f>
        <v>55121.670000000006</v>
      </c>
      <c r="J44" s="194"/>
      <c r="K44" s="204"/>
      <c r="L44" s="204"/>
      <c r="M44" s="204"/>
      <c r="N44" s="350">
        <f t="shared" ref="N44:N54" si="21">I44</f>
        <v>55121.670000000006</v>
      </c>
      <c r="O44" s="194">
        <f t="shared" si="18"/>
        <v>55121.670000000006</v>
      </c>
      <c r="P44" s="205"/>
      <c r="Q44" s="196">
        <f t="shared" si="19"/>
        <v>51530.027110404786</v>
      </c>
      <c r="R44" s="196">
        <f t="shared" si="20"/>
        <v>51530.027110404786</v>
      </c>
      <c r="S44" s="206"/>
      <c r="T44" s="206"/>
      <c r="U44" s="207"/>
      <c r="V44" s="207"/>
      <c r="W44" s="106"/>
      <c r="X44">
        <v>18230659</v>
      </c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</row>
    <row r="45" spans="1:916" s="102" customFormat="1">
      <c r="B45" s="191"/>
      <c r="C45" s="208" t="s">
        <v>426</v>
      </c>
      <c r="D45" s="209">
        <v>18230668</v>
      </c>
      <c r="E45" s="201"/>
      <c r="F45" s="201"/>
      <c r="G45" s="202"/>
      <c r="H45" s="203"/>
      <c r="I45" s="194">
        <f>SUMIF('Program Costs'!D:D,'Gas CE'!D45,'Program Costs'!N:N)</f>
        <v>59203.16</v>
      </c>
      <c r="J45" s="194"/>
      <c r="K45" s="204"/>
      <c r="L45" s="204"/>
      <c r="M45" s="204"/>
      <c r="N45" s="350">
        <f t="shared" si="21"/>
        <v>59203.16</v>
      </c>
      <c r="O45" s="194">
        <f t="shared" si="18"/>
        <v>59203.16</v>
      </c>
      <c r="P45" s="196"/>
      <c r="Q45" s="196">
        <f t="shared" si="19"/>
        <v>55345.573525287466</v>
      </c>
      <c r="R45" s="196">
        <f t="shared" si="20"/>
        <v>55345.573525287466</v>
      </c>
      <c r="S45" s="206"/>
      <c r="T45" s="206"/>
      <c r="U45" s="207"/>
      <c r="V45" s="207"/>
      <c r="W45" s="106"/>
      <c r="X45">
        <v>18230668</v>
      </c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916" s="102" customFormat="1">
      <c r="B46" s="191"/>
      <c r="C46" s="192" t="s">
        <v>427</v>
      </c>
      <c r="D46" s="191">
        <v>18230688</v>
      </c>
      <c r="E46" s="191"/>
      <c r="F46" s="191"/>
      <c r="G46" s="191"/>
      <c r="H46" s="191"/>
      <c r="I46" s="194">
        <f>SUMIF('Program Costs'!D:D,'Gas CE'!D46,'Program Costs'!N:N)</f>
        <v>107566.63999999998</v>
      </c>
      <c r="J46" s="194"/>
      <c r="K46" s="191"/>
      <c r="L46" s="191"/>
      <c r="M46" s="191"/>
      <c r="N46" s="350">
        <f t="shared" si="21"/>
        <v>107566.63999999998</v>
      </c>
      <c r="O46" s="194">
        <f t="shared" si="18"/>
        <v>107566.63999999998</v>
      </c>
      <c r="P46" s="195"/>
      <c r="Q46" s="196">
        <f t="shared" si="19"/>
        <v>100557.76385902587</v>
      </c>
      <c r="R46" s="196">
        <f t="shared" si="20"/>
        <v>100557.76385902587</v>
      </c>
      <c r="S46" s="191"/>
      <c r="T46" s="197"/>
      <c r="U46" s="191"/>
      <c r="V46" s="198"/>
      <c r="W46" s="106"/>
      <c r="X46">
        <v>18230688</v>
      </c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</row>
    <row r="47" spans="1:916" s="214" customFormat="1">
      <c r="A47" s="210"/>
      <c r="B47" s="191"/>
      <c r="C47" s="211" t="s">
        <v>428</v>
      </c>
      <c r="D47" s="212">
        <v>18230698</v>
      </c>
      <c r="E47" s="191"/>
      <c r="F47" s="191"/>
      <c r="G47" s="191"/>
      <c r="H47" s="191"/>
      <c r="I47" s="194">
        <f>SUMIF('Program Costs'!D:D,'Gas CE'!D47,'Program Costs'!N:N)</f>
        <v>24509.88</v>
      </c>
      <c r="J47" s="194"/>
      <c r="K47" s="191"/>
      <c r="L47" s="191"/>
      <c r="M47" s="191"/>
      <c r="N47" s="350">
        <f t="shared" si="21"/>
        <v>24509.88</v>
      </c>
      <c r="O47" s="194">
        <f t="shared" si="18"/>
        <v>24509.88</v>
      </c>
      <c r="P47" s="195"/>
      <c r="Q47" s="196">
        <f t="shared" si="19"/>
        <v>22912.854071234924</v>
      </c>
      <c r="R47" s="196">
        <f t="shared" si="20"/>
        <v>22912.854071234924</v>
      </c>
      <c r="S47" s="191"/>
      <c r="T47" s="197"/>
      <c r="U47" s="191"/>
      <c r="V47" s="198"/>
      <c r="W47" s="213"/>
      <c r="X47">
        <v>18230698</v>
      </c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3"/>
      <c r="BN47" s="213"/>
      <c r="BO47" s="213"/>
      <c r="BP47" s="213"/>
      <c r="BQ47" s="213"/>
      <c r="BR47" s="213"/>
      <c r="BS47" s="213"/>
      <c r="BT47" s="213"/>
      <c r="BU47" s="213"/>
      <c r="BV47" s="213"/>
      <c r="BW47" s="213"/>
      <c r="BX47" s="213"/>
      <c r="BY47" s="213"/>
      <c r="BZ47" s="213"/>
      <c r="CA47" s="213"/>
      <c r="CB47" s="213"/>
      <c r="CC47" s="213"/>
      <c r="CD47" s="213"/>
      <c r="CE47" s="213"/>
      <c r="CF47" s="213"/>
      <c r="CG47" s="213"/>
      <c r="CH47" s="213"/>
      <c r="CI47" s="213"/>
      <c r="CJ47" s="213"/>
      <c r="CK47" s="213"/>
      <c r="CL47" s="213"/>
      <c r="CM47" s="213"/>
      <c r="CN47" s="213"/>
      <c r="CO47" s="213"/>
      <c r="CP47" s="213"/>
      <c r="CQ47" s="213"/>
      <c r="CR47" s="213"/>
      <c r="CS47" s="213"/>
      <c r="CT47" s="213"/>
      <c r="CU47" s="213"/>
      <c r="CV47" s="213"/>
      <c r="CW47" s="213"/>
      <c r="CX47" s="213"/>
      <c r="CY47" s="213"/>
      <c r="CZ47" s="213"/>
      <c r="DA47" s="213"/>
      <c r="DB47" s="213"/>
      <c r="DC47" s="213"/>
      <c r="DD47" s="213"/>
      <c r="DE47" s="213"/>
      <c r="DF47" s="213"/>
      <c r="DG47" s="213"/>
      <c r="DH47" s="213"/>
      <c r="DI47" s="213"/>
      <c r="DJ47" s="213"/>
      <c r="DK47" s="213"/>
      <c r="DL47" s="213"/>
      <c r="DM47" s="213"/>
      <c r="DN47" s="213"/>
      <c r="DO47" s="213"/>
      <c r="DP47" s="213"/>
      <c r="DQ47" s="213"/>
      <c r="DR47" s="213"/>
      <c r="DS47" s="213"/>
      <c r="DT47" s="213"/>
      <c r="DU47" s="213"/>
      <c r="DV47" s="213"/>
      <c r="DW47" s="213"/>
      <c r="DX47" s="213"/>
      <c r="DY47" s="213"/>
      <c r="DZ47" s="213"/>
      <c r="EA47" s="213"/>
      <c r="EB47" s="213"/>
      <c r="EC47" s="213"/>
      <c r="ED47" s="213"/>
      <c r="EE47" s="213"/>
      <c r="EF47" s="213"/>
      <c r="EG47" s="213"/>
      <c r="EH47" s="213"/>
      <c r="EI47" s="213"/>
      <c r="EJ47" s="213"/>
      <c r="EK47" s="213"/>
      <c r="EL47" s="213"/>
      <c r="EM47" s="213"/>
      <c r="EN47" s="213"/>
      <c r="EO47" s="213"/>
      <c r="EP47" s="213"/>
      <c r="EQ47" s="213"/>
      <c r="ER47" s="213"/>
      <c r="ES47" s="213"/>
      <c r="ET47" s="213"/>
      <c r="EU47" s="213"/>
      <c r="EV47" s="213"/>
      <c r="EW47" s="213"/>
      <c r="EX47" s="213"/>
      <c r="EY47" s="213"/>
      <c r="EZ47" s="213"/>
      <c r="FA47" s="213"/>
      <c r="FB47" s="213"/>
      <c r="FC47" s="213"/>
      <c r="FD47" s="213"/>
      <c r="FE47" s="213"/>
      <c r="FF47" s="213"/>
      <c r="FG47" s="213"/>
      <c r="FH47" s="213"/>
      <c r="FI47" s="213"/>
      <c r="FJ47" s="213"/>
      <c r="FK47" s="213"/>
      <c r="FL47" s="213"/>
      <c r="FM47" s="213"/>
      <c r="FN47" s="213"/>
      <c r="FO47" s="213"/>
      <c r="FP47" s="213"/>
      <c r="FQ47" s="213"/>
      <c r="FR47" s="213"/>
      <c r="FS47" s="213"/>
      <c r="FT47" s="213"/>
      <c r="FU47" s="213"/>
      <c r="FV47" s="213"/>
      <c r="FW47" s="213"/>
      <c r="FX47" s="213"/>
      <c r="FY47" s="213"/>
      <c r="FZ47" s="213"/>
      <c r="GA47" s="213"/>
      <c r="GB47" s="213"/>
      <c r="GC47" s="213"/>
      <c r="GD47" s="213"/>
      <c r="GE47" s="213"/>
      <c r="GF47" s="213"/>
      <c r="GG47" s="213"/>
      <c r="GH47" s="213"/>
      <c r="GI47" s="213"/>
      <c r="GJ47" s="213"/>
      <c r="GK47" s="213"/>
      <c r="GL47" s="213"/>
      <c r="GM47" s="213"/>
      <c r="GN47" s="213"/>
      <c r="GO47" s="213"/>
      <c r="GP47" s="213"/>
      <c r="GQ47" s="213"/>
      <c r="GR47" s="213"/>
      <c r="GS47" s="213"/>
      <c r="GT47" s="213"/>
      <c r="GU47" s="213"/>
      <c r="GV47" s="213"/>
      <c r="GW47" s="213"/>
      <c r="GX47" s="213"/>
      <c r="GY47" s="213"/>
      <c r="GZ47" s="213"/>
      <c r="HA47" s="213"/>
      <c r="HB47" s="213"/>
      <c r="HC47" s="213"/>
      <c r="HD47" s="213"/>
      <c r="HE47" s="213"/>
      <c r="HF47" s="213"/>
      <c r="HG47" s="213"/>
      <c r="HH47" s="213"/>
      <c r="HI47" s="213"/>
      <c r="HJ47" s="213"/>
      <c r="HK47" s="213"/>
      <c r="HL47" s="213"/>
      <c r="HM47" s="213"/>
      <c r="HN47" s="213"/>
      <c r="HO47" s="213"/>
      <c r="HP47" s="213"/>
      <c r="HQ47" s="213"/>
      <c r="HR47" s="213"/>
      <c r="HS47" s="213"/>
      <c r="HT47" s="213"/>
      <c r="HU47" s="213"/>
      <c r="HV47" s="213"/>
      <c r="HW47" s="213"/>
      <c r="HX47" s="213"/>
      <c r="HY47" s="213"/>
      <c r="HZ47" s="213"/>
      <c r="IA47" s="213"/>
      <c r="IB47" s="213"/>
      <c r="IC47" s="213"/>
      <c r="ID47" s="213"/>
      <c r="IE47" s="213"/>
      <c r="IF47" s="213"/>
      <c r="IG47" s="213"/>
      <c r="IH47" s="213"/>
      <c r="II47" s="213"/>
      <c r="IJ47" s="213"/>
      <c r="IK47" s="213"/>
      <c r="IL47" s="213"/>
      <c r="IM47" s="213"/>
      <c r="IN47" s="213"/>
      <c r="IO47" s="213"/>
      <c r="IP47" s="213"/>
      <c r="IQ47" s="213"/>
      <c r="IR47" s="213"/>
      <c r="IS47" s="213"/>
      <c r="IT47" s="213"/>
      <c r="IU47" s="213"/>
      <c r="IV47" s="213"/>
      <c r="IW47" s="213"/>
      <c r="IX47" s="213"/>
      <c r="IY47" s="213"/>
      <c r="IZ47" s="213"/>
      <c r="JA47" s="213"/>
      <c r="JB47" s="213"/>
      <c r="JC47" s="213"/>
      <c r="JD47" s="213"/>
      <c r="JE47" s="213"/>
      <c r="JF47" s="213"/>
      <c r="JG47" s="213"/>
      <c r="JH47" s="213"/>
      <c r="JI47" s="213"/>
      <c r="JJ47" s="213"/>
      <c r="JK47" s="213"/>
      <c r="JL47" s="213"/>
      <c r="JM47" s="213"/>
      <c r="JN47" s="213"/>
      <c r="JO47" s="213"/>
      <c r="JP47" s="213"/>
      <c r="JQ47" s="213"/>
      <c r="JR47" s="213"/>
      <c r="JS47" s="213"/>
      <c r="JT47" s="213"/>
      <c r="JU47" s="213"/>
      <c r="JV47" s="213"/>
      <c r="JW47" s="213"/>
      <c r="JX47" s="213"/>
      <c r="JY47" s="213"/>
      <c r="JZ47" s="213"/>
      <c r="KA47" s="213"/>
      <c r="KB47" s="213"/>
      <c r="KC47" s="213"/>
      <c r="KD47" s="213"/>
      <c r="KE47" s="213"/>
      <c r="KF47" s="213"/>
      <c r="KG47" s="213"/>
      <c r="KH47" s="213"/>
      <c r="KI47" s="213"/>
      <c r="KJ47" s="213"/>
      <c r="KK47" s="213"/>
      <c r="KL47" s="213"/>
      <c r="KM47" s="213"/>
      <c r="KN47" s="213"/>
      <c r="KO47" s="213"/>
      <c r="KP47" s="213"/>
      <c r="KQ47" s="213"/>
      <c r="KR47" s="213"/>
      <c r="KS47" s="213"/>
      <c r="KT47" s="213"/>
      <c r="KU47" s="213"/>
      <c r="KV47" s="213"/>
      <c r="KW47" s="213"/>
      <c r="KX47" s="213"/>
      <c r="KY47" s="213"/>
      <c r="KZ47" s="213"/>
      <c r="LA47" s="213"/>
      <c r="LB47" s="213"/>
      <c r="LC47" s="213"/>
      <c r="LD47" s="213"/>
      <c r="LE47" s="213"/>
      <c r="LF47" s="213"/>
      <c r="LG47" s="213"/>
      <c r="LH47" s="213"/>
      <c r="LI47" s="213"/>
      <c r="LJ47" s="213"/>
      <c r="LK47" s="213"/>
      <c r="LL47" s="213"/>
      <c r="LM47" s="213"/>
      <c r="LN47" s="213"/>
      <c r="LO47" s="213"/>
      <c r="LP47" s="213"/>
      <c r="LQ47" s="213"/>
      <c r="LR47" s="213"/>
      <c r="LS47" s="213"/>
      <c r="LT47" s="213"/>
      <c r="LU47" s="213"/>
      <c r="LV47" s="213"/>
      <c r="LW47" s="213"/>
      <c r="LX47" s="213"/>
      <c r="LY47" s="213"/>
      <c r="LZ47" s="213"/>
      <c r="MA47" s="213"/>
      <c r="MB47" s="213"/>
      <c r="MC47" s="213"/>
      <c r="MD47" s="213"/>
      <c r="ME47" s="213"/>
      <c r="MF47" s="213"/>
      <c r="MG47" s="213"/>
      <c r="MH47" s="213"/>
      <c r="MI47" s="213"/>
      <c r="MJ47" s="213"/>
      <c r="MK47" s="213"/>
      <c r="ML47" s="213"/>
      <c r="MM47" s="213"/>
      <c r="MN47" s="213"/>
      <c r="MO47" s="213"/>
      <c r="MP47" s="213"/>
      <c r="MQ47" s="213"/>
      <c r="MR47" s="213"/>
      <c r="MS47" s="213"/>
      <c r="MT47" s="213"/>
      <c r="MU47" s="213"/>
      <c r="MV47" s="213"/>
      <c r="MW47" s="213"/>
      <c r="MX47" s="213"/>
      <c r="MY47" s="213"/>
      <c r="MZ47" s="213"/>
      <c r="NA47" s="213"/>
      <c r="NB47" s="213"/>
      <c r="NC47" s="213"/>
      <c r="ND47" s="213"/>
      <c r="NE47" s="213"/>
      <c r="NF47" s="213"/>
      <c r="NG47" s="213"/>
      <c r="NH47" s="213"/>
      <c r="NI47" s="213"/>
      <c r="NJ47" s="213"/>
      <c r="NK47" s="213"/>
      <c r="NL47" s="213"/>
      <c r="NM47" s="213"/>
      <c r="NN47" s="213"/>
      <c r="NO47" s="213"/>
      <c r="NP47" s="213"/>
      <c r="NQ47" s="213"/>
      <c r="NR47" s="213"/>
      <c r="NS47" s="213"/>
      <c r="NT47" s="213"/>
      <c r="NU47" s="213"/>
      <c r="NV47" s="213"/>
      <c r="NW47" s="213"/>
      <c r="NX47" s="213"/>
      <c r="NY47" s="213"/>
      <c r="NZ47" s="213"/>
      <c r="OA47" s="213"/>
      <c r="OB47" s="213"/>
      <c r="OC47" s="213"/>
      <c r="OD47" s="213"/>
      <c r="OE47" s="213"/>
      <c r="OF47" s="213"/>
      <c r="OG47" s="213"/>
      <c r="OH47" s="213"/>
      <c r="OI47" s="213"/>
      <c r="OJ47" s="213"/>
      <c r="OK47" s="213"/>
      <c r="OL47" s="213"/>
      <c r="OM47" s="213"/>
      <c r="ON47" s="213"/>
      <c r="OO47" s="213"/>
      <c r="OP47" s="213"/>
      <c r="OQ47" s="213"/>
      <c r="OR47" s="213"/>
      <c r="OS47" s="213"/>
      <c r="OT47" s="213"/>
      <c r="OU47" s="213"/>
      <c r="OV47" s="213"/>
      <c r="OW47" s="213"/>
      <c r="OX47" s="213"/>
      <c r="OY47" s="213"/>
      <c r="OZ47" s="213"/>
      <c r="PA47" s="213"/>
      <c r="PB47" s="213"/>
      <c r="PC47" s="213"/>
      <c r="PD47" s="213"/>
      <c r="PE47" s="213"/>
      <c r="PF47" s="213"/>
      <c r="PG47" s="213"/>
      <c r="PH47" s="213"/>
      <c r="PI47" s="213"/>
    </row>
    <row r="48" spans="1:916" s="102" customFormat="1">
      <c r="B48" s="191"/>
      <c r="C48" s="211" t="s">
        <v>429</v>
      </c>
      <c r="D48" s="212">
        <v>18231031</v>
      </c>
      <c r="E48" s="191"/>
      <c r="F48" s="191"/>
      <c r="G48" s="191"/>
      <c r="H48" s="191"/>
      <c r="I48" s="194">
        <f>SUMIF('Program Costs'!D:D,'Gas CE'!D48,'Program Costs'!N:N)</f>
        <v>-139466.37</v>
      </c>
      <c r="J48" s="194"/>
      <c r="K48" s="191"/>
      <c r="L48" s="191"/>
      <c r="M48" s="191"/>
      <c r="N48" s="350">
        <f t="shared" si="21"/>
        <v>-139466.37</v>
      </c>
      <c r="O48" s="194">
        <f t="shared" si="18"/>
        <v>-139466.37</v>
      </c>
      <c r="P48" s="195"/>
      <c r="Q48" s="196">
        <f t="shared" si="19"/>
        <v>-130378.95671683647</v>
      </c>
      <c r="R48" s="196">
        <f t="shared" si="20"/>
        <v>-130378.95671683647</v>
      </c>
      <c r="S48" s="191"/>
      <c r="T48" s="197"/>
      <c r="U48" s="191"/>
      <c r="V48" s="198"/>
      <c r="W48" s="106"/>
      <c r="X48">
        <v>18231031</v>
      </c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916" s="102" customFormat="1">
      <c r="B49" s="191"/>
      <c r="C49" s="211" t="s">
        <v>430</v>
      </c>
      <c r="D49" s="212">
        <v>18230667</v>
      </c>
      <c r="E49" s="191"/>
      <c r="F49" s="191"/>
      <c r="G49" s="191"/>
      <c r="H49" s="191"/>
      <c r="I49" s="194">
        <f>SUMIF('Program Costs'!D:D,'Gas CE'!D49,'Program Costs'!N:N)</f>
        <v>279758.03999999998</v>
      </c>
      <c r="J49" s="194"/>
      <c r="K49" s="191"/>
      <c r="L49" s="191"/>
      <c r="M49" s="191"/>
      <c r="N49" s="350">
        <f t="shared" si="21"/>
        <v>279758.03999999998</v>
      </c>
      <c r="O49" s="194">
        <f t="shared" si="18"/>
        <v>279758.03999999998</v>
      </c>
      <c r="P49" s="195"/>
      <c r="Q49" s="196">
        <f t="shared" si="19"/>
        <v>261529.4381602318</v>
      </c>
      <c r="R49" s="196">
        <f t="shared" si="20"/>
        <v>261529.4381602318</v>
      </c>
      <c r="S49" s="191"/>
      <c r="T49" s="197"/>
      <c r="U49" s="191"/>
      <c r="V49" s="198"/>
      <c r="W49" s="106"/>
      <c r="X49">
        <v>18230667</v>
      </c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916" s="102" customFormat="1">
      <c r="B50" s="191"/>
      <c r="C50" s="215" t="s">
        <v>431</v>
      </c>
      <c r="D50" s="216">
        <v>18230704</v>
      </c>
      <c r="E50" s="201"/>
      <c r="F50" s="201"/>
      <c r="G50" s="202"/>
      <c r="H50" s="203"/>
      <c r="I50" s="194">
        <f>SUMIF('Program Costs'!D:D,'Gas CE'!D50,'Program Costs'!N:N)</f>
        <v>79775.81</v>
      </c>
      <c r="J50" s="194"/>
      <c r="K50" s="204"/>
      <c r="L50" s="204"/>
      <c r="M50" s="204"/>
      <c r="N50" s="350">
        <f t="shared" si="21"/>
        <v>79775.81</v>
      </c>
      <c r="O50" s="194">
        <f t="shared" si="18"/>
        <v>79775.81</v>
      </c>
      <c r="P50" s="196"/>
      <c r="Q50" s="196">
        <f t="shared" si="19"/>
        <v>74577.741422828825</v>
      </c>
      <c r="R50" s="196">
        <f t="shared" si="20"/>
        <v>74577.741422828825</v>
      </c>
      <c r="S50" s="206"/>
      <c r="T50" s="206"/>
      <c r="U50" s="207"/>
      <c r="V50" s="207"/>
      <c r="W50" s="106"/>
      <c r="X50">
        <v>18230704</v>
      </c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916" s="102" customFormat="1">
      <c r="A51" s="134"/>
      <c r="B51" s="191"/>
      <c r="C51" s="192" t="s">
        <v>432</v>
      </c>
      <c r="D51" s="191">
        <v>18230657</v>
      </c>
      <c r="E51" s="191"/>
      <c r="F51" s="191"/>
      <c r="G51" s="191"/>
      <c r="H51" s="191"/>
      <c r="I51" s="194">
        <f>SUMIF('Program Costs'!D:D,'Gas CE'!D51,'Program Costs'!N:N)</f>
        <v>177579.93000000002</v>
      </c>
      <c r="J51" s="194"/>
      <c r="K51" s="191"/>
      <c r="L51" s="191"/>
      <c r="M51" s="191"/>
      <c r="N51" s="350">
        <f t="shared" si="21"/>
        <v>177579.93000000002</v>
      </c>
      <c r="O51" s="194">
        <f t="shared" si="18"/>
        <v>177579.93000000002</v>
      </c>
      <c r="P51" s="195"/>
      <c r="Q51" s="196">
        <f t="shared" si="19"/>
        <v>166009.09600822662</v>
      </c>
      <c r="R51" s="196">
        <f t="shared" si="20"/>
        <v>166009.09600822662</v>
      </c>
      <c r="S51" s="191"/>
      <c r="T51" s="197"/>
      <c r="U51" s="191"/>
      <c r="V51" s="198"/>
      <c r="W51" s="106"/>
      <c r="X51">
        <v>18230657</v>
      </c>
      <c r="Y51"/>
      <c r="Z51"/>
      <c r="AA51"/>
      <c r="AB51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</row>
    <row r="52" spans="1:916" s="102" customFormat="1">
      <c r="B52" s="191"/>
      <c r="C52" s="215" t="s">
        <v>433</v>
      </c>
      <c r="D52" s="369" t="s">
        <v>476</v>
      </c>
      <c r="E52" s="201"/>
      <c r="F52" s="201"/>
      <c r="G52" s="202"/>
      <c r="H52" s="203"/>
      <c r="I52" s="194">
        <f>SUMIF('Program Costs'!D:D,'Gas CE'!X52,'Program Costs'!N:N)+SUMIF('Program Costs'!D:D,'Gas CE'!Y52,'Program Costs'!N:N)+SUMIF('Program Costs'!D:D,'Gas CE'!Z52,'Program Costs'!N:N)+SUMIF('Program Costs'!D:D,'Gas CE'!AA52,'Program Costs'!N:N)</f>
        <v>293680.52</v>
      </c>
      <c r="J52" s="194"/>
      <c r="K52" s="204"/>
      <c r="L52" s="204"/>
      <c r="M52" s="204"/>
      <c r="N52" s="350">
        <f t="shared" si="21"/>
        <v>293680.52</v>
      </c>
      <c r="O52" s="194">
        <f t="shared" si="18"/>
        <v>293680.52</v>
      </c>
      <c r="P52" s="196"/>
      <c r="Q52" s="196">
        <f t="shared" si="19"/>
        <v>274544.75086472841</v>
      </c>
      <c r="R52" s="196">
        <f t="shared" si="20"/>
        <v>274544.75086472841</v>
      </c>
      <c r="S52" s="206"/>
      <c r="T52" s="206"/>
      <c r="U52" s="207"/>
      <c r="V52" s="207"/>
      <c r="W52" s="106"/>
      <c r="X52">
        <v>18230665</v>
      </c>
      <c r="Y52">
        <v>18230737</v>
      </c>
      <c r="Z52">
        <v>18230690</v>
      </c>
      <c r="AA52">
        <v>18230662</v>
      </c>
      <c r="AB52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</row>
    <row r="53" spans="1:916" s="102" customFormat="1">
      <c r="B53" s="191"/>
      <c r="C53" s="192" t="s">
        <v>434</v>
      </c>
      <c r="D53" s="191">
        <v>18230732</v>
      </c>
      <c r="E53" s="201"/>
      <c r="F53" s="201"/>
      <c r="G53" s="202"/>
      <c r="H53" s="203"/>
      <c r="I53" s="194">
        <f>SUMIF('Program Costs'!D:D,'Gas CE'!D53,'Program Costs'!N:N)</f>
        <v>202264.84000000003</v>
      </c>
      <c r="J53" s="194"/>
      <c r="K53" s="218"/>
      <c r="L53" s="218"/>
      <c r="M53" s="218"/>
      <c r="N53" s="350">
        <f t="shared" si="21"/>
        <v>202264.84000000003</v>
      </c>
      <c r="O53" s="194">
        <f t="shared" si="18"/>
        <v>202264.84000000003</v>
      </c>
      <c r="P53" s="219"/>
      <c r="Q53" s="196">
        <f t="shared" si="19"/>
        <v>189085.57539497057</v>
      </c>
      <c r="R53" s="196">
        <f t="shared" si="20"/>
        <v>189085.57539497057</v>
      </c>
      <c r="S53" s="219"/>
      <c r="T53" s="194"/>
      <c r="U53" s="207"/>
      <c r="V53" s="207"/>
      <c r="W53" s="106"/>
      <c r="X53">
        <v>18230732</v>
      </c>
      <c r="Y53"/>
      <c r="Z53"/>
      <c r="AA53"/>
      <c r="AB53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</row>
    <row r="54" spans="1:916" s="102" customFormat="1">
      <c r="B54" s="191"/>
      <c r="C54" s="215" t="s">
        <v>435</v>
      </c>
      <c r="D54" s="216">
        <v>18230675</v>
      </c>
      <c r="E54" s="201"/>
      <c r="F54" s="201"/>
      <c r="G54" s="202"/>
      <c r="H54" s="203"/>
      <c r="I54" s="194">
        <f>SUMIF('Program Costs'!D:D,'Gas CE'!D54,'Program Costs'!N:N)</f>
        <v>37716.060000000005</v>
      </c>
      <c r="J54" s="194"/>
      <c r="K54" s="204"/>
      <c r="L54" s="204"/>
      <c r="M54" s="204"/>
      <c r="N54" s="350">
        <f t="shared" si="21"/>
        <v>37716.060000000005</v>
      </c>
      <c r="O54" s="194">
        <f t="shared" si="18"/>
        <v>37716.060000000005</v>
      </c>
      <c r="P54" s="196"/>
      <c r="Q54" s="196">
        <f t="shared" si="19"/>
        <v>35258.539777507714</v>
      </c>
      <c r="R54" s="196">
        <f t="shared" si="20"/>
        <v>35258.539777507714</v>
      </c>
      <c r="S54" s="206"/>
      <c r="T54" s="206"/>
      <c r="U54" s="207"/>
      <c r="V54" s="207"/>
      <c r="W54" s="106"/>
      <c r="X54">
        <v>18230675</v>
      </c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</row>
    <row r="55" spans="1:916" s="102" customFormat="1">
      <c r="B55" s="137"/>
      <c r="C55" s="137" t="s">
        <v>436</v>
      </c>
      <c r="D55" s="137"/>
      <c r="E55" s="137"/>
      <c r="F55" s="137"/>
      <c r="G55" s="137"/>
      <c r="H55" s="137">
        <f>SUM(H50:H54)</f>
        <v>0</v>
      </c>
      <c r="I55" s="221">
        <f>SUM(I43:I54)</f>
        <v>1316437.2700000003</v>
      </c>
      <c r="J55" s="137">
        <f>SUM(J43:J54)</f>
        <v>0</v>
      </c>
      <c r="K55" s="137">
        <f>SUM(K50:K54)</f>
        <v>0</v>
      </c>
      <c r="L55" s="137">
        <f>SUM(L50:L54)</f>
        <v>0</v>
      </c>
      <c r="M55" s="137">
        <f>SUM(M50:M54)</f>
        <v>0</v>
      </c>
      <c r="N55" s="370">
        <f>SUM(N43:N54)</f>
        <v>1316437.2700000003</v>
      </c>
      <c r="O55" s="221">
        <f>SUM(O43:O54)</f>
        <v>1316437.2700000003</v>
      </c>
      <c r="P55" s="221">
        <f>SUM(P43:P54)</f>
        <v>0</v>
      </c>
      <c r="Q55" s="221">
        <f>SUM(Q43:Q54)</f>
        <v>1230660.250537534</v>
      </c>
      <c r="R55" s="221">
        <f>SUM(R43:R54)</f>
        <v>1230660.250537534</v>
      </c>
      <c r="S55" s="137">
        <f>SUM(S50:S54)</f>
        <v>0</v>
      </c>
      <c r="T55" s="137">
        <f>SUM(T50:T54)</f>
        <v>0</v>
      </c>
      <c r="U55" s="137"/>
      <c r="V55" s="137"/>
      <c r="W55" s="106"/>
      <c r="X55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916" s="102" customFormat="1">
      <c r="B56" s="371"/>
      <c r="C56" s="208" t="s">
        <v>437</v>
      </c>
      <c r="D56" s="372">
        <v>18230703</v>
      </c>
      <c r="E56" s="373"/>
      <c r="F56" s="374"/>
      <c r="G56" s="160"/>
      <c r="H56" s="267"/>
      <c r="I56" s="194">
        <f>SUMIF('Program Costs'!D:D,'Gas CE'!D56,'Program Costs'!N:N)</f>
        <v>25331.01</v>
      </c>
      <c r="J56" s="265"/>
      <c r="K56" s="375"/>
      <c r="L56" s="375"/>
      <c r="M56" s="375"/>
      <c r="N56" s="376">
        <f>I56</f>
        <v>25331.01</v>
      </c>
      <c r="O56" s="222">
        <f>I56</f>
        <v>25331.01</v>
      </c>
      <c r="P56" s="268"/>
      <c r="Q56" s="377">
        <f t="shared" ref="Q56:R60" si="22">N56/(1+ElecDiscountRate)^1</f>
        <v>23680.480508553796</v>
      </c>
      <c r="R56" s="377">
        <f t="shared" si="22"/>
        <v>23680.480508553796</v>
      </c>
      <c r="S56" s="378"/>
      <c r="T56" s="379"/>
      <c r="U56" s="380"/>
      <c r="V56" s="380"/>
      <c r="W56" s="106"/>
      <c r="X56" s="106">
        <v>18230703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916" s="102" customFormat="1">
      <c r="A57" s="134"/>
      <c r="B57" s="371"/>
      <c r="C57" s="208" t="s">
        <v>438</v>
      </c>
      <c r="D57" s="372">
        <v>18230679</v>
      </c>
      <c r="E57" s="373"/>
      <c r="F57" s="374"/>
      <c r="G57" s="160"/>
      <c r="H57" s="267"/>
      <c r="I57" s="194">
        <f>SUMIF('Program Costs'!D:D,'Gas CE'!D57,'Program Costs'!N:N)</f>
        <v>42896.54</v>
      </c>
      <c r="J57" s="265"/>
      <c r="K57" s="375"/>
      <c r="L57" s="375"/>
      <c r="M57" s="375"/>
      <c r="N57" s="376">
        <f>I57</f>
        <v>42896.54</v>
      </c>
      <c r="O57" s="222">
        <f>I57</f>
        <v>42896.54</v>
      </c>
      <c r="P57" s="268"/>
      <c r="Q57" s="377">
        <f t="shared" si="22"/>
        <v>40101.467701224639</v>
      </c>
      <c r="R57" s="377">
        <f t="shared" si="22"/>
        <v>40101.467701224639</v>
      </c>
      <c r="S57" s="378"/>
      <c r="T57" s="379"/>
      <c r="U57" s="380"/>
      <c r="V57" s="380"/>
      <c r="W57" s="106"/>
      <c r="X57" s="106">
        <v>18230679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916" s="176" customFormat="1">
      <c r="A58" s="102"/>
      <c r="B58" s="371"/>
      <c r="C58" s="208" t="s">
        <v>439</v>
      </c>
      <c r="D58" s="372">
        <v>18230669</v>
      </c>
      <c r="E58" s="373"/>
      <c r="F58" s="374"/>
      <c r="G58" s="160"/>
      <c r="H58" s="267"/>
      <c r="I58" s="194">
        <f>SUMIF('Program Costs'!D:D,'Gas CE'!D58,'Program Costs'!N:N)</f>
        <v>22816.83</v>
      </c>
      <c r="J58" s="265"/>
      <c r="K58" s="375"/>
      <c r="L58" s="375"/>
      <c r="M58" s="375"/>
      <c r="N58" s="376">
        <f>I58</f>
        <v>22816.83</v>
      </c>
      <c r="O58" s="222">
        <f>I58</f>
        <v>22816.83</v>
      </c>
      <c r="P58" s="268"/>
      <c r="Q58" s="377">
        <f t="shared" si="22"/>
        <v>21330.120594559223</v>
      </c>
      <c r="R58" s="377">
        <f t="shared" si="22"/>
        <v>21330.120594559223</v>
      </c>
      <c r="S58" s="378"/>
      <c r="T58" s="379"/>
      <c r="U58" s="380"/>
      <c r="V58" s="380"/>
      <c r="W58" s="106"/>
      <c r="X58" s="106">
        <v>18230669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916" s="224" customFormat="1" ht="14.1" customHeight="1">
      <c r="A59" s="102"/>
      <c r="B59" s="371"/>
      <c r="C59" s="208" t="s">
        <v>440</v>
      </c>
      <c r="D59" s="372">
        <v>18230699</v>
      </c>
      <c r="E59" s="373"/>
      <c r="F59" s="374"/>
      <c r="G59" s="160"/>
      <c r="H59" s="267"/>
      <c r="I59" s="194">
        <f>SUMIF('Program Costs'!D:D,'Gas CE'!D59,'Program Costs'!N:N)</f>
        <v>477104.13</v>
      </c>
      <c r="J59" s="265"/>
      <c r="K59" s="375"/>
      <c r="L59" s="375"/>
      <c r="M59" s="375"/>
      <c r="N59" s="376">
        <f>I59</f>
        <v>477104.13</v>
      </c>
      <c r="O59" s="222">
        <f>I59</f>
        <v>477104.13</v>
      </c>
      <c r="P59" s="268"/>
      <c r="Q59" s="377">
        <f t="shared" si="22"/>
        <v>446016.76170889032</v>
      </c>
      <c r="R59" s="377">
        <f t="shared" si="22"/>
        <v>446016.76170889032</v>
      </c>
      <c r="S59" s="378"/>
      <c r="T59" s="379"/>
      <c r="U59" s="380"/>
      <c r="V59" s="380"/>
      <c r="W59" s="106"/>
      <c r="X59" s="106">
        <v>18230699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916" s="229" customFormat="1">
      <c r="A60" s="225"/>
      <c r="B60" s="137"/>
      <c r="C60" s="137" t="s">
        <v>442</v>
      </c>
      <c r="D60" s="137"/>
      <c r="E60" s="137"/>
      <c r="F60" s="137"/>
      <c r="G60" s="137"/>
      <c r="H60" s="137">
        <f t="shared" ref="H60:P60" si="23">SUM(H56:H59)</f>
        <v>0</v>
      </c>
      <c r="I60" s="221">
        <f t="shared" si="23"/>
        <v>568148.51</v>
      </c>
      <c r="J60" s="137">
        <f t="shared" si="23"/>
        <v>0</v>
      </c>
      <c r="K60" s="137">
        <f t="shared" si="23"/>
        <v>0</v>
      </c>
      <c r="L60" s="137">
        <f t="shared" si="23"/>
        <v>0</v>
      </c>
      <c r="M60" s="137">
        <f t="shared" si="23"/>
        <v>0</v>
      </c>
      <c r="N60" s="370">
        <f t="shared" si="23"/>
        <v>568148.51</v>
      </c>
      <c r="O60" s="221">
        <f t="shared" si="23"/>
        <v>568148.51</v>
      </c>
      <c r="P60" s="221">
        <f t="shared" si="23"/>
        <v>0</v>
      </c>
      <c r="Q60" s="221">
        <f t="shared" si="22"/>
        <v>531128.83051322796</v>
      </c>
      <c r="R60" s="221">
        <f t="shared" si="22"/>
        <v>531128.83051322796</v>
      </c>
      <c r="S60" s="137">
        <f>SUM(S56:S59)</f>
        <v>0</v>
      </c>
      <c r="T60" s="137">
        <f>SUM(T56:T59)</f>
        <v>0</v>
      </c>
      <c r="U60" s="137"/>
      <c r="V60" s="137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916" s="21" customFormat="1" ht="12.75">
      <c r="B61" s="316" t="s">
        <v>477</v>
      </c>
      <c r="C61" s="316"/>
      <c r="D61" s="316"/>
      <c r="E61" s="353"/>
      <c r="F61" s="317"/>
      <c r="G61" s="318"/>
      <c r="H61" s="381">
        <f>SUM(H59:H59)</f>
        <v>0</v>
      </c>
      <c r="I61" s="321">
        <f>I55+I60</f>
        <v>1884585.7800000003</v>
      </c>
      <c r="J61" s="321">
        <f t="shared" ref="J61:T61" si="24">J55+J60</f>
        <v>0</v>
      </c>
      <c r="K61" s="321">
        <f t="shared" si="24"/>
        <v>0</v>
      </c>
      <c r="L61" s="321">
        <f t="shared" si="24"/>
        <v>0</v>
      </c>
      <c r="M61" s="321">
        <f t="shared" si="24"/>
        <v>0</v>
      </c>
      <c r="N61" s="347">
        <f t="shared" si="24"/>
        <v>1884585.7800000003</v>
      </c>
      <c r="O61" s="321">
        <f t="shared" si="24"/>
        <v>1884585.7800000003</v>
      </c>
      <c r="P61" s="321">
        <f t="shared" si="24"/>
        <v>0</v>
      </c>
      <c r="Q61" s="321">
        <f t="shared" si="24"/>
        <v>1761789.081050762</v>
      </c>
      <c r="R61" s="321">
        <f t="shared" si="24"/>
        <v>1761789.081050762</v>
      </c>
      <c r="S61" s="321">
        <f t="shared" si="24"/>
        <v>0</v>
      </c>
      <c r="T61" s="321">
        <f t="shared" si="24"/>
        <v>0</v>
      </c>
      <c r="U61" s="321"/>
      <c r="V61" s="32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  <c r="CF61" s="161"/>
      <c r="CG61" s="161"/>
      <c r="CH61" s="161"/>
      <c r="CI61" s="161"/>
      <c r="CJ61" s="161"/>
      <c r="CK61" s="161"/>
      <c r="CL61" s="161"/>
      <c r="CM61" s="161"/>
      <c r="CN61" s="161"/>
      <c r="CO61" s="161"/>
      <c r="CP61" s="161"/>
      <c r="CQ61" s="161"/>
      <c r="CR61" s="161"/>
      <c r="CS61" s="161"/>
      <c r="CT61" s="161"/>
      <c r="CU61" s="161"/>
      <c r="CV61" s="161"/>
      <c r="CW61" s="161"/>
      <c r="CX61" s="161"/>
      <c r="CY61" s="161"/>
      <c r="CZ61" s="161"/>
      <c r="DA61" s="161"/>
      <c r="DB61" s="161"/>
      <c r="DC61" s="161"/>
      <c r="DD61" s="161"/>
      <c r="DE61" s="161"/>
      <c r="DF61" s="161"/>
      <c r="DG61" s="161"/>
      <c r="DH61" s="161"/>
      <c r="DI61" s="161"/>
      <c r="DJ61" s="161"/>
      <c r="DK61" s="161"/>
      <c r="DL61" s="161"/>
      <c r="DM61" s="161"/>
      <c r="DN61" s="161"/>
      <c r="DO61" s="161"/>
      <c r="DP61" s="161"/>
      <c r="DQ61" s="161"/>
      <c r="DR61" s="161"/>
      <c r="DS61" s="161"/>
      <c r="DT61" s="161"/>
      <c r="DU61" s="161"/>
      <c r="DV61" s="161"/>
      <c r="DW61" s="161"/>
      <c r="DX61" s="161"/>
      <c r="DY61" s="161"/>
      <c r="DZ61" s="161"/>
      <c r="EA61" s="161"/>
      <c r="EB61" s="161"/>
      <c r="EC61" s="161"/>
      <c r="ED61" s="161"/>
      <c r="EE61" s="161"/>
      <c r="EF61" s="161"/>
      <c r="EG61" s="161"/>
      <c r="EH61" s="161"/>
      <c r="EI61" s="161"/>
      <c r="EJ61" s="161"/>
      <c r="EK61" s="161"/>
      <c r="EL61" s="161"/>
      <c r="EM61" s="161"/>
      <c r="EN61" s="161"/>
      <c r="EO61" s="161"/>
      <c r="EP61" s="161"/>
      <c r="EQ61" s="161"/>
      <c r="ER61" s="161"/>
      <c r="ES61" s="161"/>
      <c r="ET61" s="161"/>
      <c r="EU61" s="161"/>
      <c r="EV61" s="161"/>
      <c r="EW61" s="161"/>
      <c r="EX61" s="161"/>
      <c r="EY61" s="161"/>
      <c r="EZ61" s="161"/>
      <c r="FA61" s="161"/>
      <c r="FB61" s="161"/>
      <c r="FC61" s="161"/>
      <c r="FD61" s="161"/>
      <c r="FE61" s="161"/>
      <c r="FF61" s="161"/>
      <c r="FG61" s="161"/>
      <c r="FH61" s="161"/>
      <c r="FI61" s="161"/>
      <c r="FJ61" s="161"/>
      <c r="FK61" s="161"/>
      <c r="FL61" s="161"/>
      <c r="FM61" s="161"/>
      <c r="FN61" s="161"/>
      <c r="FO61" s="161"/>
      <c r="FP61" s="161"/>
      <c r="FQ61" s="161"/>
      <c r="FR61" s="161"/>
      <c r="FS61" s="161"/>
      <c r="FT61" s="161"/>
      <c r="FU61" s="161"/>
      <c r="FV61" s="161"/>
      <c r="FW61" s="161"/>
      <c r="FX61" s="161"/>
      <c r="FY61" s="161"/>
      <c r="FZ61" s="161"/>
      <c r="GA61" s="161"/>
      <c r="GB61" s="161"/>
      <c r="GC61" s="161"/>
      <c r="GD61" s="161"/>
      <c r="GE61" s="161"/>
      <c r="GF61" s="161"/>
      <c r="GG61" s="161"/>
      <c r="GH61" s="161"/>
      <c r="GI61" s="161"/>
      <c r="GJ61" s="161"/>
      <c r="GK61" s="161"/>
      <c r="GL61" s="161"/>
      <c r="GM61" s="161"/>
      <c r="GN61" s="161"/>
      <c r="GO61" s="161"/>
      <c r="GP61" s="161"/>
      <c r="GQ61" s="161"/>
      <c r="GR61" s="161"/>
      <c r="GS61" s="161"/>
      <c r="GT61" s="161"/>
      <c r="GU61" s="161"/>
      <c r="GV61" s="161"/>
      <c r="GW61" s="161"/>
      <c r="GX61" s="161"/>
      <c r="GY61" s="161"/>
      <c r="GZ61" s="161"/>
      <c r="HA61" s="161"/>
      <c r="HB61" s="161"/>
      <c r="HC61" s="161"/>
      <c r="HD61" s="161"/>
      <c r="HE61" s="161"/>
      <c r="HF61" s="161"/>
      <c r="HG61" s="161"/>
      <c r="HH61" s="161"/>
      <c r="HI61" s="161"/>
      <c r="HJ61" s="161"/>
      <c r="HK61" s="161"/>
      <c r="HL61" s="161"/>
      <c r="HM61" s="161"/>
      <c r="HN61" s="161"/>
      <c r="HO61" s="161"/>
      <c r="HP61" s="161"/>
      <c r="HQ61" s="161"/>
      <c r="HR61" s="161"/>
      <c r="HS61" s="161"/>
      <c r="HT61" s="161"/>
      <c r="HU61" s="161"/>
      <c r="HV61" s="161"/>
      <c r="HW61" s="161"/>
      <c r="HX61" s="161"/>
      <c r="HY61" s="161"/>
      <c r="HZ61" s="161"/>
      <c r="IA61" s="161"/>
      <c r="IB61" s="161"/>
      <c r="IC61" s="161"/>
      <c r="ID61" s="161"/>
      <c r="IE61" s="161"/>
      <c r="IF61" s="161"/>
      <c r="IG61" s="161"/>
      <c r="IH61" s="161"/>
      <c r="II61" s="161"/>
      <c r="IJ61" s="161"/>
      <c r="IK61" s="161"/>
      <c r="IL61" s="161"/>
      <c r="IM61" s="161"/>
      <c r="IN61" s="161"/>
      <c r="IO61" s="161"/>
      <c r="IP61" s="161"/>
      <c r="IQ61" s="161"/>
      <c r="IR61" s="161"/>
      <c r="IS61" s="161"/>
      <c r="IT61" s="161"/>
      <c r="IU61" s="161"/>
      <c r="IV61" s="161"/>
      <c r="IW61" s="161"/>
      <c r="IX61" s="161"/>
      <c r="IY61" s="161"/>
      <c r="IZ61" s="161"/>
      <c r="JA61" s="161"/>
      <c r="JB61" s="161"/>
      <c r="JC61" s="161"/>
      <c r="JD61" s="161"/>
      <c r="JE61" s="161"/>
      <c r="JF61" s="161"/>
      <c r="JG61" s="161"/>
      <c r="JH61" s="161"/>
      <c r="JI61" s="161"/>
      <c r="JJ61" s="161"/>
      <c r="JK61" s="161"/>
      <c r="JL61" s="161"/>
      <c r="JM61" s="161"/>
      <c r="JN61" s="161"/>
      <c r="JO61" s="161"/>
      <c r="JP61" s="161"/>
      <c r="JQ61" s="161"/>
      <c r="JR61" s="161"/>
      <c r="JS61" s="161"/>
      <c r="JT61" s="161"/>
      <c r="JU61" s="161"/>
      <c r="JV61" s="161"/>
      <c r="JW61" s="161"/>
      <c r="JX61" s="161"/>
      <c r="JY61" s="161"/>
      <c r="JZ61" s="161"/>
      <c r="KA61" s="161"/>
      <c r="KB61" s="161"/>
      <c r="KC61" s="161"/>
      <c r="KD61" s="161"/>
      <c r="KE61" s="161"/>
      <c r="KF61" s="161"/>
      <c r="KG61" s="161"/>
      <c r="KH61" s="161"/>
      <c r="KI61" s="161"/>
      <c r="KJ61" s="161"/>
      <c r="KK61" s="161"/>
      <c r="KL61" s="161"/>
      <c r="KM61" s="161"/>
      <c r="KN61" s="161"/>
      <c r="KO61" s="161"/>
      <c r="KP61" s="161"/>
      <c r="KQ61" s="161"/>
      <c r="KR61" s="161"/>
      <c r="KS61" s="161"/>
      <c r="KT61" s="161"/>
      <c r="KU61" s="161"/>
      <c r="KV61" s="161"/>
      <c r="KW61" s="161"/>
      <c r="KX61" s="161"/>
      <c r="KY61" s="161"/>
      <c r="KZ61" s="161"/>
      <c r="LA61" s="161"/>
      <c r="LB61" s="161"/>
      <c r="LC61" s="161"/>
      <c r="LD61" s="161"/>
      <c r="LE61" s="161"/>
      <c r="LF61" s="161"/>
      <c r="LG61" s="161"/>
      <c r="LH61" s="161"/>
      <c r="LI61" s="161"/>
      <c r="LJ61" s="161"/>
      <c r="LK61" s="161"/>
      <c r="LL61" s="161"/>
      <c r="LM61" s="161"/>
      <c r="LN61" s="161"/>
      <c r="LO61" s="161"/>
      <c r="LP61" s="161"/>
      <c r="LQ61" s="161"/>
      <c r="LR61" s="161"/>
      <c r="LS61" s="161"/>
      <c r="LT61" s="161"/>
      <c r="LU61" s="161"/>
      <c r="LV61" s="161"/>
      <c r="LW61" s="161"/>
      <c r="LX61" s="161"/>
      <c r="LY61" s="161"/>
      <c r="LZ61" s="161"/>
      <c r="MA61" s="161"/>
      <c r="MB61" s="161"/>
      <c r="MC61" s="161"/>
      <c r="MD61" s="161"/>
      <c r="ME61" s="161"/>
      <c r="MF61" s="161"/>
      <c r="MG61" s="161"/>
      <c r="MH61" s="161"/>
      <c r="MI61" s="161"/>
      <c r="MJ61" s="161"/>
      <c r="MK61" s="161"/>
      <c r="ML61" s="161"/>
      <c r="MM61" s="161"/>
      <c r="MN61" s="161"/>
      <c r="MO61" s="161"/>
      <c r="MP61" s="161"/>
      <c r="MQ61" s="161"/>
      <c r="MR61" s="161"/>
      <c r="MS61" s="161"/>
      <c r="MT61" s="161"/>
      <c r="MU61" s="161"/>
      <c r="MV61" s="161"/>
      <c r="MW61" s="161"/>
      <c r="MX61" s="161"/>
      <c r="MY61" s="161"/>
      <c r="MZ61" s="161"/>
      <c r="NA61" s="161"/>
      <c r="NB61" s="161"/>
      <c r="NC61" s="161"/>
      <c r="ND61" s="161"/>
      <c r="NE61" s="161"/>
      <c r="NF61" s="161"/>
      <c r="NG61" s="161"/>
      <c r="NH61" s="161"/>
      <c r="NI61" s="161"/>
      <c r="NJ61" s="161"/>
      <c r="NK61" s="161"/>
      <c r="NL61" s="161"/>
      <c r="NM61" s="161"/>
      <c r="NN61" s="161"/>
      <c r="NO61" s="161"/>
      <c r="NP61" s="161"/>
      <c r="NQ61" s="161"/>
      <c r="NR61" s="161"/>
      <c r="NS61" s="161"/>
      <c r="NT61" s="161"/>
      <c r="NU61" s="161"/>
      <c r="NV61" s="161"/>
      <c r="NW61" s="161"/>
      <c r="NX61" s="161"/>
      <c r="NY61" s="161"/>
      <c r="NZ61" s="161"/>
      <c r="OA61" s="161"/>
      <c r="OB61" s="161"/>
      <c r="OC61" s="161"/>
      <c r="OD61" s="161"/>
      <c r="OE61" s="161"/>
      <c r="OF61" s="161"/>
      <c r="OG61" s="161"/>
      <c r="OH61" s="161"/>
      <c r="OI61" s="161"/>
      <c r="OJ61" s="161"/>
      <c r="OK61" s="161"/>
      <c r="OL61" s="161"/>
      <c r="OM61" s="161"/>
      <c r="ON61" s="161"/>
      <c r="OO61" s="161"/>
      <c r="OP61" s="161"/>
      <c r="OQ61" s="161"/>
      <c r="OR61" s="161"/>
      <c r="OS61" s="161"/>
      <c r="OT61" s="161"/>
      <c r="OU61" s="161"/>
      <c r="OV61" s="161"/>
      <c r="OW61" s="161"/>
      <c r="OX61" s="161"/>
      <c r="OY61" s="161"/>
      <c r="OZ61" s="161"/>
      <c r="PA61" s="161"/>
      <c r="PB61" s="161"/>
      <c r="PC61" s="161"/>
      <c r="PD61" s="161"/>
      <c r="PE61" s="161"/>
      <c r="PF61" s="161"/>
      <c r="PG61" s="161"/>
      <c r="PH61" s="161"/>
      <c r="PI61" s="161"/>
      <c r="PJ61" s="161"/>
      <c r="PK61" s="161"/>
      <c r="PL61" s="161"/>
      <c r="PM61" s="161"/>
      <c r="PN61" s="161"/>
      <c r="PO61" s="161"/>
      <c r="PP61" s="161"/>
      <c r="PQ61" s="161"/>
      <c r="PR61" s="161"/>
      <c r="PS61" s="161"/>
      <c r="PT61" s="161"/>
      <c r="PU61" s="161"/>
      <c r="PV61" s="161"/>
      <c r="PW61" s="161"/>
      <c r="PX61" s="161"/>
      <c r="PY61" s="161"/>
      <c r="PZ61" s="161"/>
      <c r="QA61" s="161"/>
      <c r="QB61" s="161"/>
      <c r="QC61" s="161"/>
      <c r="QD61" s="161"/>
      <c r="QE61" s="161"/>
      <c r="QF61" s="161"/>
      <c r="QG61" s="161"/>
      <c r="QH61" s="161"/>
      <c r="QI61" s="161"/>
      <c r="QJ61" s="161"/>
      <c r="QK61" s="161"/>
      <c r="QL61" s="161"/>
      <c r="QM61" s="161"/>
      <c r="QN61" s="161"/>
      <c r="QO61" s="161"/>
      <c r="QP61" s="161"/>
      <c r="QQ61" s="161"/>
      <c r="QR61" s="161"/>
      <c r="QS61" s="161"/>
      <c r="QT61" s="161"/>
      <c r="QU61" s="161"/>
      <c r="QV61" s="161"/>
      <c r="QW61" s="161"/>
      <c r="QX61" s="161"/>
      <c r="QY61" s="161"/>
      <c r="QZ61" s="161"/>
      <c r="RA61" s="161"/>
      <c r="RB61" s="161"/>
      <c r="RC61" s="161"/>
      <c r="RD61" s="161"/>
      <c r="RE61" s="161"/>
      <c r="RF61" s="161"/>
      <c r="RG61" s="161"/>
      <c r="RH61" s="161"/>
      <c r="RI61" s="161"/>
      <c r="RJ61" s="161"/>
      <c r="RK61" s="161"/>
      <c r="RL61" s="161"/>
      <c r="RM61" s="161"/>
      <c r="RN61" s="161"/>
      <c r="RO61" s="161"/>
      <c r="RP61" s="161"/>
      <c r="RQ61" s="161"/>
      <c r="RR61" s="161"/>
      <c r="RS61" s="161"/>
      <c r="RT61" s="161"/>
      <c r="RU61" s="161"/>
      <c r="RV61" s="161"/>
      <c r="RW61" s="161"/>
      <c r="RX61" s="161"/>
      <c r="RY61" s="161"/>
      <c r="RZ61" s="161"/>
      <c r="SA61" s="161"/>
      <c r="SB61" s="161"/>
      <c r="SC61" s="161"/>
      <c r="SD61" s="161"/>
      <c r="SE61" s="161"/>
      <c r="SF61" s="161"/>
      <c r="SG61" s="161"/>
      <c r="SH61" s="161"/>
      <c r="SI61" s="161"/>
      <c r="SJ61" s="161"/>
      <c r="SK61" s="161"/>
      <c r="SL61" s="161"/>
      <c r="SM61" s="161"/>
      <c r="SN61" s="161"/>
      <c r="SO61" s="161"/>
      <c r="SP61" s="161"/>
      <c r="SQ61" s="161"/>
      <c r="SR61" s="161"/>
      <c r="SS61" s="161"/>
      <c r="ST61" s="161"/>
      <c r="SU61" s="161"/>
      <c r="SV61" s="161"/>
      <c r="SW61" s="161"/>
      <c r="SX61" s="161"/>
      <c r="SY61" s="161"/>
      <c r="SZ61" s="161"/>
      <c r="TA61" s="161"/>
      <c r="TB61" s="161"/>
      <c r="TC61" s="161"/>
      <c r="TD61" s="161"/>
      <c r="TE61" s="161"/>
      <c r="TF61" s="161"/>
      <c r="TG61" s="161"/>
      <c r="TH61" s="161"/>
      <c r="TI61" s="161"/>
      <c r="TJ61" s="161"/>
      <c r="TK61" s="161"/>
      <c r="TL61" s="161"/>
      <c r="TM61" s="161"/>
      <c r="TN61" s="161"/>
      <c r="TO61" s="161"/>
      <c r="TP61" s="161"/>
      <c r="TQ61" s="161"/>
      <c r="TR61" s="161"/>
      <c r="TS61" s="161"/>
      <c r="TT61" s="161"/>
      <c r="TU61" s="161"/>
      <c r="TV61" s="161"/>
      <c r="TW61" s="161"/>
      <c r="TX61" s="161"/>
      <c r="TY61" s="161"/>
      <c r="TZ61" s="161"/>
      <c r="UA61" s="161"/>
      <c r="UB61" s="161"/>
      <c r="UC61" s="161"/>
      <c r="UD61" s="161"/>
      <c r="UE61" s="161"/>
      <c r="UF61" s="161"/>
      <c r="UG61" s="161"/>
      <c r="UH61" s="161"/>
      <c r="UI61" s="161"/>
      <c r="UJ61" s="161"/>
      <c r="UK61" s="161"/>
      <c r="UL61" s="161"/>
      <c r="UM61" s="161"/>
      <c r="UN61" s="161"/>
      <c r="UO61" s="161"/>
      <c r="UP61" s="161"/>
      <c r="UQ61" s="161"/>
      <c r="UR61" s="161"/>
      <c r="US61" s="161"/>
      <c r="UT61" s="161"/>
      <c r="UU61" s="161"/>
      <c r="UV61" s="161"/>
      <c r="UW61" s="161"/>
      <c r="UX61" s="161"/>
      <c r="UY61" s="161"/>
      <c r="UZ61" s="161"/>
      <c r="VA61" s="161"/>
      <c r="VB61" s="161"/>
      <c r="VC61" s="161"/>
      <c r="VD61" s="161"/>
      <c r="VE61" s="161"/>
      <c r="VF61" s="161"/>
      <c r="VG61" s="161"/>
      <c r="VH61" s="161"/>
      <c r="VI61" s="161"/>
      <c r="VJ61" s="161"/>
      <c r="VK61" s="161"/>
      <c r="VL61" s="161"/>
      <c r="VM61" s="161"/>
      <c r="VN61" s="161"/>
      <c r="VO61" s="161"/>
      <c r="VP61" s="161"/>
      <c r="VQ61" s="161"/>
      <c r="VR61" s="161"/>
      <c r="VS61" s="161"/>
      <c r="VT61" s="161"/>
      <c r="VU61" s="161"/>
      <c r="VV61" s="161"/>
      <c r="VW61" s="161"/>
      <c r="VX61" s="161"/>
      <c r="VY61" s="161"/>
      <c r="VZ61" s="161"/>
      <c r="WA61" s="161"/>
      <c r="WB61" s="161"/>
      <c r="WC61" s="161"/>
      <c r="WD61" s="161"/>
      <c r="WE61" s="161"/>
      <c r="WF61" s="161"/>
      <c r="WG61" s="161"/>
      <c r="WH61" s="161"/>
      <c r="WI61" s="161"/>
      <c r="WJ61" s="161"/>
      <c r="WK61" s="161"/>
      <c r="WL61" s="161"/>
      <c r="WM61" s="161"/>
      <c r="WN61" s="161"/>
      <c r="WO61" s="161"/>
      <c r="WP61" s="161"/>
      <c r="WQ61" s="161"/>
      <c r="WR61" s="161"/>
      <c r="WS61" s="161"/>
      <c r="WT61" s="161"/>
      <c r="WU61" s="161"/>
      <c r="WV61" s="161"/>
      <c r="WW61" s="161"/>
      <c r="WX61" s="161"/>
      <c r="WY61" s="161"/>
      <c r="WZ61" s="161"/>
      <c r="XA61" s="161"/>
      <c r="XB61" s="161"/>
      <c r="XC61" s="161"/>
      <c r="XD61" s="161"/>
      <c r="XE61" s="161"/>
      <c r="XF61" s="161"/>
      <c r="XG61" s="161"/>
      <c r="XH61" s="161"/>
      <c r="XI61" s="161"/>
      <c r="XJ61" s="161"/>
      <c r="XK61" s="161"/>
      <c r="XL61" s="161"/>
      <c r="XM61" s="161"/>
      <c r="XN61" s="161"/>
      <c r="XO61" s="161"/>
      <c r="XP61" s="161"/>
      <c r="XQ61" s="161"/>
      <c r="XR61" s="161"/>
      <c r="XS61" s="161"/>
      <c r="XT61" s="161"/>
      <c r="XU61" s="161"/>
      <c r="XV61" s="161"/>
      <c r="XW61" s="161"/>
      <c r="XX61" s="161"/>
      <c r="XY61" s="161"/>
      <c r="XZ61" s="161"/>
      <c r="YA61" s="161"/>
      <c r="YB61" s="161"/>
      <c r="YC61" s="161"/>
      <c r="YD61" s="161"/>
      <c r="YE61" s="161"/>
      <c r="YF61" s="161"/>
      <c r="YG61" s="161"/>
      <c r="YH61" s="161"/>
      <c r="YI61" s="161"/>
      <c r="YJ61" s="161"/>
      <c r="YK61" s="161"/>
      <c r="YL61" s="161"/>
      <c r="YM61" s="161"/>
      <c r="YN61" s="161"/>
      <c r="YO61" s="161"/>
      <c r="YP61" s="161"/>
      <c r="YQ61" s="161"/>
      <c r="YR61" s="161"/>
      <c r="YS61" s="161"/>
      <c r="YT61" s="161"/>
      <c r="YU61" s="161"/>
      <c r="YV61" s="161"/>
      <c r="YW61" s="161"/>
      <c r="YX61" s="161"/>
      <c r="YY61" s="161"/>
      <c r="YZ61" s="161"/>
      <c r="ZA61" s="161"/>
      <c r="ZB61" s="161"/>
      <c r="ZC61" s="161"/>
      <c r="ZD61" s="161"/>
      <c r="ZE61" s="161"/>
      <c r="ZF61" s="161"/>
      <c r="ZG61" s="161"/>
      <c r="ZH61" s="161"/>
      <c r="ZI61" s="161"/>
      <c r="ZJ61" s="161"/>
      <c r="ZK61" s="161"/>
      <c r="ZL61" s="161"/>
      <c r="ZM61" s="161"/>
      <c r="ZN61" s="161"/>
      <c r="ZO61" s="161"/>
      <c r="ZP61" s="161"/>
      <c r="ZQ61" s="161"/>
      <c r="ZR61" s="161"/>
      <c r="ZS61" s="161"/>
      <c r="ZT61" s="161"/>
      <c r="ZU61" s="161"/>
      <c r="ZV61" s="161"/>
      <c r="ZW61" s="161"/>
      <c r="ZX61" s="161"/>
      <c r="ZY61" s="161"/>
      <c r="ZZ61" s="161"/>
      <c r="AAA61" s="161"/>
      <c r="AAB61" s="161"/>
      <c r="AAC61" s="161"/>
      <c r="AAD61" s="161"/>
      <c r="AAE61" s="161"/>
      <c r="AAF61" s="161"/>
      <c r="AAG61" s="161"/>
      <c r="AAH61" s="161"/>
      <c r="AAI61" s="161"/>
      <c r="AAJ61" s="161"/>
      <c r="AAK61" s="161"/>
      <c r="AAL61" s="161"/>
      <c r="AAM61" s="161"/>
      <c r="AAN61" s="161"/>
      <c r="AAO61" s="161"/>
      <c r="AAP61" s="161"/>
      <c r="AAQ61" s="161"/>
      <c r="AAR61" s="161"/>
      <c r="AAS61" s="161"/>
      <c r="AAT61" s="161"/>
      <c r="AAU61" s="161"/>
      <c r="AAV61" s="161"/>
      <c r="AAW61" s="161"/>
      <c r="AAX61" s="161"/>
      <c r="AAY61" s="161"/>
      <c r="AAZ61" s="161"/>
      <c r="ABA61" s="161"/>
      <c r="ABB61" s="161"/>
      <c r="ABC61" s="161"/>
      <c r="ABD61" s="161"/>
      <c r="ABE61" s="161"/>
      <c r="ABF61" s="161"/>
      <c r="ABG61" s="161"/>
      <c r="ABH61" s="161"/>
      <c r="ABI61" s="161"/>
      <c r="ABJ61" s="161"/>
      <c r="ABK61" s="161"/>
      <c r="ABL61" s="161"/>
      <c r="ABM61" s="161"/>
      <c r="ABN61" s="161"/>
      <c r="ABO61" s="161"/>
      <c r="ABP61" s="161"/>
      <c r="ABQ61" s="161"/>
      <c r="ABR61" s="161"/>
      <c r="ABS61" s="161"/>
      <c r="ABT61" s="161"/>
      <c r="ABU61" s="161"/>
      <c r="ABV61" s="161"/>
      <c r="ABW61" s="161"/>
      <c r="ABX61" s="161"/>
      <c r="ABY61" s="161"/>
      <c r="ABZ61" s="161"/>
      <c r="ACA61" s="161"/>
      <c r="ACB61" s="161"/>
      <c r="ACC61" s="161"/>
      <c r="ACD61" s="161"/>
      <c r="ACE61" s="161"/>
      <c r="ACF61" s="161"/>
      <c r="ACG61" s="161"/>
      <c r="ACH61" s="161"/>
      <c r="ACI61" s="161"/>
      <c r="ACJ61" s="161"/>
      <c r="ACK61" s="161"/>
      <c r="ACL61" s="161"/>
      <c r="ACM61" s="161"/>
      <c r="ACN61" s="161"/>
      <c r="ACO61" s="161"/>
      <c r="ACP61" s="161"/>
      <c r="ACQ61" s="161"/>
      <c r="ACR61" s="161"/>
      <c r="ACS61" s="161"/>
      <c r="ACT61" s="161"/>
      <c r="ACU61" s="161"/>
      <c r="ACV61" s="161"/>
      <c r="ACW61" s="161"/>
      <c r="ACX61" s="161"/>
      <c r="ACY61" s="161"/>
      <c r="ACZ61" s="161"/>
      <c r="ADA61" s="161"/>
      <c r="ADB61" s="161"/>
      <c r="ADC61" s="161"/>
      <c r="ADD61" s="161"/>
      <c r="ADE61" s="161"/>
      <c r="ADF61" s="161"/>
      <c r="ADG61" s="161"/>
      <c r="ADH61" s="161"/>
      <c r="ADI61" s="161"/>
      <c r="ADJ61" s="161"/>
      <c r="ADK61" s="161"/>
      <c r="ADL61" s="161"/>
      <c r="ADM61" s="161"/>
      <c r="ADN61" s="161"/>
      <c r="ADO61" s="161"/>
      <c r="ADP61" s="161"/>
      <c r="ADQ61" s="161"/>
      <c r="ADR61" s="161"/>
      <c r="ADS61" s="161"/>
      <c r="ADT61" s="161"/>
      <c r="ADU61" s="161"/>
      <c r="ADV61" s="161"/>
      <c r="ADW61" s="161"/>
      <c r="ADX61" s="161"/>
      <c r="ADY61" s="161"/>
      <c r="ADZ61" s="161"/>
      <c r="AEA61" s="161"/>
      <c r="AEB61" s="161"/>
      <c r="AEC61" s="161"/>
      <c r="AED61" s="161"/>
      <c r="AEE61" s="161"/>
      <c r="AEF61" s="161"/>
      <c r="AEG61" s="161"/>
      <c r="AEH61" s="161"/>
      <c r="AEI61" s="161"/>
      <c r="AEJ61" s="161"/>
      <c r="AEK61" s="161"/>
      <c r="AEL61" s="161"/>
      <c r="AEM61" s="161"/>
      <c r="AEN61" s="161"/>
      <c r="AEO61" s="161"/>
      <c r="AEP61" s="161"/>
      <c r="AEQ61" s="161"/>
      <c r="AER61" s="161"/>
      <c r="AES61" s="161"/>
      <c r="AET61" s="161"/>
      <c r="AEU61" s="161"/>
      <c r="AEV61" s="161"/>
      <c r="AEW61" s="161"/>
      <c r="AEX61" s="161"/>
      <c r="AEY61" s="161"/>
      <c r="AEZ61" s="161"/>
      <c r="AFA61" s="161"/>
      <c r="AFB61" s="161"/>
      <c r="AFC61" s="161"/>
      <c r="AFD61" s="161"/>
      <c r="AFE61" s="161"/>
      <c r="AFF61" s="161"/>
      <c r="AFG61" s="161"/>
      <c r="AFH61" s="161"/>
      <c r="AFI61" s="161"/>
      <c r="AFJ61" s="161"/>
      <c r="AFK61" s="161"/>
      <c r="AFL61" s="161"/>
      <c r="AFM61" s="161"/>
      <c r="AFN61" s="161"/>
      <c r="AFO61" s="161"/>
      <c r="AFP61" s="161"/>
      <c r="AFQ61" s="161"/>
      <c r="AFR61" s="161"/>
      <c r="AFS61" s="161"/>
      <c r="AFT61" s="161"/>
      <c r="AFU61" s="161"/>
      <c r="AFV61" s="161"/>
      <c r="AFW61" s="161"/>
      <c r="AFX61" s="161"/>
      <c r="AFY61" s="161"/>
      <c r="AFZ61" s="161"/>
      <c r="AGA61" s="161"/>
      <c r="AGB61" s="161"/>
      <c r="AGC61" s="161"/>
      <c r="AGD61" s="161"/>
      <c r="AGE61" s="161"/>
      <c r="AGF61" s="161"/>
      <c r="AGG61" s="161"/>
      <c r="AGH61" s="161"/>
      <c r="AGI61" s="161"/>
      <c r="AGJ61" s="161"/>
      <c r="AGK61" s="161"/>
      <c r="AGL61" s="161"/>
      <c r="AGM61" s="161"/>
      <c r="AGN61" s="161"/>
      <c r="AGO61" s="161"/>
      <c r="AGP61" s="161"/>
      <c r="AGQ61" s="161"/>
      <c r="AGR61" s="161"/>
      <c r="AGS61" s="161"/>
      <c r="AGT61" s="161"/>
      <c r="AGU61" s="161"/>
      <c r="AGV61" s="161"/>
      <c r="AGW61" s="161"/>
      <c r="AGX61" s="161"/>
      <c r="AGY61" s="161"/>
      <c r="AGZ61" s="161"/>
      <c r="AHA61" s="161"/>
      <c r="AHB61" s="161"/>
      <c r="AHC61" s="161"/>
      <c r="AHD61" s="161"/>
      <c r="AHE61" s="161"/>
      <c r="AHF61" s="161"/>
      <c r="AHG61" s="161"/>
      <c r="AHH61" s="161"/>
      <c r="AHI61" s="161"/>
      <c r="AHJ61" s="161"/>
      <c r="AHK61" s="161"/>
      <c r="AHL61" s="161"/>
      <c r="AHM61" s="161"/>
      <c r="AHN61" s="161"/>
      <c r="AHO61" s="161"/>
      <c r="AHP61" s="161"/>
      <c r="AHQ61" s="161"/>
      <c r="AHR61" s="161"/>
      <c r="AHS61" s="161"/>
      <c r="AHT61" s="161"/>
      <c r="AHU61" s="161"/>
      <c r="AHV61" s="161"/>
      <c r="AHW61" s="161"/>
      <c r="AHX61" s="161"/>
      <c r="AHY61" s="161"/>
      <c r="AHZ61" s="161"/>
      <c r="AIA61" s="161"/>
      <c r="AIB61" s="161"/>
      <c r="AIC61" s="161"/>
      <c r="AID61" s="161"/>
      <c r="AIE61" s="161"/>
      <c r="AIF61" s="161"/>
    </row>
    <row r="62" spans="1:916" s="286" customFormat="1">
      <c r="A62" s="230"/>
      <c r="B62" s="382" t="s">
        <v>478</v>
      </c>
      <c r="C62" s="382"/>
      <c r="D62" s="382"/>
      <c r="E62" s="382"/>
      <c r="F62" s="382"/>
      <c r="G62" s="382"/>
      <c r="H62" s="383">
        <f t="shared" ref="H62:T62" si="25">SUM(H22,H35,H38,H41,H61)</f>
        <v>2355061.94</v>
      </c>
      <c r="I62" s="383">
        <f t="shared" si="25"/>
        <v>5187267.54</v>
      </c>
      <c r="J62" s="383">
        <f t="shared" si="25"/>
        <v>8404114.4199999999</v>
      </c>
      <c r="K62" s="383">
        <f t="shared" si="25"/>
        <v>11713321.289999988</v>
      </c>
      <c r="L62" s="383">
        <f t="shared" si="25"/>
        <v>20117435.709999986</v>
      </c>
      <c r="M62" s="383">
        <f t="shared" si="25"/>
        <v>0</v>
      </c>
      <c r="N62" s="384">
        <f t="shared" si="25"/>
        <v>15349863.370000001</v>
      </c>
      <c r="O62" s="383">
        <f t="shared" si="25"/>
        <v>25304703.249999985</v>
      </c>
      <c r="P62" s="383">
        <f t="shared" si="25"/>
        <v>43710.829999999994</v>
      </c>
      <c r="Q62" s="383">
        <f t="shared" si="25"/>
        <v>14349689.978498641</v>
      </c>
      <c r="R62" s="383">
        <f t="shared" si="25"/>
        <v>23655887.865756739</v>
      </c>
      <c r="S62" s="383">
        <f t="shared" si="25"/>
        <v>28357435.911294952</v>
      </c>
      <c r="T62" s="383">
        <f t="shared" si="25"/>
        <v>4390267.3791794963</v>
      </c>
      <c r="U62" s="385">
        <f>S62/Q62</f>
        <v>1.9761706318244718</v>
      </c>
      <c r="V62" s="385">
        <f>(S62*1.1+T62)/R62</f>
        <v>1.5042110058829383</v>
      </c>
      <c r="W62" s="230"/>
      <c r="X62" s="239"/>
      <c r="Y62" s="239"/>
      <c r="Z62" s="239"/>
      <c r="AA62" s="239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  <c r="BP62" s="239"/>
      <c r="BQ62" s="239"/>
      <c r="BR62" s="239"/>
      <c r="BS62" s="239"/>
      <c r="BT62" s="239"/>
      <c r="BU62" s="239"/>
      <c r="BV62" s="239"/>
      <c r="BW62" s="239"/>
      <c r="BX62" s="239"/>
      <c r="BY62" s="239"/>
      <c r="BZ62" s="239"/>
      <c r="CA62" s="239"/>
      <c r="CB62" s="239"/>
      <c r="CC62" s="239"/>
      <c r="CD62" s="239"/>
      <c r="CE62" s="239"/>
      <c r="CF62" s="239"/>
      <c r="CG62" s="239"/>
      <c r="CH62" s="239"/>
      <c r="CI62" s="239"/>
      <c r="CJ62" s="239"/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39"/>
      <c r="EB62" s="239"/>
      <c r="EC62" s="239"/>
      <c r="ED62" s="239"/>
      <c r="EE62" s="239"/>
      <c r="EF62" s="239"/>
      <c r="EG62" s="239"/>
      <c r="EH62" s="239"/>
      <c r="EI62" s="239"/>
      <c r="EJ62" s="239"/>
      <c r="EK62" s="239"/>
      <c r="EL62" s="239"/>
      <c r="EM62" s="239"/>
      <c r="EN62" s="239"/>
      <c r="EO62" s="239"/>
      <c r="EP62" s="239"/>
      <c r="EQ62" s="239"/>
      <c r="ER62" s="239"/>
      <c r="ES62" s="239"/>
      <c r="ET62" s="239"/>
      <c r="EU62" s="239"/>
      <c r="EV62" s="239"/>
      <c r="EW62" s="239"/>
      <c r="EX62" s="239"/>
      <c r="EY62" s="239"/>
      <c r="EZ62" s="239"/>
      <c r="FA62" s="239"/>
      <c r="FB62" s="239"/>
      <c r="FC62" s="239"/>
      <c r="FD62" s="239"/>
      <c r="FE62" s="239"/>
      <c r="FF62" s="239"/>
      <c r="FG62" s="239"/>
      <c r="FH62" s="239"/>
      <c r="FI62" s="239"/>
      <c r="FJ62" s="239"/>
      <c r="FK62" s="239"/>
      <c r="FL62" s="239"/>
      <c r="FM62" s="239"/>
      <c r="FN62" s="239"/>
      <c r="FO62" s="239"/>
      <c r="FP62" s="239"/>
      <c r="FQ62" s="239"/>
      <c r="FR62" s="239"/>
      <c r="FS62" s="239"/>
      <c r="FT62" s="239"/>
      <c r="FU62" s="239"/>
      <c r="FV62" s="239"/>
      <c r="FW62" s="239"/>
      <c r="FX62" s="239"/>
      <c r="FY62" s="239"/>
      <c r="FZ62" s="239"/>
      <c r="GA62" s="239"/>
      <c r="GB62" s="239"/>
      <c r="GC62" s="239"/>
      <c r="GD62" s="239"/>
      <c r="GE62" s="239"/>
      <c r="GF62" s="239"/>
      <c r="GG62" s="239"/>
      <c r="GH62" s="239"/>
      <c r="GI62" s="239"/>
      <c r="GJ62" s="239"/>
      <c r="GK62" s="239"/>
      <c r="GL62" s="239"/>
      <c r="GM62" s="239"/>
      <c r="GN62" s="239"/>
      <c r="GO62" s="239"/>
      <c r="GP62" s="239"/>
      <c r="GQ62" s="239"/>
      <c r="GR62" s="239"/>
      <c r="GS62" s="239"/>
      <c r="GT62" s="239"/>
      <c r="GU62" s="239"/>
      <c r="GV62" s="239"/>
      <c r="GW62" s="239"/>
      <c r="GX62" s="239"/>
      <c r="GY62" s="239"/>
      <c r="GZ62" s="239"/>
      <c r="HA62" s="239"/>
      <c r="HB62" s="239"/>
      <c r="HC62" s="239"/>
      <c r="HD62" s="239"/>
      <c r="HE62" s="239"/>
      <c r="HF62" s="239"/>
      <c r="HG62" s="239"/>
      <c r="HH62" s="239"/>
      <c r="HI62" s="239"/>
      <c r="HJ62" s="239"/>
      <c r="HK62" s="239"/>
      <c r="HL62" s="239"/>
      <c r="HM62" s="239"/>
      <c r="HN62" s="239"/>
      <c r="HO62" s="239"/>
      <c r="HP62" s="239"/>
      <c r="HQ62" s="239"/>
      <c r="HR62" s="239"/>
      <c r="HS62" s="239"/>
      <c r="HT62" s="239"/>
      <c r="HU62" s="239"/>
      <c r="HV62" s="239"/>
      <c r="HW62" s="239"/>
      <c r="HX62" s="239"/>
      <c r="HY62" s="239"/>
      <c r="HZ62" s="239"/>
      <c r="IA62" s="239"/>
      <c r="IB62" s="239"/>
      <c r="IC62" s="239"/>
      <c r="ID62" s="239"/>
      <c r="IE62" s="239"/>
      <c r="IF62" s="239"/>
      <c r="IG62" s="239"/>
      <c r="IH62" s="239"/>
      <c r="II62" s="239"/>
      <c r="IJ62" s="239"/>
      <c r="IK62" s="239"/>
      <c r="IL62" s="239"/>
      <c r="IM62" s="239"/>
      <c r="IN62" s="239"/>
      <c r="IO62" s="239"/>
      <c r="IP62" s="239"/>
      <c r="IQ62" s="239"/>
      <c r="IR62" s="239"/>
      <c r="IS62" s="239"/>
      <c r="IT62" s="239"/>
      <c r="IU62" s="239"/>
      <c r="IV62" s="239"/>
      <c r="IW62" s="239"/>
      <c r="IX62" s="239"/>
      <c r="IY62" s="239"/>
      <c r="IZ62" s="239"/>
      <c r="JA62" s="239"/>
      <c r="JB62" s="239"/>
      <c r="JC62" s="239"/>
      <c r="JD62" s="239"/>
      <c r="JE62" s="239"/>
      <c r="JF62" s="239"/>
      <c r="JG62" s="239"/>
      <c r="JH62" s="239"/>
      <c r="JI62" s="239"/>
      <c r="JJ62" s="239"/>
      <c r="JK62" s="239"/>
      <c r="JL62" s="239"/>
      <c r="JM62" s="239"/>
      <c r="JN62" s="239"/>
      <c r="JO62" s="239"/>
      <c r="JP62" s="239"/>
      <c r="JQ62" s="239"/>
      <c r="JR62" s="239"/>
      <c r="JS62" s="239"/>
      <c r="JT62" s="239"/>
      <c r="JU62" s="239"/>
      <c r="JV62" s="239"/>
      <c r="JW62" s="239"/>
      <c r="JX62" s="239"/>
      <c r="JY62" s="239"/>
      <c r="JZ62" s="239"/>
      <c r="KA62" s="239"/>
      <c r="KB62" s="239"/>
      <c r="KC62" s="239"/>
      <c r="KD62" s="239"/>
      <c r="KE62" s="239"/>
      <c r="KF62" s="239"/>
      <c r="KG62" s="239"/>
      <c r="KH62" s="239"/>
      <c r="KI62" s="239"/>
      <c r="KJ62" s="239"/>
      <c r="KK62" s="239"/>
      <c r="KL62" s="239"/>
      <c r="KM62" s="239"/>
      <c r="KN62" s="239"/>
      <c r="KO62" s="239"/>
      <c r="KP62" s="239"/>
      <c r="KQ62" s="239"/>
      <c r="KR62" s="239"/>
      <c r="KS62" s="239"/>
      <c r="KT62" s="239"/>
      <c r="KU62" s="239"/>
      <c r="KV62" s="239"/>
      <c r="KW62" s="239"/>
      <c r="KX62" s="239"/>
      <c r="KY62" s="239"/>
      <c r="KZ62" s="239"/>
      <c r="LA62" s="239"/>
      <c r="LB62" s="239"/>
      <c r="LC62" s="239"/>
      <c r="LD62" s="239"/>
      <c r="LE62" s="239"/>
      <c r="LF62" s="239"/>
      <c r="LG62" s="239"/>
      <c r="LH62" s="239"/>
      <c r="LI62" s="239"/>
      <c r="LJ62" s="239"/>
      <c r="LK62" s="239"/>
      <c r="LL62" s="239"/>
      <c r="LM62" s="239"/>
      <c r="LN62" s="239"/>
      <c r="LO62" s="239"/>
      <c r="LP62" s="239"/>
      <c r="LQ62" s="239"/>
      <c r="LR62" s="239"/>
      <c r="LS62" s="239"/>
      <c r="LT62" s="239"/>
      <c r="LU62" s="239"/>
      <c r="LV62" s="239"/>
      <c r="LW62" s="239"/>
      <c r="LX62" s="239"/>
      <c r="LY62" s="239"/>
      <c r="LZ62" s="239"/>
      <c r="MA62" s="239"/>
      <c r="MB62" s="239"/>
      <c r="MC62" s="239"/>
      <c r="MD62" s="239"/>
      <c r="ME62" s="239"/>
      <c r="MF62" s="239"/>
      <c r="MG62" s="239"/>
      <c r="MH62" s="239"/>
      <c r="MI62" s="239"/>
      <c r="MJ62" s="239"/>
      <c r="MK62" s="239"/>
      <c r="ML62" s="239"/>
      <c r="MM62" s="239"/>
      <c r="MN62" s="239"/>
      <c r="MO62" s="239"/>
      <c r="MP62" s="239"/>
      <c r="MQ62" s="239"/>
      <c r="MR62" s="239"/>
      <c r="MS62" s="239"/>
      <c r="MT62" s="239"/>
      <c r="MU62" s="239"/>
      <c r="MV62" s="239"/>
      <c r="MW62" s="239"/>
      <c r="MX62" s="239"/>
      <c r="MY62" s="239"/>
      <c r="MZ62" s="239"/>
      <c r="NA62" s="239"/>
      <c r="NB62" s="239"/>
      <c r="NC62" s="239"/>
      <c r="ND62" s="239"/>
      <c r="NE62" s="239"/>
      <c r="NF62" s="239"/>
      <c r="NG62" s="239"/>
      <c r="NH62" s="239"/>
      <c r="NI62" s="239"/>
      <c r="NJ62" s="239"/>
      <c r="NK62" s="239"/>
      <c r="NL62" s="239"/>
      <c r="NM62" s="239"/>
      <c r="NN62" s="239"/>
      <c r="NO62" s="239"/>
      <c r="NP62" s="239"/>
      <c r="NQ62" s="239"/>
      <c r="NR62" s="239"/>
      <c r="NS62" s="239"/>
      <c r="NT62" s="239"/>
      <c r="NU62" s="239"/>
      <c r="NV62" s="239"/>
      <c r="NW62" s="239"/>
      <c r="NX62" s="239"/>
      <c r="NY62" s="239"/>
      <c r="NZ62" s="239"/>
      <c r="OA62" s="239"/>
      <c r="OB62" s="239"/>
      <c r="OC62" s="239"/>
      <c r="OD62" s="239"/>
      <c r="OE62" s="239"/>
      <c r="OF62" s="239"/>
      <c r="OG62" s="239"/>
      <c r="OH62" s="239"/>
      <c r="OI62" s="239"/>
      <c r="OJ62" s="239"/>
      <c r="OK62" s="239"/>
      <c r="OL62" s="239"/>
      <c r="OM62" s="239"/>
      <c r="ON62" s="239"/>
      <c r="OO62" s="239"/>
      <c r="OP62" s="239"/>
      <c r="OQ62" s="239"/>
      <c r="OR62" s="239"/>
      <c r="OS62" s="239"/>
      <c r="OT62" s="239"/>
      <c r="OU62" s="239"/>
      <c r="OV62" s="239"/>
      <c r="OW62" s="239"/>
      <c r="OX62" s="239"/>
      <c r="OY62" s="239"/>
      <c r="OZ62" s="239"/>
      <c r="PA62" s="239"/>
      <c r="PB62" s="239"/>
      <c r="PC62" s="239"/>
      <c r="PD62" s="239"/>
      <c r="PE62" s="239"/>
      <c r="PF62" s="239"/>
      <c r="PG62" s="239"/>
      <c r="PH62" s="239"/>
      <c r="PI62" s="239"/>
      <c r="PJ62" s="239"/>
      <c r="PK62" s="239"/>
      <c r="PL62" s="239"/>
      <c r="PM62" s="239"/>
      <c r="PN62" s="239"/>
      <c r="PO62" s="239"/>
      <c r="PP62" s="239"/>
      <c r="PQ62" s="239"/>
      <c r="PR62" s="239"/>
      <c r="PS62" s="239"/>
      <c r="PT62" s="239"/>
      <c r="PU62" s="239"/>
      <c r="PV62" s="239"/>
      <c r="PW62" s="239"/>
      <c r="PX62" s="239"/>
      <c r="PY62" s="239"/>
      <c r="PZ62" s="239"/>
      <c r="QA62" s="239"/>
      <c r="QB62" s="239"/>
      <c r="QC62" s="239"/>
      <c r="QD62" s="239"/>
      <c r="QE62" s="239"/>
      <c r="QF62" s="239"/>
      <c r="QG62" s="239"/>
      <c r="QH62" s="239"/>
      <c r="QI62" s="239"/>
      <c r="QJ62" s="239"/>
      <c r="QK62" s="239"/>
      <c r="QL62" s="239"/>
      <c r="QM62" s="239"/>
      <c r="QN62" s="239"/>
      <c r="QO62" s="239"/>
      <c r="QP62" s="239"/>
      <c r="QQ62" s="239"/>
      <c r="QR62" s="239"/>
      <c r="QS62" s="239"/>
      <c r="QT62" s="239"/>
      <c r="QU62" s="239"/>
      <c r="QV62" s="239"/>
      <c r="QW62" s="239"/>
      <c r="QX62" s="239"/>
      <c r="QY62" s="239"/>
      <c r="QZ62" s="239"/>
      <c r="RA62" s="239"/>
      <c r="RB62" s="239"/>
      <c r="RC62" s="239"/>
      <c r="RD62" s="239"/>
      <c r="RE62" s="239"/>
      <c r="RF62" s="239"/>
      <c r="RG62" s="239"/>
      <c r="RH62" s="239"/>
      <c r="RI62" s="239"/>
      <c r="RJ62" s="239"/>
      <c r="RK62" s="239"/>
      <c r="RL62" s="239"/>
      <c r="RM62" s="239"/>
      <c r="RN62" s="239"/>
      <c r="RO62" s="239"/>
      <c r="RP62" s="239"/>
      <c r="RQ62" s="239"/>
      <c r="RR62" s="239"/>
      <c r="RS62" s="239"/>
      <c r="RT62" s="239"/>
      <c r="RU62" s="239"/>
      <c r="RV62" s="239"/>
      <c r="RW62" s="239"/>
      <c r="RX62" s="239"/>
      <c r="RY62" s="239"/>
      <c r="RZ62" s="239"/>
      <c r="SA62" s="239"/>
      <c r="SB62" s="239"/>
      <c r="SC62" s="239"/>
      <c r="SD62" s="239"/>
      <c r="SE62" s="239"/>
      <c r="SF62" s="239"/>
      <c r="SG62" s="239"/>
      <c r="SH62" s="239"/>
      <c r="SI62" s="239"/>
      <c r="SJ62" s="239"/>
      <c r="SK62" s="239"/>
      <c r="SL62" s="239"/>
      <c r="SM62" s="239"/>
      <c r="SN62" s="239"/>
      <c r="SO62" s="239"/>
      <c r="SP62" s="239"/>
      <c r="SQ62" s="239"/>
      <c r="SR62" s="239"/>
      <c r="SS62" s="239"/>
      <c r="ST62" s="239"/>
      <c r="SU62" s="239"/>
      <c r="SV62" s="239"/>
      <c r="SW62" s="239"/>
      <c r="SX62" s="239"/>
      <c r="SY62" s="239"/>
      <c r="SZ62" s="239"/>
      <c r="TA62" s="239"/>
      <c r="TB62" s="239"/>
      <c r="TC62" s="239"/>
      <c r="TD62" s="239"/>
      <c r="TE62" s="239"/>
      <c r="TF62" s="239"/>
      <c r="TG62" s="239"/>
      <c r="TH62" s="239"/>
      <c r="TI62" s="239"/>
      <c r="TJ62" s="239"/>
      <c r="TK62" s="239"/>
      <c r="TL62" s="239"/>
      <c r="TM62" s="239"/>
      <c r="TN62" s="239"/>
      <c r="TO62" s="239"/>
      <c r="TP62" s="239"/>
      <c r="TQ62" s="239"/>
      <c r="TR62" s="239"/>
      <c r="TS62" s="239"/>
      <c r="TT62" s="239"/>
      <c r="TU62" s="239"/>
      <c r="TV62" s="239"/>
      <c r="TW62" s="239"/>
      <c r="TX62" s="239"/>
      <c r="TY62" s="239"/>
      <c r="TZ62" s="239"/>
      <c r="UA62" s="239"/>
      <c r="UB62" s="239"/>
      <c r="UC62" s="239"/>
      <c r="UD62" s="239"/>
      <c r="UE62" s="239"/>
      <c r="UF62" s="239"/>
      <c r="UG62" s="239"/>
      <c r="UH62" s="239"/>
      <c r="UI62" s="239"/>
      <c r="UJ62" s="239"/>
      <c r="UK62" s="239"/>
      <c r="UL62" s="239"/>
      <c r="UM62" s="239"/>
      <c r="UN62" s="239"/>
      <c r="UO62" s="239"/>
      <c r="UP62" s="239"/>
      <c r="UQ62" s="239"/>
      <c r="UR62" s="239"/>
      <c r="US62" s="239"/>
      <c r="UT62" s="239"/>
      <c r="UU62" s="239"/>
      <c r="UV62" s="239"/>
      <c r="UW62" s="239"/>
      <c r="UX62" s="239"/>
      <c r="UY62" s="239"/>
      <c r="UZ62" s="239"/>
      <c r="VA62" s="239"/>
      <c r="VB62" s="239"/>
      <c r="VC62" s="239"/>
      <c r="VD62" s="239"/>
      <c r="VE62" s="239"/>
      <c r="VF62" s="239"/>
      <c r="VG62" s="239"/>
      <c r="VH62" s="239"/>
      <c r="VI62" s="239"/>
      <c r="VJ62" s="239"/>
      <c r="VK62" s="239"/>
      <c r="VL62" s="239"/>
      <c r="VM62" s="239"/>
      <c r="VN62" s="239"/>
      <c r="VO62" s="239"/>
      <c r="VP62" s="239"/>
      <c r="VQ62" s="239"/>
      <c r="VR62" s="239"/>
      <c r="VS62" s="239"/>
      <c r="VT62" s="239"/>
      <c r="VU62" s="239"/>
      <c r="VV62" s="239"/>
      <c r="VW62" s="239"/>
      <c r="VX62" s="239"/>
      <c r="VY62" s="239"/>
      <c r="VZ62" s="239"/>
      <c r="WA62" s="239"/>
      <c r="WB62" s="239"/>
      <c r="WC62" s="239"/>
      <c r="WD62" s="239"/>
      <c r="WE62" s="239"/>
      <c r="WF62" s="239"/>
      <c r="WG62" s="239"/>
      <c r="WH62" s="239"/>
      <c r="WI62" s="239"/>
      <c r="WJ62" s="239"/>
      <c r="WK62" s="239"/>
      <c r="WL62" s="239"/>
      <c r="WM62" s="239"/>
      <c r="WN62" s="239"/>
      <c r="WO62" s="239"/>
      <c r="WP62" s="239"/>
      <c r="WQ62" s="239"/>
      <c r="WR62" s="239"/>
      <c r="WS62" s="239"/>
      <c r="WT62" s="239"/>
      <c r="WU62" s="239"/>
      <c r="WV62" s="239"/>
      <c r="WW62" s="239"/>
      <c r="WX62" s="239"/>
      <c r="WY62" s="239"/>
      <c r="WZ62" s="239"/>
      <c r="XA62" s="239"/>
      <c r="XB62" s="239"/>
      <c r="XC62" s="239"/>
      <c r="XD62" s="239"/>
      <c r="XE62" s="239"/>
      <c r="XF62" s="239"/>
      <c r="XG62" s="239"/>
      <c r="XH62" s="239"/>
      <c r="XI62" s="239"/>
      <c r="XJ62" s="239"/>
      <c r="XK62" s="239"/>
      <c r="XL62" s="239"/>
      <c r="XM62" s="239"/>
      <c r="XN62" s="239"/>
      <c r="XO62" s="239"/>
      <c r="XP62" s="239"/>
      <c r="XQ62" s="239"/>
      <c r="XR62" s="239"/>
      <c r="XS62" s="239"/>
      <c r="XT62" s="239"/>
      <c r="XU62" s="239"/>
      <c r="XV62" s="239"/>
      <c r="XW62" s="239"/>
      <c r="XX62" s="239"/>
      <c r="XY62" s="239"/>
      <c r="XZ62" s="239"/>
      <c r="YA62" s="239"/>
      <c r="YB62" s="239"/>
      <c r="YC62" s="239"/>
      <c r="YD62" s="239"/>
      <c r="YE62" s="239"/>
      <c r="YF62" s="239"/>
      <c r="YG62" s="239"/>
      <c r="YH62" s="239"/>
      <c r="YI62" s="239"/>
      <c r="YJ62" s="239"/>
      <c r="YK62" s="239"/>
      <c r="YL62" s="239"/>
      <c r="YM62" s="239"/>
      <c r="YN62" s="239"/>
      <c r="YO62" s="239"/>
      <c r="YP62" s="239"/>
      <c r="YQ62" s="239"/>
      <c r="YR62" s="239"/>
      <c r="YS62" s="239"/>
      <c r="YT62" s="239"/>
      <c r="YU62" s="239"/>
      <c r="YV62" s="239"/>
      <c r="YW62" s="239"/>
      <c r="YX62" s="239"/>
      <c r="YY62" s="239"/>
      <c r="YZ62" s="239"/>
      <c r="ZA62" s="239"/>
      <c r="ZB62" s="239"/>
      <c r="ZC62" s="239"/>
      <c r="ZD62" s="239"/>
      <c r="ZE62" s="239"/>
      <c r="ZF62" s="239"/>
      <c r="ZG62" s="239"/>
      <c r="ZH62" s="239"/>
      <c r="ZI62" s="239"/>
      <c r="ZJ62" s="239"/>
      <c r="ZK62" s="239"/>
      <c r="ZL62" s="239"/>
      <c r="ZM62" s="239"/>
      <c r="ZN62" s="239"/>
      <c r="ZO62" s="239"/>
      <c r="ZP62" s="239"/>
      <c r="ZQ62" s="239"/>
      <c r="ZR62" s="239"/>
      <c r="ZS62" s="239"/>
      <c r="ZT62" s="239"/>
      <c r="ZU62" s="239"/>
      <c r="ZV62" s="239"/>
      <c r="ZW62" s="239"/>
      <c r="ZX62" s="239"/>
      <c r="ZY62" s="239"/>
      <c r="ZZ62" s="239"/>
      <c r="AAA62" s="239"/>
      <c r="AAB62" s="239"/>
      <c r="AAC62" s="239"/>
      <c r="AAD62" s="239"/>
      <c r="AAE62" s="239"/>
      <c r="AAF62" s="239"/>
      <c r="AAG62" s="239"/>
      <c r="AAH62" s="239"/>
      <c r="AAI62" s="239"/>
      <c r="AAJ62" s="239"/>
      <c r="AAK62" s="239"/>
      <c r="AAL62" s="239"/>
      <c r="AAM62" s="239"/>
      <c r="AAN62" s="239"/>
      <c r="AAO62" s="239"/>
      <c r="AAP62" s="239"/>
      <c r="AAQ62" s="239"/>
      <c r="AAR62" s="239"/>
      <c r="AAS62" s="239"/>
      <c r="AAT62" s="239"/>
      <c r="AAU62" s="239"/>
      <c r="AAV62" s="239"/>
      <c r="AAW62" s="239"/>
      <c r="AAX62" s="239"/>
      <c r="AAY62" s="239"/>
      <c r="AAZ62" s="239"/>
      <c r="ABA62" s="239"/>
      <c r="ABB62" s="239"/>
      <c r="ABC62" s="239"/>
      <c r="ABD62" s="239"/>
      <c r="ABE62" s="239"/>
      <c r="ABF62" s="239"/>
      <c r="ABG62" s="239"/>
      <c r="ABH62" s="239"/>
      <c r="ABI62" s="239"/>
      <c r="ABJ62" s="239"/>
      <c r="ABK62" s="239"/>
      <c r="ABL62" s="239"/>
      <c r="ABM62" s="239"/>
      <c r="ABN62" s="239"/>
      <c r="ABO62" s="239"/>
      <c r="ABP62" s="239"/>
      <c r="ABQ62" s="239"/>
      <c r="ABR62" s="239"/>
      <c r="ABS62" s="239"/>
      <c r="ABT62" s="239"/>
      <c r="ABU62" s="239"/>
      <c r="ABV62" s="239"/>
      <c r="ABW62" s="239"/>
      <c r="ABX62" s="239"/>
      <c r="ABY62" s="239"/>
      <c r="ABZ62" s="239"/>
      <c r="ACA62" s="239"/>
      <c r="ACB62" s="239"/>
      <c r="ACC62" s="239"/>
      <c r="ACD62" s="239"/>
      <c r="ACE62" s="239"/>
      <c r="ACF62" s="239"/>
      <c r="ACG62" s="239"/>
      <c r="ACH62" s="239"/>
      <c r="ACI62" s="239"/>
      <c r="ACJ62" s="239"/>
      <c r="ACK62" s="239"/>
      <c r="ACL62" s="239"/>
      <c r="ACM62" s="239"/>
      <c r="ACN62" s="239"/>
      <c r="ACO62" s="239"/>
      <c r="ACP62" s="239"/>
      <c r="ACQ62" s="239"/>
      <c r="ACR62" s="239"/>
      <c r="ACS62" s="239"/>
      <c r="ACT62" s="239"/>
      <c r="ACU62" s="239"/>
      <c r="ACV62" s="239"/>
      <c r="ACW62" s="239"/>
      <c r="ACX62" s="239"/>
      <c r="ACY62" s="239"/>
      <c r="ACZ62" s="239"/>
      <c r="ADA62" s="239"/>
      <c r="ADB62" s="239"/>
      <c r="ADC62" s="239"/>
      <c r="ADD62" s="239"/>
      <c r="ADE62" s="239"/>
      <c r="ADF62" s="239"/>
      <c r="ADG62" s="239"/>
      <c r="ADH62" s="239"/>
      <c r="ADI62" s="239"/>
      <c r="ADJ62" s="239"/>
      <c r="ADK62" s="239"/>
      <c r="ADL62" s="239"/>
      <c r="ADM62" s="239"/>
      <c r="ADN62" s="239"/>
      <c r="ADO62" s="239"/>
      <c r="ADP62" s="239"/>
      <c r="ADQ62" s="239"/>
      <c r="ADR62" s="239"/>
      <c r="ADS62" s="239"/>
      <c r="ADT62" s="239"/>
      <c r="ADU62" s="239"/>
      <c r="ADV62" s="239"/>
      <c r="ADW62" s="239"/>
      <c r="ADX62" s="239"/>
      <c r="ADY62" s="239"/>
      <c r="ADZ62" s="239"/>
      <c r="AEA62" s="239"/>
      <c r="AEB62" s="239"/>
      <c r="AEC62" s="239"/>
      <c r="AED62" s="239"/>
      <c r="AEE62" s="239"/>
      <c r="AEF62" s="239"/>
      <c r="AEG62" s="239"/>
      <c r="AEH62" s="239"/>
      <c r="AEI62" s="239"/>
      <c r="AEJ62" s="239"/>
      <c r="AEK62" s="239"/>
      <c r="AEL62" s="239"/>
      <c r="AEM62" s="239"/>
      <c r="AEN62" s="239"/>
      <c r="AEO62" s="239"/>
      <c r="AEP62" s="239"/>
      <c r="AEQ62" s="239"/>
      <c r="AER62" s="239"/>
      <c r="AES62" s="239"/>
      <c r="AET62" s="239"/>
      <c r="AEU62" s="239"/>
      <c r="AEV62" s="239"/>
      <c r="AEW62" s="239"/>
      <c r="AEX62" s="239"/>
      <c r="AEY62" s="239"/>
      <c r="AEZ62" s="239"/>
      <c r="AFA62" s="239"/>
      <c r="AFB62" s="239"/>
      <c r="AFC62" s="239"/>
      <c r="AFD62" s="239"/>
      <c r="AFE62" s="239"/>
      <c r="AFF62" s="239"/>
      <c r="AFG62" s="239"/>
      <c r="AFH62" s="239"/>
      <c r="AFI62" s="239"/>
      <c r="AFJ62" s="239"/>
      <c r="AFK62" s="239"/>
      <c r="AFL62" s="239"/>
      <c r="AFM62" s="239"/>
      <c r="AFN62" s="239"/>
      <c r="AFO62" s="239"/>
      <c r="AFP62" s="239"/>
      <c r="AFQ62" s="239"/>
      <c r="AFR62" s="239"/>
      <c r="AFS62" s="239"/>
      <c r="AFT62" s="239"/>
      <c r="AFU62" s="239"/>
      <c r="AFV62" s="239"/>
      <c r="AFW62" s="239"/>
      <c r="AFX62" s="239"/>
      <c r="AFY62" s="239"/>
      <c r="AFZ62" s="239"/>
      <c r="AGA62" s="239"/>
      <c r="AGB62" s="239"/>
      <c r="AGC62" s="239"/>
      <c r="AGD62" s="239"/>
      <c r="AGE62" s="239"/>
      <c r="AGF62" s="239"/>
      <c r="AGG62" s="239"/>
      <c r="AGH62" s="239"/>
      <c r="AGI62" s="239"/>
      <c r="AGJ62" s="239"/>
      <c r="AGK62" s="239"/>
      <c r="AGL62" s="239"/>
      <c r="AGM62" s="239"/>
      <c r="AGN62" s="239"/>
      <c r="AGO62" s="239"/>
      <c r="AGP62" s="239"/>
      <c r="AGQ62" s="239"/>
      <c r="AGR62" s="239"/>
      <c r="AGS62" s="239"/>
      <c r="AGT62" s="239"/>
      <c r="AGU62" s="239"/>
      <c r="AGV62" s="239"/>
      <c r="AGW62" s="239"/>
      <c r="AGX62" s="239"/>
      <c r="AGY62" s="239"/>
      <c r="AGZ62" s="239"/>
      <c r="AHA62" s="239"/>
      <c r="AHB62" s="239"/>
      <c r="AHC62" s="239"/>
      <c r="AHD62" s="239"/>
      <c r="AHE62" s="239"/>
      <c r="AHF62" s="239"/>
      <c r="AHG62" s="239"/>
      <c r="AHH62" s="239"/>
      <c r="AHI62" s="239"/>
      <c r="AHJ62" s="239"/>
      <c r="AHK62" s="239"/>
      <c r="AHL62" s="239"/>
      <c r="AHM62" s="239"/>
      <c r="AHN62" s="239"/>
      <c r="AHO62" s="239"/>
      <c r="AHP62" s="239"/>
      <c r="AHQ62" s="239"/>
      <c r="AHR62" s="239"/>
      <c r="AHS62" s="239"/>
      <c r="AHT62" s="239"/>
      <c r="AHU62" s="239"/>
      <c r="AHV62" s="239"/>
      <c r="AHW62" s="239"/>
      <c r="AHX62" s="239"/>
      <c r="AHY62" s="239"/>
      <c r="AHZ62" s="239"/>
      <c r="AIA62" s="239"/>
      <c r="AIB62" s="239"/>
      <c r="AIC62" s="239"/>
      <c r="AID62" s="239"/>
      <c r="AIE62" s="239"/>
      <c r="AIF62" s="239"/>
    </row>
    <row r="63" spans="1:916" s="102" customFormat="1">
      <c r="B63" s="182"/>
      <c r="C63" s="183" t="s">
        <v>444</v>
      </c>
      <c r="D63" s="183"/>
      <c r="E63" s="184"/>
      <c r="F63" s="184"/>
      <c r="G63" s="185"/>
      <c r="H63" s="241"/>
      <c r="I63" s="242"/>
      <c r="J63" s="243"/>
      <c r="K63" s="186"/>
      <c r="L63" s="186"/>
      <c r="M63" s="186"/>
      <c r="N63" s="244"/>
      <c r="O63" s="187"/>
      <c r="P63" s="187"/>
      <c r="Q63" s="187"/>
      <c r="R63" s="187"/>
      <c r="S63" s="188"/>
      <c r="T63" s="189"/>
      <c r="U63" s="190"/>
      <c r="V63" s="190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916" s="247" customFormat="1">
      <c r="A64" s="102"/>
      <c r="B64" s="191"/>
      <c r="C64" s="245" t="s">
        <v>445</v>
      </c>
      <c r="D64" s="245"/>
      <c r="E64" s="245"/>
      <c r="F64" s="201"/>
      <c r="G64" s="202"/>
      <c r="H64" s="203"/>
      <c r="I64" s="194">
        <f>SUMIF('Program Costs'!D:D,'Gas CE'!D64,'Program Costs'!O:O)</f>
        <v>0</v>
      </c>
      <c r="J64" s="204"/>
      <c r="K64" s="204"/>
      <c r="L64" s="204" t="s">
        <v>312</v>
      </c>
      <c r="M64" s="204"/>
      <c r="N64" s="340">
        <f>I64</f>
        <v>0</v>
      </c>
      <c r="O64" s="223">
        <f>I64</f>
        <v>0</v>
      </c>
      <c r="P64" s="196">
        <v>0</v>
      </c>
      <c r="Q64" s="196">
        <f>N64/(1+ElecDiscountRate)^1</f>
        <v>0</v>
      </c>
      <c r="R64" s="196">
        <f>O64/(1+ElecDiscountRate)^1</f>
        <v>0</v>
      </c>
      <c r="S64" s="246"/>
      <c r="T64" s="206"/>
      <c r="U64" s="207"/>
      <c r="V64" s="207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916">
      <c r="B65" s="191"/>
      <c r="C65" s="245" t="s">
        <v>446</v>
      </c>
      <c r="D65" s="245">
        <v>18230217</v>
      </c>
      <c r="E65" s="245"/>
      <c r="F65" s="201"/>
      <c r="G65" s="202"/>
      <c r="H65" s="203"/>
      <c r="I65" s="194">
        <f>SUMIF('Program Costs'!D:D,'Gas CE'!D65,'Program Costs'!O:O)</f>
        <v>0</v>
      </c>
      <c r="J65" s="204"/>
      <c r="K65" s="204"/>
      <c r="L65" s="204"/>
      <c r="M65" s="204"/>
      <c r="N65" s="340">
        <f>I65</f>
        <v>0</v>
      </c>
      <c r="O65" s="223">
        <f>I65</f>
        <v>0</v>
      </c>
      <c r="P65" s="196"/>
      <c r="Q65" s="196">
        <f>N65/(1+ElecDiscountRate)^1</f>
        <v>0</v>
      </c>
      <c r="R65" s="196">
        <f>O65/(1+ElecDiscountRate)^1</f>
        <v>0</v>
      </c>
      <c r="S65" s="246"/>
      <c r="T65" s="206"/>
      <c r="U65" s="207"/>
      <c r="V65" s="207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  <c r="IO65" s="248"/>
      <c r="IP65" s="248"/>
      <c r="IQ65" s="248"/>
      <c r="IR65" s="248"/>
      <c r="IS65" s="248"/>
      <c r="IT65" s="248"/>
      <c r="IU65" s="248"/>
      <c r="IV65" s="248"/>
      <c r="IW65" s="248"/>
      <c r="IX65" s="248"/>
      <c r="IY65" s="248"/>
      <c r="IZ65" s="248"/>
      <c r="JA65" s="248"/>
      <c r="JB65" s="248"/>
      <c r="JC65" s="248"/>
      <c r="JD65" s="248"/>
      <c r="JE65" s="248"/>
      <c r="JF65" s="248"/>
      <c r="JG65" s="248"/>
      <c r="JH65" s="248"/>
      <c r="JI65" s="248"/>
      <c r="JJ65" s="248"/>
      <c r="JK65" s="248"/>
      <c r="JL65" s="248"/>
      <c r="JM65" s="248"/>
      <c r="JN65" s="248"/>
      <c r="JO65" s="248"/>
      <c r="JP65" s="248"/>
      <c r="JQ65" s="248"/>
      <c r="JR65" s="248"/>
      <c r="JS65" s="248"/>
      <c r="JT65" s="248"/>
      <c r="JU65" s="248"/>
      <c r="JV65" s="248"/>
      <c r="JW65" s="248"/>
      <c r="JX65" s="248"/>
      <c r="JY65" s="248"/>
      <c r="JZ65" s="248"/>
      <c r="KA65" s="248"/>
      <c r="KB65" s="248"/>
      <c r="KC65" s="248"/>
      <c r="KD65" s="248"/>
      <c r="KE65" s="248"/>
      <c r="KF65" s="248"/>
      <c r="KG65" s="248"/>
      <c r="KH65" s="248"/>
      <c r="KI65" s="248"/>
      <c r="KJ65" s="248"/>
      <c r="KK65" s="248"/>
      <c r="KL65" s="248"/>
      <c r="KM65" s="248"/>
      <c r="KN65" s="248"/>
      <c r="KO65" s="248"/>
      <c r="KP65" s="248"/>
      <c r="KQ65" s="248"/>
      <c r="KR65" s="248"/>
      <c r="KS65" s="248"/>
      <c r="KT65" s="248"/>
      <c r="KU65" s="248"/>
      <c r="KV65" s="248"/>
      <c r="KW65" s="248"/>
      <c r="KX65" s="248"/>
      <c r="KY65" s="248"/>
      <c r="KZ65" s="248"/>
      <c r="LA65" s="248"/>
      <c r="LB65" s="248"/>
      <c r="LC65" s="248"/>
      <c r="LD65" s="248"/>
      <c r="LE65" s="248"/>
      <c r="LF65" s="248"/>
      <c r="LG65" s="248"/>
      <c r="LH65" s="248"/>
      <c r="LI65" s="248"/>
      <c r="LJ65" s="248"/>
      <c r="LK65" s="248"/>
      <c r="LL65" s="248"/>
      <c r="LM65" s="248"/>
      <c r="LN65" s="248"/>
      <c r="LO65" s="248"/>
      <c r="LP65" s="248"/>
      <c r="LQ65" s="248"/>
      <c r="LR65" s="248"/>
      <c r="LS65" s="248"/>
      <c r="LT65" s="248"/>
      <c r="LU65" s="248"/>
      <c r="LV65" s="248"/>
      <c r="LW65" s="248"/>
      <c r="LX65" s="248"/>
      <c r="LY65" s="248"/>
      <c r="LZ65" s="248"/>
      <c r="MA65" s="248"/>
      <c r="MB65" s="248"/>
      <c r="MC65" s="248"/>
      <c r="MD65" s="248"/>
      <c r="ME65" s="248"/>
      <c r="MF65" s="248"/>
      <c r="MG65" s="248"/>
      <c r="MH65" s="248"/>
      <c r="MI65" s="248"/>
      <c r="MJ65" s="248"/>
      <c r="MK65" s="248"/>
      <c r="ML65" s="248"/>
      <c r="MM65" s="248"/>
      <c r="MN65" s="248"/>
      <c r="MO65" s="248"/>
      <c r="MP65" s="248"/>
      <c r="MQ65" s="248"/>
      <c r="MR65" s="248"/>
      <c r="MS65" s="248"/>
      <c r="MT65" s="248"/>
      <c r="MU65" s="248"/>
      <c r="MV65" s="248"/>
      <c r="MW65" s="248"/>
      <c r="MX65" s="248"/>
      <c r="MY65" s="248"/>
      <c r="MZ65" s="248"/>
      <c r="NA65" s="248"/>
      <c r="NB65" s="248"/>
      <c r="NC65" s="248"/>
      <c r="ND65" s="248"/>
      <c r="NE65" s="248"/>
      <c r="NF65" s="248"/>
      <c r="NG65" s="248"/>
      <c r="NH65" s="248"/>
      <c r="NI65" s="248"/>
      <c r="NJ65" s="248"/>
      <c r="NK65" s="248"/>
      <c r="NL65" s="248"/>
      <c r="NM65" s="248"/>
      <c r="NN65" s="248"/>
      <c r="NO65" s="248"/>
      <c r="NP65" s="248"/>
      <c r="NQ65" s="248"/>
      <c r="NR65" s="248"/>
      <c r="NS65" s="248"/>
      <c r="NT65" s="248"/>
      <c r="NU65" s="248"/>
      <c r="NV65" s="248"/>
      <c r="NW65" s="248"/>
      <c r="NX65" s="248"/>
      <c r="NY65" s="248"/>
      <c r="NZ65" s="248"/>
      <c r="OA65" s="248"/>
      <c r="OB65" s="248"/>
      <c r="OC65" s="248"/>
      <c r="OD65" s="248"/>
      <c r="OE65" s="248"/>
      <c r="OF65" s="248"/>
      <c r="OG65" s="248"/>
      <c r="OH65" s="248"/>
      <c r="OI65" s="248"/>
      <c r="OJ65" s="248"/>
      <c r="OK65" s="248"/>
      <c r="OL65" s="248"/>
      <c r="OM65" s="248"/>
      <c r="ON65" s="248"/>
      <c r="OO65" s="248"/>
      <c r="OP65" s="248"/>
      <c r="OQ65" s="248"/>
      <c r="OR65" s="248"/>
      <c r="OS65" s="248"/>
      <c r="OT65" s="248"/>
      <c r="OU65" s="248"/>
      <c r="OV65" s="248"/>
      <c r="OW65" s="248"/>
      <c r="OX65" s="248"/>
      <c r="OY65" s="248"/>
      <c r="OZ65" s="248"/>
      <c r="PA65" s="248"/>
      <c r="PB65" s="248"/>
      <c r="PC65" s="248"/>
      <c r="PD65" s="248"/>
      <c r="PE65" s="248"/>
      <c r="PF65" s="248"/>
      <c r="PG65" s="248"/>
      <c r="PH65" s="248"/>
      <c r="PI65" s="248"/>
      <c r="PJ65" s="248"/>
      <c r="PK65" s="248"/>
      <c r="PL65" s="248"/>
      <c r="PM65" s="248"/>
      <c r="PN65" s="248"/>
      <c r="PO65" s="248"/>
      <c r="PP65" s="248"/>
      <c r="PQ65" s="248"/>
      <c r="PR65" s="248"/>
      <c r="PS65" s="248"/>
      <c r="PT65" s="248"/>
      <c r="PU65" s="248"/>
      <c r="PV65" s="248"/>
      <c r="PW65" s="248"/>
      <c r="PX65" s="248"/>
      <c r="PY65" s="248"/>
      <c r="PZ65" s="248"/>
      <c r="QA65" s="248"/>
      <c r="QB65" s="248"/>
      <c r="QC65" s="248"/>
      <c r="QD65" s="248"/>
      <c r="QE65" s="248"/>
      <c r="QF65" s="248"/>
      <c r="QG65" s="248"/>
      <c r="QH65" s="248"/>
      <c r="QI65" s="248"/>
      <c r="QJ65" s="248"/>
      <c r="QK65" s="248"/>
      <c r="QL65" s="248"/>
      <c r="QM65" s="248"/>
      <c r="QN65" s="248"/>
      <c r="QO65" s="248"/>
      <c r="QP65" s="248"/>
      <c r="QQ65" s="248"/>
      <c r="QR65" s="248"/>
      <c r="QS65" s="248"/>
      <c r="QT65" s="248"/>
      <c r="QU65" s="248"/>
      <c r="QV65" s="248"/>
      <c r="QW65" s="248"/>
      <c r="QX65" s="248"/>
      <c r="QY65" s="248"/>
      <c r="QZ65" s="248"/>
      <c r="RA65" s="248"/>
      <c r="RB65" s="248"/>
      <c r="RC65" s="248"/>
      <c r="RD65" s="248"/>
      <c r="RE65" s="248"/>
      <c r="RF65" s="248"/>
      <c r="RG65" s="248"/>
      <c r="RH65" s="248"/>
      <c r="RI65" s="248"/>
      <c r="RJ65" s="248"/>
      <c r="RK65" s="248"/>
      <c r="RL65" s="248"/>
      <c r="RM65" s="248"/>
      <c r="RN65" s="248"/>
      <c r="RO65" s="248"/>
      <c r="RP65" s="248"/>
      <c r="RQ65" s="248"/>
      <c r="RR65" s="248"/>
      <c r="RS65" s="248"/>
      <c r="RT65" s="248"/>
      <c r="RU65" s="248"/>
      <c r="RV65" s="248"/>
      <c r="RW65" s="248"/>
      <c r="RX65" s="248"/>
      <c r="RY65" s="248"/>
      <c r="RZ65" s="248"/>
      <c r="SA65" s="248"/>
      <c r="SB65" s="248"/>
      <c r="SC65" s="248"/>
      <c r="SD65" s="248"/>
      <c r="SE65" s="248"/>
      <c r="SF65" s="248"/>
      <c r="SG65" s="248"/>
      <c r="SH65" s="248"/>
      <c r="SI65" s="248"/>
      <c r="SJ65" s="248"/>
      <c r="SK65" s="248"/>
      <c r="SL65" s="248"/>
      <c r="SM65" s="248"/>
      <c r="SN65" s="248"/>
      <c r="SO65" s="248"/>
      <c r="SP65" s="248"/>
      <c r="SQ65" s="248"/>
      <c r="SR65" s="248"/>
      <c r="SS65" s="248"/>
      <c r="ST65" s="248"/>
      <c r="SU65" s="248"/>
      <c r="SV65" s="248"/>
      <c r="SW65" s="248"/>
      <c r="SX65" s="248"/>
      <c r="SY65" s="248"/>
      <c r="SZ65" s="248"/>
      <c r="TA65" s="248"/>
      <c r="TB65" s="248"/>
      <c r="TC65" s="248"/>
      <c r="TD65" s="248"/>
      <c r="TE65" s="248"/>
      <c r="TF65" s="248"/>
      <c r="TG65" s="248"/>
      <c r="TH65" s="248"/>
      <c r="TI65" s="248"/>
      <c r="TJ65" s="248"/>
      <c r="TK65" s="248"/>
      <c r="TL65" s="248"/>
      <c r="TM65" s="248"/>
      <c r="TN65" s="248"/>
      <c r="TO65" s="248"/>
      <c r="TP65" s="248"/>
      <c r="TQ65" s="248"/>
      <c r="TR65" s="248"/>
      <c r="TS65" s="248"/>
      <c r="TT65" s="248"/>
      <c r="TU65" s="248"/>
      <c r="TV65" s="248"/>
      <c r="TW65" s="248"/>
      <c r="TX65" s="248"/>
      <c r="TY65" s="248"/>
      <c r="TZ65" s="248"/>
      <c r="UA65" s="248"/>
      <c r="UB65" s="248"/>
      <c r="UC65" s="248"/>
      <c r="UD65" s="248"/>
      <c r="UE65" s="248"/>
      <c r="UF65" s="248"/>
      <c r="UG65" s="248"/>
      <c r="UH65" s="248"/>
      <c r="UI65" s="248"/>
      <c r="UJ65" s="248"/>
      <c r="UK65" s="248"/>
      <c r="UL65" s="248"/>
      <c r="UM65" s="248"/>
      <c r="UN65" s="248"/>
      <c r="UO65" s="248"/>
      <c r="UP65" s="248"/>
      <c r="UQ65" s="248"/>
      <c r="UR65" s="248"/>
      <c r="US65" s="248"/>
      <c r="UT65" s="248"/>
      <c r="UU65" s="248"/>
      <c r="UV65" s="248"/>
      <c r="UW65" s="248"/>
      <c r="UX65" s="248"/>
      <c r="UY65" s="248"/>
      <c r="UZ65" s="248"/>
      <c r="VA65" s="248"/>
      <c r="VB65" s="248"/>
      <c r="VC65" s="248"/>
      <c r="VD65" s="248"/>
      <c r="VE65" s="248"/>
      <c r="VF65" s="248"/>
      <c r="VG65" s="248"/>
      <c r="VH65" s="248"/>
      <c r="VI65" s="248"/>
      <c r="VJ65" s="248"/>
      <c r="VK65" s="248"/>
      <c r="VL65" s="248"/>
      <c r="VM65" s="248"/>
      <c r="VN65" s="248"/>
      <c r="VO65" s="248"/>
      <c r="VP65" s="248"/>
      <c r="VQ65" s="248"/>
      <c r="VR65" s="248"/>
      <c r="VS65" s="248"/>
      <c r="VT65" s="248"/>
      <c r="VU65" s="248"/>
      <c r="VV65" s="248"/>
      <c r="VW65" s="248"/>
      <c r="VX65" s="248"/>
      <c r="VY65" s="248"/>
      <c r="VZ65" s="248"/>
      <c r="WA65" s="248"/>
      <c r="WB65" s="248"/>
      <c r="WC65" s="248"/>
      <c r="WD65" s="248"/>
      <c r="WE65" s="248"/>
      <c r="WF65" s="248"/>
      <c r="WG65" s="248"/>
      <c r="WH65" s="248"/>
      <c r="WI65" s="248"/>
      <c r="WJ65" s="248"/>
      <c r="WK65" s="248"/>
      <c r="WL65" s="248"/>
      <c r="WM65" s="248"/>
      <c r="WN65" s="248"/>
      <c r="WO65" s="248"/>
      <c r="WP65" s="248"/>
      <c r="WQ65" s="248"/>
      <c r="WR65" s="248"/>
      <c r="WS65" s="248"/>
      <c r="WT65" s="248"/>
      <c r="WU65" s="248"/>
      <c r="WV65" s="248"/>
      <c r="WW65" s="248"/>
      <c r="WX65" s="248"/>
      <c r="WY65" s="248"/>
      <c r="WZ65" s="248"/>
      <c r="XA65" s="248"/>
      <c r="XB65" s="248"/>
      <c r="XC65" s="248"/>
      <c r="XD65" s="248"/>
      <c r="XE65" s="248"/>
      <c r="XF65" s="248"/>
      <c r="XG65" s="248"/>
      <c r="XH65" s="248"/>
      <c r="XI65" s="248"/>
      <c r="XJ65" s="248"/>
      <c r="XK65" s="248"/>
      <c r="XL65" s="248"/>
      <c r="XM65" s="248"/>
      <c r="XN65" s="248"/>
      <c r="XO65" s="248"/>
      <c r="XP65" s="248"/>
      <c r="XQ65" s="248"/>
      <c r="XR65" s="248"/>
      <c r="XS65" s="248"/>
      <c r="XT65" s="248"/>
      <c r="XU65" s="248"/>
      <c r="XV65" s="248"/>
      <c r="XW65" s="248"/>
      <c r="XX65" s="248"/>
      <c r="XY65" s="248"/>
      <c r="XZ65" s="248"/>
      <c r="YA65" s="248"/>
      <c r="YB65" s="248"/>
      <c r="YC65" s="248"/>
      <c r="YD65" s="248"/>
      <c r="YE65" s="248"/>
      <c r="YF65" s="248"/>
      <c r="YG65" s="248"/>
      <c r="YH65" s="248"/>
      <c r="YI65" s="248"/>
      <c r="YJ65" s="248"/>
      <c r="YK65" s="248"/>
      <c r="YL65" s="248"/>
      <c r="YM65" s="248"/>
      <c r="YN65" s="248"/>
      <c r="YO65" s="248"/>
      <c r="YP65" s="248"/>
      <c r="YQ65" s="248"/>
      <c r="YR65" s="248"/>
      <c r="YS65" s="248"/>
      <c r="YT65" s="248"/>
      <c r="YU65" s="248"/>
      <c r="YV65" s="248"/>
      <c r="YW65" s="248"/>
      <c r="YX65" s="248"/>
      <c r="YY65" s="248"/>
      <c r="YZ65" s="248"/>
      <c r="ZA65" s="248"/>
      <c r="ZB65" s="248"/>
      <c r="ZC65" s="248"/>
      <c r="ZD65" s="248"/>
      <c r="ZE65" s="248"/>
      <c r="ZF65" s="248"/>
      <c r="ZG65" s="248"/>
      <c r="ZH65" s="248"/>
      <c r="ZI65" s="248"/>
      <c r="ZJ65" s="248"/>
      <c r="ZK65" s="248"/>
      <c r="ZL65" s="248"/>
      <c r="ZM65" s="248"/>
      <c r="ZN65" s="248"/>
      <c r="ZO65" s="248"/>
      <c r="ZP65" s="248"/>
      <c r="ZQ65" s="248"/>
      <c r="ZR65" s="248"/>
      <c r="ZS65" s="248"/>
      <c r="ZT65" s="248"/>
      <c r="ZU65" s="248"/>
      <c r="ZV65" s="248"/>
      <c r="ZW65" s="248"/>
      <c r="ZX65" s="248"/>
      <c r="ZY65" s="248"/>
      <c r="ZZ65" s="248"/>
      <c r="AAA65" s="248"/>
      <c r="AAB65" s="248"/>
      <c r="AAC65" s="248"/>
      <c r="AAD65" s="248"/>
      <c r="AAE65" s="248"/>
      <c r="AAF65" s="248"/>
      <c r="AAG65" s="248"/>
      <c r="AAH65" s="248"/>
      <c r="AAI65" s="248"/>
      <c r="AAJ65" s="248"/>
      <c r="AAK65" s="248"/>
      <c r="AAL65" s="248"/>
      <c r="AAM65" s="248"/>
      <c r="AAN65" s="248"/>
      <c r="AAO65" s="248"/>
      <c r="AAP65" s="248"/>
      <c r="AAQ65" s="248"/>
      <c r="AAR65" s="248"/>
      <c r="AAS65" s="248"/>
      <c r="AAT65" s="248"/>
      <c r="AAU65" s="248"/>
      <c r="AAV65" s="248"/>
      <c r="AAW65" s="248"/>
      <c r="AAX65" s="248"/>
      <c r="AAY65" s="248"/>
      <c r="AAZ65" s="248"/>
      <c r="ABA65" s="248"/>
      <c r="ABB65" s="248"/>
      <c r="ABC65" s="248"/>
      <c r="ABD65" s="248"/>
      <c r="ABE65" s="248"/>
      <c r="ABF65" s="248"/>
      <c r="ABG65" s="248"/>
      <c r="ABH65" s="248"/>
      <c r="ABI65" s="248"/>
      <c r="ABJ65" s="248"/>
      <c r="ABK65" s="248"/>
      <c r="ABL65" s="248"/>
      <c r="ABM65" s="248"/>
      <c r="ABN65" s="248"/>
      <c r="ABO65" s="248"/>
      <c r="ABP65" s="248"/>
      <c r="ABQ65" s="248"/>
      <c r="ABR65" s="248"/>
      <c r="ABS65" s="248"/>
      <c r="ABT65" s="248"/>
      <c r="ABU65" s="248"/>
      <c r="ABV65" s="248"/>
      <c r="ABW65" s="248"/>
      <c r="ABX65" s="248"/>
      <c r="ABY65" s="248"/>
      <c r="ABZ65" s="248"/>
      <c r="ACA65" s="248"/>
      <c r="ACB65" s="248"/>
      <c r="ACC65" s="248"/>
      <c r="ACD65" s="248"/>
      <c r="ACE65" s="248"/>
      <c r="ACF65" s="248"/>
      <c r="ACG65" s="248"/>
      <c r="ACH65" s="248"/>
      <c r="ACI65" s="248"/>
      <c r="ACJ65" s="248"/>
      <c r="ACK65" s="248"/>
      <c r="ACL65" s="248"/>
      <c r="ACM65" s="248"/>
      <c r="ACN65" s="248"/>
      <c r="ACO65" s="248"/>
      <c r="ACP65" s="248"/>
      <c r="ACQ65" s="248"/>
      <c r="ACR65" s="248"/>
      <c r="ACS65" s="248"/>
      <c r="ACT65" s="248"/>
      <c r="ACU65" s="248"/>
      <c r="ACV65" s="248"/>
      <c r="ACW65" s="248"/>
      <c r="ACX65" s="248"/>
      <c r="ACY65" s="248"/>
      <c r="ACZ65" s="248"/>
      <c r="ADA65" s="248"/>
      <c r="ADB65" s="248"/>
      <c r="ADC65" s="248"/>
      <c r="ADD65" s="248"/>
      <c r="ADE65" s="248"/>
      <c r="ADF65" s="248"/>
      <c r="ADG65" s="248"/>
      <c r="ADH65" s="248"/>
      <c r="ADI65" s="248"/>
      <c r="ADJ65" s="248"/>
      <c r="ADK65" s="248"/>
      <c r="ADL65" s="248"/>
      <c r="ADM65" s="248"/>
      <c r="ADN65" s="248"/>
      <c r="ADO65" s="248"/>
      <c r="ADP65" s="248"/>
      <c r="ADQ65" s="248"/>
      <c r="ADR65" s="248"/>
      <c r="ADS65" s="248"/>
      <c r="ADT65" s="248"/>
      <c r="ADU65" s="248"/>
      <c r="ADV65" s="248"/>
      <c r="ADW65" s="248"/>
      <c r="ADX65" s="248"/>
      <c r="ADY65" s="248"/>
      <c r="ADZ65" s="248"/>
      <c r="AEA65" s="248"/>
      <c r="AEB65" s="248"/>
      <c r="AEC65" s="248"/>
      <c r="AED65" s="248"/>
      <c r="AEE65" s="248"/>
      <c r="AEF65" s="248"/>
      <c r="AEG65" s="248"/>
      <c r="AEH65" s="248"/>
      <c r="AEI65" s="248"/>
      <c r="AEJ65" s="248"/>
      <c r="AEK65" s="248"/>
      <c r="AEL65" s="248"/>
      <c r="AEM65" s="248"/>
      <c r="AEN65" s="248"/>
      <c r="AEO65" s="248"/>
      <c r="AEP65" s="248"/>
      <c r="AEQ65" s="248"/>
      <c r="AER65" s="248"/>
      <c r="AES65" s="248"/>
      <c r="AET65" s="248"/>
      <c r="AEU65" s="248"/>
      <c r="AEV65" s="248"/>
      <c r="AEW65" s="248"/>
      <c r="AEX65" s="248"/>
      <c r="AEY65" s="248"/>
      <c r="AEZ65" s="248"/>
      <c r="AFA65" s="248"/>
      <c r="AFB65" s="248"/>
      <c r="AFC65" s="248"/>
      <c r="AFD65" s="248"/>
      <c r="AFE65" s="248"/>
      <c r="AFF65" s="248"/>
      <c r="AFG65" s="248"/>
      <c r="AFH65" s="248"/>
      <c r="AFI65" s="248"/>
      <c r="AFJ65" s="248"/>
      <c r="AFK65" s="248"/>
      <c r="AFL65" s="248"/>
      <c r="AFM65" s="248"/>
      <c r="AFN65" s="248"/>
      <c r="AFO65" s="248"/>
      <c r="AFP65" s="248"/>
      <c r="AFQ65" s="248"/>
      <c r="AFR65" s="248"/>
      <c r="AFS65" s="248"/>
      <c r="AFT65" s="248"/>
      <c r="AFU65" s="248"/>
      <c r="AFV65" s="248"/>
      <c r="AFW65" s="248"/>
      <c r="AFX65" s="248"/>
      <c r="AFY65" s="248"/>
      <c r="AFZ65" s="248"/>
      <c r="AGA65" s="248"/>
      <c r="AGB65" s="248"/>
      <c r="AGC65" s="248"/>
      <c r="AGD65" s="248"/>
      <c r="AGE65" s="248"/>
      <c r="AGF65" s="248"/>
      <c r="AGG65" s="248"/>
      <c r="AGH65" s="248"/>
      <c r="AGI65" s="248"/>
      <c r="AGJ65" s="248"/>
      <c r="AGK65" s="248"/>
      <c r="AGL65" s="248"/>
      <c r="AGM65" s="248"/>
      <c r="AGN65" s="248"/>
      <c r="AGO65" s="248"/>
      <c r="AGP65" s="248"/>
      <c r="AGQ65" s="248"/>
      <c r="AGR65" s="248"/>
      <c r="AGS65" s="248"/>
      <c r="AGT65" s="248"/>
      <c r="AGU65" s="248"/>
      <c r="AGV65" s="248"/>
      <c r="AGW65" s="248"/>
      <c r="AGX65" s="248"/>
      <c r="AGY65" s="248"/>
      <c r="AGZ65" s="248"/>
      <c r="AHA65" s="248"/>
      <c r="AHB65" s="248"/>
      <c r="AHC65" s="248"/>
      <c r="AHD65" s="248"/>
      <c r="AHE65" s="248"/>
      <c r="AHF65" s="248"/>
      <c r="AHG65" s="248"/>
      <c r="AHH65" s="248"/>
      <c r="AHI65" s="248"/>
      <c r="AHJ65" s="248"/>
      <c r="AHK65" s="248"/>
      <c r="AHL65" s="248"/>
      <c r="AHM65" s="248"/>
      <c r="AHN65" s="248"/>
      <c r="AHO65" s="248"/>
      <c r="AHP65" s="248"/>
      <c r="AHQ65" s="248"/>
      <c r="AHR65" s="248"/>
      <c r="AHS65" s="248"/>
      <c r="AHT65" s="248"/>
      <c r="AHU65" s="248"/>
      <c r="AHV65" s="248"/>
      <c r="AHW65" s="248"/>
      <c r="AHX65" s="248"/>
      <c r="AHY65" s="248"/>
      <c r="AHZ65" s="248"/>
      <c r="AIA65" s="248"/>
      <c r="AIB65" s="248"/>
      <c r="AIC65" s="248"/>
      <c r="AID65" s="248"/>
      <c r="AIE65" s="248"/>
      <c r="AIF65" s="248"/>
    </row>
    <row r="66" spans="1:916" ht="15.75">
      <c r="A66" s="249"/>
      <c r="B66" s="226"/>
      <c r="C66" s="226" t="s">
        <v>479</v>
      </c>
      <c r="D66" s="226"/>
      <c r="E66" s="226"/>
      <c r="F66" s="226"/>
      <c r="G66" s="226"/>
      <c r="H66" s="226"/>
      <c r="I66" s="228">
        <f>SUM(I64:I65)</f>
        <v>0</v>
      </c>
      <c r="J66" s="226">
        <f>SUM(J64:J65)</f>
        <v>0</v>
      </c>
      <c r="K66" s="226">
        <f>SUM(K64)</f>
        <v>0</v>
      </c>
      <c r="L66" s="226">
        <f>SUM(L64)</f>
        <v>0</v>
      </c>
      <c r="M66" s="226">
        <f>SUM(M64)</f>
        <v>0</v>
      </c>
      <c r="N66" s="386">
        <f>SUM(N64:N65)</f>
        <v>0</v>
      </c>
      <c r="O66" s="228">
        <f>SUM(O64:O65)</f>
        <v>0</v>
      </c>
      <c r="P66" s="228">
        <f>SUM(P64:P64)</f>
        <v>0</v>
      </c>
      <c r="Q66" s="228">
        <f>SUM(Q64:Q65)</f>
        <v>0</v>
      </c>
      <c r="R66" s="228">
        <f>SUM(R64:R65)</f>
        <v>0</v>
      </c>
      <c r="S66" s="226">
        <f>SUM(S64)</f>
        <v>0</v>
      </c>
      <c r="T66" s="226">
        <f>SUM(T64)</f>
        <v>0</v>
      </c>
      <c r="U66" s="226"/>
      <c r="V66" s="226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2"/>
      <c r="ER66" s="102"/>
      <c r="ES66" s="248"/>
      <c r="ET66" s="248"/>
      <c r="EU66" s="248"/>
      <c r="EV66" s="248"/>
      <c r="EW66" s="248"/>
      <c r="EX66" s="248"/>
      <c r="EY66" s="248"/>
      <c r="EZ66" s="248"/>
      <c r="FA66" s="248"/>
      <c r="FB66" s="248"/>
      <c r="FC66" s="248"/>
      <c r="FD66" s="248"/>
      <c r="FE66" s="248"/>
      <c r="FF66" s="248"/>
      <c r="FG66" s="248"/>
      <c r="FH66" s="248"/>
      <c r="FI66" s="248"/>
      <c r="FJ66" s="248"/>
      <c r="FK66" s="248"/>
      <c r="FL66" s="248"/>
      <c r="FM66" s="248"/>
      <c r="FN66" s="248"/>
      <c r="FO66" s="248"/>
      <c r="FP66" s="248"/>
      <c r="FQ66" s="248"/>
      <c r="FR66" s="248"/>
      <c r="FS66" s="248"/>
      <c r="FT66" s="248"/>
      <c r="FU66" s="248"/>
      <c r="FV66" s="248"/>
      <c r="FW66" s="248"/>
      <c r="FX66" s="248"/>
      <c r="FY66" s="248"/>
      <c r="FZ66" s="248"/>
      <c r="GA66" s="248"/>
      <c r="GB66" s="248"/>
      <c r="GC66" s="248"/>
      <c r="GD66" s="248"/>
      <c r="GE66" s="248"/>
      <c r="GF66" s="248"/>
      <c r="GG66" s="248"/>
      <c r="GH66" s="248"/>
      <c r="GI66" s="248"/>
      <c r="GJ66" s="248"/>
      <c r="GK66" s="248"/>
      <c r="GL66" s="248"/>
      <c r="GM66" s="248"/>
      <c r="GN66" s="248"/>
      <c r="GO66" s="248"/>
      <c r="GP66" s="248"/>
      <c r="GQ66" s="248"/>
      <c r="GR66" s="248"/>
      <c r="GS66" s="248"/>
      <c r="GT66" s="248"/>
      <c r="GU66" s="248"/>
      <c r="GV66" s="248"/>
      <c r="GW66" s="248"/>
      <c r="GX66" s="248"/>
      <c r="GY66" s="248"/>
      <c r="GZ66" s="248"/>
      <c r="HA66" s="248"/>
      <c r="HB66" s="248"/>
      <c r="HC66" s="248"/>
      <c r="HD66" s="248"/>
      <c r="HE66" s="248"/>
      <c r="HF66" s="248"/>
      <c r="HG66" s="248"/>
      <c r="HH66" s="248"/>
      <c r="HI66" s="248"/>
      <c r="HJ66" s="248"/>
      <c r="HK66" s="248"/>
      <c r="HL66" s="248"/>
      <c r="HM66" s="248"/>
      <c r="HN66" s="248"/>
      <c r="HO66" s="248"/>
      <c r="HP66" s="248"/>
      <c r="HQ66" s="248"/>
      <c r="HR66" s="248"/>
      <c r="HS66" s="248"/>
      <c r="HT66" s="248"/>
      <c r="HU66" s="248"/>
      <c r="HV66" s="248"/>
      <c r="HW66" s="248"/>
      <c r="HX66" s="248"/>
      <c r="HY66" s="248"/>
      <c r="HZ66" s="248"/>
      <c r="IA66" s="248"/>
      <c r="IB66" s="248"/>
      <c r="IC66" s="248"/>
      <c r="ID66" s="248"/>
      <c r="IE66" s="248"/>
      <c r="IF66" s="248"/>
      <c r="IG66" s="248"/>
      <c r="IH66" s="248"/>
      <c r="II66" s="248"/>
      <c r="IJ66" s="248"/>
      <c r="IK66" s="248"/>
      <c r="IL66" s="248"/>
      <c r="IM66" s="248"/>
      <c r="IN66" s="248"/>
      <c r="IO66" s="248"/>
      <c r="IP66" s="248"/>
      <c r="IQ66" s="248"/>
      <c r="IR66" s="248"/>
      <c r="IS66" s="248"/>
      <c r="IT66" s="248"/>
      <c r="IU66" s="248"/>
      <c r="IV66" s="248"/>
      <c r="IW66" s="248"/>
      <c r="IX66" s="248"/>
      <c r="IY66" s="248"/>
      <c r="IZ66" s="248"/>
      <c r="JA66" s="248"/>
      <c r="JB66" s="248"/>
      <c r="JC66" s="248"/>
      <c r="JD66" s="248"/>
      <c r="JE66" s="248"/>
      <c r="JF66" s="248"/>
      <c r="JG66" s="248"/>
      <c r="JH66" s="248"/>
      <c r="JI66" s="248"/>
      <c r="JJ66" s="248"/>
      <c r="JK66" s="248"/>
      <c r="JL66" s="248"/>
      <c r="JM66" s="248"/>
      <c r="JN66" s="248"/>
      <c r="JO66" s="248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248"/>
      <c r="LL66" s="248"/>
      <c r="LM66" s="248"/>
      <c r="LN66" s="248"/>
      <c r="LO66" s="248"/>
      <c r="LP66" s="248"/>
      <c r="LQ66" s="248"/>
      <c r="LR66" s="248"/>
      <c r="LS66" s="248"/>
      <c r="LT66" s="248"/>
      <c r="LU66" s="248"/>
      <c r="LV66" s="248"/>
      <c r="LW66" s="248"/>
      <c r="LX66" s="248"/>
      <c r="LY66" s="248"/>
      <c r="LZ66" s="248"/>
      <c r="MA66" s="248"/>
      <c r="MB66" s="248"/>
      <c r="MC66" s="248"/>
      <c r="MD66" s="248"/>
      <c r="ME66" s="248"/>
      <c r="MF66" s="248"/>
      <c r="MG66" s="248"/>
      <c r="MH66" s="248"/>
      <c r="MI66" s="248"/>
      <c r="MJ66" s="248"/>
      <c r="MK66" s="248"/>
      <c r="ML66" s="248"/>
      <c r="MM66" s="248"/>
      <c r="MN66" s="248"/>
      <c r="MO66" s="248"/>
      <c r="MP66" s="248"/>
      <c r="MQ66" s="248"/>
      <c r="MR66" s="248"/>
      <c r="MS66" s="248"/>
      <c r="MT66" s="248"/>
      <c r="MU66" s="248"/>
      <c r="MV66" s="248"/>
      <c r="MW66" s="248"/>
      <c r="MX66" s="248"/>
      <c r="MY66" s="248"/>
      <c r="MZ66" s="248"/>
      <c r="NA66" s="248"/>
      <c r="NB66" s="248"/>
      <c r="NC66" s="248"/>
      <c r="ND66" s="248"/>
      <c r="NE66" s="248"/>
      <c r="NF66" s="248"/>
      <c r="NG66" s="248"/>
      <c r="NH66" s="248"/>
      <c r="NI66" s="248"/>
      <c r="NJ66" s="248"/>
      <c r="NK66" s="248"/>
      <c r="NL66" s="248"/>
      <c r="NM66" s="248"/>
      <c r="NN66" s="248"/>
      <c r="NO66" s="248"/>
      <c r="NP66" s="248"/>
      <c r="NQ66" s="248"/>
      <c r="NR66" s="248"/>
      <c r="NS66" s="248"/>
      <c r="NT66" s="248"/>
      <c r="NU66" s="248"/>
      <c r="NV66" s="248"/>
      <c r="NW66" s="248"/>
      <c r="NX66" s="248"/>
      <c r="NY66" s="248"/>
      <c r="NZ66" s="248"/>
      <c r="OA66" s="248"/>
      <c r="OB66" s="248"/>
      <c r="OC66" s="248"/>
      <c r="OD66" s="248"/>
      <c r="OE66" s="248"/>
      <c r="OF66" s="248"/>
      <c r="OG66" s="248"/>
      <c r="OH66" s="248"/>
      <c r="OI66" s="248"/>
      <c r="OJ66" s="248"/>
      <c r="OK66" s="248"/>
      <c r="OL66" s="248"/>
      <c r="OM66" s="248"/>
      <c r="ON66" s="248"/>
      <c r="OO66" s="248"/>
      <c r="OP66" s="248"/>
      <c r="OQ66" s="248"/>
      <c r="OR66" s="248"/>
      <c r="OS66" s="248"/>
      <c r="OT66" s="248"/>
      <c r="OU66" s="248"/>
      <c r="OV66" s="248"/>
      <c r="OW66" s="248"/>
      <c r="OX66" s="248"/>
      <c r="OY66" s="248"/>
      <c r="OZ66" s="248"/>
      <c r="PA66" s="248"/>
      <c r="PB66" s="248"/>
      <c r="PC66" s="248"/>
      <c r="PD66" s="248"/>
      <c r="PE66" s="248"/>
      <c r="PF66" s="248"/>
      <c r="PG66" s="248"/>
      <c r="PH66" s="248"/>
      <c r="PI66" s="248"/>
      <c r="PJ66" s="248"/>
      <c r="PK66" s="248"/>
      <c r="PL66" s="248"/>
      <c r="PM66" s="248"/>
      <c r="PN66" s="248"/>
      <c r="PO66" s="248"/>
      <c r="PP66" s="248"/>
      <c r="PQ66" s="248"/>
      <c r="PR66" s="248"/>
      <c r="PS66" s="248"/>
      <c r="PT66" s="248"/>
      <c r="PU66" s="248"/>
      <c r="PV66" s="248"/>
      <c r="PW66" s="248"/>
      <c r="PX66" s="248"/>
      <c r="PY66" s="248"/>
      <c r="PZ66" s="248"/>
      <c r="QA66" s="248"/>
      <c r="QB66" s="248"/>
      <c r="QC66" s="248"/>
      <c r="QD66" s="248"/>
      <c r="QE66" s="248"/>
      <c r="QF66" s="248"/>
      <c r="QG66" s="248"/>
      <c r="QH66" s="248"/>
      <c r="QI66" s="248"/>
      <c r="QJ66" s="248"/>
      <c r="QK66" s="248"/>
      <c r="QL66" s="248"/>
      <c r="QM66" s="248"/>
      <c r="QN66" s="248"/>
      <c r="QO66" s="248"/>
      <c r="QP66" s="248"/>
      <c r="QQ66" s="248"/>
      <c r="QR66" s="248"/>
      <c r="QS66" s="248"/>
      <c r="QT66" s="248"/>
      <c r="QU66" s="248"/>
      <c r="QV66" s="248"/>
      <c r="QW66" s="248"/>
      <c r="QX66" s="248"/>
      <c r="QY66" s="248"/>
      <c r="QZ66" s="248"/>
      <c r="RA66" s="248"/>
      <c r="RB66" s="248"/>
      <c r="RC66" s="248"/>
      <c r="RD66" s="248"/>
      <c r="RE66" s="248"/>
      <c r="RF66" s="248"/>
      <c r="RG66" s="248"/>
      <c r="RH66" s="248"/>
      <c r="RI66" s="248"/>
      <c r="RJ66" s="248"/>
      <c r="RK66" s="248"/>
      <c r="RL66" s="248"/>
      <c r="RM66" s="248"/>
      <c r="RN66" s="248"/>
      <c r="RO66" s="248"/>
      <c r="RP66" s="248"/>
      <c r="RQ66" s="248"/>
      <c r="RR66" s="248"/>
      <c r="RS66" s="248"/>
      <c r="RT66" s="248"/>
      <c r="RU66" s="248"/>
      <c r="RV66" s="248"/>
      <c r="RW66" s="248"/>
      <c r="RX66" s="248"/>
      <c r="RY66" s="248"/>
      <c r="RZ66" s="248"/>
      <c r="SA66" s="248"/>
      <c r="SB66" s="248"/>
      <c r="SC66" s="248"/>
      <c r="SD66" s="248"/>
      <c r="SE66" s="248"/>
      <c r="SF66" s="248"/>
      <c r="SG66" s="248"/>
      <c r="SH66" s="248"/>
      <c r="SI66" s="248"/>
      <c r="SJ66" s="248"/>
      <c r="SK66" s="248"/>
      <c r="SL66" s="248"/>
      <c r="SM66" s="248"/>
      <c r="SN66" s="248"/>
      <c r="SO66" s="248"/>
      <c r="SP66" s="248"/>
      <c r="SQ66" s="248"/>
      <c r="SR66" s="248"/>
      <c r="SS66" s="248"/>
      <c r="ST66" s="248"/>
      <c r="SU66" s="248"/>
      <c r="SV66" s="248"/>
      <c r="SW66" s="248"/>
      <c r="SX66" s="248"/>
      <c r="SY66" s="248"/>
      <c r="SZ66" s="248"/>
      <c r="TA66" s="248"/>
      <c r="TB66" s="248"/>
      <c r="TC66" s="248"/>
      <c r="TD66" s="248"/>
      <c r="TE66" s="248"/>
      <c r="TF66" s="248"/>
      <c r="TG66" s="248"/>
      <c r="TH66" s="248"/>
      <c r="TI66" s="248"/>
      <c r="TJ66" s="248"/>
      <c r="TK66" s="248"/>
      <c r="TL66" s="248"/>
      <c r="TM66" s="248"/>
      <c r="TN66" s="248"/>
      <c r="TO66" s="248"/>
      <c r="TP66" s="248"/>
      <c r="TQ66" s="248"/>
      <c r="TR66" s="248"/>
      <c r="TS66" s="248"/>
      <c r="TT66" s="248"/>
      <c r="TU66" s="248"/>
      <c r="TV66" s="248"/>
      <c r="TW66" s="248"/>
      <c r="TX66" s="248"/>
      <c r="TY66" s="248"/>
      <c r="TZ66" s="248"/>
      <c r="UA66" s="248"/>
      <c r="UB66" s="248"/>
      <c r="UC66" s="248"/>
      <c r="UD66" s="248"/>
      <c r="UE66" s="248"/>
      <c r="UF66" s="248"/>
      <c r="UG66" s="248"/>
      <c r="UH66" s="248"/>
      <c r="UI66" s="248"/>
      <c r="UJ66" s="248"/>
      <c r="UK66" s="248"/>
      <c r="UL66" s="248"/>
      <c r="UM66" s="248"/>
      <c r="UN66" s="248"/>
      <c r="UO66" s="248"/>
      <c r="UP66" s="248"/>
      <c r="UQ66" s="248"/>
      <c r="UR66" s="248"/>
      <c r="US66" s="248"/>
      <c r="UT66" s="248"/>
      <c r="UU66" s="248"/>
      <c r="UV66" s="248"/>
      <c r="UW66" s="248"/>
      <c r="UX66" s="248"/>
      <c r="UY66" s="248"/>
      <c r="UZ66" s="248"/>
      <c r="VA66" s="248"/>
      <c r="VB66" s="248"/>
      <c r="VC66" s="248"/>
      <c r="VD66" s="248"/>
      <c r="VE66" s="248"/>
      <c r="VF66" s="248"/>
      <c r="VG66" s="248"/>
      <c r="VH66" s="248"/>
      <c r="VI66" s="248"/>
      <c r="VJ66" s="248"/>
      <c r="VK66" s="248"/>
      <c r="VL66" s="248"/>
      <c r="VM66" s="248"/>
      <c r="VN66" s="248"/>
      <c r="VO66" s="248"/>
      <c r="VP66" s="248"/>
      <c r="VQ66" s="248"/>
      <c r="VR66" s="248"/>
      <c r="VS66" s="248"/>
      <c r="VT66" s="248"/>
      <c r="VU66" s="248"/>
      <c r="VV66" s="248"/>
      <c r="VW66" s="248"/>
      <c r="VX66" s="248"/>
      <c r="VY66" s="248"/>
      <c r="VZ66" s="248"/>
      <c r="WA66" s="248"/>
      <c r="WB66" s="248"/>
      <c r="WC66" s="248"/>
      <c r="WD66" s="248"/>
      <c r="WE66" s="248"/>
      <c r="WF66" s="248"/>
      <c r="WG66" s="248"/>
      <c r="WH66" s="248"/>
      <c r="WI66" s="248"/>
      <c r="WJ66" s="248"/>
      <c r="WK66" s="248"/>
      <c r="WL66" s="248"/>
      <c r="WM66" s="248"/>
      <c r="WN66" s="248"/>
      <c r="WO66" s="248"/>
      <c r="WP66" s="248"/>
      <c r="WQ66" s="248"/>
      <c r="WR66" s="248"/>
      <c r="WS66" s="248"/>
      <c r="WT66" s="248"/>
      <c r="WU66" s="248"/>
      <c r="WV66" s="248"/>
      <c r="WW66" s="248"/>
      <c r="WX66" s="248"/>
      <c r="WY66" s="248"/>
      <c r="WZ66" s="248"/>
      <c r="XA66" s="248"/>
      <c r="XB66" s="248"/>
      <c r="XC66" s="248"/>
      <c r="XD66" s="248"/>
      <c r="XE66" s="248"/>
      <c r="XF66" s="248"/>
      <c r="XG66" s="248"/>
      <c r="XH66" s="248"/>
      <c r="XI66" s="248"/>
      <c r="XJ66" s="248"/>
      <c r="XK66" s="248"/>
      <c r="XL66" s="248"/>
      <c r="XM66" s="248"/>
      <c r="XN66" s="248"/>
      <c r="XO66" s="248"/>
      <c r="XP66" s="248"/>
      <c r="XQ66" s="248"/>
      <c r="XR66" s="248"/>
      <c r="XS66" s="248"/>
      <c r="XT66" s="248"/>
      <c r="XU66" s="248"/>
      <c r="XV66" s="248"/>
      <c r="XW66" s="248"/>
      <c r="XX66" s="248"/>
      <c r="XY66" s="248"/>
      <c r="XZ66" s="248"/>
      <c r="YA66" s="248"/>
      <c r="YB66" s="248"/>
      <c r="YC66" s="248"/>
      <c r="YD66" s="248"/>
      <c r="YE66" s="248"/>
      <c r="YF66" s="248"/>
      <c r="YG66" s="248"/>
      <c r="YH66" s="248"/>
      <c r="YI66" s="248"/>
      <c r="YJ66" s="248"/>
      <c r="YK66" s="248"/>
      <c r="YL66" s="248"/>
      <c r="YM66" s="248"/>
      <c r="YN66" s="248"/>
      <c r="YO66" s="248"/>
      <c r="YP66" s="248"/>
      <c r="YQ66" s="248"/>
      <c r="YR66" s="248"/>
      <c r="YS66" s="248"/>
      <c r="YT66" s="248"/>
      <c r="YU66" s="248"/>
      <c r="YV66" s="248"/>
      <c r="YW66" s="248"/>
      <c r="YX66" s="248"/>
      <c r="YY66" s="248"/>
      <c r="YZ66" s="248"/>
      <c r="ZA66" s="248"/>
      <c r="ZB66" s="248"/>
      <c r="ZC66" s="248"/>
      <c r="ZD66" s="248"/>
      <c r="ZE66" s="248"/>
      <c r="ZF66" s="248"/>
      <c r="ZG66" s="248"/>
      <c r="ZH66" s="248"/>
      <c r="ZI66" s="248"/>
      <c r="ZJ66" s="248"/>
      <c r="ZK66" s="248"/>
      <c r="ZL66" s="248"/>
      <c r="ZM66" s="248"/>
      <c r="ZN66" s="248"/>
      <c r="ZO66" s="248"/>
      <c r="ZP66" s="248"/>
      <c r="ZQ66" s="248"/>
      <c r="ZR66" s="248"/>
      <c r="ZS66" s="248"/>
      <c r="ZT66" s="248"/>
      <c r="ZU66" s="248"/>
      <c r="ZV66" s="248"/>
      <c r="ZW66" s="248"/>
      <c r="ZX66" s="248"/>
      <c r="ZY66" s="248"/>
      <c r="ZZ66" s="248"/>
      <c r="AAA66" s="248"/>
      <c r="AAB66" s="248"/>
      <c r="AAC66" s="248"/>
      <c r="AAD66" s="248"/>
      <c r="AAE66" s="248"/>
      <c r="AAF66" s="248"/>
      <c r="AAG66" s="248"/>
      <c r="AAH66" s="248"/>
      <c r="AAI66" s="248"/>
      <c r="AAJ66" s="248"/>
      <c r="AAK66" s="248"/>
      <c r="AAL66" s="248"/>
      <c r="AAM66" s="248"/>
      <c r="AAN66" s="248"/>
      <c r="AAO66" s="248"/>
      <c r="AAP66" s="248"/>
      <c r="AAQ66" s="248"/>
      <c r="AAR66" s="248"/>
      <c r="AAS66" s="248"/>
      <c r="AAT66" s="248"/>
      <c r="AAU66" s="248"/>
      <c r="AAV66" s="248"/>
      <c r="AAW66" s="248"/>
      <c r="AAX66" s="248"/>
      <c r="AAY66" s="248"/>
      <c r="AAZ66" s="248"/>
      <c r="ABA66" s="248"/>
      <c r="ABB66" s="248"/>
      <c r="ABC66" s="248"/>
      <c r="ABD66" s="248"/>
      <c r="ABE66" s="248"/>
      <c r="ABF66" s="248"/>
      <c r="ABG66" s="248"/>
      <c r="ABH66" s="248"/>
      <c r="ABI66" s="248"/>
      <c r="ABJ66" s="248"/>
      <c r="ABK66" s="248"/>
      <c r="ABL66" s="248"/>
      <c r="ABM66" s="248"/>
      <c r="ABN66" s="248"/>
      <c r="ABO66" s="248"/>
      <c r="ABP66" s="248"/>
      <c r="ABQ66" s="248"/>
      <c r="ABR66" s="248"/>
      <c r="ABS66" s="248"/>
      <c r="ABT66" s="248"/>
      <c r="ABU66" s="248"/>
      <c r="ABV66" s="248"/>
      <c r="ABW66" s="248"/>
      <c r="ABX66" s="248"/>
      <c r="ABY66" s="248"/>
      <c r="ABZ66" s="248"/>
      <c r="ACA66" s="248"/>
      <c r="ACB66" s="248"/>
      <c r="ACC66" s="248"/>
      <c r="ACD66" s="248"/>
      <c r="ACE66" s="248"/>
      <c r="ACF66" s="248"/>
      <c r="ACG66" s="248"/>
      <c r="ACH66" s="248"/>
      <c r="ACI66" s="248"/>
      <c r="ACJ66" s="248"/>
      <c r="ACK66" s="248"/>
      <c r="ACL66" s="248"/>
      <c r="ACM66" s="248"/>
      <c r="ACN66" s="248"/>
      <c r="ACO66" s="248"/>
      <c r="ACP66" s="248"/>
      <c r="ACQ66" s="248"/>
      <c r="ACR66" s="248"/>
      <c r="ACS66" s="248"/>
      <c r="ACT66" s="248"/>
      <c r="ACU66" s="248"/>
      <c r="ACV66" s="248"/>
      <c r="ACW66" s="248"/>
      <c r="ACX66" s="248"/>
      <c r="ACY66" s="248"/>
      <c r="ACZ66" s="248"/>
      <c r="ADA66" s="248"/>
      <c r="ADB66" s="248"/>
      <c r="ADC66" s="248"/>
      <c r="ADD66" s="248"/>
      <c r="ADE66" s="248"/>
      <c r="ADF66" s="248"/>
      <c r="ADG66" s="248"/>
      <c r="ADH66" s="248"/>
      <c r="ADI66" s="248"/>
      <c r="ADJ66" s="248"/>
      <c r="ADK66" s="248"/>
      <c r="ADL66" s="248"/>
      <c r="ADM66" s="248"/>
      <c r="ADN66" s="248"/>
      <c r="ADO66" s="248"/>
      <c r="ADP66" s="248"/>
      <c r="ADQ66" s="248"/>
      <c r="ADR66" s="248"/>
      <c r="ADS66" s="248"/>
      <c r="ADT66" s="248"/>
      <c r="ADU66" s="248"/>
      <c r="ADV66" s="248"/>
      <c r="ADW66" s="248"/>
      <c r="ADX66" s="248"/>
      <c r="ADY66" s="248"/>
      <c r="ADZ66" s="248"/>
      <c r="AEA66" s="248"/>
      <c r="AEB66" s="248"/>
      <c r="AEC66" s="248"/>
      <c r="AED66" s="248"/>
      <c r="AEE66" s="248"/>
      <c r="AEF66" s="248"/>
      <c r="AEG66" s="248"/>
      <c r="AEH66" s="248"/>
      <c r="AEI66" s="248"/>
      <c r="AEJ66" s="248"/>
      <c r="AEK66" s="248"/>
      <c r="AEL66" s="248"/>
      <c r="AEM66" s="248"/>
      <c r="AEN66" s="248"/>
      <c r="AEO66" s="248"/>
      <c r="AEP66" s="248"/>
      <c r="AEQ66" s="248"/>
      <c r="AER66" s="248"/>
      <c r="AES66" s="248"/>
      <c r="AET66" s="248"/>
      <c r="AEU66" s="248"/>
      <c r="AEV66" s="248"/>
      <c r="AEW66" s="248"/>
      <c r="AEX66" s="248"/>
      <c r="AEY66" s="248"/>
      <c r="AEZ66" s="248"/>
      <c r="AFA66" s="248"/>
      <c r="AFB66" s="248"/>
      <c r="AFC66" s="248"/>
      <c r="AFD66" s="248"/>
      <c r="AFE66" s="248"/>
      <c r="AFF66" s="248"/>
      <c r="AFG66" s="248"/>
      <c r="AFH66" s="248"/>
      <c r="AFI66" s="248"/>
      <c r="AFJ66" s="248"/>
      <c r="AFK66" s="248"/>
      <c r="AFL66" s="248"/>
      <c r="AFM66" s="248"/>
      <c r="AFN66" s="248"/>
      <c r="AFO66" s="248"/>
      <c r="AFP66" s="248"/>
      <c r="AFQ66" s="248"/>
      <c r="AFR66" s="248"/>
      <c r="AFS66" s="248"/>
      <c r="AFT66" s="248"/>
      <c r="AFU66" s="248"/>
      <c r="AFV66" s="248"/>
      <c r="AFW66" s="248"/>
      <c r="AFX66" s="248"/>
      <c r="AFY66" s="248"/>
      <c r="AFZ66" s="248"/>
      <c r="AGA66" s="248"/>
      <c r="AGB66" s="248"/>
      <c r="AGC66" s="248"/>
      <c r="AGD66" s="248"/>
      <c r="AGE66" s="248"/>
      <c r="AGF66" s="248"/>
      <c r="AGG66" s="248"/>
      <c r="AGH66" s="248"/>
      <c r="AGI66" s="248"/>
      <c r="AGJ66" s="248"/>
      <c r="AGK66" s="248"/>
      <c r="AGL66" s="248"/>
      <c r="AGM66" s="248"/>
      <c r="AGN66" s="248"/>
      <c r="AGO66" s="248"/>
      <c r="AGP66" s="248"/>
      <c r="AGQ66" s="248"/>
      <c r="AGR66" s="248"/>
      <c r="AGS66" s="248"/>
      <c r="AGT66" s="248"/>
      <c r="AGU66" s="248"/>
      <c r="AGV66" s="248"/>
      <c r="AGW66" s="248"/>
      <c r="AGX66" s="248"/>
      <c r="AGY66" s="248"/>
      <c r="AGZ66" s="248"/>
      <c r="AHA66" s="248"/>
      <c r="AHB66" s="248"/>
      <c r="AHC66" s="248"/>
      <c r="AHD66" s="248"/>
      <c r="AHE66" s="248"/>
      <c r="AHF66" s="248"/>
      <c r="AHG66" s="248"/>
      <c r="AHH66" s="248"/>
      <c r="AHI66" s="248"/>
      <c r="AHJ66" s="248"/>
      <c r="AHK66" s="248"/>
      <c r="AHL66" s="248"/>
      <c r="AHM66" s="248"/>
      <c r="AHN66" s="248"/>
      <c r="AHO66" s="248"/>
      <c r="AHP66" s="248"/>
      <c r="AHQ66" s="248"/>
      <c r="AHR66" s="248"/>
      <c r="AHS66" s="248"/>
      <c r="AHT66" s="248"/>
      <c r="AHU66" s="248"/>
      <c r="AHV66" s="248"/>
      <c r="AHW66" s="248"/>
      <c r="AHX66" s="248"/>
      <c r="AHY66" s="248"/>
      <c r="AHZ66" s="248"/>
      <c r="AIA66" s="248"/>
      <c r="AIB66" s="248"/>
      <c r="AIC66" s="248"/>
      <c r="AID66" s="248"/>
      <c r="AIE66" s="248"/>
      <c r="AIF66" s="248"/>
    </row>
    <row r="67" spans="1:916">
      <c r="C67" s="387"/>
      <c r="D67" s="387"/>
      <c r="E67" s="387"/>
      <c r="L67" s="388"/>
      <c r="N67" s="388"/>
      <c r="O67" s="388"/>
      <c r="W67" s="106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2"/>
      <c r="EI67" s="102"/>
      <c r="EJ67" s="102"/>
      <c r="EK67" s="102"/>
      <c r="EL67" s="102"/>
      <c r="EM67" s="102"/>
      <c r="EN67" s="102"/>
      <c r="EO67" s="102"/>
      <c r="EP67" s="102"/>
      <c r="EQ67" s="102"/>
      <c r="ER67" s="102"/>
      <c r="ES67" s="102"/>
      <c r="ET67" s="102"/>
      <c r="EU67" s="102"/>
      <c r="EV67" s="102"/>
      <c r="EW67" s="102"/>
      <c r="EX67" s="102"/>
      <c r="EY67" s="102"/>
      <c r="EZ67" s="102"/>
      <c r="FA67" s="102"/>
      <c r="FB67" s="102"/>
      <c r="FC67" s="102"/>
      <c r="FD67" s="102"/>
      <c r="FE67" s="102"/>
      <c r="FF67" s="102"/>
      <c r="FG67" s="102"/>
      <c r="FH67" s="102"/>
      <c r="FI67" s="102"/>
      <c r="FJ67" s="102"/>
      <c r="FK67" s="102"/>
      <c r="FL67" s="102"/>
      <c r="FM67" s="102"/>
      <c r="FN67" s="102"/>
      <c r="FO67" s="102"/>
      <c r="FP67" s="102"/>
      <c r="FQ67" s="102"/>
      <c r="FR67" s="102"/>
      <c r="FS67" s="102"/>
      <c r="FT67" s="102"/>
      <c r="FU67" s="102"/>
      <c r="FV67" s="248"/>
      <c r="FW67" s="248"/>
      <c r="FX67" s="248"/>
      <c r="FY67" s="248"/>
      <c r="FZ67" s="248"/>
      <c r="GA67" s="248"/>
      <c r="GB67" s="248"/>
      <c r="GC67" s="248"/>
      <c r="GD67" s="248"/>
      <c r="GE67" s="248"/>
      <c r="GF67" s="248"/>
      <c r="GG67" s="248"/>
      <c r="GH67" s="248"/>
      <c r="GI67" s="248"/>
      <c r="GJ67" s="248"/>
      <c r="GK67" s="248"/>
      <c r="GL67" s="248"/>
      <c r="GM67" s="248"/>
      <c r="GN67" s="248"/>
      <c r="GO67" s="248"/>
      <c r="GP67" s="248"/>
      <c r="GQ67" s="248"/>
      <c r="GR67" s="248"/>
      <c r="GS67" s="248"/>
      <c r="GT67" s="248"/>
      <c r="GU67" s="248"/>
      <c r="GV67" s="248"/>
      <c r="GW67" s="248"/>
      <c r="GX67" s="248"/>
      <c r="GY67" s="248"/>
      <c r="GZ67" s="248"/>
      <c r="HA67" s="248"/>
      <c r="HB67" s="248"/>
      <c r="HC67" s="248"/>
      <c r="HD67" s="248"/>
      <c r="HE67" s="248"/>
      <c r="HF67" s="248"/>
      <c r="HG67" s="248"/>
      <c r="HH67" s="248"/>
      <c r="HI67" s="248"/>
      <c r="HJ67" s="248"/>
      <c r="HK67" s="248"/>
      <c r="HL67" s="248"/>
      <c r="HM67" s="248"/>
      <c r="HN67" s="248"/>
      <c r="HO67" s="248"/>
      <c r="HP67" s="248"/>
      <c r="HQ67" s="248"/>
      <c r="HR67" s="248"/>
      <c r="HS67" s="248"/>
      <c r="HT67" s="248"/>
      <c r="HU67" s="248"/>
      <c r="HV67" s="248"/>
      <c r="HW67" s="248"/>
      <c r="HX67" s="248"/>
      <c r="HY67" s="248"/>
      <c r="HZ67" s="248"/>
      <c r="IA67" s="248"/>
      <c r="IB67" s="248"/>
      <c r="IC67" s="248"/>
      <c r="ID67" s="248"/>
      <c r="IE67" s="248"/>
      <c r="IF67" s="248"/>
      <c r="IG67" s="248"/>
      <c r="IH67" s="248"/>
      <c r="II67" s="248"/>
      <c r="IJ67" s="248"/>
      <c r="IK67" s="248"/>
      <c r="IL67" s="248"/>
      <c r="IM67" s="248"/>
      <c r="IN67" s="248"/>
      <c r="IO67" s="248"/>
      <c r="IP67" s="248"/>
      <c r="IQ67" s="248"/>
      <c r="IR67" s="248"/>
      <c r="IS67" s="248"/>
      <c r="IT67" s="248"/>
      <c r="IU67" s="248"/>
      <c r="IV67" s="248"/>
      <c r="IW67" s="248"/>
      <c r="IX67" s="248"/>
      <c r="IY67" s="248"/>
      <c r="IZ67" s="248"/>
      <c r="JA67" s="248"/>
      <c r="JB67" s="248"/>
      <c r="JC67" s="248"/>
      <c r="JD67" s="248"/>
      <c r="JE67" s="248"/>
      <c r="JF67" s="248"/>
      <c r="JG67" s="248"/>
      <c r="JH67" s="248"/>
      <c r="JI67" s="248"/>
      <c r="JJ67" s="248"/>
      <c r="JK67" s="248"/>
      <c r="JL67" s="248"/>
      <c r="JM67" s="248"/>
      <c r="JN67" s="248"/>
      <c r="JO67" s="248"/>
      <c r="JP67" s="248"/>
      <c r="JQ67" s="248"/>
      <c r="JR67" s="248"/>
      <c r="JS67" s="248"/>
      <c r="JT67" s="248"/>
      <c r="JU67" s="248"/>
      <c r="JV67" s="248"/>
      <c r="JW67" s="248"/>
      <c r="JX67" s="248"/>
      <c r="JY67" s="248"/>
      <c r="JZ67" s="248"/>
      <c r="KA67" s="248"/>
      <c r="KB67" s="248"/>
      <c r="KC67" s="248"/>
      <c r="KD67" s="248"/>
      <c r="KE67" s="248"/>
      <c r="KF67" s="248"/>
      <c r="KG67" s="248"/>
      <c r="KH67" s="248"/>
      <c r="KI67" s="248"/>
      <c r="KJ67" s="248"/>
      <c r="KK67" s="248"/>
      <c r="KL67" s="248"/>
      <c r="KM67" s="248"/>
      <c r="KN67" s="248"/>
      <c r="KO67" s="248"/>
      <c r="KP67" s="248"/>
      <c r="KQ67" s="248"/>
      <c r="KR67" s="248"/>
      <c r="KS67" s="248"/>
      <c r="KT67" s="248"/>
      <c r="KU67" s="248"/>
      <c r="KV67" s="248"/>
      <c r="KW67" s="248"/>
      <c r="KX67" s="248"/>
      <c r="KY67" s="248"/>
      <c r="KZ67" s="248"/>
      <c r="LA67" s="248"/>
      <c r="LB67" s="248"/>
      <c r="LC67" s="248"/>
      <c r="LD67" s="248"/>
      <c r="LE67" s="248"/>
      <c r="LF67" s="248"/>
      <c r="LG67" s="248"/>
      <c r="LH67" s="248"/>
      <c r="LI67" s="248"/>
      <c r="LJ67" s="248"/>
      <c r="LK67" s="248"/>
      <c r="LL67" s="248"/>
      <c r="LM67" s="248"/>
      <c r="LN67" s="248"/>
      <c r="LO67" s="248"/>
      <c r="LP67" s="248"/>
      <c r="LQ67" s="248"/>
      <c r="LR67" s="248"/>
      <c r="LS67" s="248"/>
      <c r="LT67" s="248"/>
      <c r="LU67" s="248"/>
      <c r="LV67" s="248"/>
      <c r="LW67" s="248"/>
      <c r="LX67" s="248"/>
      <c r="LY67" s="248"/>
      <c r="LZ67" s="248"/>
      <c r="MA67" s="248"/>
      <c r="MB67" s="248"/>
      <c r="MC67" s="248"/>
      <c r="MD67" s="248"/>
      <c r="ME67" s="248"/>
      <c r="MF67" s="248"/>
      <c r="MG67" s="248"/>
      <c r="MH67" s="248"/>
      <c r="MI67" s="248"/>
      <c r="MJ67" s="248"/>
      <c r="MK67" s="248"/>
      <c r="ML67" s="248"/>
      <c r="MM67" s="248"/>
      <c r="MN67" s="248"/>
      <c r="MO67" s="248"/>
      <c r="MP67" s="248"/>
      <c r="MQ67" s="248"/>
      <c r="MR67" s="248"/>
      <c r="MS67" s="248"/>
      <c r="MT67" s="248"/>
      <c r="MU67" s="248"/>
      <c r="MV67" s="248"/>
      <c r="MW67" s="248"/>
      <c r="MX67" s="248"/>
      <c r="MY67" s="248"/>
      <c r="MZ67" s="248"/>
      <c r="NA67" s="248"/>
      <c r="NB67" s="248"/>
      <c r="NC67" s="248"/>
      <c r="ND67" s="248"/>
      <c r="NE67" s="248"/>
      <c r="NF67" s="248"/>
      <c r="NG67" s="248"/>
      <c r="NH67" s="248"/>
      <c r="NI67" s="248"/>
      <c r="NJ67" s="248"/>
      <c r="NK67" s="248"/>
      <c r="NL67" s="248"/>
      <c r="NM67" s="248"/>
      <c r="NN67" s="248"/>
      <c r="NO67" s="248"/>
      <c r="NP67" s="248"/>
      <c r="NQ67" s="248"/>
      <c r="NR67" s="248"/>
      <c r="NS67" s="248"/>
      <c r="NT67" s="248"/>
      <c r="NU67" s="248"/>
      <c r="NV67" s="248"/>
      <c r="NW67" s="248"/>
      <c r="NX67" s="248"/>
      <c r="NY67" s="248"/>
      <c r="NZ67" s="248"/>
      <c r="OA67" s="248"/>
      <c r="OB67" s="248"/>
      <c r="OC67" s="248"/>
      <c r="OD67" s="248"/>
      <c r="OE67" s="248"/>
      <c r="OF67" s="248"/>
      <c r="OG67" s="248"/>
      <c r="OH67" s="248"/>
      <c r="OI67" s="248"/>
      <c r="OJ67" s="248"/>
      <c r="OK67" s="248"/>
      <c r="OL67" s="248"/>
      <c r="OM67" s="248"/>
      <c r="ON67" s="248"/>
      <c r="OO67" s="248"/>
      <c r="OP67" s="248"/>
      <c r="OQ67" s="248"/>
      <c r="OR67" s="248"/>
      <c r="OS67" s="248"/>
      <c r="OT67" s="248"/>
      <c r="OU67" s="248"/>
      <c r="OV67" s="248"/>
      <c r="OW67" s="248"/>
      <c r="OX67" s="248"/>
      <c r="OY67" s="248"/>
      <c r="OZ67" s="248"/>
      <c r="PA67" s="248"/>
      <c r="PB67" s="248"/>
      <c r="PC67" s="248"/>
      <c r="PD67" s="248"/>
      <c r="PE67" s="248"/>
      <c r="PF67" s="248"/>
      <c r="PG67" s="248"/>
      <c r="PH67" s="248"/>
      <c r="PI67" s="248"/>
      <c r="PJ67" s="248"/>
      <c r="PK67" s="248"/>
      <c r="PL67" s="248"/>
      <c r="PM67" s="248"/>
      <c r="PN67" s="248"/>
      <c r="PO67" s="248"/>
      <c r="PP67" s="248"/>
      <c r="PQ67" s="248"/>
      <c r="PR67" s="248"/>
      <c r="PS67" s="248"/>
      <c r="PT67" s="248"/>
      <c r="PU67" s="248"/>
      <c r="PV67" s="248"/>
      <c r="PW67" s="248"/>
      <c r="PX67" s="248"/>
      <c r="PY67" s="248"/>
      <c r="PZ67" s="248"/>
      <c r="QA67" s="248"/>
      <c r="QB67" s="248"/>
      <c r="QC67" s="248"/>
      <c r="QD67" s="248"/>
      <c r="QE67" s="248"/>
      <c r="QF67" s="248"/>
      <c r="QG67" s="248"/>
      <c r="QH67" s="248"/>
      <c r="QI67" s="248"/>
      <c r="QJ67" s="248"/>
      <c r="QK67" s="248"/>
      <c r="QL67" s="248"/>
      <c r="QM67" s="248"/>
      <c r="QN67" s="248"/>
      <c r="QO67" s="248"/>
      <c r="QP67" s="248"/>
      <c r="QQ67" s="248"/>
      <c r="QR67" s="248"/>
      <c r="QS67" s="248"/>
      <c r="QT67" s="248"/>
      <c r="QU67" s="248"/>
      <c r="QV67" s="248"/>
      <c r="QW67" s="248"/>
      <c r="QX67" s="248"/>
      <c r="QY67" s="248"/>
      <c r="QZ67" s="248"/>
      <c r="RA67" s="248"/>
      <c r="RB67" s="248"/>
      <c r="RC67" s="248"/>
      <c r="RD67" s="248"/>
      <c r="RE67" s="248"/>
      <c r="RF67" s="248"/>
      <c r="RG67" s="248"/>
      <c r="RH67" s="248"/>
      <c r="RI67" s="248"/>
      <c r="RJ67" s="248"/>
      <c r="RK67" s="248"/>
      <c r="RL67" s="248"/>
      <c r="RM67" s="248"/>
      <c r="RN67" s="248"/>
      <c r="RO67" s="248"/>
      <c r="RP67" s="248"/>
      <c r="RQ67" s="248"/>
      <c r="RR67" s="248"/>
      <c r="RS67" s="248"/>
      <c r="RT67" s="248"/>
      <c r="RU67" s="248"/>
      <c r="RV67" s="248"/>
      <c r="RW67" s="248"/>
      <c r="RX67" s="248"/>
      <c r="RY67" s="248"/>
      <c r="RZ67" s="248"/>
      <c r="SA67" s="248"/>
      <c r="SB67" s="248"/>
      <c r="SC67" s="248"/>
      <c r="SD67" s="248"/>
      <c r="SE67" s="248"/>
      <c r="SF67" s="248"/>
      <c r="SG67" s="248"/>
      <c r="SH67" s="248"/>
      <c r="SI67" s="248"/>
      <c r="SJ67" s="248"/>
      <c r="SK67" s="248"/>
      <c r="SL67" s="248"/>
      <c r="SM67" s="248"/>
      <c r="SN67" s="248"/>
      <c r="SO67" s="248"/>
      <c r="SP67" s="248"/>
      <c r="SQ67" s="248"/>
      <c r="SR67" s="248"/>
      <c r="SS67" s="248"/>
      <c r="ST67" s="248"/>
      <c r="SU67" s="248"/>
      <c r="SV67" s="248"/>
      <c r="SW67" s="248"/>
      <c r="SX67" s="248"/>
      <c r="SY67" s="248"/>
      <c r="SZ67" s="248"/>
      <c r="TA67" s="248"/>
      <c r="TB67" s="248"/>
      <c r="TC67" s="248"/>
      <c r="TD67" s="248"/>
      <c r="TE67" s="248"/>
      <c r="TF67" s="248"/>
      <c r="TG67" s="248"/>
      <c r="TH67" s="248"/>
      <c r="TI67" s="248"/>
      <c r="TJ67" s="248"/>
      <c r="TK67" s="248"/>
      <c r="TL67" s="248"/>
      <c r="TM67" s="248"/>
      <c r="TN67" s="248"/>
      <c r="TO67" s="248"/>
      <c r="TP67" s="248"/>
      <c r="TQ67" s="248"/>
      <c r="TR67" s="248"/>
      <c r="TS67" s="248"/>
      <c r="TT67" s="248"/>
      <c r="TU67" s="248"/>
      <c r="TV67" s="248"/>
      <c r="TW67" s="248"/>
      <c r="TX67" s="248"/>
      <c r="TY67" s="248"/>
      <c r="TZ67" s="248"/>
      <c r="UA67" s="248"/>
      <c r="UB67" s="248"/>
      <c r="UC67" s="248"/>
      <c r="UD67" s="248"/>
      <c r="UE67" s="248"/>
      <c r="UF67" s="248"/>
      <c r="UG67" s="248"/>
      <c r="UH67" s="248"/>
      <c r="UI67" s="248"/>
      <c r="UJ67" s="248"/>
      <c r="UK67" s="248"/>
      <c r="UL67" s="248"/>
      <c r="UM67" s="248"/>
      <c r="UN67" s="248"/>
      <c r="UO67" s="248"/>
      <c r="UP67" s="248"/>
      <c r="UQ67" s="248"/>
      <c r="UR67" s="248"/>
      <c r="US67" s="248"/>
      <c r="UT67" s="248"/>
      <c r="UU67" s="248"/>
      <c r="UV67" s="248"/>
      <c r="UW67" s="248"/>
      <c r="UX67" s="248"/>
      <c r="UY67" s="248"/>
      <c r="UZ67" s="248"/>
      <c r="VA67" s="248"/>
      <c r="VB67" s="248"/>
      <c r="VC67" s="248"/>
      <c r="VD67" s="248"/>
      <c r="VE67" s="248"/>
      <c r="VF67" s="248"/>
      <c r="VG67" s="248"/>
      <c r="VH67" s="248"/>
      <c r="VI67" s="248"/>
      <c r="VJ67" s="248"/>
      <c r="VK67" s="248"/>
      <c r="VL67" s="248"/>
      <c r="VM67" s="248"/>
      <c r="VN67" s="248"/>
      <c r="VO67" s="248"/>
      <c r="VP67" s="248"/>
      <c r="VQ67" s="248"/>
      <c r="VR67" s="248"/>
      <c r="VS67" s="248"/>
      <c r="VT67" s="248"/>
      <c r="VU67" s="248"/>
      <c r="VV67" s="248"/>
      <c r="VW67" s="248"/>
      <c r="VX67" s="248"/>
      <c r="VY67" s="248"/>
      <c r="VZ67" s="248"/>
      <c r="WA67" s="248"/>
      <c r="WB67" s="248"/>
      <c r="WC67" s="248"/>
      <c r="WD67" s="248"/>
      <c r="WE67" s="248"/>
      <c r="WF67" s="248"/>
      <c r="WG67" s="248"/>
      <c r="WH67" s="248"/>
      <c r="WI67" s="248"/>
      <c r="WJ67" s="248"/>
      <c r="WK67" s="248"/>
      <c r="WL67" s="248"/>
      <c r="WM67" s="248"/>
      <c r="WN67" s="248"/>
      <c r="WO67" s="248"/>
      <c r="WP67" s="248"/>
      <c r="WQ67" s="248"/>
      <c r="WR67" s="248"/>
      <c r="WS67" s="248"/>
      <c r="WT67" s="248"/>
      <c r="WU67" s="248"/>
      <c r="WV67" s="248"/>
      <c r="WW67" s="248"/>
      <c r="WX67" s="248"/>
      <c r="WY67" s="248"/>
      <c r="WZ67" s="248"/>
      <c r="XA67" s="248"/>
      <c r="XB67" s="248"/>
      <c r="XC67" s="248"/>
      <c r="XD67" s="248"/>
      <c r="XE67" s="248"/>
      <c r="XF67" s="248"/>
      <c r="XG67" s="248"/>
      <c r="XH67" s="248"/>
      <c r="XI67" s="248"/>
      <c r="XJ67" s="248"/>
      <c r="XK67" s="248"/>
      <c r="XL67" s="248"/>
      <c r="XM67" s="248"/>
      <c r="XN67" s="248"/>
      <c r="XO67" s="248"/>
      <c r="XP67" s="248"/>
      <c r="XQ67" s="248"/>
      <c r="XR67" s="248"/>
      <c r="XS67" s="248"/>
      <c r="XT67" s="248"/>
      <c r="XU67" s="248"/>
      <c r="XV67" s="248"/>
      <c r="XW67" s="248"/>
      <c r="XX67" s="248"/>
      <c r="XY67" s="248"/>
      <c r="XZ67" s="248"/>
      <c r="YA67" s="248"/>
      <c r="YB67" s="248"/>
      <c r="YC67" s="248"/>
      <c r="YD67" s="248"/>
      <c r="YE67" s="248"/>
      <c r="YF67" s="248"/>
      <c r="YG67" s="248"/>
      <c r="YH67" s="248"/>
      <c r="YI67" s="248"/>
      <c r="YJ67" s="248"/>
      <c r="YK67" s="248"/>
      <c r="YL67" s="248"/>
      <c r="YM67" s="248"/>
      <c r="YN67" s="248"/>
      <c r="YO67" s="248"/>
      <c r="YP67" s="248"/>
      <c r="YQ67" s="248"/>
      <c r="YR67" s="248"/>
      <c r="YS67" s="248"/>
      <c r="YT67" s="248"/>
      <c r="YU67" s="248"/>
      <c r="YV67" s="248"/>
      <c r="YW67" s="248"/>
      <c r="YX67" s="248"/>
      <c r="YY67" s="248"/>
      <c r="YZ67" s="248"/>
      <c r="ZA67" s="248"/>
      <c r="ZB67" s="248"/>
      <c r="ZC67" s="248"/>
      <c r="ZD67" s="248"/>
      <c r="ZE67" s="248"/>
      <c r="ZF67" s="248"/>
      <c r="ZG67" s="248"/>
      <c r="ZH67" s="248"/>
      <c r="ZI67" s="248"/>
      <c r="ZJ67" s="248"/>
      <c r="ZK67" s="248"/>
      <c r="ZL67" s="248"/>
      <c r="ZM67" s="248"/>
      <c r="ZN67" s="248"/>
      <c r="ZO67" s="248"/>
      <c r="ZP67" s="248"/>
      <c r="ZQ67" s="248"/>
      <c r="ZR67" s="248"/>
      <c r="ZS67" s="248"/>
      <c r="ZT67" s="248"/>
      <c r="ZU67" s="248"/>
      <c r="ZV67" s="248"/>
      <c r="ZW67" s="248"/>
      <c r="ZX67" s="248"/>
      <c r="ZY67" s="248"/>
      <c r="ZZ67" s="248"/>
      <c r="AAA67" s="248"/>
      <c r="AAB67" s="248"/>
      <c r="AAC67" s="248"/>
      <c r="AAD67" s="248"/>
      <c r="AAE67" s="248"/>
      <c r="AAF67" s="248"/>
      <c r="AAG67" s="248"/>
      <c r="AAH67" s="248"/>
      <c r="AAI67" s="248"/>
      <c r="AAJ67" s="248"/>
      <c r="AAK67" s="248"/>
      <c r="AAL67" s="248"/>
      <c r="AAM67" s="248"/>
      <c r="AAN67" s="248"/>
      <c r="AAO67" s="248"/>
      <c r="AAP67" s="248"/>
      <c r="AAQ67" s="248"/>
      <c r="AAR67" s="248"/>
      <c r="AAS67" s="248"/>
      <c r="AAT67" s="248"/>
      <c r="AAU67" s="248"/>
      <c r="AAV67" s="248"/>
      <c r="AAW67" s="248"/>
      <c r="AAX67" s="248"/>
      <c r="AAY67" s="248"/>
      <c r="AAZ67" s="248"/>
      <c r="ABA67" s="248"/>
      <c r="ABB67" s="248"/>
      <c r="ABC67" s="248"/>
      <c r="ABD67" s="248"/>
      <c r="ABE67" s="248"/>
      <c r="ABF67" s="248"/>
      <c r="ABG67" s="248"/>
      <c r="ABH67" s="248"/>
      <c r="ABI67" s="248"/>
      <c r="ABJ67" s="248"/>
      <c r="ABK67" s="248"/>
      <c r="ABL67" s="248"/>
      <c r="ABM67" s="248"/>
      <c r="ABN67" s="248"/>
      <c r="ABO67" s="248"/>
      <c r="ABP67" s="248"/>
      <c r="ABQ67" s="248"/>
      <c r="ABR67" s="248"/>
      <c r="ABS67" s="248"/>
      <c r="ABT67" s="248"/>
      <c r="ABU67" s="248"/>
      <c r="ABV67" s="248"/>
      <c r="ABW67" s="248"/>
      <c r="ABX67" s="248"/>
      <c r="ABY67" s="248"/>
      <c r="ABZ67" s="248"/>
      <c r="ACA67" s="248"/>
      <c r="ACB67" s="248"/>
      <c r="ACC67" s="248"/>
      <c r="ACD67" s="248"/>
      <c r="ACE67" s="248"/>
      <c r="ACF67" s="248"/>
      <c r="ACG67" s="248"/>
      <c r="ACH67" s="248"/>
      <c r="ACI67" s="248"/>
      <c r="ACJ67" s="248"/>
      <c r="ACK67" s="248"/>
      <c r="ACL67" s="248"/>
      <c r="ACM67" s="248"/>
      <c r="ACN67" s="248"/>
      <c r="ACO67" s="248"/>
      <c r="ACP67" s="248"/>
      <c r="ACQ67" s="248"/>
      <c r="ACR67" s="248"/>
      <c r="ACS67" s="248"/>
      <c r="ACT67" s="248"/>
      <c r="ACU67" s="248"/>
      <c r="ACV67" s="248"/>
      <c r="ACW67" s="248"/>
      <c r="ACX67" s="248"/>
      <c r="ACY67" s="248"/>
      <c r="ACZ67" s="248"/>
      <c r="ADA67" s="248"/>
      <c r="ADB67" s="248"/>
      <c r="ADC67" s="248"/>
      <c r="ADD67" s="248"/>
      <c r="ADE67" s="248"/>
      <c r="ADF67" s="248"/>
      <c r="ADG67" s="248"/>
      <c r="ADH67" s="248"/>
      <c r="ADI67" s="248"/>
      <c r="ADJ67" s="248"/>
      <c r="ADK67" s="248"/>
      <c r="ADL67" s="248"/>
      <c r="ADM67" s="248"/>
      <c r="ADN67" s="248"/>
      <c r="ADO67" s="248"/>
      <c r="ADP67" s="248"/>
      <c r="ADQ67" s="248"/>
      <c r="ADR67" s="248"/>
      <c r="ADS67" s="248"/>
      <c r="ADT67" s="248"/>
      <c r="ADU67" s="248"/>
      <c r="ADV67" s="248"/>
      <c r="ADW67" s="248"/>
      <c r="ADX67" s="248"/>
      <c r="ADY67" s="248"/>
      <c r="ADZ67" s="248"/>
      <c r="AEA67" s="248"/>
      <c r="AEB67" s="248"/>
      <c r="AEC67" s="248"/>
      <c r="AED67" s="248"/>
      <c r="AEE67" s="248"/>
      <c r="AEF67" s="248"/>
      <c r="AEG67" s="248"/>
      <c r="AEH67" s="248"/>
      <c r="AEI67" s="248"/>
      <c r="AEJ67" s="248"/>
      <c r="AEK67" s="248"/>
      <c r="AEL67" s="248"/>
      <c r="AEM67" s="248"/>
      <c r="AEN67" s="248"/>
      <c r="AEO67" s="248"/>
      <c r="AEP67" s="248"/>
      <c r="AEQ67" s="248"/>
      <c r="AER67" s="248"/>
      <c r="AES67" s="248"/>
      <c r="AET67" s="248"/>
      <c r="AEU67" s="248"/>
      <c r="AEV67" s="248"/>
      <c r="AEW67" s="248"/>
      <c r="AEX67" s="248"/>
      <c r="AEY67" s="248"/>
      <c r="AEZ67" s="248"/>
      <c r="AFA67" s="248"/>
      <c r="AFB67" s="248"/>
      <c r="AFC67" s="248"/>
      <c r="AFD67" s="248"/>
      <c r="AFE67" s="248"/>
      <c r="AFF67" s="248"/>
      <c r="AFG67" s="248"/>
      <c r="AFH67" s="248"/>
      <c r="AFI67" s="248"/>
      <c r="AFJ67" s="248"/>
      <c r="AFK67" s="248"/>
      <c r="AFL67" s="248"/>
      <c r="AFM67" s="248"/>
      <c r="AFN67" s="248"/>
      <c r="AFO67" s="248"/>
      <c r="AFP67" s="248"/>
      <c r="AFQ67" s="248"/>
      <c r="AFR67" s="248"/>
      <c r="AFS67" s="248"/>
      <c r="AFT67" s="248"/>
      <c r="AFU67" s="248"/>
      <c r="AFV67" s="248"/>
      <c r="AFW67" s="248"/>
      <c r="AFX67" s="248"/>
      <c r="AFY67" s="248"/>
      <c r="AFZ67" s="248"/>
      <c r="AGA67" s="248"/>
      <c r="AGB67" s="248"/>
      <c r="AGC67" s="248"/>
      <c r="AGD67" s="248"/>
      <c r="AGE67" s="248"/>
      <c r="AGF67" s="248"/>
      <c r="AGG67" s="248"/>
      <c r="AGH67" s="248"/>
      <c r="AGI67" s="248"/>
      <c r="AGJ67" s="248"/>
      <c r="AGK67" s="248"/>
      <c r="AGL67" s="248"/>
      <c r="AGM67" s="248"/>
      <c r="AGN67" s="248"/>
      <c r="AGO67" s="248"/>
      <c r="AGP67" s="248"/>
      <c r="AGQ67" s="248"/>
      <c r="AGR67" s="248"/>
      <c r="AGS67" s="248"/>
      <c r="AGT67" s="248"/>
      <c r="AGU67" s="248"/>
      <c r="AGV67" s="248"/>
      <c r="AGW67" s="248"/>
      <c r="AGX67" s="248"/>
      <c r="AGY67" s="248"/>
      <c r="AGZ67" s="248"/>
      <c r="AHA67" s="248"/>
      <c r="AHB67" s="248"/>
      <c r="AHC67" s="248"/>
      <c r="AHD67" s="248"/>
      <c r="AHE67" s="248"/>
      <c r="AHF67" s="248"/>
      <c r="AHG67" s="248"/>
      <c r="AHH67" s="248"/>
      <c r="AHI67" s="248"/>
      <c r="AHJ67" s="248"/>
      <c r="AHK67" s="248"/>
      <c r="AHL67" s="248"/>
      <c r="AHM67" s="248"/>
      <c r="AHN67" s="248"/>
      <c r="AHO67" s="248"/>
      <c r="AHP67" s="248"/>
      <c r="AHQ67" s="248"/>
      <c r="AHR67" s="248"/>
      <c r="AHS67" s="248"/>
      <c r="AHT67" s="248"/>
      <c r="AHU67" s="248"/>
      <c r="AHV67" s="248"/>
      <c r="AHW67" s="248"/>
      <c r="AHX67" s="248"/>
      <c r="AHY67" s="248"/>
      <c r="AHZ67" s="248"/>
      <c r="AIA67" s="248"/>
      <c r="AIB67" s="248"/>
      <c r="AIC67" s="248"/>
      <c r="AID67" s="248"/>
      <c r="AIE67" s="248"/>
      <c r="AIF67" s="248"/>
    </row>
    <row r="68" spans="1:916">
      <c r="J68" s="388"/>
      <c r="K68" s="388"/>
      <c r="L68" s="388"/>
      <c r="O68" s="388"/>
      <c r="W68" s="106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  <c r="EO68" s="102"/>
      <c r="EP68" s="102"/>
      <c r="EQ68" s="102"/>
      <c r="ER68" s="102"/>
      <c r="ES68" s="102"/>
      <c r="ET68" s="102"/>
      <c r="EU68" s="102"/>
      <c r="EV68" s="102"/>
      <c r="EW68" s="102"/>
      <c r="EX68" s="102"/>
      <c r="EY68" s="102"/>
      <c r="EZ68" s="102"/>
      <c r="FA68" s="102"/>
      <c r="FB68" s="102"/>
      <c r="FC68" s="102"/>
      <c r="FD68" s="102"/>
      <c r="FE68" s="102"/>
      <c r="FF68" s="102"/>
      <c r="FG68" s="102"/>
      <c r="FH68" s="102"/>
      <c r="FI68" s="102"/>
      <c r="FJ68" s="102"/>
      <c r="FK68" s="102"/>
      <c r="FL68" s="102"/>
      <c r="FM68" s="102"/>
      <c r="FN68" s="102"/>
      <c r="FO68" s="102"/>
      <c r="FP68" s="102"/>
      <c r="FQ68" s="102"/>
      <c r="FR68" s="102"/>
      <c r="FS68" s="102"/>
      <c r="FT68" s="102"/>
      <c r="FU68" s="102"/>
      <c r="FV68" s="248"/>
      <c r="FW68" s="248"/>
      <c r="FX68" s="248"/>
      <c r="FY68" s="248"/>
      <c r="FZ68" s="248"/>
      <c r="GA68" s="248"/>
      <c r="GB68" s="248"/>
      <c r="GC68" s="248"/>
      <c r="GD68" s="248"/>
      <c r="GE68" s="248"/>
      <c r="GF68" s="248"/>
      <c r="GG68" s="248"/>
      <c r="GH68" s="248"/>
      <c r="GI68" s="248"/>
      <c r="GJ68" s="248"/>
      <c r="GK68" s="248"/>
      <c r="GL68" s="248"/>
      <c r="GM68" s="248"/>
      <c r="GN68" s="248"/>
      <c r="GO68" s="248"/>
      <c r="GP68" s="248"/>
      <c r="GQ68" s="248"/>
      <c r="GR68" s="248"/>
      <c r="GS68" s="248"/>
      <c r="GT68" s="248"/>
      <c r="GU68" s="248"/>
      <c r="GV68" s="248"/>
      <c r="GW68" s="248"/>
      <c r="GX68" s="248"/>
      <c r="GY68" s="248"/>
      <c r="GZ68" s="248"/>
      <c r="HA68" s="248"/>
      <c r="HB68" s="248"/>
      <c r="HC68" s="248"/>
      <c r="HD68" s="248"/>
      <c r="HE68" s="248"/>
      <c r="HF68" s="248"/>
      <c r="HG68" s="248"/>
      <c r="HH68" s="248"/>
      <c r="HI68" s="248"/>
      <c r="HJ68" s="248"/>
      <c r="HK68" s="248"/>
      <c r="HL68" s="248"/>
      <c r="HM68" s="248"/>
      <c r="HN68" s="248"/>
      <c r="HO68" s="248"/>
      <c r="HP68" s="248"/>
      <c r="HQ68" s="248"/>
      <c r="HR68" s="248"/>
      <c r="HS68" s="248"/>
      <c r="HT68" s="248"/>
      <c r="HU68" s="248"/>
      <c r="HV68" s="248"/>
      <c r="HW68" s="248"/>
      <c r="HX68" s="248"/>
      <c r="HY68" s="248"/>
      <c r="HZ68" s="248"/>
      <c r="IA68" s="248"/>
      <c r="IB68" s="248"/>
      <c r="IC68" s="248"/>
      <c r="ID68" s="248"/>
      <c r="IE68" s="248"/>
      <c r="IF68" s="248"/>
      <c r="IG68" s="248"/>
      <c r="IH68" s="248"/>
      <c r="II68" s="248"/>
      <c r="IJ68" s="248"/>
      <c r="IK68" s="248"/>
      <c r="IL68" s="248"/>
      <c r="IM68" s="248"/>
      <c r="IN68" s="248"/>
      <c r="IO68" s="248"/>
      <c r="IP68" s="248"/>
      <c r="IQ68" s="248"/>
      <c r="IR68" s="248"/>
      <c r="IS68" s="248"/>
      <c r="IT68" s="248"/>
      <c r="IU68" s="248"/>
      <c r="IV68" s="248"/>
      <c r="IW68" s="248"/>
      <c r="IX68" s="248"/>
      <c r="IY68" s="248"/>
      <c r="IZ68" s="248"/>
      <c r="JA68" s="248"/>
      <c r="JB68" s="248"/>
      <c r="JC68" s="248"/>
      <c r="JD68" s="248"/>
      <c r="JE68" s="248"/>
      <c r="JF68" s="248"/>
      <c r="JG68" s="248"/>
      <c r="JH68" s="248"/>
      <c r="JI68" s="248"/>
      <c r="JJ68" s="248"/>
      <c r="JK68" s="248"/>
      <c r="JL68" s="248"/>
      <c r="JM68" s="248"/>
      <c r="JN68" s="248"/>
      <c r="JO68" s="248"/>
      <c r="JP68" s="248"/>
      <c r="JQ68" s="248"/>
      <c r="JR68" s="248"/>
      <c r="JS68" s="248"/>
      <c r="JT68" s="248"/>
      <c r="JU68" s="248"/>
      <c r="JV68" s="248"/>
      <c r="JW68" s="248"/>
      <c r="JX68" s="248"/>
      <c r="JY68" s="248"/>
      <c r="JZ68" s="248"/>
      <c r="KA68" s="248"/>
      <c r="KB68" s="248"/>
      <c r="KC68" s="248"/>
      <c r="KD68" s="248"/>
      <c r="KE68" s="248"/>
      <c r="KF68" s="248"/>
      <c r="KG68" s="248"/>
      <c r="KH68" s="248"/>
      <c r="KI68" s="248"/>
      <c r="KJ68" s="248"/>
      <c r="KK68" s="248"/>
      <c r="KL68" s="248"/>
      <c r="KM68" s="248"/>
      <c r="KN68" s="248"/>
      <c r="KO68" s="248"/>
      <c r="KP68" s="248"/>
      <c r="KQ68" s="248"/>
      <c r="KR68" s="248"/>
      <c r="KS68" s="248"/>
      <c r="KT68" s="248"/>
      <c r="KU68" s="248"/>
      <c r="KV68" s="248"/>
      <c r="KW68" s="248"/>
      <c r="KX68" s="248"/>
      <c r="KY68" s="248"/>
      <c r="KZ68" s="248"/>
      <c r="LA68" s="248"/>
      <c r="LB68" s="248"/>
      <c r="LC68" s="248"/>
      <c r="LD68" s="248"/>
      <c r="LE68" s="248"/>
      <c r="LF68" s="248"/>
      <c r="LG68" s="248"/>
      <c r="LH68" s="248"/>
      <c r="LI68" s="248"/>
      <c r="LJ68" s="248"/>
      <c r="LK68" s="248"/>
      <c r="LL68" s="248"/>
      <c r="LM68" s="248"/>
      <c r="LN68" s="248"/>
      <c r="LO68" s="248"/>
      <c r="LP68" s="248"/>
      <c r="LQ68" s="248"/>
      <c r="LR68" s="248"/>
      <c r="LS68" s="248"/>
      <c r="LT68" s="248"/>
      <c r="LU68" s="248"/>
      <c r="LV68" s="248"/>
      <c r="LW68" s="248"/>
      <c r="LX68" s="248"/>
      <c r="LY68" s="248"/>
      <c r="LZ68" s="248"/>
      <c r="MA68" s="248"/>
      <c r="MB68" s="248"/>
      <c r="MC68" s="248"/>
      <c r="MD68" s="248"/>
      <c r="ME68" s="248"/>
      <c r="MF68" s="248"/>
      <c r="MG68" s="248"/>
      <c r="MH68" s="248"/>
      <c r="MI68" s="248"/>
      <c r="MJ68" s="248"/>
      <c r="MK68" s="248"/>
      <c r="ML68" s="248"/>
      <c r="MM68" s="248"/>
      <c r="MN68" s="248"/>
      <c r="MO68" s="248"/>
      <c r="MP68" s="248"/>
      <c r="MQ68" s="248"/>
      <c r="MR68" s="248"/>
      <c r="MS68" s="248"/>
      <c r="MT68" s="248"/>
      <c r="MU68" s="248"/>
      <c r="MV68" s="248"/>
      <c r="MW68" s="248"/>
      <c r="MX68" s="248"/>
      <c r="MY68" s="248"/>
      <c r="MZ68" s="248"/>
      <c r="NA68" s="248"/>
      <c r="NB68" s="248"/>
      <c r="NC68" s="248"/>
      <c r="ND68" s="248"/>
      <c r="NE68" s="248"/>
      <c r="NF68" s="248"/>
      <c r="NG68" s="248"/>
      <c r="NH68" s="248"/>
      <c r="NI68" s="248"/>
      <c r="NJ68" s="248"/>
      <c r="NK68" s="248"/>
      <c r="NL68" s="248"/>
      <c r="NM68" s="248"/>
      <c r="NN68" s="248"/>
      <c r="NO68" s="248"/>
      <c r="NP68" s="248"/>
      <c r="NQ68" s="248"/>
      <c r="NR68" s="248"/>
      <c r="NS68" s="248"/>
      <c r="NT68" s="248"/>
      <c r="NU68" s="248"/>
      <c r="NV68" s="248"/>
      <c r="NW68" s="248"/>
      <c r="NX68" s="248"/>
      <c r="NY68" s="248"/>
      <c r="NZ68" s="248"/>
      <c r="OA68" s="248"/>
      <c r="OB68" s="248"/>
      <c r="OC68" s="248"/>
      <c r="OD68" s="248"/>
      <c r="OE68" s="248"/>
      <c r="OF68" s="248"/>
      <c r="OG68" s="248"/>
      <c r="OH68" s="248"/>
      <c r="OI68" s="248"/>
      <c r="OJ68" s="248"/>
      <c r="OK68" s="248"/>
      <c r="OL68" s="248"/>
      <c r="OM68" s="248"/>
      <c r="ON68" s="248"/>
      <c r="OO68" s="248"/>
      <c r="OP68" s="248"/>
      <c r="OQ68" s="248"/>
      <c r="OR68" s="248"/>
      <c r="OS68" s="248"/>
      <c r="OT68" s="248"/>
      <c r="OU68" s="248"/>
      <c r="OV68" s="248"/>
      <c r="OW68" s="248"/>
      <c r="OX68" s="248"/>
      <c r="OY68" s="248"/>
      <c r="OZ68" s="248"/>
      <c r="PA68" s="248"/>
      <c r="PB68" s="248"/>
      <c r="PC68" s="248"/>
      <c r="PD68" s="248"/>
      <c r="PE68" s="248"/>
      <c r="PF68" s="248"/>
      <c r="PG68" s="248"/>
      <c r="PH68" s="248"/>
      <c r="PI68" s="248"/>
      <c r="PJ68" s="248"/>
      <c r="PK68" s="248"/>
      <c r="PL68" s="248"/>
      <c r="PM68" s="248"/>
      <c r="PN68" s="248"/>
      <c r="PO68" s="248"/>
      <c r="PP68" s="248"/>
      <c r="PQ68" s="248"/>
      <c r="PR68" s="248"/>
      <c r="PS68" s="248"/>
      <c r="PT68" s="248"/>
      <c r="PU68" s="248"/>
      <c r="PV68" s="248"/>
      <c r="PW68" s="248"/>
      <c r="PX68" s="248"/>
      <c r="PY68" s="248"/>
      <c r="PZ68" s="248"/>
      <c r="QA68" s="248"/>
      <c r="QB68" s="248"/>
      <c r="QC68" s="248"/>
      <c r="QD68" s="248"/>
      <c r="QE68" s="248"/>
      <c r="QF68" s="248"/>
      <c r="QG68" s="248"/>
      <c r="QH68" s="248"/>
      <c r="QI68" s="248"/>
      <c r="QJ68" s="248"/>
      <c r="QK68" s="248"/>
      <c r="QL68" s="248"/>
      <c r="QM68" s="248"/>
      <c r="QN68" s="248"/>
      <c r="QO68" s="248"/>
      <c r="QP68" s="248"/>
      <c r="QQ68" s="248"/>
      <c r="QR68" s="248"/>
      <c r="QS68" s="248"/>
      <c r="QT68" s="248"/>
      <c r="QU68" s="248"/>
      <c r="QV68" s="248"/>
      <c r="QW68" s="248"/>
      <c r="QX68" s="248"/>
      <c r="QY68" s="248"/>
      <c r="QZ68" s="248"/>
      <c r="RA68" s="248"/>
      <c r="RB68" s="248"/>
      <c r="RC68" s="248"/>
      <c r="RD68" s="248"/>
      <c r="RE68" s="248"/>
      <c r="RF68" s="248"/>
      <c r="RG68" s="248"/>
      <c r="RH68" s="248"/>
      <c r="RI68" s="248"/>
      <c r="RJ68" s="248"/>
      <c r="RK68" s="248"/>
      <c r="RL68" s="248"/>
      <c r="RM68" s="248"/>
      <c r="RN68" s="248"/>
      <c r="RO68" s="248"/>
      <c r="RP68" s="248"/>
      <c r="RQ68" s="248"/>
      <c r="RR68" s="248"/>
      <c r="RS68" s="248"/>
      <c r="RT68" s="248"/>
      <c r="RU68" s="248"/>
      <c r="RV68" s="248"/>
      <c r="RW68" s="248"/>
      <c r="RX68" s="248"/>
      <c r="RY68" s="248"/>
      <c r="RZ68" s="248"/>
      <c r="SA68" s="248"/>
      <c r="SB68" s="248"/>
      <c r="SC68" s="248"/>
      <c r="SD68" s="248"/>
      <c r="SE68" s="248"/>
      <c r="SF68" s="248"/>
      <c r="SG68" s="248"/>
      <c r="SH68" s="248"/>
      <c r="SI68" s="248"/>
      <c r="SJ68" s="248"/>
      <c r="SK68" s="248"/>
      <c r="SL68" s="248"/>
      <c r="SM68" s="248"/>
      <c r="SN68" s="248"/>
      <c r="SO68" s="248"/>
      <c r="SP68" s="248"/>
      <c r="SQ68" s="248"/>
      <c r="SR68" s="248"/>
      <c r="SS68" s="248"/>
      <c r="ST68" s="248"/>
      <c r="SU68" s="248"/>
      <c r="SV68" s="248"/>
      <c r="SW68" s="248"/>
      <c r="SX68" s="248"/>
      <c r="SY68" s="248"/>
      <c r="SZ68" s="248"/>
      <c r="TA68" s="248"/>
      <c r="TB68" s="248"/>
      <c r="TC68" s="248"/>
      <c r="TD68" s="248"/>
      <c r="TE68" s="248"/>
      <c r="TF68" s="248"/>
      <c r="TG68" s="248"/>
      <c r="TH68" s="248"/>
      <c r="TI68" s="248"/>
      <c r="TJ68" s="248"/>
      <c r="TK68" s="248"/>
      <c r="TL68" s="248"/>
      <c r="TM68" s="248"/>
      <c r="TN68" s="248"/>
      <c r="TO68" s="248"/>
      <c r="TP68" s="248"/>
      <c r="TQ68" s="248"/>
      <c r="TR68" s="248"/>
      <c r="TS68" s="248"/>
      <c r="TT68" s="248"/>
      <c r="TU68" s="248"/>
      <c r="TV68" s="248"/>
      <c r="TW68" s="248"/>
      <c r="TX68" s="248"/>
      <c r="TY68" s="248"/>
      <c r="TZ68" s="248"/>
      <c r="UA68" s="248"/>
      <c r="UB68" s="248"/>
      <c r="UC68" s="248"/>
      <c r="UD68" s="248"/>
      <c r="UE68" s="248"/>
      <c r="UF68" s="248"/>
      <c r="UG68" s="248"/>
      <c r="UH68" s="248"/>
      <c r="UI68" s="248"/>
      <c r="UJ68" s="248"/>
      <c r="UK68" s="248"/>
      <c r="UL68" s="248"/>
      <c r="UM68" s="248"/>
      <c r="UN68" s="248"/>
      <c r="UO68" s="248"/>
      <c r="UP68" s="248"/>
      <c r="UQ68" s="248"/>
      <c r="UR68" s="248"/>
      <c r="US68" s="248"/>
      <c r="UT68" s="248"/>
      <c r="UU68" s="248"/>
      <c r="UV68" s="248"/>
      <c r="UW68" s="248"/>
      <c r="UX68" s="248"/>
      <c r="UY68" s="248"/>
      <c r="UZ68" s="248"/>
      <c r="VA68" s="248"/>
      <c r="VB68" s="248"/>
      <c r="VC68" s="248"/>
      <c r="VD68" s="248"/>
      <c r="VE68" s="248"/>
      <c r="VF68" s="248"/>
      <c r="VG68" s="248"/>
      <c r="VH68" s="248"/>
      <c r="VI68" s="248"/>
      <c r="VJ68" s="248"/>
      <c r="VK68" s="248"/>
      <c r="VL68" s="248"/>
      <c r="VM68" s="248"/>
      <c r="VN68" s="248"/>
      <c r="VO68" s="248"/>
      <c r="VP68" s="248"/>
      <c r="VQ68" s="248"/>
      <c r="VR68" s="248"/>
      <c r="VS68" s="248"/>
      <c r="VT68" s="248"/>
      <c r="VU68" s="248"/>
      <c r="VV68" s="248"/>
      <c r="VW68" s="248"/>
      <c r="VX68" s="248"/>
      <c r="VY68" s="248"/>
      <c r="VZ68" s="248"/>
      <c r="WA68" s="248"/>
      <c r="WB68" s="248"/>
      <c r="WC68" s="248"/>
      <c r="WD68" s="248"/>
      <c r="WE68" s="248"/>
      <c r="WF68" s="248"/>
      <c r="WG68" s="248"/>
      <c r="WH68" s="248"/>
      <c r="WI68" s="248"/>
      <c r="WJ68" s="248"/>
      <c r="WK68" s="248"/>
      <c r="WL68" s="248"/>
      <c r="WM68" s="248"/>
      <c r="WN68" s="248"/>
      <c r="WO68" s="248"/>
      <c r="WP68" s="248"/>
      <c r="WQ68" s="248"/>
      <c r="WR68" s="248"/>
      <c r="WS68" s="248"/>
      <c r="WT68" s="248"/>
      <c r="WU68" s="248"/>
      <c r="WV68" s="248"/>
      <c r="WW68" s="248"/>
      <c r="WX68" s="248"/>
      <c r="WY68" s="248"/>
      <c r="WZ68" s="248"/>
      <c r="XA68" s="248"/>
      <c r="XB68" s="248"/>
      <c r="XC68" s="248"/>
      <c r="XD68" s="248"/>
      <c r="XE68" s="248"/>
      <c r="XF68" s="248"/>
      <c r="XG68" s="248"/>
      <c r="XH68" s="248"/>
      <c r="XI68" s="248"/>
      <c r="XJ68" s="248"/>
      <c r="XK68" s="248"/>
      <c r="XL68" s="248"/>
      <c r="XM68" s="248"/>
      <c r="XN68" s="248"/>
      <c r="XO68" s="248"/>
      <c r="XP68" s="248"/>
      <c r="XQ68" s="248"/>
      <c r="XR68" s="248"/>
      <c r="XS68" s="248"/>
      <c r="XT68" s="248"/>
      <c r="XU68" s="248"/>
      <c r="XV68" s="248"/>
      <c r="XW68" s="248"/>
      <c r="XX68" s="248"/>
      <c r="XY68" s="248"/>
      <c r="XZ68" s="248"/>
      <c r="YA68" s="248"/>
      <c r="YB68" s="248"/>
      <c r="YC68" s="248"/>
      <c r="YD68" s="248"/>
      <c r="YE68" s="248"/>
      <c r="YF68" s="248"/>
      <c r="YG68" s="248"/>
      <c r="YH68" s="248"/>
      <c r="YI68" s="248"/>
      <c r="YJ68" s="248"/>
      <c r="YK68" s="248"/>
      <c r="YL68" s="248"/>
      <c r="YM68" s="248"/>
      <c r="YN68" s="248"/>
      <c r="YO68" s="248"/>
      <c r="YP68" s="248"/>
      <c r="YQ68" s="248"/>
      <c r="YR68" s="248"/>
      <c r="YS68" s="248"/>
      <c r="YT68" s="248"/>
      <c r="YU68" s="248"/>
      <c r="YV68" s="248"/>
      <c r="YW68" s="248"/>
      <c r="YX68" s="248"/>
      <c r="YY68" s="248"/>
      <c r="YZ68" s="248"/>
      <c r="ZA68" s="248"/>
      <c r="ZB68" s="248"/>
      <c r="ZC68" s="248"/>
      <c r="ZD68" s="248"/>
      <c r="ZE68" s="248"/>
      <c r="ZF68" s="248"/>
      <c r="ZG68" s="248"/>
      <c r="ZH68" s="248"/>
      <c r="ZI68" s="248"/>
      <c r="ZJ68" s="248"/>
      <c r="ZK68" s="248"/>
      <c r="ZL68" s="248"/>
      <c r="ZM68" s="248"/>
      <c r="ZN68" s="248"/>
      <c r="ZO68" s="248"/>
      <c r="ZP68" s="248"/>
      <c r="ZQ68" s="248"/>
      <c r="ZR68" s="248"/>
      <c r="ZS68" s="248"/>
      <c r="ZT68" s="248"/>
      <c r="ZU68" s="248"/>
      <c r="ZV68" s="248"/>
      <c r="ZW68" s="248"/>
      <c r="ZX68" s="248"/>
      <c r="ZY68" s="248"/>
      <c r="ZZ68" s="248"/>
      <c r="AAA68" s="248"/>
      <c r="AAB68" s="248"/>
      <c r="AAC68" s="248"/>
      <c r="AAD68" s="248"/>
      <c r="AAE68" s="248"/>
      <c r="AAF68" s="248"/>
      <c r="AAG68" s="248"/>
      <c r="AAH68" s="248"/>
      <c r="AAI68" s="248"/>
      <c r="AAJ68" s="248"/>
      <c r="AAK68" s="248"/>
      <c r="AAL68" s="248"/>
      <c r="AAM68" s="248"/>
      <c r="AAN68" s="248"/>
      <c r="AAO68" s="248"/>
      <c r="AAP68" s="248"/>
      <c r="AAQ68" s="248"/>
      <c r="AAR68" s="248"/>
      <c r="AAS68" s="248"/>
      <c r="AAT68" s="248"/>
      <c r="AAU68" s="248"/>
      <c r="AAV68" s="248"/>
      <c r="AAW68" s="248"/>
      <c r="AAX68" s="248"/>
      <c r="AAY68" s="248"/>
      <c r="AAZ68" s="248"/>
      <c r="ABA68" s="248"/>
      <c r="ABB68" s="248"/>
      <c r="ABC68" s="248"/>
      <c r="ABD68" s="248"/>
      <c r="ABE68" s="248"/>
      <c r="ABF68" s="248"/>
      <c r="ABG68" s="248"/>
      <c r="ABH68" s="248"/>
      <c r="ABI68" s="248"/>
      <c r="ABJ68" s="248"/>
      <c r="ABK68" s="248"/>
      <c r="ABL68" s="248"/>
      <c r="ABM68" s="248"/>
      <c r="ABN68" s="248"/>
      <c r="ABO68" s="248"/>
      <c r="ABP68" s="248"/>
      <c r="ABQ68" s="248"/>
      <c r="ABR68" s="248"/>
      <c r="ABS68" s="248"/>
      <c r="ABT68" s="248"/>
      <c r="ABU68" s="248"/>
      <c r="ABV68" s="248"/>
      <c r="ABW68" s="248"/>
      <c r="ABX68" s="248"/>
      <c r="ABY68" s="248"/>
      <c r="ABZ68" s="248"/>
      <c r="ACA68" s="248"/>
      <c r="ACB68" s="248"/>
      <c r="ACC68" s="248"/>
      <c r="ACD68" s="248"/>
      <c r="ACE68" s="248"/>
      <c r="ACF68" s="248"/>
      <c r="ACG68" s="248"/>
      <c r="ACH68" s="248"/>
      <c r="ACI68" s="248"/>
      <c r="ACJ68" s="248"/>
      <c r="ACK68" s="248"/>
      <c r="ACL68" s="248"/>
      <c r="ACM68" s="248"/>
      <c r="ACN68" s="248"/>
      <c r="ACO68" s="248"/>
      <c r="ACP68" s="248"/>
      <c r="ACQ68" s="248"/>
      <c r="ACR68" s="248"/>
      <c r="ACS68" s="248"/>
      <c r="ACT68" s="248"/>
      <c r="ACU68" s="248"/>
      <c r="ACV68" s="248"/>
      <c r="ACW68" s="248"/>
      <c r="ACX68" s="248"/>
      <c r="ACY68" s="248"/>
      <c r="ACZ68" s="248"/>
      <c r="ADA68" s="248"/>
      <c r="ADB68" s="248"/>
      <c r="ADC68" s="248"/>
      <c r="ADD68" s="248"/>
      <c r="ADE68" s="248"/>
      <c r="ADF68" s="248"/>
      <c r="ADG68" s="248"/>
      <c r="ADH68" s="248"/>
      <c r="ADI68" s="248"/>
      <c r="ADJ68" s="248"/>
      <c r="ADK68" s="248"/>
      <c r="ADL68" s="248"/>
      <c r="ADM68" s="248"/>
      <c r="ADN68" s="248"/>
      <c r="ADO68" s="248"/>
      <c r="ADP68" s="248"/>
      <c r="ADQ68" s="248"/>
      <c r="ADR68" s="248"/>
      <c r="ADS68" s="248"/>
      <c r="ADT68" s="248"/>
      <c r="ADU68" s="248"/>
      <c r="ADV68" s="248"/>
      <c r="ADW68" s="248"/>
      <c r="ADX68" s="248"/>
      <c r="ADY68" s="248"/>
      <c r="ADZ68" s="248"/>
      <c r="AEA68" s="248"/>
      <c r="AEB68" s="248"/>
      <c r="AEC68" s="248"/>
      <c r="AED68" s="248"/>
      <c r="AEE68" s="248"/>
      <c r="AEF68" s="248"/>
      <c r="AEG68" s="248"/>
      <c r="AEH68" s="248"/>
      <c r="AEI68" s="248"/>
      <c r="AEJ68" s="248"/>
      <c r="AEK68" s="248"/>
      <c r="AEL68" s="248"/>
      <c r="AEM68" s="248"/>
      <c r="AEN68" s="248"/>
      <c r="AEO68" s="248"/>
      <c r="AEP68" s="248"/>
      <c r="AEQ68" s="248"/>
      <c r="AER68" s="248"/>
      <c r="AES68" s="248"/>
      <c r="AET68" s="248"/>
      <c r="AEU68" s="248"/>
      <c r="AEV68" s="248"/>
      <c r="AEW68" s="248"/>
      <c r="AEX68" s="248"/>
      <c r="AEY68" s="248"/>
      <c r="AEZ68" s="248"/>
      <c r="AFA68" s="248"/>
      <c r="AFB68" s="248"/>
      <c r="AFC68" s="248"/>
      <c r="AFD68" s="248"/>
      <c r="AFE68" s="248"/>
      <c r="AFF68" s="248"/>
      <c r="AFG68" s="248"/>
      <c r="AFH68" s="248"/>
      <c r="AFI68" s="248"/>
      <c r="AFJ68" s="248"/>
      <c r="AFK68" s="248"/>
      <c r="AFL68" s="248"/>
      <c r="AFM68" s="248"/>
      <c r="AFN68" s="248"/>
      <c r="AFO68" s="248"/>
      <c r="AFP68" s="248"/>
      <c r="AFQ68" s="248"/>
      <c r="AFR68" s="248"/>
      <c r="AFS68" s="248"/>
      <c r="AFT68" s="248"/>
      <c r="AFU68" s="248"/>
      <c r="AFV68" s="248"/>
      <c r="AFW68" s="248"/>
      <c r="AFX68" s="248"/>
      <c r="AFY68" s="248"/>
      <c r="AFZ68" s="248"/>
      <c r="AGA68" s="248"/>
      <c r="AGB68" s="248"/>
      <c r="AGC68" s="248"/>
      <c r="AGD68" s="248"/>
      <c r="AGE68" s="248"/>
      <c r="AGF68" s="248"/>
      <c r="AGG68" s="248"/>
      <c r="AGH68" s="248"/>
      <c r="AGI68" s="248"/>
      <c r="AGJ68" s="248"/>
      <c r="AGK68" s="248"/>
      <c r="AGL68" s="248"/>
      <c r="AGM68" s="248"/>
      <c r="AGN68" s="248"/>
      <c r="AGO68" s="248"/>
      <c r="AGP68" s="248"/>
      <c r="AGQ68" s="248"/>
      <c r="AGR68" s="248"/>
      <c r="AGS68" s="248"/>
      <c r="AGT68" s="248"/>
      <c r="AGU68" s="248"/>
      <c r="AGV68" s="248"/>
      <c r="AGW68" s="248"/>
      <c r="AGX68" s="248"/>
      <c r="AGY68" s="248"/>
      <c r="AGZ68" s="248"/>
      <c r="AHA68" s="248"/>
      <c r="AHB68" s="248"/>
      <c r="AHC68" s="248"/>
      <c r="AHD68" s="248"/>
      <c r="AHE68" s="248"/>
      <c r="AHF68" s="248"/>
      <c r="AHG68" s="248"/>
      <c r="AHH68" s="248"/>
      <c r="AHI68" s="248"/>
      <c r="AHJ68" s="248"/>
      <c r="AHK68" s="248"/>
      <c r="AHL68" s="248"/>
      <c r="AHM68" s="248"/>
      <c r="AHN68" s="248"/>
      <c r="AHO68" s="248"/>
      <c r="AHP68" s="248"/>
      <c r="AHQ68" s="248"/>
      <c r="AHR68" s="248"/>
      <c r="AHS68" s="248"/>
      <c r="AHT68" s="248"/>
      <c r="AHU68" s="248"/>
      <c r="AHV68" s="248"/>
      <c r="AHW68" s="248"/>
      <c r="AHX68" s="248"/>
      <c r="AHY68" s="248"/>
      <c r="AHZ68" s="248"/>
      <c r="AIA68" s="248"/>
      <c r="AIB68" s="248"/>
      <c r="AIC68" s="248"/>
      <c r="AID68" s="248"/>
      <c r="AIE68" s="248"/>
      <c r="AIF68" s="248"/>
    </row>
    <row r="69" spans="1:916">
      <c r="B69" s="387"/>
      <c r="H69" s="253"/>
      <c r="I69" s="251"/>
      <c r="J69" s="102"/>
      <c r="Q69" s="156"/>
      <c r="R69" s="390"/>
      <c r="S69" s="102"/>
      <c r="T69" s="106"/>
      <c r="U69" s="106"/>
      <c r="V69" s="106"/>
      <c r="W69" s="106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02"/>
      <c r="EE69" s="102"/>
      <c r="EF69" s="102"/>
      <c r="EG69" s="102"/>
      <c r="EH69" s="102"/>
      <c r="EI69" s="102"/>
      <c r="EJ69" s="102"/>
      <c r="EK69" s="102"/>
      <c r="EL69" s="102"/>
      <c r="EM69" s="102"/>
      <c r="EN69" s="102"/>
      <c r="EO69" s="102"/>
      <c r="EP69" s="102"/>
      <c r="EQ69" s="102"/>
      <c r="ER69" s="102"/>
      <c r="ES69" s="102"/>
      <c r="ET69" s="102"/>
      <c r="EU69" s="102"/>
      <c r="EV69" s="102"/>
      <c r="EW69" s="102"/>
      <c r="EX69" s="102"/>
      <c r="EY69" s="102"/>
      <c r="EZ69" s="102"/>
      <c r="FA69" s="102"/>
      <c r="FB69" s="102"/>
      <c r="FC69" s="102"/>
      <c r="FD69" s="102"/>
      <c r="FE69" s="102"/>
      <c r="FF69" s="102"/>
      <c r="FG69" s="102"/>
      <c r="FH69" s="102"/>
      <c r="FI69" s="102"/>
      <c r="FJ69" s="102"/>
      <c r="FK69" s="102"/>
      <c r="FL69" s="102"/>
      <c r="FM69" s="102"/>
      <c r="FN69" s="102"/>
      <c r="FO69" s="102"/>
      <c r="FP69" s="102"/>
      <c r="FQ69" s="102"/>
      <c r="FR69" s="102"/>
      <c r="FS69" s="102"/>
      <c r="FT69" s="102"/>
      <c r="FU69" s="102"/>
      <c r="FV69" s="248"/>
      <c r="FW69" s="248"/>
      <c r="FX69" s="248"/>
      <c r="FY69" s="248"/>
      <c r="FZ69" s="248"/>
      <c r="GA69" s="248"/>
      <c r="GB69" s="248"/>
      <c r="GC69" s="248"/>
      <c r="GD69" s="248"/>
      <c r="GE69" s="248"/>
      <c r="GF69" s="248"/>
      <c r="GG69" s="248"/>
      <c r="GH69" s="248"/>
      <c r="GI69" s="248"/>
      <c r="GJ69" s="248"/>
      <c r="GK69" s="248"/>
      <c r="GL69" s="248"/>
      <c r="GM69" s="248"/>
      <c r="GN69" s="248"/>
      <c r="GO69" s="248"/>
      <c r="GP69" s="248"/>
      <c r="GQ69" s="248"/>
      <c r="GR69" s="248"/>
      <c r="GS69" s="248"/>
      <c r="GT69" s="248"/>
      <c r="GU69" s="248"/>
      <c r="GV69" s="248"/>
      <c r="GW69" s="248"/>
      <c r="GX69" s="248"/>
      <c r="GY69" s="248"/>
      <c r="GZ69" s="248"/>
      <c r="HA69" s="248"/>
      <c r="HB69" s="248"/>
      <c r="HC69" s="248"/>
      <c r="HD69" s="248"/>
      <c r="HE69" s="248"/>
      <c r="HF69" s="248"/>
      <c r="HG69" s="248"/>
      <c r="HH69" s="248"/>
      <c r="HI69" s="248"/>
      <c r="HJ69" s="248"/>
      <c r="HK69" s="248"/>
      <c r="HL69" s="248"/>
      <c r="HM69" s="248"/>
      <c r="HN69" s="248"/>
      <c r="HO69" s="248"/>
      <c r="HP69" s="248"/>
      <c r="HQ69" s="248"/>
      <c r="HR69" s="248"/>
      <c r="HS69" s="248"/>
      <c r="HT69" s="248"/>
      <c r="HU69" s="248"/>
      <c r="HV69" s="248"/>
      <c r="HW69" s="248"/>
      <c r="HX69" s="248"/>
      <c r="HY69" s="248"/>
      <c r="HZ69" s="248"/>
      <c r="IA69" s="248"/>
      <c r="IB69" s="248"/>
      <c r="IC69" s="248"/>
      <c r="ID69" s="248"/>
      <c r="IE69" s="248"/>
      <c r="IF69" s="248"/>
      <c r="IG69" s="248"/>
      <c r="IH69" s="248"/>
      <c r="II69" s="248"/>
      <c r="IJ69" s="248"/>
      <c r="IK69" s="248"/>
      <c r="IL69" s="248"/>
      <c r="IM69" s="248"/>
      <c r="IN69" s="248"/>
      <c r="IO69" s="248"/>
      <c r="IP69" s="248"/>
      <c r="IQ69" s="248"/>
      <c r="IR69" s="248"/>
      <c r="IS69" s="248"/>
      <c r="IT69" s="248"/>
      <c r="IU69" s="248"/>
      <c r="IV69" s="248"/>
      <c r="IW69" s="248"/>
      <c r="IX69" s="248"/>
      <c r="IY69" s="248"/>
      <c r="IZ69" s="248"/>
      <c r="JA69" s="248"/>
      <c r="JB69" s="248"/>
      <c r="JC69" s="248"/>
      <c r="JD69" s="248"/>
      <c r="JE69" s="248"/>
      <c r="JF69" s="248"/>
      <c r="JG69" s="248"/>
      <c r="JH69" s="248"/>
      <c r="JI69" s="248"/>
      <c r="JJ69" s="248"/>
      <c r="JK69" s="248"/>
      <c r="JL69" s="248"/>
      <c r="JM69" s="248"/>
      <c r="JN69" s="248"/>
      <c r="JO69" s="248"/>
      <c r="JP69" s="248"/>
      <c r="JQ69" s="248"/>
      <c r="JR69" s="248"/>
      <c r="JS69" s="248"/>
      <c r="JT69" s="248"/>
      <c r="JU69" s="248"/>
      <c r="JV69" s="248"/>
      <c r="JW69" s="248"/>
      <c r="JX69" s="248"/>
      <c r="JY69" s="248"/>
      <c r="JZ69" s="248"/>
      <c r="KA69" s="248"/>
      <c r="KB69" s="248"/>
      <c r="KC69" s="248"/>
      <c r="KD69" s="248"/>
      <c r="KE69" s="248"/>
      <c r="KF69" s="248"/>
      <c r="KG69" s="248"/>
      <c r="KH69" s="248"/>
      <c r="KI69" s="248"/>
      <c r="KJ69" s="248"/>
      <c r="KK69" s="248"/>
      <c r="KL69" s="248"/>
      <c r="KM69" s="248"/>
      <c r="KN69" s="248"/>
      <c r="KO69" s="248"/>
      <c r="KP69" s="248"/>
      <c r="KQ69" s="248"/>
      <c r="KR69" s="248"/>
      <c r="KS69" s="248"/>
      <c r="KT69" s="248"/>
      <c r="KU69" s="248"/>
      <c r="KV69" s="248"/>
      <c r="KW69" s="248"/>
      <c r="KX69" s="248"/>
      <c r="KY69" s="248"/>
      <c r="KZ69" s="248"/>
      <c r="LA69" s="248"/>
      <c r="LB69" s="248"/>
      <c r="LC69" s="248"/>
      <c r="LD69" s="248"/>
      <c r="LE69" s="248"/>
      <c r="LF69" s="248"/>
      <c r="LG69" s="248"/>
      <c r="LH69" s="248"/>
      <c r="LI69" s="248"/>
      <c r="LJ69" s="248"/>
      <c r="LK69" s="248"/>
      <c r="LL69" s="248"/>
      <c r="LM69" s="248"/>
      <c r="LN69" s="248"/>
      <c r="LO69" s="248"/>
      <c r="LP69" s="248"/>
      <c r="LQ69" s="248"/>
      <c r="LR69" s="248"/>
      <c r="LS69" s="248"/>
      <c r="LT69" s="248"/>
      <c r="LU69" s="248"/>
      <c r="LV69" s="248"/>
      <c r="LW69" s="248"/>
      <c r="LX69" s="248"/>
      <c r="LY69" s="248"/>
      <c r="LZ69" s="248"/>
      <c r="MA69" s="248"/>
      <c r="MB69" s="248"/>
      <c r="MC69" s="248"/>
      <c r="MD69" s="248"/>
      <c r="ME69" s="248"/>
      <c r="MF69" s="248"/>
      <c r="MG69" s="248"/>
      <c r="MH69" s="248"/>
      <c r="MI69" s="248"/>
      <c r="MJ69" s="248"/>
      <c r="MK69" s="248"/>
      <c r="ML69" s="248"/>
      <c r="MM69" s="248"/>
      <c r="MN69" s="248"/>
      <c r="MO69" s="248"/>
      <c r="MP69" s="248"/>
      <c r="MQ69" s="248"/>
      <c r="MR69" s="248"/>
      <c r="MS69" s="248"/>
      <c r="MT69" s="248"/>
      <c r="MU69" s="248"/>
      <c r="MV69" s="248"/>
      <c r="MW69" s="248"/>
      <c r="MX69" s="248"/>
      <c r="MY69" s="248"/>
      <c r="MZ69" s="248"/>
      <c r="NA69" s="248"/>
      <c r="NB69" s="248"/>
      <c r="NC69" s="248"/>
      <c r="ND69" s="248"/>
      <c r="NE69" s="248"/>
      <c r="NF69" s="248"/>
      <c r="NG69" s="248"/>
      <c r="NH69" s="248"/>
      <c r="NI69" s="248"/>
      <c r="NJ69" s="248"/>
      <c r="NK69" s="248"/>
      <c r="NL69" s="248"/>
      <c r="NM69" s="248"/>
      <c r="NN69" s="248"/>
      <c r="NO69" s="248"/>
      <c r="NP69" s="248"/>
      <c r="NQ69" s="248"/>
      <c r="NR69" s="248"/>
      <c r="NS69" s="248"/>
      <c r="NT69" s="248"/>
      <c r="NU69" s="248"/>
      <c r="NV69" s="248"/>
      <c r="NW69" s="248"/>
      <c r="NX69" s="248"/>
      <c r="NY69" s="248"/>
      <c r="NZ69" s="248"/>
      <c r="OA69" s="248"/>
      <c r="OB69" s="248"/>
      <c r="OC69" s="248"/>
      <c r="OD69" s="248"/>
      <c r="OE69" s="248"/>
      <c r="OF69" s="248"/>
      <c r="OG69" s="248"/>
      <c r="OH69" s="248"/>
      <c r="OI69" s="248"/>
      <c r="OJ69" s="248"/>
      <c r="OK69" s="248"/>
      <c r="OL69" s="248"/>
      <c r="OM69" s="248"/>
      <c r="ON69" s="248"/>
      <c r="OO69" s="248"/>
      <c r="OP69" s="248"/>
      <c r="OQ69" s="248"/>
      <c r="OR69" s="248"/>
      <c r="OS69" s="248"/>
      <c r="OT69" s="248"/>
      <c r="OU69" s="248"/>
      <c r="OV69" s="248"/>
      <c r="OW69" s="248"/>
      <c r="OX69" s="248"/>
      <c r="OY69" s="248"/>
      <c r="OZ69" s="248"/>
      <c r="PA69" s="248"/>
      <c r="PB69" s="248"/>
      <c r="PC69" s="248"/>
      <c r="PD69" s="248"/>
      <c r="PE69" s="248"/>
      <c r="PF69" s="248"/>
      <c r="PG69" s="248"/>
      <c r="PH69" s="248"/>
      <c r="PI69" s="248"/>
      <c r="PJ69" s="248"/>
      <c r="PK69" s="248"/>
      <c r="PL69" s="248"/>
      <c r="PM69" s="248"/>
      <c r="PN69" s="248"/>
      <c r="PO69" s="248"/>
      <c r="PP69" s="248"/>
      <c r="PQ69" s="248"/>
      <c r="PR69" s="248"/>
      <c r="PS69" s="248"/>
      <c r="PT69" s="248"/>
      <c r="PU69" s="248"/>
      <c r="PV69" s="248"/>
      <c r="PW69" s="248"/>
      <c r="PX69" s="248"/>
      <c r="PY69" s="248"/>
      <c r="PZ69" s="248"/>
      <c r="QA69" s="248"/>
      <c r="QB69" s="248"/>
      <c r="QC69" s="248"/>
      <c r="QD69" s="248"/>
      <c r="QE69" s="248"/>
      <c r="QF69" s="248"/>
      <c r="QG69" s="248"/>
      <c r="QH69" s="248"/>
      <c r="QI69" s="248"/>
      <c r="QJ69" s="248"/>
      <c r="QK69" s="248"/>
      <c r="QL69" s="248"/>
      <c r="QM69" s="248"/>
      <c r="QN69" s="248"/>
      <c r="QO69" s="248"/>
      <c r="QP69" s="248"/>
      <c r="QQ69" s="248"/>
      <c r="QR69" s="248"/>
      <c r="QS69" s="248"/>
      <c r="QT69" s="248"/>
      <c r="QU69" s="248"/>
      <c r="QV69" s="248"/>
      <c r="QW69" s="248"/>
      <c r="QX69" s="248"/>
      <c r="QY69" s="248"/>
      <c r="QZ69" s="248"/>
      <c r="RA69" s="248"/>
      <c r="RB69" s="248"/>
      <c r="RC69" s="248"/>
      <c r="RD69" s="248"/>
      <c r="RE69" s="248"/>
      <c r="RF69" s="248"/>
      <c r="RG69" s="248"/>
      <c r="RH69" s="248"/>
      <c r="RI69" s="248"/>
      <c r="RJ69" s="248"/>
      <c r="RK69" s="248"/>
      <c r="RL69" s="248"/>
      <c r="RM69" s="248"/>
      <c r="RN69" s="248"/>
      <c r="RO69" s="248"/>
      <c r="RP69" s="248"/>
      <c r="RQ69" s="248"/>
      <c r="RR69" s="248"/>
      <c r="RS69" s="248"/>
      <c r="RT69" s="248"/>
      <c r="RU69" s="248"/>
      <c r="RV69" s="248"/>
      <c r="RW69" s="248"/>
      <c r="RX69" s="248"/>
      <c r="RY69" s="248"/>
      <c r="RZ69" s="248"/>
      <c r="SA69" s="248"/>
      <c r="SB69" s="248"/>
      <c r="SC69" s="248"/>
      <c r="SD69" s="248"/>
      <c r="SE69" s="248"/>
      <c r="SF69" s="248"/>
      <c r="SG69" s="248"/>
      <c r="SH69" s="248"/>
      <c r="SI69" s="248"/>
      <c r="SJ69" s="248"/>
      <c r="SK69" s="248"/>
      <c r="SL69" s="248"/>
      <c r="SM69" s="248"/>
      <c r="SN69" s="248"/>
      <c r="SO69" s="248"/>
      <c r="SP69" s="248"/>
      <c r="SQ69" s="248"/>
      <c r="SR69" s="248"/>
      <c r="SS69" s="248"/>
      <c r="ST69" s="248"/>
      <c r="SU69" s="248"/>
      <c r="SV69" s="248"/>
      <c r="SW69" s="248"/>
      <c r="SX69" s="248"/>
      <c r="SY69" s="248"/>
      <c r="SZ69" s="248"/>
      <c r="TA69" s="248"/>
      <c r="TB69" s="248"/>
      <c r="TC69" s="248"/>
      <c r="TD69" s="248"/>
      <c r="TE69" s="248"/>
      <c r="TF69" s="248"/>
      <c r="TG69" s="248"/>
      <c r="TH69" s="248"/>
      <c r="TI69" s="248"/>
      <c r="TJ69" s="248"/>
      <c r="TK69" s="248"/>
      <c r="TL69" s="248"/>
      <c r="TM69" s="248"/>
      <c r="TN69" s="248"/>
      <c r="TO69" s="248"/>
      <c r="TP69" s="248"/>
      <c r="TQ69" s="248"/>
      <c r="TR69" s="248"/>
      <c r="TS69" s="248"/>
      <c r="TT69" s="248"/>
      <c r="TU69" s="248"/>
      <c r="TV69" s="248"/>
      <c r="TW69" s="248"/>
      <c r="TX69" s="248"/>
      <c r="TY69" s="248"/>
      <c r="TZ69" s="248"/>
      <c r="UA69" s="248"/>
      <c r="UB69" s="248"/>
      <c r="UC69" s="248"/>
      <c r="UD69" s="248"/>
      <c r="UE69" s="248"/>
      <c r="UF69" s="248"/>
      <c r="UG69" s="248"/>
      <c r="UH69" s="248"/>
      <c r="UI69" s="248"/>
      <c r="UJ69" s="248"/>
      <c r="UK69" s="248"/>
      <c r="UL69" s="248"/>
      <c r="UM69" s="248"/>
      <c r="UN69" s="248"/>
      <c r="UO69" s="248"/>
      <c r="UP69" s="248"/>
      <c r="UQ69" s="248"/>
      <c r="UR69" s="248"/>
      <c r="US69" s="248"/>
      <c r="UT69" s="248"/>
      <c r="UU69" s="248"/>
      <c r="UV69" s="248"/>
      <c r="UW69" s="248"/>
      <c r="UX69" s="248"/>
      <c r="UY69" s="248"/>
      <c r="UZ69" s="248"/>
      <c r="VA69" s="248"/>
      <c r="VB69" s="248"/>
      <c r="VC69" s="248"/>
      <c r="VD69" s="248"/>
      <c r="VE69" s="248"/>
      <c r="VF69" s="248"/>
      <c r="VG69" s="248"/>
      <c r="VH69" s="248"/>
      <c r="VI69" s="248"/>
      <c r="VJ69" s="248"/>
      <c r="VK69" s="248"/>
      <c r="VL69" s="248"/>
      <c r="VM69" s="248"/>
      <c r="VN69" s="248"/>
      <c r="VO69" s="248"/>
      <c r="VP69" s="248"/>
      <c r="VQ69" s="248"/>
      <c r="VR69" s="248"/>
      <c r="VS69" s="248"/>
      <c r="VT69" s="248"/>
      <c r="VU69" s="248"/>
      <c r="VV69" s="248"/>
      <c r="VW69" s="248"/>
      <c r="VX69" s="248"/>
      <c r="VY69" s="248"/>
      <c r="VZ69" s="248"/>
      <c r="WA69" s="248"/>
      <c r="WB69" s="248"/>
      <c r="WC69" s="248"/>
      <c r="WD69" s="248"/>
      <c r="WE69" s="248"/>
      <c r="WF69" s="248"/>
      <c r="WG69" s="248"/>
      <c r="WH69" s="248"/>
      <c r="WI69" s="248"/>
      <c r="WJ69" s="248"/>
      <c r="WK69" s="248"/>
      <c r="WL69" s="248"/>
      <c r="WM69" s="248"/>
      <c r="WN69" s="248"/>
      <c r="WO69" s="248"/>
      <c r="WP69" s="248"/>
      <c r="WQ69" s="248"/>
      <c r="WR69" s="248"/>
      <c r="WS69" s="248"/>
      <c r="WT69" s="248"/>
      <c r="WU69" s="248"/>
      <c r="WV69" s="248"/>
      <c r="WW69" s="248"/>
      <c r="WX69" s="248"/>
      <c r="WY69" s="248"/>
      <c r="WZ69" s="248"/>
      <c r="XA69" s="248"/>
      <c r="XB69" s="248"/>
      <c r="XC69" s="248"/>
      <c r="XD69" s="248"/>
      <c r="XE69" s="248"/>
      <c r="XF69" s="248"/>
      <c r="XG69" s="248"/>
      <c r="XH69" s="248"/>
      <c r="XI69" s="248"/>
      <c r="XJ69" s="248"/>
      <c r="XK69" s="248"/>
      <c r="XL69" s="248"/>
      <c r="XM69" s="248"/>
      <c r="XN69" s="248"/>
      <c r="XO69" s="248"/>
      <c r="XP69" s="248"/>
      <c r="XQ69" s="248"/>
      <c r="XR69" s="248"/>
      <c r="XS69" s="248"/>
      <c r="XT69" s="248"/>
      <c r="XU69" s="248"/>
      <c r="XV69" s="248"/>
      <c r="XW69" s="248"/>
      <c r="XX69" s="248"/>
      <c r="XY69" s="248"/>
      <c r="XZ69" s="248"/>
      <c r="YA69" s="248"/>
      <c r="YB69" s="248"/>
      <c r="YC69" s="248"/>
      <c r="YD69" s="248"/>
      <c r="YE69" s="248"/>
      <c r="YF69" s="248"/>
      <c r="YG69" s="248"/>
      <c r="YH69" s="248"/>
      <c r="YI69" s="248"/>
      <c r="YJ69" s="248"/>
      <c r="YK69" s="248"/>
      <c r="YL69" s="248"/>
      <c r="YM69" s="248"/>
      <c r="YN69" s="248"/>
      <c r="YO69" s="248"/>
      <c r="YP69" s="248"/>
      <c r="YQ69" s="248"/>
      <c r="YR69" s="248"/>
      <c r="YS69" s="248"/>
      <c r="YT69" s="248"/>
      <c r="YU69" s="248"/>
      <c r="YV69" s="248"/>
      <c r="YW69" s="248"/>
      <c r="YX69" s="248"/>
      <c r="YY69" s="248"/>
      <c r="YZ69" s="248"/>
      <c r="ZA69" s="248"/>
      <c r="ZB69" s="248"/>
      <c r="ZC69" s="248"/>
      <c r="ZD69" s="248"/>
      <c r="ZE69" s="248"/>
      <c r="ZF69" s="248"/>
      <c r="ZG69" s="248"/>
      <c r="ZH69" s="248"/>
      <c r="ZI69" s="248"/>
      <c r="ZJ69" s="248"/>
      <c r="ZK69" s="248"/>
      <c r="ZL69" s="248"/>
      <c r="ZM69" s="248"/>
      <c r="ZN69" s="248"/>
      <c r="ZO69" s="248"/>
      <c r="ZP69" s="248"/>
      <c r="ZQ69" s="248"/>
      <c r="ZR69" s="248"/>
      <c r="ZS69" s="248"/>
      <c r="ZT69" s="248"/>
      <c r="ZU69" s="248"/>
      <c r="ZV69" s="248"/>
      <c r="ZW69" s="248"/>
      <c r="ZX69" s="248"/>
      <c r="ZY69" s="248"/>
      <c r="ZZ69" s="248"/>
      <c r="AAA69" s="248"/>
      <c r="AAB69" s="248"/>
      <c r="AAC69" s="248"/>
      <c r="AAD69" s="248"/>
      <c r="AAE69" s="248"/>
      <c r="AAF69" s="248"/>
      <c r="AAG69" s="248"/>
      <c r="AAH69" s="248"/>
      <c r="AAI69" s="248"/>
      <c r="AAJ69" s="248"/>
      <c r="AAK69" s="248"/>
      <c r="AAL69" s="248"/>
      <c r="AAM69" s="248"/>
      <c r="AAN69" s="248"/>
      <c r="AAO69" s="248"/>
      <c r="AAP69" s="248"/>
      <c r="AAQ69" s="248"/>
      <c r="AAR69" s="248"/>
      <c r="AAS69" s="248"/>
      <c r="AAT69" s="248"/>
      <c r="AAU69" s="248"/>
      <c r="AAV69" s="248"/>
      <c r="AAW69" s="248"/>
      <c r="AAX69" s="248"/>
      <c r="AAY69" s="248"/>
      <c r="AAZ69" s="248"/>
      <c r="ABA69" s="248"/>
      <c r="ABB69" s="248"/>
      <c r="ABC69" s="248"/>
      <c r="ABD69" s="248"/>
      <c r="ABE69" s="248"/>
      <c r="ABF69" s="248"/>
      <c r="ABG69" s="248"/>
      <c r="ABH69" s="248"/>
      <c r="ABI69" s="248"/>
      <c r="ABJ69" s="248"/>
      <c r="ABK69" s="248"/>
      <c r="ABL69" s="248"/>
      <c r="ABM69" s="248"/>
      <c r="ABN69" s="248"/>
      <c r="ABO69" s="248"/>
      <c r="ABP69" s="248"/>
      <c r="ABQ69" s="248"/>
      <c r="ABR69" s="248"/>
      <c r="ABS69" s="248"/>
      <c r="ABT69" s="248"/>
      <c r="ABU69" s="248"/>
      <c r="ABV69" s="248"/>
      <c r="ABW69" s="248"/>
      <c r="ABX69" s="248"/>
      <c r="ABY69" s="248"/>
      <c r="ABZ69" s="248"/>
      <c r="ACA69" s="248"/>
      <c r="ACB69" s="248"/>
      <c r="ACC69" s="248"/>
      <c r="ACD69" s="248"/>
      <c r="ACE69" s="248"/>
      <c r="ACF69" s="248"/>
      <c r="ACG69" s="248"/>
      <c r="ACH69" s="248"/>
      <c r="ACI69" s="248"/>
      <c r="ACJ69" s="248"/>
      <c r="ACK69" s="248"/>
      <c r="ACL69" s="248"/>
      <c r="ACM69" s="248"/>
      <c r="ACN69" s="248"/>
      <c r="ACO69" s="248"/>
      <c r="ACP69" s="248"/>
      <c r="ACQ69" s="248"/>
      <c r="ACR69" s="248"/>
      <c r="ACS69" s="248"/>
      <c r="ACT69" s="248"/>
      <c r="ACU69" s="248"/>
      <c r="ACV69" s="248"/>
      <c r="ACW69" s="248"/>
      <c r="ACX69" s="248"/>
      <c r="ACY69" s="248"/>
      <c r="ACZ69" s="248"/>
      <c r="ADA69" s="248"/>
      <c r="ADB69" s="248"/>
      <c r="ADC69" s="248"/>
      <c r="ADD69" s="248"/>
      <c r="ADE69" s="248"/>
      <c r="ADF69" s="248"/>
      <c r="ADG69" s="248"/>
      <c r="ADH69" s="248"/>
      <c r="ADI69" s="248"/>
      <c r="ADJ69" s="248"/>
      <c r="ADK69" s="248"/>
      <c r="ADL69" s="248"/>
      <c r="ADM69" s="248"/>
      <c r="ADN69" s="248"/>
      <c r="ADO69" s="248"/>
      <c r="ADP69" s="248"/>
      <c r="ADQ69" s="248"/>
      <c r="ADR69" s="248"/>
      <c r="ADS69" s="248"/>
      <c r="ADT69" s="248"/>
      <c r="ADU69" s="248"/>
      <c r="ADV69" s="248"/>
      <c r="ADW69" s="248"/>
      <c r="ADX69" s="248"/>
      <c r="ADY69" s="248"/>
      <c r="ADZ69" s="248"/>
      <c r="AEA69" s="248"/>
      <c r="AEB69" s="248"/>
      <c r="AEC69" s="248"/>
      <c r="AED69" s="248"/>
      <c r="AEE69" s="248"/>
      <c r="AEF69" s="248"/>
      <c r="AEG69" s="248"/>
      <c r="AEH69" s="248"/>
      <c r="AEI69" s="248"/>
      <c r="AEJ69" s="248"/>
      <c r="AEK69" s="248"/>
      <c r="AEL69" s="248"/>
      <c r="AEM69" s="248"/>
      <c r="AEN69" s="248"/>
      <c r="AEO69" s="248"/>
      <c r="AEP69" s="248"/>
      <c r="AEQ69" s="248"/>
      <c r="AER69" s="248"/>
      <c r="AES69" s="248"/>
      <c r="AET69" s="248"/>
      <c r="AEU69" s="248"/>
      <c r="AEV69" s="248"/>
      <c r="AEW69" s="248"/>
      <c r="AEX69" s="248"/>
      <c r="AEY69" s="248"/>
      <c r="AEZ69" s="248"/>
      <c r="AFA69" s="248"/>
      <c r="AFB69" s="248"/>
      <c r="AFC69" s="248"/>
      <c r="AFD69" s="248"/>
      <c r="AFE69" s="248"/>
      <c r="AFF69" s="248"/>
      <c r="AFG69" s="248"/>
      <c r="AFH69" s="248"/>
      <c r="AFI69" s="248"/>
      <c r="AFJ69" s="248"/>
      <c r="AFK69" s="248"/>
      <c r="AFL69" s="248"/>
      <c r="AFM69" s="248"/>
      <c r="AFN69" s="248"/>
      <c r="AFO69" s="248"/>
      <c r="AFP69" s="248"/>
      <c r="AFQ69" s="248"/>
      <c r="AFR69" s="248"/>
      <c r="AFS69" s="248"/>
      <c r="AFT69" s="248"/>
      <c r="AFU69" s="248"/>
      <c r="AFV69" s="248"/>
      <c r="AFW69" s="248"/>
      <c r="AFX69" s="248"/>
      <c r="AFY69" s="248"/>
      <c r="AFZ69" s="248"/>
      <c r="AGA69" s="248"/>
      <c r="AGB69" s="248"/>
      <c r="AGC69" s="248"/>
      <c r="AGD69" s="248"/>
      <c r="AGE69" s="248"/>
      <c r="AGF69" s="248"/>
      <c r="AGG69" s="248"/>
      <c r="AGH69" s="248"/>
      <c r="AGI69" s="248"/>
      <c r="AGJ69" s="248"/>
      <c r="AGK69" s="248"/>
      <c r="AGL69" s="248"/>
      <c r="AGM69" s="248"/>
      <c r="AGN69" s="248"/>
      <c r="AGO69" s="248"/>
      <c r="AGP69" s="248"/>
      <c r="AGQ69" s="248"/>
      <c r="AGR69" s="248"/>
      <c r="AGS69" s="248"/>
      <c r="AGT69" s="248"/>
      <c r="AGU69" s="248"/>
      <c r="AGV69" s="248"/>
      <c r="AGW69" s="248"/>
      <c r="AGX69" s="248"/>
      <c r="AGY69" s="248"/>
      <c r="AGZ69" s="248"/>
      <c r="AHA69" s="248"/>
      <c r="AHB69" s="248"/>
      <c r="AHC69" s="248"/>
      <c r="AHD69" s="248"/>
      <c r="AHE69" s="248"/>
      <c r="AHF69" s="248"/>
      <c r="AHG69" s="248"/>
      <c r="AHH69" s="248"/>
      <c r="AHI69" s="248"/>
      <c r="AHJ69" s="248"/>
      <c r="AHK69" s="248"/>
      <c r="AHL69" s="248"/>
      <c r="AHM69" s="248"/>
      <c r="AHN69" s="248"/>
      <c r="AHO69" s="248"/>
      <c r="AHP69" s="248"/>
      <c r="AHQ69" s="248"/>
      <c r="AHR69" s="248"/>
      <c r="AHS69" s="248"/>
      <c r="AHT69" s="248"/>
      <c r="AHU69" s="248"/>
      <c r="AHV69" s="248"/>
      <c r="AHW69" s="248"/>
      <c r="AHX69" s="248"/>
      <c r="AHY69" s="248"/>
      <c r="AHZ69" s="248"/>
      <c r="AIA69" s="248"/>
      <c r="AIB69" s="248"/>
      <c r="AIC69" s="248"/>
      <c r="AID69" s="248"/>
      <c r="AIE69" s="248"/>
      <c r="AIF69" s="248"/>
    </row>
    <row r="70" spans="1:916">
      <c r="H70" s="253"/>
      <c r="I70" s="251"/>
      <c r="J70" s="102"/>
      <c r="Q70" s="102"/>
      <c r="R70" s="390"/>
      <c r="S70" s="102"/>
      <c r="T70" s="106"/>
      <c r="U70" s="106"/>
      <c r="V70" s="106"/>
      <c r="W70" s="106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EA70" s="102"/>
      <c r="EB70" s="102"/>
      <c r="EC70" s="102"/>
      <c r="ED70" s="102"/>
      <c r="EE70" s="102"/>
      <c r="EF70" s="102"/>
      <c r="EG70" s="102"/>
      <c r="EH70" s="102"/>
      <c r="EI70" s="102"/>
      <c r="EJ70" s="102"/>
      <c r="EK70" s="102"/>
      <c r="EL70" s="102"/>
      <c r="EM70" s="102"/>
      <c r="EN70" s="102"/>
      <c r="EO70" s="102"/>
      <c r="EP70" s="102"/>
      <c r="EQ70" s="102"/>
      <c r="ER70" s="102"/>
      <c r="ES70" s="102"/>
      <c r="ET70" s="102"/>
      <c r="EU70" s="102"/>
      <c r="EV70" s="102"/>
      <c r="EW70" s="102"/>
      <c r="EX70" s="102"/>
      <c r="EY70" s="102"/>
      <c r="EZ70" s="102"/>
      <c r="FA70" s="102"/>
      <c r="FB70" s="102"/>
      <c r="FC70" s="102"/>
      <c r="FD70" s="102"/>
      <c r="FE70" s="102"/>
      <c r="FF70" s="102"/>
      <c r="FG70" s="102"/>
      <c r="FH70" s="102"/>
      <c r="FI70" s="102"/>
      <c r="FJ70" s="102"/>
      <c r="FK70" s="102"/>
      <c r="FL70" s="102"/>
      <c r="FM70" s="102"/>
      <c r="FN70" s="102"/>
      <c r="FO70" s="102"/>
      <c r="FP70" s="102"/>
      <c r="FQ70" s="102"/>
      <c r="FR70" s="102"/>
      <c r="FS70" s="102"/>
      <c r="FT70" s="102"/>
      <c r="FU70" s="102"/>
      <c r="FV70" s="248"/>
      <c r="FW70" s="248"/>
      <c r="FX70" s="248"/>
      <c r="FY70" s="248"/>
      <c r="FZ70" s="248"/>
      <c r="GA70" s="248"/>
      <c r="GB70" s="248"/>
      <c r="GC70" s="248"/>
      <c r="GD70" s="248"/>
      <c r="GE70" s="248"/>
      <c r="GF70" s="248"/>
      <c r="GG70" s="248"/>
      <c r="GH70" s="248"/>
      <c r="GI70" s="248"/>
      <c r="GJ70" s="248"/>
      <c r="GK70" s="248"/>
      <c r="GL70" s="248"/>
      <c r="GM70" s="248"/>
      <c r="GN70" s="248"/>
      <c r="GO70" s="248"/>
      <c r="GP70" s="248"/>
      <c r="GQ70" s="248"/>
      <c r="GR70" s="248"/>
      <c r="GS70" s="248"/>
      <c r="GT70" s="248"/>
      <c r="GU70" s="248"/>
      <c r="GV70" s="248"/>
      <c r="GW70" s="248"/>
      <c r="GX70" s="248"/>
      <c r="GY70" s="248"/>
      <c r="GZ70" s="248"/>
      <c r="HA70" s="248"/>
      <c r="HB70" s="248"/>
      <c r="HC70" s="248"/>
      <c r="HD70" s="248"/>
      <c r="HE70" s="248"/>
      <c r="HF70" s="248"/>
      <c r="HG70" s="248"/>
      <c r="HH70" s="248"/>
      <c r="HI70" s="248"/>
      <c r="HJ70" s="248"/>
      <c r="HK70" s="248"/>
      <c r="HL70" s="248"/>
      <c r="HM70" s="248"/>
      <c r="HN70" s="248"/>
      <c r="HO70" s="248"/>
      <c r="HP70" s="248"/>
      <c r="HQ70" s="248"/>
      <c r="HR70" s="248"/>
      <c r="HS70" s="248"/>
      <c r="HT70" s="248"/>
      <c r="HU70" s="248"/>
      <c r="HV70" s="248"/>
      <c r="HW70" s="248"/>
      <c r="HX70" s="248"/>
      <c r="HY70" s="248"/>
      <c r="HZ70" s="248"/>
      <c r="IA70" s="248"/>
      <c r="IB70" s="248"/>
      <c r="IC70" s="248"/>
      <c r="ID70" s="248"/>
      <c r="IE70" s="248"/>
      <c r="IF70" s="248"/>
      <c r="IG70" s="248"/>
      <c r="IH70" s="248"/>
      <c r="II70" s="248"/>
      <c r="IJ70" s="248"/>
      <c r="IK70" s="248"/>
      <c r="IL70" s="248"/>
      <c r="IM70" s="248"/>
      <c r="IN70" s="248"/>
      <c r="IO70" s="248"/>
      <c r="IP70" s="248"/>
      <c r="IQ70" s="248"/>
      <c r="IR70" s="248"/>
      <c r="IS70" s="248"/>
      <c r="IT70" s="248"/>
      <c r="IU70" s="248"/>
      <c r="IV70" s="248"/>
      <c r="IW70" s="248"/>
      <c r="IX70" s="248"/>
      <c r="IY70" s="248"/>
      <c r="IZ70" s="248"/>
      <c r="JA70" s="248"/>
      <c r="JB70" s="248"/>
      <c r="JC70" s="248"/>
      <c r="JD70" s="248"/>
      <c r="JE70" s="248"/>
      <c r="JF70" s="248"/>
      <c r="JG70" s="248"/>
      <c r="JH70" s="248"/>
      <c r="JI70" s="248"/>
      <c r="JJ70" s="248"/>
      <c r="JK70" s="248"/>
      <c r="JL70" s="248"/>
      <c r="JM70" s="248"/>
      <c r="JN70" s="248"/>
      <c r="JO70" s="248"/>
      <c r="JP70" s="248"/>
      <c r="JQ70" s="248"/>
      <c r="JR70" s="248"/>
      <c r="JS70" s="248"/>
      <c r="JT70" s="248"/>
      <c r="JU70" s="248"/>
      <c r="JV70" s="248"/>
      <c r="JW70" s="248"/>
      <c r="JX70" s="248"/>
      <c r="JY70" s="248"/>
      <c r="JZ70" s="248"/>
      <c r="KA70" s="248"/>
      <c r="KB70" s="248"/>
      <c r="KC70" s="248"/>
      <c r="KD70" s="248"/>
      <c r="KE70" s="248"/>
      <c r="KF70" s="248"/>
      <c r="KG70" s="248"/>
      <c r="KH70" s="248"/>
      <c r="KI70" s="248"/>
      <c r="KJ70" s="248"/>
      <c r="KK70" s="248"/>
      <c r="KL70" s="248"/>
      <c r="KM70" s="248"/>
      <c r="KN70" s="248"/>
      <c r="KO70" s="248"/>
      <c r="KP70" s="248"/>
      <c r="KQ70" s="248"/>
      <c r="KR70" s="248"/>
      <c r="KS70" s="248"/>
      <c r="KT70" s="248"/>
      <c r="KU70" s="248"/>
      <c r="KV70" s="248"/>
      <c r="KW70" s="248"/>
      <c r="KX70" s="248"/>
      <c r="KY70" s="248"/>
      <c r="KZ70" s="248"/>
      <c r="LA70" s="248"/>
      <c r="LB70" s="248"/>
      <c r="LC70" s="248"/>
      <c r="LD70" s="248"/>
      <c r="LE70" s="248"/>
      <c r="LF70" s="248"/>
      <c r="LG70" s="248"/>
      <c r="LH70" s="248"/>
      <c r="LI70" s="248"/>
      <c r="LJ70" s="248"/>
      <c r="LK70" s="248"/>
      <c r="LL70" s="248"/>
      <c r="LM70" s="248"/>
      <c r="LN70" s="248"/>
      <c r="LO70" s="248"/>
      <c r="LP70" s="248"/>
      <c r="LQ70" s="248"/>
      <c r="LR70" s="248"/>
      <c r="LS70" s="248"/>
      <c r="LT70" s="248"/>
      <c r="LU70" s="248"/>
      <c r="LV70" s="248"/>
      <c r="LW70" s="248"/>
      <c r="LX70" s="248"/>
      <c r="LY70" s="248"/>
      <c r="LZ70" s="248"/>
      <c r="MA70" s="248"/>
      <c r="MB70" s="248"/>
      <c r="MC70" s="248"/>
      <c r="MD70" s="248"/>
      <c r="ME70" s="248"/>
      <c r="MF70" s="248"/>
      <c r="MG70" s="248"/>
      <c r="MH70" s="248"/>
      <c r="MI70" s="248"/>
      <c r="MJ70" s="248"/>
      <c r="MK70" s="248"/>
      <c r="ML70" s="248"/>
      <c r="MM70" s="248"/>
      <c r="MN70" s="248"/>
      <c r="MO70" s="248"/>
      <c r="MP70" s="248"/>
      <c r="MQ70" s="248"/>
      <c r="MR70" s="248"/>
      <c r="MS70" s="248"/>
      <c r="MT70" s="248"/>
      <c r="MU70" s="248"/>
      <c r="MV70" s="248"/>
      <c r="MW70" s="248"/>
      <c r="MX70" s="248"/>
      <c r="MY70" s="248"/>
      <c r="MZ70" s="248"/>
      <c r="NA70" s="248"/>
      <c r="NB70" s="248"/>
      <c r="NC70" s="248"/>
      <c r="ND70" s="248"/>
      <c r="NE70" s="248"/>
      <c r="NF70" s="248"/>
      <c r="NG70" s="248"/>
      <c r="NH70" s="248"/>
      <c r="NI70" s="248"/>
      <c r="NJ70" s="248"/>
      <c r="NK70" s="248"/>
      <c r="NL70" s="248"/>
      <c r="NM70" s="248"/>
      <c r="NN70" s="248"/>
      <c r="NO70" s="248"/>
      <c r="NP70" s="248"/>
      <c r="NQ70" s="248"/>
      <c r="NR70" s="248"/>
      <c r="NS70" s="248"/>
      <c r="NT70" s="248"/>
      <c r="NU70" s="248"/>
      <c r="NV70" s="248"/>
      <c r="NW70" s="248"/>
      <c r="NX70" s="248"/>
      <c r="NY70" s="248"/>
      <c r="NZ70" s="248"/>
      <c r="OA70" s="248"/>
      <c r="OB70" s="248"/>
      <c r="OC70" s="248"/>
      <c r="OD70" s="248"/>
      <c r="OE70" s="248"/>
      <c r="OF70" s="248"/>
      <c r="OG70" s="248"/>
      <c r="OH70" s="248"/>
      <c r="OI70" s="248"/>
      <c r="OJ70" s="248"/>
      <c r="OK70" s="248"/>
      <c r="OL70" s="248"/>
      <c r="OM70" s="248"/>
      <c r="ON70" s="248"/>
      <c r="OO70" s="248"/>
      <c r="OP70" s="248"/>
      <c r="OQ70" s="248"/>
      <c r="OR70" s="248"/>
      <c r="OS70" s="248"/>
      <c r="OT70" s="248"/>
      <c r="OU70" s="248"/>
      <c r="OV70" s="248"/>
      <c r="OW70" s="248"/>
      <c r="OX70" s="248"/>
      <c r="OY70" s="248"/>
      <c r="OZ70" s="248"/>
      <c r="PA70" s="248"/>
      <c r="PB70" s="248"/>
      <c r="PC70" s="248"/>
      <c r="PD70" s="248"/>
      <c r="PE70" s="248"/>
      <c r="PF70" s="248"/>
      <c r="PG70" s="248"/>
      <c r="PH70" s="248"/>
      <c r="PI70" s="248"/>
      <c r="PJ70" s="248"/>
      <c r="PK70" s="248"/>
      <c r="PL70" s="248"/>
      <c r="PM70" s="248"/>
      <c r="PN70" s="248"/>
      <c r="PO70" s="248"/>
      <c r="PP70" s="248"/>
      <c r="PQ70" s="248"/>
      <c r="PR70" s="248"/>
      <c r="PS70" s="248"/>
      <c r="PT70" s="248"/>
      <c r="PU70" s="248"/>
      <c r="PV70" s="248"/>
      <c r="PW70" s="248"/>
      <c r="PX70" s="248"/>
      <c r="PY70" s="248"/>
      <c r="PZ70" s="248"/>
      <c r="QA70" s="248"/>
      <c r="QB70" s="248"/>
      <c r="QC70" s="248"/>
      <c r="QD70" s="248"/>
      <c r="QE70" s="248"/>
      <c r="QF70" s="248"/>
      <c r="QG70" s="248"/>
      <c r="QH70" s="248"/>
      <c r="QI70" s="248"/>
      <c r="QJ70" s="248"/>
      <c r="QK70" s="248"/>
      <c r="QL70" s="248"/>
      <c r="QM70" s="248"/>
      <c r="QN70" s="248"/>
      <c r="QO70" s="248"/>
      <c r="QP70" s="248"/>
      <c r="QQ70" s="248"/>
      <c r="QR70" s="248"/>
      <c r="QS70" s="248"/>
      <c r="QT70" s="248"/>
      <c r="QU70" s="248"/>
      <c r="QV70" s="248"/>
      <c r="QW70" s="248"/>
      <c r="QX70" s="248"/>
      <c r="QY70" s="248"/>
      <c r="QZ70" s="248"/>
      <c r="RA70" s="248"/>
      <c r="RB70" s="248"/>
      <c r="RC70" s="248"/>
      <c r="RD70" s="248"/>
      <c r="RE70" s="248"/>
      <c r="RF70" s="248"/>
      <c r="RG70" s="248"/>
      <c r="RH70" s="248"/>
      <c r="RI70" s="248"/>
      <c r="RJ70" s="248"/>
      <c r="RK70" s="248"/>
      <c r="RL70" s="248"/>
      <c r="RM70" s="248"/>
      <c r="RN70" s="248"/>
      <c r="RO70" s="248"/>
      <c r="RP70" s="248"/>
      <c r="RQ70" s="248"/>
      <c r="RR70" s="248"/>
      <c r="RS70" s="248"/>
      <c r="RT70" s="248"/>
      <c r="RU70" s="248"/>
      <c r="RV70" s="248"/>
      <c r="RW70" s="248"/>
      <c r="RX70" s="248"/>
      <c r="RY70" s="248"/>
      <c r="RZ70" s="248"/>
      <c r="SA70" s="248"/>
      <c r="SB70" s="248"/>
      <c r="SC70" s="248"/>
      <c r="SD70" s="248"/>
      <c r="SE70" s="248"/>
      <c r="SF70" s="248"/>
      <c r="SG70" s="248"/>
      <c r="SH70" s="248"/>
      <c r="SI70" s="248"/>
      <c r="SJ70" s="248"/>
      <c r="SK70" s="248"/>
      <c r="SL70" s="248"/>
      <c r="SM70" s="248"/>
      <c r="SN70" s="248"/>
      <c r="SO70" s="248"/>
      <c r="SP70" s="248"/>
      <c r="SQ70" s="248"/>
      <c r="SR70" s="248"/>
      <c r="SS70" s="248"/>
      <c r="ST70" s="248"/>
      <c r="SU70" s="248"/>
      <c r="SV70" s="248"/>
      <c r="SW70" s="248"/>
      <c r="SX70" s="248"/>
      <c r="SY70" s="248"/>
      <c r="SZ70" s="248"/>
      <c r="TA70" s="248"/>
      <c r="TB70" s="248"/>
      <c r="TC70" s="248"/>
      <c r="TD70" s="248"/>
      <c r="TE70" s="248"/>
      <c r="TF70" s="248"/>
      <c r="TG70" s="248"/>
      <c r="TH70" s="248"/>
      <c r="TI70" s="248"/>
      <c r="TJ70" s="248"/>
      <c r="TK70" s="248"/>
      <c r="TL70" s="248"/>
      <c r="TM70" s="248"/>
      <c r="TN70" s="248"/>
      <c r="TO70" s="248"/>
      <c r="TP70" s="248"/>
      <c r="TQ70" s="248"/>
      <c r="TR70" s="248"/>
      <c r="TS70" s="248"/>
      <c r="TT70" s="248"/>
      <c r="TU70" s="248"/>
      <c r="TV70" s="248"/>
      <c r="TW70" s="248"/>
      <c r="TX70" s="248"/>
      <c r="TY70" s="248"/>
      <c r="TZ70" s="248"/>
      <c r="UA70" s="248"/>
      <c r="UB70" s="248"/>
      <c r="UC70" s="248"/>
      <c r="UD70" s="248"/>
      <c r="UE70" s="248"/>
      <c r="UF70" s="248"/>
      <c r="UG70" s="248"/>
      <c r="UH70" s="248"/>
      <c r="UI70" s="248"/>
      <c r="UJ70" s="248"/>
      <c r="UK70" s="248"/>
      <c r="UL70" s="248"/>
      <c r="UM70" s="248"/>
      <c r="UN70" s="248"/>
      <c r="UO70" s="248"/>
      <c r="UP70" s="248"/>
      <c r="UQ70" s="248"/>
      <c r="UR70" s="248"/>
      <c r="US70" s="248"/>
      <c r="UT70" s="248"/>
      <c r="UU70" s="248"/>
      <c r="UV70" s="248"/>
      <c r="UW70" s="248"/>
      <c r="UX70" s="248"/>
      <c r="UY70" s="248"/>
      <c r="UZ70" s="248"/>
      <c r="VA70" s="248"/>
      <c r="VB70" s="248"/>
      <c r="VC70" s="248"/>
      <c r="VD70" s="248"/>
      <c r="VE70" s="248"/>
      <c r="VF70" s="248"/>
      <c r="VG70" s="248"/>
      <c r="VH70" s="248"/>
      <c r="VI70" s="248"/>
      <c r="VJ70" s="248"/>
      <c r="VK70" s="248"/>
      <c r="VL70" s="248"/>
      <c r="VM70" s="248"/>
      <c r="VN70" s="248"/>
      <c r="VO70" s="248"/>
      <c r="VP70" s="248"/>
      <c r="VQ70" s="248"/>
      <c r="VR70" s="248"/>
      <c r="VS70" s="248"/>
      <c r="VT70" s="248"/>
      <c r="VU70" s="248"/>
      <c r="VV70" s="248"/>
      <c r="VW70" s="248"/>
      <c r="VX70" s="248"/>
      <c r="VY70" s="248"/>
      <c r="VZ70" s="248"/>
      <c r="WA70" s="248"/>
      <c r="WB70" s="248"/>
      <c r="WC70" s="248"/>
      <c r="WD70" s="248"/>
      <c r="WE70" s="248"/>
      <c r="WF70" s="248"/>
      <c r="WG70" s="248"/>
      <c r="WH70" s="248"/>
      <c r="WI70" s="248"/>
      <c r="WJ70" s="248"/>
      <c r="WK70" s="248"/>
      <c r="WL70" s="248"/>
      <c r="WM70" s="248"/>
      <c r="WN70" s="248"/>
      <c r="WO70" s="248"/>
      <c r="WP70" s="248"/>
      <c r="WQ70" s="248"/>
      <c r="WR70" s="248"/>
      <c r="WS70" s="248"/>
      <c r="WT70" s="248"/>
      <c r="WU70" s="248"/>
      <c r="WV70" s="248"/>
      <c r="WW70" s="248"/>
      <c r="WX70" s="248"/>
      <c r="WY70" s="248"/>
      <c r="WZ70" s="248"/>
      <c r="XA70" s="248"/>
      <c r="XB70" s="248"/>
      <c r="XC70" s="248"/>
      <c r="XD70" s="248"/>
      <c r="XE70" s="248"/>
      <c r="XF70" s="248"/>
      <c r="XG70" s="248"/>
      <c r="XH70" s="248"/>
      <c r="XI70" s="248"/>
      <c r="XJ70" s="248"/>
      <c r="XK70" s="248"/>
      <c r="XL70" s="248"/>
      <c r="XM70" s="248"/>
      <c r="XN70" s="248"/>
      <c r="XO70" s="248"/>
      <c r="XP70" s="248"/>
      <c r="XQ70" s="248"/>
      <c r="XR70" s="248"/>
      <c r="XS70" s="248"/>
      <c r="XT70" s="248"/>
      <c r="XU70" s="248"/>
      <c r="XV70" s="248"/>
      <c r="XW70" s="248"/>
      <c r="XX70" s="248"/>
      <c r="XY70" s="248"/>
      <c r="XZ70" s="248"/>
      <c r="YA70" s="248"/>
      <c r="YB70" s="248"/>
      <c r="YC70" s="248"/>
      <c r="YD70" s="248"/>
      <c r="YE70" s="248"/>
      <c r="YF70" s="248"/>
      <c r="YG70" s="248"/>
      <c r="YH70" s="248"/>
      <c r="YI70" s="248"/>
      <c r="YJ70" s="248"/>
      <c r="YK70" s="248"/>
      <c r="YL70" s="248"/>
      <c r="YM70" s="248"/>
      <c r="YN70" s="248"/>
      <c r="YO70" s="248"/>
      <c r="YP70" s="248"/>
      <c r="YQ70" s="248"/>
      <c r="YR70" s="248"/>
      <c r="YS70" s="248"/>
      <c r="YT70" s="248"/>
      <c r="YU70" s="248"/>
      <c r="YV70" s="248"/>
      <c r="YW70" s="248"/>
      <c r="YX70" s="248"/>
      <c r="YY70" s="248"/>
      <c r="YZ70" s="248"/>
      <c r="ZA70" s="248"/>
      <c r="ZB70" s="248"/>
      <c r="ZC70" s="248"/>
      <c r="ZD70" s="248"/>
      <c r="ZE70" s="248"/>
      <c r="ZF70" s="248"/>
      <c r="ZG70" s="248"/>
      <c r="ZH70" s="248"/>
      <c r="ZI70" s="248"/>
      <c r="ZJ70" s="248"/>
      <c r="ZK70" s="248"/>
      <c r="ZL70" s="248"/>
      <c r="ZM70" s="248"/>
      <c r="ZN70" s="248"/>
      <c r="ZO70" s="248"/>
      <c r="ZP70" s="248"/>
      <c r="ZQ70" s="248"/>
      <c r="ZR70" s="248"/>
      <c r="ZS70" s="248"/>
      <c r="ZT70" s="248"/>
      <c r="ZU70" s="248"/>
      <c r="ZV70" s="248"/>
      <c r="ZW70" s="248"/>
      <c r="ZX70" s="248"/>
      <c r="ZY70" s="248"/>
      <c r="ZZ70" s="248"/>
      <c r="AAA70" s="248"/>
      <c r="AAB70" s="248"/>
      <c r="AAC70" s="248"/>
      <c r="AAD70" s="248"/>
      <c r="AAE70" s="248"/>
      <c r="AAF70" s="248"/>
      <c r="AAG70" s="248"/>
      <c r="AAH70" s="248"/>
      <c r="AAI70" s="248"/>
      <c r="AAJ70" s="248"/>
      <c r="AAK70" s="248"/>
      <c r="AAL70" s="248"/>
      <c r="AAM70" s="248"/>
      <c r="AAN70" s="248"/>
      <c r="AAO70" s="248"/>
      <c r="AAP70" s="248"/>
      <c r="AAQ70" s="248"/>
      <c r="AAR70" s="248"/>
      <c r="AAS70" s="248"/>
      <c r="AAT70" s="248"/>
      <c r="AAU70" s="248"/>
      <c r="AAV70" s="248"/>
      <c r="AAW70" s="248"/>
      <c r="AAX70" s="248"/>
      <c r="AAY70" s="248"/>
      <c r="AAZ70" s="248"/>
      <c r="ABA70" s="248"/>
      <c r="ABB70" s="248"/>
      <c r="ABC70" s="248"/>
      <c r="ABD70" s="248"/>
      <c r="ABE70" s="248"/>
      <c r="ABF70" s="248"/>
      <c r="ABG70" s="248"/>
      <c r="ABH70" s="248"/>
      <c r="ABI70" s="248"/>
      <c r="ABJ70" s="248"/>
      <c r="ABK70" s="248"/>
      <c r="ABL70" s="248"/>
      <c r="ABM70" s="248"/>
      <c r="ABN70" s="248"/>
      <c r="ABO70" s="248"/>
      <c r="ABP70" s="248"/>
      <c r="ABQ70" s="248"/>
      <c r="ABR70" s="248"/>
      <c r="ABS70" s="248"/>
      <c r="ABT70" s="248"/>
      <c r="ABU70" s="248"/>
      <c r="ABV70" s="248"/>
      <c r="ABW70" s="248"/>
      <c r="ABX70" s="248"/>
      <c r="ABY70" s="248"/>
      <c r="ABZ70" s="248"/>
      <c r="ACA70" s="248"/>
      <c r="ACB70" s="248"/>
      <c r="ACC70" s="248"/>
      <c r="ACD70" s="248"/>
      <c r="ACE70" s="248"/>
      <c r="ACF70" s="248"/>
      <c r="ACG70" s="248"/>
      <c r="ACH70" s="248"/>
      <c r="ACI70" s="248"/>
      <c r="ACJ70" s="248"/>
      <c r="ACK70" s="248"/>
      <c r="ACL70" s="248"/>
      <c r="ACM70" s="248"/>
      <c r="ACN70" s="248"/>
      <c r="ACO70" s="248"/>
      <c r="ACP70" s="248"/>
      <c r="ACQ70" s="248"/>
      <c r="ACR70" s="248"/>
      <c r="ACS70" s="248"/>
      <c r="ACT70" s="248"/>
      <c r="ACU70" s="248"/>
      <c r="ACV70" s="248"/>
      <c r="ACW70" s="248"/>
      <c r="ACX70" s="248"/>
      <c r="ACY70" s="248"/>
      <c r="ACZ70" s="248"/>
      <c r="ADA70" s="248"/>
      <c r="ADB70" s="248"/>
      <c r="ADC70" s="248"/>
      <c r="ADD70" s="248"/>
      <c r="ADE70" s="248"/>
      <c r="ADF70" s="248"/>
      <c r="ADG70" s="248"/>
      <c r="ADH70" s="248"/>
      <c r="ADI70" s="248"/>
      <c r="ADJ70" s="248"/>
      <c r="ADK70" s="248"/>
      <c r="ADL70" s="248"/>
      <c r="ADM70" s="248"/>
      <c r="ADN70" s="248"/>
      <c r="ADO70" s="248"/>
      <c r="ADP70" s="248"/>
      <c r="ADQ70" s="248"/>
      <c r="ADR70" s="248"/>
      <c r="ADS70" s="248"/>
      <c r="ADT70" s="248"/>
      <c r="ADU70" s="248"/>
      <c r="ADV70" s="248"/>
      <c r="ADW70" s="248"/>
      <c r="ADX70" s="248"/>
      <c r="ADY70" s="248"/>
      <c r="ADZ70" s="248"/>
      <c r="AEA70" s="248"/>
      <c r="AEB70" s="248"/>
      <c r="AEC70" s="248"/>
      <c r="AED70" s="248"/>
      <c r="AEE70" s="248"/>
      <c r="AEF70" s="248"/>
      <c r="AEG70" s="248"/>
      <c r="AEH70" s="248"/>
      <c r="AEI70" s="248"/>
      <c r="AEJ70" s="248"/>
      <c r="AEK70" s="248"/>
      <c r="AEL70" s="248"/>
      <c r="AEM70" s="248"/>
      <c r="AEN70" s="248"/>
      <c r="AEO70" s="248"/>
      <c r="AEP70" s="248"/>
      <c r="AEQ70" s="248"/>
      <c r="AER70" s="248"/>
      <c r="AES70" s="248"/>
      <c r="AET70" s="248"/>
      <c r="AEU70" s="248"/>
      <c r="AEV70" s="248"/>
      <c r="AEW70" s="248"/>
      <c r="AEX70" s="248"/>
      <c r="AEY70" s="248"/>
      <c r="AEZ70" s="248"/>
      <c r="AFA70" s="248"/>
      <c r="AFB70" s="248"/>
      <c r="AFC70" s="248"/>
      <c r="AFD70" s="248"/>
      <c r="AFE70" s="248"/>
      <c r="AFF70" s="248"/>
      <c r="AFG70" s="248"/>
      <c r="AFH70" s="248"/>
      <c r="AFI70" s="248"/>
      <c r="AFJ70" s="248"/>
      <c r="AFK70" s="248"/>
      <c r="AFL70" s="248"/>
      <c r="AFM70" s="248"/>
      <c r="AFN70" s="248"/>
      <c r="AFO70" s="248"/>
      <c r="AFP70" s="248"/>
      <c r="AFQ70" s="248"/>
      <c r="AFR70" s="248"/>
      <c r="AFS70" s="248"/>
      <c r="AFT70" s="248"/>
      <c r="AFU70" s="248"/>
      <c r="AFV70" s="248"/>
      <c r="AFW70" s="248"/>
      <c r="AFX70" s="248"/>
      <c r="AFY70" s="248"/>
      <c r="AFZ70" s="248"/>
      <c r="AGA70" s="248"/>
      <c r="AGB70" s="248"/>
      <c r="AGC70" s="248"/>
      <c r="AGD70" s="248"/>
      <c r="AGE70" s="248"/>
      <c r="AGF70" s="248"/>
      <c r="AGG70" s="248"/>
      <c r="AGH70" s="248"/>
      <c r="AGI70" s="248"/>
      <c r="AGJ70" s="248"/>
      <c r="AGK70" s="248"/>
      <c r="AGL70" s="248"/>
      <c r="AGM70" s="248"/>
      <c r="AGN70" s="248"/>
      <c r="AGO70" s="248"/>
      <c r="AGP70" s="248"/>
      <c r="AGQ70" s="248"/>
      <c r="AGR70" s="248"/>
      <c r="AGS70" s="248"/>
      <c r="AGT70" s="248"/>
      <c r="AGU70" s="248"/>
      <c r="AGV70" s="248"/>
      <c r="AGW70" s="248"/>
      <c r="AGX70" s="248"/>
      <c r="AGY70" s="248"/>
      <c r="AGZ70" s="248"/>
      <c r="AHA70" s="248"/>
      <c r="AHB70" s="248"/>
      <c r="AHC70" s="248"/>
      <c r="AHD70" s="248"/>
      <c r="AHE70" s="248"/>
      <c r="AHF70" s="248"/>
      <c r="AHG70" s="248"/>
      <c r="AHH70" s="248"/>
      <c r="AHI70" s="248"/>
      <c r="AHJ70" s="248"/>
      <c r="AHK70" s="248"/>
      <c r="AHL70" s="248"/>
      <c r="AHM70" s="248"/>
      <c r="AHN70" s="248"/>
      <c r="AHO70" s="248"/>
      <c r="AHP70" s="248"/>
      <c r="AHQ70" s="248"/>
      <c r="AHR70" s="248"/>
      <c r="AHS70" s="248"/>
      <c r="AHT70" s="248"/>
      <c r="AHU70" s="248"/>
      <c r="AHV70" s="248"/>
      <c r="AHW70" s="248"/>
      <c r="AHX70" s="248"/>
      <c r="AHY70" s="248"/>
      <c r="AHZ70" s="248"/>
      <c r="AIA70" s="248"/>
      <c r="AIB70" s="248"/>
      <c r="AIC70" s="248"/>
      <c r="AID70" s="248"/>
      <c r="AIE70" s="248"/>
      <c r="AIF70" s="248"/>
    </row>
    <row r="71" spans="1:916">
      <c r="B71" s="387"/>
      <c r="H71" s="253"/>
      <c r="I71" s="251"/>
      <c r="J71" s="102"/>
      <c r="N71" s="388"/>
      <c r="Q71" s="102"/>
      <c r="R71" s="102"/>
      <c r="S71" s="102"/>
      <c r="T71" s="106"/>
      <c r="U71" s="106"/>
      <c r="V71" s="106"/>
      <c r="W71" s="106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EA71" s="102"/>
      <c r="EB71" s="102"/>
      <c r="EC71" s="102"/>
      <c r="ED71" s="102"/>
      <c r="EE71" s="102"/>
      <c r="EF71" s="102"/>
      <c r="EG71" s="102"/>
      <c r="EH71" s="102"/>
      <c r="EI71" s="102"/>
      <c r="EJ71" s="102"/>
      <c r="EK71" s="102"/>
      <c r="EL71" s="102"/>
      <c r="EM71" s="102"/>
      <c r="EN71" s="102"/>
      <c r="EO71" s="102"/>
      <c r="EP71" s="102"/>
      <c r="EQ71" s="102"/>
      <c r="ER71" s="102"/>
      <c r="ES71" s="102"/>
      <c r="ET71" s="102"/>
      <c r="EU71" s="102"/>
      <c r="EV71" s="102"/>
      <c r="EW71" s="102"/>
      <c r="EX71" s="102"/>
      <c r="EY71" s="102"/>
      <c r="EZ71" s="102"/>
      <c r="FA71" s="102"/>
      <c r="FB71" s="102"/>
      <c r="FC71" s="102"/>
      <c r="FD71" s="102"/>
      <c r="FE71" s="102"/>
      <c r="FF71" s="102"/>
      <c r="FG71" s="102"/>
      <c r="FH71" s="102"/>
      <c r="FI71" s="102"/>
      <c r="FJ71" s="102"/>
      <c r="FK71" s="102"/>
      <c r="FL71" s="102"/>
      <c r="FM71" s="102"/>
      <c r="FN71" s="102"/>
      <c r="FO71" s="102"/>
      <c r="FP71" s="102"/>
      <c r="FQ71" s="102"/>
      <c r="FR71" s="102"/>
      <c r="FS71" s="102"/>
      <c r="FT71" s="102"/>
      <c r="FU71" s="102"/>
      <c r="FV71" s="248"/>
      <c r="FW71" s="248"/>
      <c r="FX71" s="248"/>
      <c r="FY71" s="248"/>
      <c r="FZ71" s="248"/>
      <c r="GA71" s="248"/>
      <c r="GB71" s="248"/>
      <c r="GC71" s="248"/>
      <c r="GD71" s="248"/>
      <c r="GE71" s="248"/>
      <c r="GF71" s="248"/>
      <c r="GG71" s="248"/>
      <c r="GH71" s="248"/>
      <c r="GI71" s="248"/>
      <c r="GJ71" s="248"/>
      <c r="GK71" s="248"/>
      <c r="GL71" s="248"/>
      <c r="GM71" s="248"/>
      <c r="GN71" s="248"/>
      <c r="GO71" s="248"/>
      <c r="GP71" s="248"/>
      <c r="GQ71" s="248"/>
      <c r="GR71" s="248"/>
      <c r="GS71" s="248"/>
      <c r="GT71" s="248"/>
      <c r="GU71" s="248"/>
      <c r="GV71" s="248"/>
      <c r="GW71" s="248"/>
      <c r="GX71" s="248"/>
      <c r="GY71" s="248"/>
      <c r="GZ71" s="248"/>
      <c r="HA71" s="248"/>
      <c r="HB71" s="248"/>
      <c r="HC71" s="248"/>
      <c r="HD71" s="248"/>
      <c r="HE71" s="248"/>
      <c r="HF71" s="248"/>
      <c r="HG71" s="248"/>
      <c r="HH71" s="248"/>
      <c r="HI71" s="248"/>
      <c r="HJ71" s="248"/>
      <c r="HK71" s="248"/>
      <c r="HL71" s="248"/>
      <c r="HM71" s="248"/>
      <c r="HN71" s="248"/>
      <c r="HO71" s="248"/>
      <c r="HP71" s="248"/>
      <c r="HQ71" s="248"/>
      <c r="HR71" s="248"/>
      <c r="HS71" s="248"/>
      <c r="HT71" s="248"/>
      <c r="HU71" s="248"/>
      <c r="HV71" s="248"/>
      <c r="HW71" s="248"/>
      <c r="HX71" s="248"/>
      <c r="HY71" s="248"/>
      <c r="HZ71" s="248"/>
      <c r="IA71" s="248"/>
      <c r="IB71" s="248"/>
      <c r="IC71" s="248"/>
      <c r="ID71" s="248"/>
      <c r="IE71" s="248"/>
      <c r="IF71" s="248"/>
      <c r="IG71" s="248"/>
      <c r="IH71" s="248"/>
      <c r="II71" s="248"/>
      <c r="IJ71" s="248"/>
      <c r="IK71" s="248"/>
      <c r="IL71" s="248"/>
      <c r="IM71" s="248"/>
      <c r="IN71" s="248"/>
      <c r="IO71" s="248"/>
      <c r="IP71" s="248"/>
      <c r="IQ71" s="248"/>
      <c r="IR71" s="248"/>
      <c r="IS71" s="248"/>
      <c r="IT71" s="248"/>
      <c r="IU71" s="248"/>
      <c r="IV71" s="248"/>
      <c r="IW71" s="248"/>
      <c r="IX71" s="248"/>
      <c r="IY71" s="248"/>
      <c r="IZ71" s="248"/>
      <c r="JA71" s="248"/>
      <c r="JB71" s="248"/>
      <c r="JC71" s="248"/>
      <c r="JD71" s="248"/>
      <c r="JE71" s="248"/>
      <c r="JF71" s="248"/>
      <c r="JG71" s="248"/>
      <c r="JH71" s="248"/>
      <c r="JI71" s="248"/>
      <c r="JJ71" s="248"/>
      <c r="JK71" s="248"/>
      <c r="JL71" s="248"/>
      <c r="JM71" s="248"/>
      <c r="JN71" s="248"/>
      <c r="JO71" s="248"/>
      <c r="JP71" s="248"/>
      <c r="JQ71" s="248"/>
      <c r="JR71" s="248"/>
      <c r="JS71" s="248"/>
      <c r="JT71" s="248"/>
      <c r="JU71" s="248"/>
      <c r="JV71" s="248"/>
      <c r="JW71" s="248"/>
      <c r="JX71" s="248"/>
      <c r="JY71" s="248"/>
      <c r="JZ71" s="248"/>
      <c r="KA71" s="248"/>
      <c r="KB71" s="248"/>
      <c r="KC71" s="248"/>
      <c r="KD71" s="248"/>
      <c r="KE71" s="248"/>
      <c r="KF71" s="248"/>
      <c r="KG71" s="248"/>
      <c r="KH71" s="248"/>
      <c r="KI71" s="248"/>
      <c r="KJ71" s="248"/>
      <c r="KK71" s="248"/>
      <c r="KL71" s="248"/>
      <c r="KM71" s="248"/>
      <c r="KN71" s="248"/>
      <c r="KO71" s="248"/>
      <c r="KP71" s="248"/>
      <c r="KQ71" s="248"/>
      <c r="KR71" s="248"/>
      <c r="KS71" s="248"/>
      <c r="KT71" s="248"/>
      <c r="KU71" s="248"/>
      <c r="KV71" s="248"/>
      <c r="KW71" s="248"/>
      <c r="KX71" s="248"/>
      <c r="KY71" s="248"/>
      <c r="KZ71" s="248"/>
      <c r="LA71" s="248"/>
      <c r="LB71" s="248"/>
      <c r="LC71" s="248"/>
      <c r="LD71" s="248"/>
      <c r="LE71" s="248"/>
      <c r="LF71" s="248"/>
      <c r="LG71" s="248"/>
      <c r="LH71" s="248"/>
      <c r="LI71" s="248"/>
      <c r="LJ71" s="248"/>
      <c r="LK71" s="248"/>
      <c r="LL71" s="248"/>
      <c r="LM71" s="248"/>
      <c r="LN71" s="248"/>
      <c r="LO71" s="248"/>
      <c r="LP71" s="248"/>
      <c r="LQ71" s="248"/>
      <c r="LR71" s="248"/>
      <c r="LS71" s="248"/>
      <c r="LT71" s="248"/>
      <c r="LU71" s="248"/>
      <c r="LV71" s="248"/>
      <c r="LW71" s="248"/>
      <c r="LX71" s="248"/>
      <c r="LY71" s="248"/>
      <c r="LZ71" s="248"/>
      <c r="MA71" s="248"/>
      <c r="MB71" s="248"/>
      <c r="MC71" s="248"/>
      <c r="MD71" s="248"/>
      <c r="ME71" s="248"/>
      <c r="MF71" s="248"/>
      <c r="MG71" s="248"/>
      <c r="MH71" s="248"/>
      <c r="MI71" s="248"/>
      <c r="MJ71" s="248"/>
      <c r="MK71" s="248"/>
      <c r="ML71" s="248"/>
      <c r="MM71" s="248"/>
      <c r="MN71" s="248"/>
      <c r="MO71" s="248"/>
      <c r="MP71" s="248"/>
      <c r="MQ71" s="248"/>
      <c r="MR71" s="248"/>
      <c r="MS71" s="248"/>
      <c r="MT71" s="248"/>
      <c r="MU71" s="248"/>
      <c r="MV71" s="248"/>
      <c r="MW71" s="248"/>
      <c r="MX71" s="248"/>
      <c r="MY71" s="248"/>
      <c r="MZ71" s="248"/>
      <c r="NA71" s="248"/>
      <c r="NB71" s="248"/>
      <c r="NC71" s="248"/>
      <c r="ND71" s="248"/>
      <c r="NE71" s="248"/>
      <c r="NF71" s="248"/>
      <c r="NG71" s="248"/>
      <c r="NH71" s="248"/>
      <c r="NI71" s="248"/>
      <c r="NJ71" s="248"/>
      <c r="NK71" s="248"/>
      <c r="NL71" s="248"/>
      <c r="NM71" s="248"/>
      <c r="NN71" s="248"/>
      <c r="NO71" s="248"/>
      <c r="NP71" s="248"/>
      <c r="NQ71" s="248"/>
      <c r="NR71" s="248"/>
      <c r="NS71" s="248"/>
      <c r="NT71" s="248"/>
      <c r="NU71" s="248"/>
      <c r="NV71" s="248"/>
      <c r="NW71" s="248"/>
      <c r="NX71" s="248"/>
      <c r="NY71" s="248"/>
      <c r="NZ71" s="248"/>
      <c r="OA71" s="248"/>
      <c r="OB71" s="248"/>
      <c r="OC71" s="248"/>
      <c r="OD71" s="248"/>
      <c r="OE71" s="248"/>
      <c r="OF71" s="248"/>
      <c r="OG71" s="248"/>
      <c r="OH71" s="248"/>
      <c r="OI71" s="248"/>
      <c r="OJ71" s="248"/>
      <c r="OK71" s="248"/>
      <c r="OL71" s="248"/>
      <c r="OM71" s="248"/>
      <c r="ON71" s="248"/>
      <c r="OO71" s="248"/>
      <c r="OP71" s="248"/>
      <c r="OQ71" s="248"/>
      <c r="OR71" s="248"/>
      <c r="OS71" s="248"/>
      <c r="OT71" s="248"/>
      <c r="OU71" s="248"/>
      <c r="OV71" s="248"/>
      <c r="OW71" s="248"/>
      <c r="OX71" s="248"/>
      <c r="OY71" s="248"/>
      <c r="OZ71" s="248"/>
      <c r="PA71" s="248"/>
      <c r="PB71" s="248"/>
      <c r="PC71" s="248"/>
      <c r="PD71" s="248"/>
      <c r="PE71" s="248"/>
      <c r="PF71" s="248"/>
      <c r="PG71" s="248"/>
      <c r="PH71" s="248"/>
      <c r="PI71" s="248"/>
      <c r="PJ71" s="248"/>
      <c r="PK71" s="248"/>
      <c r="PL71" s="248"/>
      <c r="PM71" s="248"/>
      <c r="PN71" s="248"/>
      <c r="PO71" s="248"/>
      <c r="PP71" s="248"/>
      <c r="PQ71" s="248"/>
      <c r="PR71" s="248"/>
      <c r="PS71" s="248"/>
      <c r="PT71" s="248"/>
      <c r="PU71" s="248"/>
      <c r="PV71" s="248"/>
      <c r="PW71" s="248"/>
      <c r="PX71" s="248"/>
      <c r="PY71" s="248"/>
      <c r="PZ71" s="248"/>
      <c r="QA71" s="248"/>
      <c r="QB71" s="248"/>
      <c r="QC71" s="248"/>
      <c r="QD71" s="248"/>
      <c r="QE71" s="248"/>
      <c r="QF71" s="248"/>
      <c r="QG71" s="248"/>
      <c r="QH71" s="248"/>
      <c r="QI71" s="248"/>
      <c r="QJ71" s="248"/>
      <c r="QK71" s="248"/>
      <c r="QL71" s="248"/>
      <c r="QM71" s="248"/>
      <c r="QN71" s="248"/>
      <c r="QO71" s="248"/>
      <c r="QP71" s="248"/>
      <c r="QQ71" s="248"/>
      <c r="QR71" s="248"/>
      <c r="QS71" s="248"/>
      <c r="QT71" s="248"/>
      <c r="QU71" s="248"/>
      <c r="QV71" s="248"/>
      <c r="QW71" s="248"/>
      <c r="QX71" s="248"/>
      <c r="QY71" s="248"/>
      <c r="QZ71" s="248"/>
      <c r="RA71" s="248"/>
      <c r="RB71" s="248"/>
      <c r="RC71" s="248"/>
      <c r="RD71" s="248"/>
      <c r="RE71" s="248"/>
      <c r="RF71" s="248"/>
      <c r="RG71" s="248"/>
      <c r="RH71" s="248"/>
      <c r="RI71" s="248"/>
      <c r="RJ71" s="248"/>
      <c r="RK71" s="248"/>
      <c r="RL71" s="248"/>
      <c r="RM71" s="248"/>
      <c r="RN71" s="248"/>
      <c r="RO71" s="248"/>
      <c r="RP71" s="248"/>
      <c r="RQ71" s="248"/>
      <c r="RR71" s="248"/>
      <c r="RS71" s="248"/>
      <c r="RT71" s="248"/>
      <c r="RU71" s="248"/>
      <c r="RV71" s="248"/>
      <c r="RW71" s="248"/>
      <c r="RX71" s="248"/>
      <c r="RY71" s="248"/>
      <c r="RZ71" s="248"/>
      <c r="SA71" s="248"/>
      <c r="SB71" s="248"/>
      <c r="SC71" s="248"/>
      <c r="SD71" s="248"/>
      <c r="SE71" s="248"/>
      <c r="SF71" s="248"/>
      <c r="SG71" s="248"/>
      <c r="SH71" s="248"/>
      <c r="SI71" s="248"/>
      <c r="SJ71" s="248"/>
      <c r="SK71" s="248"/>
      <c r="SL71" s="248"/>
      <c r="SM71" s="248"/>
      <c r="SN71" s="248"/>
      <c r="SO71" s="248"/>
      <c r="SP71" s="248"/>
      <c r="SQ71" s="248"/>
      <c r="SR71" s="248"/>
      <c r="SS71" s="248"/>
      <c r="ST71" s="248"/>
      <c r="SU71" s="248"/>
      <c r="SV71" s="248"/>
      <c r="SW71" s="248"/>
      <c r="SX71" s="248"/>
      <c r="SY71" s="248"/>
      <c r="SZ71" s="248"/>
      <c r="TA71" s="248"/>
      <c r="TB71" s="248"/>
      <c r="TC71" s="248"/>
      <c r="TD71" s="248"/>
      <c r="TE71" s="248"/>
      <c r="TF71" s="248"/>
      <c r="TG71" s="248"/>
      <c r="TH71" s="248"/>
      <c r="TI71" s="248"/>
      <c r="TJ71" s="248"/>
      <c r="TK71" s="248"/>
      <c r="TL71" s="248"/>
      <c r="TM71" s="248"/>
      <c r="TN71" s="248"/>
      <c r="TO71" s="248"/>
      <c r="TP71" s="248"/>
      <c r="TQ71" s="248"/>
      <c r="TR71" s="248"/>
      <c r="TS71" s="248"/>
      <c r="TT71" s="248"/>
      <c r="TU71" s="248"/>
      <c r="TV71" s="248"/>
      <c r="TW71" s="248"/>
      <c r="TX71" s="248"/>
      <c r="TY71" s="248"/>
      <c r="TZ71" s="248"/>
      <c r="UA71" s="248"/>
      <c r="UB71" s="248"/>
      <c r="UC71" s="248"/>
      <c r="UD71" s="248"/>
      <c r="UE71" s="248"/>
      <c r="UF71" s="248"/>
      <c r="UG71" s="248"/>
      <c r="UH71" s="248"/>
      <c r="UI71" s="248"/>
      <c r="UJ71" s="248"/>
      <c r="UK71" s="248"/>
      <c r="UL71" s="248"/>
      <c r="UM71" s="248"/>
      <c r="UN71" s="248"/>
      <c r="UO71" s="248"/>
      <c r="UP71" s="248"/>
      <c r="UQ71" s="248"/>
      <c r="UR71" s="248"/>
      <c r="US71" s="248"/>
      <c r="UT71" s="248"/>
      <c r="UU71" s="248"/>
      <c r="UV71" s="248"/>
      <c r="UW71" s="248"/>
      <c r="UX71" s="248"/>
      <c r="UY71" s="248"/>
      <c r="UZ71" s="248"/>
      <c r="VA71" s="248"/>
      <c r="VB71" s="248"/>
      <c r="VC71" s="248"/>
      <c r="VD71" s="248"/>
      <c r="VE71" s="248"/>
      <c r="VF71" s="248"/>
      <c r="VG71" s="248"/>
      <c r="VH71" s="248"/>
      <c r="VI71" s="248"/>
      <c r="VJ71" s="248"/>
      <c r="VK71" s="248"/>
      <c r="VL71" s="248"/>
      <c r="VM71" s="248"/>
      <c r="VN71" s="248"/>
      <c r="VO71" s="248"/>
      <c r="VP71" s="248"/>
      <c r="VQ71" s="248"/>
      <c r="VR71" s="248"/>
      <c r="VS71" s="248"/>
      <c r="VT71" s="248"/>
      <c r="VU71" s="248"/>
      <c r="VV71" s="248"/>
      <c r="VW71" s="248"/>
      <c r="VX71" s="248"/>
      <c r="VY71" s="248"/>
      <c r="VZ71" s="248"/>
      <c r="WA71" s="248"/>
      <c r="WB71" s="248"/>
      <c r="WC71" s="248"/>
      <c r="WD71" s="248"/>
      <c r="WE71" s="248"/>
      <c r="WF71" s="248"/>
      <c r="WG71" s="248"/>
      <c r="WH71" s="248"/>
      <c r="WI71" s="248"/>
      <c r="WJ71" s="248"/>
      <c r="WK71" s="248"/>
      <c r="WL71" s="248"/>
      <c r="WM71" s="248"/>
      <c r="WN71" s="248"/>
      <c r="WO71" s="248"/>
      <c r="WP71" s="248"/>
      <c r="WQ71" s="248"/>
      <c r="WR71" s="248"/>
      <c r="WS71" s="248"/>
      <c r="WT71" s="248"/>
      <c r="WU71" s="248"/>
      <c r="WV71" s="248"/>
      <c r="WW71" s="248"/>
      <c r="WX71" s="248"/>
      <c r="WY71" s="248"/>
      <c r="WZ71" s="248"/>
      <c r="XA71" s="248"/>
      <c r="XB71" s="248"/>
      <c r="XC71" s="248"/>
      <c r="XD71" s="248"/>
      <c r="XE71" s="248"/>
      <c r="XF71" s="248"/>
      <c r="XG71" s="248"/>
      <c r="XH71" s="248"/>
      <c r="XI71" s="248"/>
      <c r="XJ71" s="248"/>
      <c r="XK71" s="248"/>
      <c r="XL71" s="248"/>
      <c r="XM71" s="248"/>
      <c r="XN71" s="248"/>
      <c r="XO71" s="248"/>
      <c r="XP71" s="248"/>
      <c r="XQ71" s="248"/>
      <c r="XR71" s="248"/>
      <c r="XS71" s="248"/>
      <c r="XT71" s="248"/>
      <c r="XU71" s="248"/>
      <c r="XV71" s="248"/>
      <c r="XW71" s="248"/>
      <c r="XX71" s="248"/>
      <c r="XY71" s="248"/>
      <c r="XZ71" s="248"/>
      <c r="YA71" s="248"/>
      <c r="YB71" s="248"/>
      <c r="YC71" s="248"/>
      <c r="YD71" s="248"/>
      <c r="YE71" s="248"/>
      <c r="YF71" s="248"/>
      <c r="YG71" s="248"/>
      <c r="YH71" s="248"/>
      <c r="YI71" s="248"/>
      <c r="YJ71" s="248"/>
      <c r="YK71" s="248"/>
      <c r="YL71" s="248"/>
      <c r="YM71" s="248"/>
      <c r="YN71" s="248"/>
      <c r="YO71" s="248"/>
      <c r="YP71" s="248"/>
      <c r="YQ71" s="248"/>
      <c r="YR71" s="248"/>
      <c r="YS71" s="248"/>
      <c r="YT71" s="248"/>
      <c r="YU71" s="248"/>
      <c r="YV71" s="248"/>
      <c r="YW71" s="248"/>
      <c r="YX71" s="248"/>
      <c r="YY71" s="248"/>
      <c r="YZ71" s="248"/>
      <c r="ZA71" s="248"/>
      <c r="ZB71" s="248"/>
      <c r="ZC71" s="248"/>
      <c r="ZD71" s="248"/>
      <c r="ZE71" s="248"/>
      <c r="ZF71" s="248"/>
      <c r="ZG71" s="248"/>
      <c r="ZH71" s="248"/>
      <c r="ZI71" s="248"/>
      <c r="ZJ71" s="248"/>
      <c r="ZK71" s="248"/>
      <c r="ZL71" s="248"/>
      <c r="ZM71" s="248"/>
      <c r="ZN71" s="248"/>
      <c r="ZO71" s="248"/>
      <c r="ZP71" s="248"/>
      <c r="ZQ71" s="248"/>
      <c r="ZR71" s="248"/>
      <c r="ZS71" s="248"/>
      <c r="ZT71" s="248"/>
      <c r="ZU71" s="248"/>
      <c r="ZV71" s="248"/>
      <c r="ZW71" s="248"/>
      <c r="ZX71" s="248"/>
      <c r="ZY71" s="248"/>
      <c r="ZZ71" s="248"/>
      <c r="AAA71" s="248"/>
      <c r="AAB71" s="248"/>
      <c r="AAC71" s="248"/>
      <c r="AAD71" s="248"/>
      <c r="AAE71" s="248"/>
      <c r="AAF71" s="248"/>
      <c r="AAG71" s="248"/>
      <c r="AAH71" s="248"/>
      <c r="AAI71" s="248"/>
      <c r="AAJ71" s="248"/>
      <c r="AAK71" s="248"/>
      <c r="AAL71" s="248"/>
      <c r="AAM71" s="248"/>
      <c r="AAN71" s="248"/>
      <c r="AAO71" s="248"/>
      <c r="AAP71" s="248"/>
      <c r="AAQ71" s="248"/>
      <c r="AAR71" s="248"/>
      <c r="AAS71" s="248"/>
      <c r="AAT71" s="248"/>
      <c r="AAU71" s="248"/>
      <c r="AAV71" s="248"/>
      <c r="AAW71" s="248"/>
      <c r="AAX71" s="248"/>
      <c r="AAY71" s="248"/>
      <c r="AAZ71" s="248"/>
      <c r="ABA71" s="248"/>
      <c r="ABB71" s="248"/>
      <c r="ABC71" s="248"/>
      <c r="ABD71" s="248"/>
      <c r="ABE71" s="248"/>
      <c r="ABF71" s="248"/>
      <c r="ABG71" s="248"/>
      <c r="ABH71" s="248"/>
      <c r="ABI71" s="248"/>
      <c r="ABJ71" s="248"/>
      <c r="ABK71" s="248"/>
      <c r="ABL71" s="248"/>
      <c r="ABM71" s="248"/>
      <c r="ABN71" s="248"/>
      <c r="ABO71" s="248"/>
      <c r="ABP71" s="248"/>
      <c r="ABQ71" s="248"/>
      <c r="ABR71" s="248"/>
      <c r="ABS71" s="248"/>
      <c r="ABT71" s="248"/>
      <c r="ABU71" s="248"/>
      <c r="ABV71" s="248"/>
      <c r="ABW71" s="248"/>
      <c r="ABX71" s="248"/>
      <c r="ABY71" s="248"/>
      <c r="ABZ71" s="248"/>
      <c r="ACA71" s="248"/>
      <c r="ACB71" s="248"/>
      <c r="ACC71" s="248"/>
      <c r="ACD71" s="248"/>
      <c r="ACE71" s="248"/>
      <c r="ACF71" s="248"/>
      <c r="ACG71" s="248"/>
      <c r="ACH71" s="248"/>
      <c r="ACI71" s="248"/>
      <c r="ACJ71" s="248"/>
      <c r="ACK71" s="248"/>
      <c r="ACL71" s="248"/>
      <c r="ACM71" s="248"/>
      <c r="ACN71" s="248"/>
      <c r="ACO71" s="248"/>
      <c r="ACP71" s="248"/>
      <c r="ACQ71" s="248"/>
      <c r="ACR71" s="248"/>
      <c r="ACS71" s="248"/>
      <c r="ACT71" s="248"/>
      <c r="ACU71" s="248"/>
      <c r="ACV71" s="248"/>
      <c r="ACW71" s="248"/>
      <c r="ACX71" s="248"/>
      <c r="ACY71" s="248"/>
      <c r="ACZ71" s="248"/>
      <c r="ADA71" s="248"/>
      <c r="ADB71" s="248"/>
      <c r="ADC71" s="248"/>
      <c r="ADD71" s="248"/>
      <c r="ADE71" s="248"/>
      <c r="ADF71" s="248"/>
      <c r="ADG71" s="248"/>
      <c r="ADH71" s="248"/>
      <c r="ADI71" s="248"/>
      <c r="ADJ71" s="248"/>
      <c r="ADK71" s="248"/>
      <c r="ADL71" s="248"/>
      <c r="ADM71" s="248"/>
      <c r="ADN71" s="248"/>
      <c r="ADO71" s="248"/>
      <c r="ADP71" s="248"/>
      <c r="ADQ71" s="248"/>
      <c r="ADR71" s="248"/>
      <c r="ADS71" s="248"/>
      <c r="ADT71" s="248"/>
      <c r="ADU71" s="248"/>
      <c r="ADV71" s="248"/>
      <c r="ADW71" s="248"/>
      <c r="ADX71" s="248"/>
      <c r="ADY71" s="248"/>
      <c r="ADZ71" s="248"/>
      <c r="AEA71" s="248"/>
      <c r="AEB71" s="248"/>
      <c r="AEC71" s="248"/>
      <c r="AED71" s="248"/>
      <c r="AEE71" s="248"/>
      <c r="AEF71" s="248"/>
      <c r="AEG71" s="248"/>
      <c r="AEH71" s="248"/>
      <c r="AEI71" s="248"/>
      <c r="AEJ71" s="248"/>
      <c r="AEK71" s="248"/>
      <c r="AEL71" s="248"/>
      <c r="AEM71" s="248"/>
      <c r="AEN71" s="248"/>
      <c r="AEO71" s="248"/>
      <c r="AEP71" s="248"/>
      <c r="AEQ71" s="248"/>
      <c r="AER71" s="248"/>
      <c r="AES71" s="248"/>
      <c r="AET71" s="248"/>
      <c r="AEU71" s="248"/>
      <c r="AEV71" s="248"/>
      <c r="AEW71" s="248"/>
      <c r="AEX71" s="248"/>
      <c r="AEY71" s="248"/>
      <c r="AEZ71" s="248"/>
      <c r="AFA71" s="248"/>
      <c r="AFB71" s="248"/>
      <c r="AFC71" s="248"/>
      <c r="AFD71" s="248"/>
      <c r="AFE71" s="248"/>
      <c r="AFF71" s="248"/>
      <c r="AFG71" s="248"/>
      <c r="AFH71" s="248"/>
      <c r="AFI71" s="248"/>
      <c r="AFJ71" s="248"/>
      <c r="AFK71" s="248"/>
      <c r="AFL71" s="248"/>
      <c r="AFM71" s="248"/>
      <c r="AFN71" s="248"/>
      <c r="AFO71" s="248"/>
      <c r="AFP71" s="248"/>
      <c r="AFQ71" s="248"/>
      <c r="AFR71" s="248"/>
      <c r="AFS71" s="248"/>
      <c r="AFT71" s="248"/>
      <c r="AFU71" s="248"/>
      <c r="AFV71" s="248"/>
      <c r="AFW71" s="248"/>
      <c r="AFX71" s="248"/>
      <c r="AFY71" s="248"/>
      <c r="AFZ71" s="248"/>
      <c r="AGA71" s="248"/>
      <c r="AGB71" s="248"/>
      <c r="AGC71" s="248"/>
      <c r="AGD71" s="248"/>
      <c r="AGE71" s="248"/>
      <c r="AGF71" s="248"/>
      <c r="AGG71" s="248"/>
      <c r="AGH71" s="248"/>
      <c r="AGI71" s="248"/>
      <c r="AGJ71" s="248"/>
      <c r="AGK71" s="248"/>
      <c r="AGL71" s="248"/>
      <c r="AGM71" s="248"/>
      <c r="AGN71" s="248"/>
      <c r="AGO71" s="248"/>
      <c r="AGP71" s="248"/>
      <c r="AGQ71" s="248"/>
      <c r="AGR71" s="248"/>
      <c r="AGS71" s="248"/>
      <c r="AGT71" s="248"/>
      <c r="AGU71" s="248"/>
      <c r="AGV71" s="248"/>
      <c r="AGW71" s="248"/>
      <c r="AGX71" s="248"/>
      <c r="AGY71" s="248"/>
      <c r="AGZ71" s="248"/>
      <c r="AHA71" s="248"/>
      <c r="AHB71" s="248"/>
      <c r="AHC71" s="248"/>
      <c r="AHD71" s="248"/>
      <c r="AHE71" s="248"/>
      <c r="AHF71" s="248"/>
      <c r="AHG71" s="248"/>
      <c r="AHH71" s="248"/>
      <c r="AHI71" s="248"/>
      <c r="AHJ71" s="248"/>
      <c r="AHK71" s="248"/>
      <c r="AHL71" s="248"/>
      <c r="AHM71" s="248"/>
      <c r="AHN71" s="248"/>
      <c r="AHO71" s="248"/>
      <c r="AHP71" s="248"/>
      <c r="AHQ71" s="248"/>
      <c r="AHR71" s="248"/>
      <c r="AHS71" s="248"/>
      <c r="AHT71" s="248"/>
      <c r="AHU71" s="248"/>
      <c r="AHV71" s="248"/>
      <c r="AHW71" s="248"/>
      <c r="AHX71" s="248"/>
      <c r="AHY71" s="248"/>
      <c r="AHZ71" s="248"/>
      <c r="AIA71" s="248"/>
      <c r="AIB71" s="248"/>
      <c r="AIC71" s="248"/>
      <c r="AID71" s="248"/>
      <c r="AIE71" s="248"/>
      <c r="AIF71" s="248"/>
    </row>
    <row r="72" spans="1:916">
      <c r="B72" s="387"/>
      <c r="H72" s="253"/>
      <c r="I72" s="251"/>
      <c r="J72" s="102"/>
      <c r="N72" s="388"/>
      <c r="O72" s="388"/>
      <c r="Q72" s="102"/>
      <c r="R72" s="390"/>
      <c r="S72" s="102"/>
      <c r="T72" s="106"/>
      <c r="U72" s="106"/>
      <c r="V72" s="106"/>
    </row>
    <row r="73" spans="1:916">
      <c r="B73" s="387"/>
      <c r="H73" s="253"/>
      <c r="I73" s="251"/>
      <c r="J73" s="102"/>
      <c r="N73" s="388"/>
      <c r="Q73" s="102"/>
      <c r="R73" s="102"/>
      <c r="S73" s="102"/>
      <c r="T73" s="106"/>
      <c r="U73" s="106"/>
      <c r="V73" s="106"/>
    </row>
    <row r="75" spans="1:916">
      <c r="I75" s="387"/>
      <c r="O75" s="387"/>
      <c r="W75" s="106"/>
      <c r="AIE75" s="248"/>
      <c r="AIF75" s="248"/>
    </row>
    <row r="76" spans="1:916">
      <c r="I76" s="391"/>
      <c r="J76" s="392"/>
      <c r="K76" s="392"/>
      <c r="L76" s="392"/>
      <c r="M76" s="392"/>
      <c r="P76" s="393"/>
      <c r="Q76" s="387"/>
      <c r="R76" s="389"/>
      <c r="T76" s="248"/>
      <c r="U76" s="102"/>
      <c r="V76" s="106"/>
    </row>
    <row r="90" spans="15:15">
      <c r="O90" s="387"/>
    </row>
  </sheetData>
  <mergeCells count="1">
    <mergeCell ref="A5:A6"/>
  </mergeCells>
  <conditionalFormatting sqref="G40">
    <cfRule type="containsBlanks" dxfId="317" priority="3">
      <formula>LEN(TRIM(G40))=0</formula>
    </cfRule>
    <cfRule type="notContainsBlanks" dxfId="316" priority="4">
      <formula>LEN(TRIM(G40))&gt;0</formula>
    </cfRule>
  </conditionalFormatting>
  <hyperlinks>
    <hyperlink ref="C6" location="'G201 LIW {G}'!A1" display="G201 LIW {G}"/>
    <hyperlink ref="C8" location="'SF Existing Space Heat {G}'!A1" display="SF Existing Space Heat"/>
    <hyperlink ref="C9" location="'SF Existing Water Heat {G}'!A1" display="SF Existing Water Heat"/>
    <hyperlink ref="C10" location="'Home Energy Assessments {G}'!A1" display="Home Energy Assessments"/>
    <hyperlink ref="C11" location="'Home Appliances {G}'!A1" display="Home Appliances"/>
    <hyperlink ref="C12" location="'Web Enabled Thermostats {G}'!A1" display="Web-Enabled Thermostats"/>
    <hyperlink ref="C13" location="'Residential Showerheads {G}'!A1" display="Residential Water Use Reducers"/>
    <hyperlink ref="C14" location="'SF Existing Weatherization {G}'!A1" display="SF Existing Weatherization"/>
    <hyperlink ref="C15" location="'Home Energy Reports {G}'!A1" display="Home Energy Reports"/>
    <hyperlink ref="C16" location="'Efficiency Boost {G}'!A1" display="Efficiency Boost"/>
    <hyperlink ref="C17" location="'SF New Construction {G}'!A1" display="Single Family New Construction"/>
    <hyperlink ref="C18" location="'MH New Construction {G}'!A1" display="Manufactured Home New Construction"/>
    <hyperlink ref="C19" location="'Multi Family Retrofit {G}'!A1" display="Multi-Family Retrofit"/>
    <hyperlink ref="C20" location="'MF New Construction {G}'!A1" display="Multi-Family New Construction"/>
    <hyperlink ref="C24" location="'CI Retrofit {G}'!A1" display="Commercial/Industrial Retrofit"/>
    <hyperlink ref="C25" location="'CBA {G}'!A1" display="Clean Buildiings Accellerator"/>
    <hyperlink ref="C26" location="'Industrial EM {G}'!A1" display="Industrial Energy Management"/>
    <hyperlink ref="C27" location="'CI New Construction {G}'!A1" display="Commercial/Industrial New Construction"/>
    <hyperlink ref="C28" location="'Com SEM {G}'!A1" display="Commercial Strategic Energy Management"/>
    <hyperlink ref="C29" location="'P4P {G}'!A1" display="Pay for Performance"/>
    <hyperlink ref="C31" location="'Commercial Kitchen Laundry {G}'!A1" display="Commercial Kitchen &amp; Laundry"/>
    <hyperlink ref="C32" location="'Commercial HVAC {G}'!A1" display="Commercial HVAC"/>
    <hyperlink ref="C33" location="'Commercial Midstream {G}'!A1" display="Commercial Midstream"/>
    <hyperlink ref="C34" location="'SBDI {G}'!A1" display="Small Business Direct Install"/>
    <hyperlink ref="C36" location="'G245 NEEA GAS'!A1" display="NEEA Gas Market Transformation Study"/>
    <hyperlink ref="C37" location="'TDSM {G}'!A1" display="Targeted DSM Pilot"/>
    <hyperlink ref="C39" location="'G249 Res Gas Pilot'!A1" display="Residential Pilots"/>
    <hyperlink ref="C40" location="'G249 Com Gas Pilot'!A1" display="Commercial"/>
  </hyperlinks>
  <pageMargins left="0.7" right="0.7" top="0.75" bottom="0.75" header="0.3" footer="0.3"/>
  <pageSetup orientation="portrait" horizontalDpi="90" verticalDpi="9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Between" id="{C0A540CE-1EFF-454E-B383-42783B17B94C}">
            <xm:f>'C:\Users\ahemst\AppData\Local\Microsoft\Windows\Temporary Internet Files\Content.Outlook\N7GW4G16\[Copy of 2017 Energy Efficiency Program Tracking - MASTER.xlsx]Elec Cost '!#REF!+3</xm:f>
            <xm:f>'C:\Users\ahemst\AppData\Local\Microsoft\Windows\Temporary Internet Files\Content.Outlook\N7GW4G16\[Copy of 2017 Energy Efficiency Program Tracking - MASTER.xlsx]Elec Cost '!#REF!-3</xm:f>
            <x14:dxf>
              <fill>
                <patternFill>
                  <bgColor rgb="FFFF0000"/>
                </patternFill>
              </fill>
            </x14:dxf>
          </x14:cfRule>
          <xm:sqref>A66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A5" sqref="A5: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18230718</v>
      </c>
      <c r="D2" s="20" t="s">
        <v>132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18230718</v>
      </c>
      <c r="D5" s="61" t="s">
        <v>132</v>
      </c>
      <c r="E5" s="38" t="s">
        <v>1235</v>
      </c>
      <c r="F5" s="39" t="s">
        <v>1236</v>
      </c>
      <c r="G5" s="39">
        <v>15</v>
      </c>
      <c r="H5" s="39"/>
      <c r="I5" s="40" t="s">
        <v>270</v>
      </c>
      <c r="J5" s="41">
        <v>30</v>
      </c>
      <c r="K5" s="41">
        <v>516</v>
      </c>
      <c r="L5" s="41"/>
      <c r="M5" s="42">
        <v>225</v>
      </c>
      <c r="N5" s="42">
        <v>0</v>
      </c>
      <c r="O5" s="43">
        <v>15480</v>
      </c>
      <c r="P5" s="44">
        <v>6750</v>
      </c>
      <c r="Q5" s="44">
        <v>0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0.21119297865749423</v>
      </c>
      <c r="V5" s="48">
        <f t="shared" ref="V5:V24" si="2">N5-M5</f>
        <v>-225</v>
      </c>
      <c r="W5" s="49">
        <f t="shared" ref="W5:W24" si="3">(O5/A$10)</f>
        <v>1.4079531910499616E-2</v>
      </c>
      <c r="X5" s="44">
        <f t="shared" ref="X5:X24" si="4">W5*A$8</f>
        <v>814.81052992911452</v>
      </c>
      <c r="Y5" s="44">
        <f t="shared" ref="Y5:Y24" si="5">Q5-P5</f>
        <v>-6750</v>
      </c>
      <c r="Z5" s="44">
        <f t="shared" ref="Z5:Z24" si="6">X5+(A$6*W5)</f>
        <v>3512.3484569183192</v>
      </c>
      <c r="AA5" s="50">
        <f t="shared" ref="AA5:AA24" si="7">Q5+X5</f>
        <v>814.81052992911452</v>
      </c>
      <c r="AB5" s="51">
        <f t="shared" ref="AB5:AC20" si="8">Z5/(1+ElecDiscountRate)^1</f>
        <v>3283.489255789772</v>
      </c>
      <c r="AC5" s="44">
        <f t="shared" si="8"/>
        <v>761.71873415828213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15935.056026513441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15935.056026513441</v>
      </c>
      <c r="AK5" s="44">
        <f>HLOOKUP(I5,ElecAvoidedCostsWOCC!$A$5:$Q$50,G5+1,FALSE)*J5*L5</f>
        <v>0</v>
      </c>
      <c r="AL5" s="44">
        <f>AG5+AI5-AK5</f>
        <v>15935.056026513441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15935.056026513441</v>
      </c>
      <c r="AN5" s="48">
        <f>AM5*1.1+AD5+AE5</f>
        <v>17528.561629164786</v>
      </c>
      <c r="AO5" s="47">
        <f>IFERROR(AM5/AB5,0)</f>
        <v>4.8530860877388831</v>
      </c>
      <c r="AP5" s="47">
        <f>AN5/AC5</f>
        <v>23.011855745591287</v>
      </c>
    </row>
    <row r="6" spans="1:42" ht="13.5" customHeight="1">
      <c r="A6" s="53">
        <f>SUMIF('Program Costs'!D:D,C2,'Program Costs'!L:L)</f>
        <v>191592.87</v>
      </c>
      <c r="B6" s="97" t="s">
        <v>70</v>
      </c>
      <c r="C6" s="98">
        <v>18230718</v>
      </c>
      <c r="D6" s="61" t="s">
        <v>132</v>
      </c>
      <c r="E6" s="38" t="s">
        <v>1237</v>
      </c>
      <c r="F6" s="39" t="s">
        <v>1238</v>
      </c>
      <c r="G6" s="39">
        <v>10</v>
      </c>
      <c r="H6" s="39"/>
      <c r="I6" s="40" t="s">
        <v>275</v>
      </c>
      <c r="J6" s="41">
        <v>2</v>
      </c>
      <c r="K6" s="41">
        <v>295</v>
      </c>
      <c r="L6" s="41"/>
      <c r="M6" s="42">
        <v>200</v>
      </c>
      <c r="N6" s="42">
        <v>69.599999999999994</v>
      </c>
      <c r="O6" s="43">
        <v>590</v>
      </c>
      <c r="P6" s="44">
        <v>169.99</v>
      </c>
      <c r="Q6" s="44">
        <v>139.19999999999999</v>
      </c>
      <c r="R6" s="45">
        <v>0</v>
      </c>
      <c r="S6" s="46">
        <v>0</v>
      </c>
      <c r="T6" s="39">
        <f t="shared" si="0"/>
        <v>10</v>
      </c>
      <c r="U6" s="47">
        <f t="shared" si="1"/>
        <v>5.3662298625289234E-3</v>
      </c>
      <c r="V6" s="48">
        <f t="shared" si="2"/>
        <v>-130.4</v>
      </c>
      <c r="W6" s="49">
        <f t="shared" si="3"/>
        <v>5.3662298625289234E-4</v>
      </c>
      <c r="X6" s="44">
        <f t="shared" si="4"/>
        <v>31.055440094197518</v>
      </c>
      <c r="Y6" s="44">
        <f t="shared" si="5"/>
        <v>-30.79000000000002</v>
      </c>
      <c r="Z6" s="44">
        <f t="shared" si="6"/>
        <v>133.86857813835971</v>
      </c>
      <c r="AA6" s="50">
        <f t="shared" si="7"/>
        <v>170.2554400941975</v>
      </c>
      <c r="AB6" s="51">
        <f t="shared" si="8"/>
        <v>125.14590832790473</v>
      </c>
      <c r="AC6" s="44">
        <f t="shared" si="8"/>
        <v>159.16185855304991</v>
      </c>
      <c r="AD6" s="44">
        <f t="shared" si="9"/>
        <v>0</v>
      </c>
      <c r="AE6" s="44">
        <v>0</v>
      </c>
      <c r="AF6" s="52">
        <f>HLOOKUP(I6,ElecAvoidedCostsWOCC!$A$5:$Q$50,G6+1,FALSE)</f>
        <v>0.97334887994043018</v>
      </c>
      <c r="AG6" s="44">
        <f t="shared" si="10"/>
        <v>574.27583916485378</v>
      </c>
      <c r="AH6" s="52">
        <f>HLOOKUP(I6,ElecAvoidedCostsWOCC!$A$5:$Q$50,T6+1,FALSE)</f>
        <v>0.97334887994043018</v>
      </c>
      <c r="AI6" s="44">
        <f t="shared" si="11"/>
        <v>0</v>
      </c>
      <c r="AJ6" s="44">
        <f t="shared" ref="AJ6:AJ24" si="12">AG6+AI6</f>
        <v>574.27583916485378</v>
      </c>
      <c r="AK6" s="44">
        <f>HLOOKUP(I6,ElecAvoidedCostsWOCC!$A$5:$Q$50,G6+1,FALSE)*J6*L6</f>
        <v>0</v>
      </c>
      <c r="AL6" s="44">
        <f t="shared" ref="AL6:AL24" si="13">AG6+AI6-AK6</f>
        <v>574.27583916485378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574.27583916485378</v>
      </c>
      <c r="AN6" s="48">
        <f t="shared" ref="AN6:AN24" si="14">AM6*1.1+AD6+AE6</f>
        <v>631.70342308133922</v>
      </c>
      <c r="AO6" s="47">
        <f t="shared" ref="AO6:AO24" si="15">IFERROR(AM6/AB6,0)</f>
        <v>4.5888503015228279</v>
      </c>
      <c r="AP6" s="47">
        <f t="shared" ref="AP6:AP24" si="16">AN6/AC6</f>
        <v>3.9689372116171127</v>
      </c>
    </row>
    <row r="7" spans="1:42" ht="13.5" customHeight="1">
      <c r="A7" s="36" t="s">
        <v>249</v>
      </c>
      <c r="B7" s="97" t="s">
        <v>70</v>
      </c>
      <c r="C7" s="98">
        <v>18230718</v>
      </c>
      <c r="D7" s="61" t="s">
        <v>132</v>
      </c>
      <c r="E7" s="38" t="s">
        <v>1239</v>
      </c>
      <c r="F7" s="39" t="s">
        <v>1240</v>
      </c>
      <c r="G7" s="39">
        <v>10</v>
      </c>
      <c r="H7" s="39"/>
      <c r="I7" s="40" t="s">
        <v>275</v>
      </c>
      <c r="J7" s="41">
        <v>33.99</v>
      </c>
      <c r="K7" s="41">
        <v>116</v>
      </c>
      <c r="L7" s="41"/>
      <c r="M7" s="42">
        <v>200</v>
      </c>
      <c r="N7" s="42">
        <v>69.599999999999994</v>
      </c>
      <c r="O7" s="43">
        <v>3942.84</v>
      </c>
      <c r="P7" s="44">
        <v>1671.47</v>
      </c>
      <c r="Q7" s="44">
        <v>2365.6999999999998</v>
      </c>
      <c r="R7" s="45">
        <v>0</v>
      </c>
      <c r="S7" s="46">
        <v>0</v>
      </c>
      <c r="T7" s="39">
        <f t="shared" si="0"/>
        <v>10</v>
      </c>
      <c r="U7" s="47">
        <f t="shared" si="1"/>
        <v>3.5861331781650074E-2</v>
      </c>
      <c r="V7" s="48">
        <f t="shared" si="2"/>
        <v>-130.4</v>
      </c>
      <c r="W7" s="49">
        <f t="shared" si="3"/>
        <v>3.5861331781650071E-3</v>
      </c>
      <c r="X7" s="44">
        <f t="shared" si="4"/>
        <v>207.53666342543349</v>
      </c>
      <c r="Y7" s="44">
        <f t="shared" si="5"/>
        <v>694.22999999999979</v>
      </c>
      <c r="Z7" s="44">
        <f t="shared" si="6"/>
        <v>894.61421123228854</v>
      </c>
      <c r="AA7" s="50">
        <f t="shared" si="7"/>
        <v>2573.2366634254331</v>
      </c>
      <c r="AB7" s="51">
        <f t="shared" si="8"/>
        <v>836.32253083321348</v>
      </c>
      <c r="AC7" s="44">
        <f t="shared" si="8"/>
        <v>2405.5685364358537</v>
      </c>
      <c r="AD7" s="44">
        <f t="shared" si="9"/>
        <v>0</v>
      </c>
      <c r="AE7" s="44">
        <v>0</v>
      </c>
      <c r="AF7" s="52">
        <f>HLOOKUP(I7,ElecAvoidedCostsWOCC!$A$5:$Q$50,G7+1,FALSE)</f>
        <v>0.97334887994043018</v>
      </c>
      <c r="AG7" s="44">
        <f t="shared" si="10"/>
        <v>3837.7588977843261</v>
      </c>
      <c r="AH7" s="52">
        <f>HLOOKUP(I7,ElecAvoidedCostsWOCC!$A$5:$Q$50,T7+1,FALSE)</f>
        <v>0.97334887994043018</v>
      </c>
      <c r="AI7" s="44">
        <f t="shared" si="11"/>
        <v>0</v>
      </c>
      <c r="AJ7" s="44">
        <f t="shared" si="12"/>
        <v>3837.7588977843261</v>
      </c>
      <c r="AK7" s="44">
        <f>HLOOKUP(I7,ElecAvoidedCostsWOCC!$A$5:$Q$50,G7+1,FALSE)*J7*L7</f>
        <v>0</v>
      </c>
      <c r="AL7" s="44">
        <f t="shared" si="13"/>
        <v>3837.7588977843261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3837.7588977843261</v>
      </c>
      <c r="AN7" s="48">
        <f t="shared" si="14"/>
        <v>4221.5347875627594</v>
      </c>
      <c r="AO7" s="47">
        <f t="shared" si="15"/>
        <v>4.5888503015228279</v>
      </c>
      <c r="AP7" s="47">
        <f t="shared" si="16"/>
        <v>1.754901065432741</v>
      </c>
    </row>
    <row r="8" spans="1:42" ht="13.5" customHeight="1">
      <c r="A8" s="53">
        <f>SUMIF('Program Costs'!D:D,C2,'Program Costs'!O:O)</f>
        <v>57871.989999999991</v>
      </c>
      <c r="B8" s="97" t="s">
        <v>70</v>
      </c>
      <c r="C8" s="98">
        <v>18230718</v>
      </c>
      <c r="D8" s="61" t="s">
        <v>132</v>
      </c>
      <c r="E8" s="38" t="s">
        <v>1241</v>
      </c>
      <c r="F8" s="39" t="s">
        <v>1242</v>
      </c>
      <c r="G8" s="39">
        <v>10</v>
      </c>
      <c r="H8" s="39"/>
      <c r="I8" s="40" t="s">
        <v>275</v>
      </c>
      <c r="J8" s="41">
        <v>466.15</v>
      </c>
      <c r="K8" s="41">
        <v>51</v>
      </c>
      <c r="L8" s="41"/>
      <c r="M8" s="42">
        <v>200</v>
      </c>
      <c r="N8" s="42">
        <v>69.599999999999994</v>
      </c>
      <c r="O8" s="43">
        <v>23773.65</v>
      </c>
      <c r="P8" s="44">
        <v>6905.41</v>
      </c>
      <c r="Q8" s="44">
        <v>32444.04</v>
      </c>
      <c r="R8" s="45">
        <v>0</v>
      </c>
      <c r="S8" s="46">
        <v>0</v>
      </c>
      <c r="T8" s="39">
        <f t="shared" si="0"/>
        <v>10</v>
      </c>
      <c r="U8" s="47">
        <f t="shared" si="1"/>
        <v>0.21622859418866228</v>
      </c>
      <c r="V8" s="48">
        <f t="shared" si="2"/>
        <v>-130.4</v>
      </c>
      <c r="W8" s="49">
        <f t="shared" si="3"/>
        <v>2.1622859418866228E-2</v>
      </c>
      <c r="X8" s="44">
        <f t="shared" si="4"/>
        <v>1251.3579040600318</v>
      </c>
      <c r="Y8" s="44">
        <f t="shared" si="5"/>
        <v>25538.63</v>
      </c>
      <c r="Z8" s="44">
        <f t="shared" si="6"/>
        <v>5394.143597727144</v>
      </c>
      <c r="AA8" s="50">
        <f t="shared" si="7"/>
        <v>33695.397904060032</v>
      </c>
      <c r="AB8" s="51">
        <f t="shared" si="8"/>
        <v>5042.6695313893088</v>
      </c>
      <c r="AC8" s="44">
        <f t="shared" si="8"/>
        <v>31499.857814396586</v>
      </c>
      <c r="AD8" s="44">
        <f t="shared" si="9"/>
        <v>0</v>
      </c>
      <c r="AE8" s="44">
        <v>0</v>
      </c>
      <c r="AF8" s="52">
        <f>HLOOKUP(I8,ElecAvoidedCostsWOCC!$A$5:$Q$50,G8+1,FALSE)</f>
        <v>0.97334887994043018</v>
      </c>
      <c r="AG8" s="44">
        <f t="shared" si="10"/>
        <v>23140.055599595806</v>
      </c>
      <c r="AH8" s="52">
        <f>HLOOKUP(I8,ElecAvoidedCostsWOCC!$A$5:$Q$50,T8+1,FALSE)</f>
        <v>0.97334887994043018</v>
      </c>
      <c r="AI8" s="44">
        <f t="shared" si="11"/>
        <v>0</v>
      </c>
      <c r="AJ8" s="44">
        <f t="shared" si="12"/>
        <v>23140.055599595806</v>
      </c>
      <c r="AK8" s="44">
        <f>HLOOKUP(I8,ElecAvoidedCostsWOCC!$A$5:$Q$50,G8+1,FALSE)*J8*L8</f>
        <v>0</v>
      </c>
      <c r="AL8" s="44">
        <f t="shared" si="13"/>
        <v>23140.055599595806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23140.055599595806</v>
      </c>
      <c r="AN8" s="48">
        <f t="shared" si="14"/>
        <v>25454.061159555389</v>
      </c>
      <c r="AO8" s="47">
        <f t="shared" si="15"/>
        <v>4.5888503015228279</v>
      </c>
      <c r="AP8" s="47">
        <f t="shared" si="16"/>
        <v>0.80806908112207265</v>
      </c>
    </row>
    <row r="9" spans="1:42" ht="13.5" customHeight="1">
      <c r="A9" s="36" t="s">
        <v>251</v>
      </c>
      <c r="B9" s="97" t="s">
        <v>70</v>
      </c>
      <c r="C9" s="98">
        <v>18230718</v>
      </c>
      <c r="D9" s="61" t="s">
        <v>132</v>
      </c>
      <c r="E9" s="38" t="s">
        <v>1243</v>
      </c>
      <c r="F9" s="39" t="s">
        <v>1244</v>
      </c>
      <c r="G9" s="39">
        <v>10</v>
      </c>
      <c r="H9" s="39"/>
      <c r="I9" s="40" t="s">
        <v>275</v>
      </c>
      <c r="J9" s="41">
        <v>1.5</v>
      </c>
      <c r="K9" s="41">
        <v>112</v>
      </c>
      <c r="L9" s="41"/>
      <c r="M9" s="42">
        <v>200</v>
      </c>
      <c r="N9" s="42">
        <v>69.599999999999994</v>
      </c>
      <c r="O9" s="43">
        <v>168</v>
      </c>
      <c r="P9" s="44">
        <v>200</v>
      </c>
      <c r="Q9" s="44">
        <v>104.4</v>
      </c>
      <c r="R9" s="45">
        <v>0</v>
      </c>
      <c r="S9" s="46">
        <v>0</v>
      </c>
      <c r="T9" s="39">
        <f t="shared" si="0"/>
        <v>10</v>
      </c>
      <c r="U9" s="47">
        <f t="shared" si="1"/>
        <v>1.5280112150929817E-3</v>
      </c>
      <c r="V9" s="48">
        <f t="shared" si="2"/>
        <v>-130.4</v>
      </c>
      <c r="W9" s="49">
        <f t="shared" si="3"/>
        <v>1.5280112150929816E-4</v>
      </c>
      <c r="X9" s="44">
        <f t="shared" si="4"/>
        <v>8.8429049759748874</v>
      </c>
      <c r="Y9" s="44">
        <f t="shared" si="5"/>
        <v>-95.6</v>
      </c>
      <c r="Z9" s="44">
        <f t="shared" si="6"/>
        <v>38.11851038516005</v>
      </c>
      <c r="AA9" s="50">
        <f t="shared" si="7"/>
        <v>113.24290497597489</v>
      </c>
      <c r="AB9" s="51">
        <f t="shared" si="8"/>
        <v>35.634767117098299</v>
      </c>
      <c r="AC9" s="44">
        <f t="shared" si="8"/>
        <v>105.86417217535279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0.97334887994043018</v>
      </c>
      <c r="AG9" s="44">
        <f t="shared" si="10"/>
        <v>163.52261182999226</v>
      </c>
      <c r="AH9" s="52">
        <f>HLOOKUP(I9,ElecAvoidedCostsWOCC!$A$5:$Q$50,T9+1,FALSE)</f>
        <v>0.97334887994043018</v>
      </c>
      <c r="AI9" s="44">
        <f t="shared" si="11"/>
        <v>0</v>
      </c>
      <c r="AJ9" s="44">
        <f t="shared" si="12"/>
        <v>163.52261182999226</v>
      </c>
      <c r="AK9" s="44">
        <f>HLOOKUP(I9,ElecAvoidedCostsWOCC!$A$5:$Q$50,G9+1,FALSE)*J9*L9</f>
        <v>0</v>
      </c>
      <c r="AL9" s="44">
        <f t="shared" si="13"/>
        <v>163.52261182999226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163.52261182999226</v>
      </c>
      <c r="AN9" s="48">
        <f t="shared" si="14"/>
        <v>179.87487301299149</v>
      </c>
      <c r="AO9" s="47">
        <f t="shared" si="15"/>
        <v>4.588850301522827</v>
      </c>
      <c r="AP9" s="47">
        <f t="shared" si="16"/>
        <v>1.6991099945980572</v>
      </c>
    </row>
    <row r="10" spans="1:42" ht="13.5" customHeight="1">
      <c r="A10" s="54">
        <f>SUM(O5:O999)</f>
        <v>1099468.3700000001</v>
      </c>
      <c r="B10" s="97" t="s">
        <v>70</v>
      </c>
      <c r="C10" s="98">
        <v>18230718</v>
      </c>
      <c r="D10" s="61" t="s">
        <v>132</v>
      </c>
      <c r="E10" s="38" t="s">
        <v>1245</v>
      </c>
      <c r="F10" s="39" t="s">
        <v>1246</v>
      </c>
      <c r="G10" s="39">
        <v>10</v>
      </c>
      <c r="H10" s="39"/>
      <c r="I10" s="40" t="s">
        <v>275</v>
      </c>
      <c r="J10" s="41">
        <v>50.08</v>
      </c>
      <c r="K10" s="41">
        <v>47</v>
      </c>
      <c r="L10" s="41"/>
      <c r="M10" s="42">
        <v>200</v>
      </c>
      <c r="N10" s="42">
        <v>69.599999999999994</v>
      </c>
      <c r="O10" s="43">
        <v>2353.7600000000002</v>
      </c>
      <c r="P10" s="44">
        <v>1056</v>
      </c>
      <c r="Q10" s="44">
        <v>3485.57</v>
      </c>
      <c r="R10" s="45">
        <v>0</v>
      </c>
      <c r="S10" s="46">
        <v>0</v>
      </c>
      <c r="T10" s="39">
        <f t="shared" si="0"/>
        <v>10</v>
      </c>
      <c r="U10" s="47">
        <f t="shared" si="1"/>
        <v>2.140816474784081E-2</v>
      </c>
      <c r="V10" s="48">
        <f t="shared" si="2"/>
        <v>-130.4</v>
      </c>
      <c r="W10" s="49">
        <f t="shared" si="3"/>
        <v>2.1408164747840812E-3</v>
      </c>
      <c r="X10" s="44">
        <f t="shared" si="4"/>
        <v>123.89330962053958</v>
      </c>
      <c r="Y10" s="44">
        <f t="shared" si="5"/>
        <v>2429.5700000000002</v>
      </c>
      <c r="Z10" s="44">
        <f t="shared" si="6"/>
        <v>534.05848216770437</v>
      </c>
      <c r="AA10" s="50">
        <f t="shared" si="7"/>
        <v>3609.4633096205398</v>
      </c>
      <c r="AB10" s="51">
        <f t="shared" si="8"/>
        <v>499.26005624726963</v>
      </c>
      <c r="AC10" s="44">
        <f t="shared" si="8"/>
        <v>3374.2762546700378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0.97334887994043018</v>
      </c>
      <c r="AG10" s="44">
        <f t="shared" si="10"/>
        <v>2291.0296596485869</v>
      </c>
      <c r="AH10" s="52">
        <f>HLOOKUP(I10,ElecAvoidedCostsWOCC!$A$5:$Q$50,T10+1,FALSE)</f>
        <v>0.97334887994043018</v>
      </c>
      <c r="AI10" s="44">
        <f t="shared" si="11"/>
        <v>0</v>
      </c>
      <c r="AJ10" s="44">
        <f t="shared" si="12"/>
        <v>2291.0296596485869</v>
      </c>
      <c r="AK10" s="44">
        <f>HLOOKUP(I10,ElecAvoidedCostsWOCC!$A$5:$Q$50,G10+1,FALSE)*J10*L10</f>
        <v>0</v>
      </c>
      <c r="AL10" s="44">
        <f t="shared" si="13"/>
        <v>2291.0296596485869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2291.0296596485869</v>
      </c>
      <c r="AN10" s="48">
        <f t="shared" si="14"/>
        <v>2520.1326256134457</v>
      </c>
      <c r="AO10" s="47">
        <f t="shared" si="15"/>
        <v>4.588850301522827</v>
      </c>
      <c r="AP10" s="47">
        <f t="shared" si="16"/>
        <v>0.74686612340218228</v>
      </c>
    </row>
    <row r="11" spans="1:42" ht="13.5" customHeight="1">
      <c r="A11" s="36" t="s">
        <v>252</v>
      </c>
      <c r="B11" s="97" t="s">
        <v>70</v>
      </c>
      <c r="C11" s="98">
        <v>18230718</v>
      </c>
      <c r="D11" s="61" t="s">
        <v>132</v>
      </c>
      <c r="E11" s="38" t="s">
        <v>1247</v>
      </c>
      <c r="F11" s="39" t="s">
        <v>1248</v>
      </c>
      <c r="G11" s="39">
        <v>15</v>
      </c>
      <c r="H11" s="39"/>
      <c r="I11" s="40" t="s">
        <v>275</v>
      </c>
      <c r="J11" s="41">
        <v>52.58</v>
      </c>
      <c r="K11" s="41">
        <v>1589</v>
      </c>
      <c r="L11" s="41"/>
      <c r="M11" s="42">
        <v>500</v>
      </c>
      <c r="N11" s="42">
        <v>2115.35</v>
      </c>
      <c r="O11" s="43">
        <v>83549.62</v>
      </c>
      <c r="P11" s="44">
        <v>26290</v>
      </c>
      <c r="Q11" s="44">
        <v>111225.07</v>
      </c>
      <c r="R11" s="45">
        <v>0</v>
      </c>
      <c r="S11" s="46">
        <v>0</v>
      </c>
      <c r="T11" s="39">
        <f t="shared" si="0"/>
        <v>15</v>
      </c>
      <c r="U11" s="47">
        <f t="shared" si="1"/>
        <v>1.1398638962210434</v>
      </c>
      <c r="V11" s="48">
        <f t="shared" si="2"/>
        <v>1615.35</v>
      </c>
      <c r="W11" s="49">
        <f t="shared" si="3"/>
        <v>7.5990926414736232E-2</v>
      </c>
      <c r="X11" s="44">
        <f t="shared" si="4"/>
        <v>4397.7461335643502</v>
      </c>
      <c r="Y11" s="44">
        <f t="shared" si="5"/>
        <v>84935.07</v>
      </c>
      <c r="Z11" s="44">
        <f t="shared" si="6"/>
        <v>18957.065819322474</v>
      </c>
      <c r="AA11" s="50">
        <f t="shared" si="7"/>
        <v>115622.81613356435</v>
      </c>
      <c r="AB11" s="51">
        <f t="shared" si="8"/>
        <v>17721.852687036058</v>
      </c>
      <c r="AC11" s="44">
        <f t="shared" si="8"/>
        <v>108089.01199734911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1.3787827893853604</v>
      </c>
      <c r="AG11" s="44">
        <f t="shared" si="10"/>
        <v>115196.77811568689</v>
      </c>
      <c r="AH11" s="52">
        <f>HLOOKUP(I11,ElecAvoidedCostsWOCC!$A$5:$Q$50,T11+1,FALSE)</f>
        <v>1.3787827893853604</v>
      </c>
      <c r="AI11" s="44">
        <f t="shared" si="11"/>
        <v>0</v>
      </c>
      <c r="AJ11" s="44">
        <f t="shared" si="12"/>
        <v>115196.77811568689</v>
      </c>
      <c r="AK11" s="44">
        <f>HLOOKUP(I11,ElecAvoidedCostsWOCC!$A$5:$Q$50,G11+1,FALSE)*J11*L11</f>
        <v>0</v>
      </c>
      <c r="AL11" s="44">
        <f t="shared" si="13"/>
        <v>115196.77811568689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115196.77811568687</v>
      </c>
      <c r="AN11" s="48">
        <f t="shared" si="14"/>
        <v>126716.45592725558</v>
      </c>
      <c r="AO11" s="47">
        <f t="shared" si="15"/>
        <v>6.500267220929782</v>
      </c>
      <c r="AP11" s="47">
        <f t="shared" si="16"/>
        <v>1.1723342973138038</v>
      </c>
    </row>
    <row r="12" spans="1:42" ht="13.5" customHeight="1">
      <c r="A12" s="55">
        <f>SUM(P5:P1000)</f>
        <v>191592.87</v>
      </c>
      <c r="B12" s="97" t="s">
        <v>70</v>
      </c>
      <c r="C12" s="98">
        <v>18230718</v>
      </c>
      <c r="D12" s="61" t="s">
        <v>132</v>
      </c>
      <c r="E12" s="38" t="s">
        <v>1249</v>
      </c>
      <c r="F12" s="39" t="s">
        <v>1250</v>
      </c>
      <c r="G12" s="39">
        <v>15</v>
      </c>
      <c r="H12" s="39"/>
      <c r="I12" s="40" t="s">
        <v>270</v>
      </c>
      <c r="J12" s="41">
        <v>53</v>
      </c>
      <c r="K12" s="41">
        <v>538</v>
      </c>
      <c r="L12" s="41"/>
      <c r="M12" s="42">
        <v>150</v>
      </c>
      <c r="N12" s="42">
        <v>225.2</v>
      </c>
      <c r="O12" s="43">
        <v>28514</v>
      </c>
      <c r="P12" s="44">
        <v>7950</v>
      </c>
      <c r="Q12" s="44">
        <v>11935.6</v>
      </c>
      <c r="R12" s="45">
        <v>0</v>
      </c>
      <c r="S12" s="46">
        <v>0</v>
      </c>
      <c r="T12" s="39">
        <f t="shared" si="0"/>
        <v>15</v>
      </c>
      <c r="U12" s="47">
        <f t="shared" si="1"/>
        <v>0.38901528381393996</v>
      </c>
      <c r="V12" s="48">
        <f t="shared" si="2"/>
        <v>75.199999999999989</v>
      </c>
      <c r="W12" s="49">
        <f t="shared" si="3"/>
        <v>2.5934352254262664E-2</v>
      </c>
      <c r="X12" s="44">
        <f t="shared" si="4"/>
        <v>1500.872574315166</v>
      </c>
      <c r="Y12" s="44">
        <f t="shared" si="5"/>
        <v>3985.6000000000004</v>
      </c>
      <c r="Z12" s="44">
        <f t="shared" si="6"/>
        <v>6469.7095543003197</v>
      </c>
      <c r="AA12" s="50">
        <f t="shared" si="7"/>
        <v>13436.472574315167</v>
      </c>
      <c r="AB12" s="51">
        <f t="shared" si="8"/>
        <v>6048.1532712913149</v>
      </c>
      <c r="AC12" s="44">
        <f t="shared" si="8"/>
        <v>12560.972772099809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1.0293963841416951</v>
      </c>
      <c r="AG12" s="44">
        <f t="shared" si="10"/>
        <v>29352.208497416294</v>
      </c>
      <c r="AH12" s="52">
        <f>HLOOKUP(I12,ElecAvoidedCostsWOCC!$A$5:$Q$50,T12+1,FALSE)</f>
        <v>1.0293963841416951</v>
      </c>
      <c r="AI12" s="44">
        <f t="shared" si="11"/>
        <v>0</v>
      </c>
      <c r="AJ12" s="44">
        <f t="shared" si="12"/>
        <v>29352.208497416294</v>
      </c>
      <c r="AK12" s="44">
        <f>HLOOKUP(I12,ElecAvoidedCostsWOCC!$A$5:$Q$50,G12+1,FALSE)*J12*L12</f>
        <v>0</v>
      </c>
      <c r="AL12" s="44">
        <f t="shared" si="13"/>
        <v>29352.208497416294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29352.208497416297</v>
      </c>
      <c r="AN12" s="48">
        <f t="shared" si="14"/>
        <v>32287.429347157929</v>
      </c>
      <c r="AO12" s="47">
        <f t="shared" si="15"/>
        <v>4.8530860877388831</v>
      </c>
      <c r="AP12" s="47">
        <f t="shared" si="16"/>
        <v>2.5704561209522043</v>
      </c>
    </row>
    <row r="13" spans="1:42" ht="13.5" customHeight="1">
      <c r="A13" s="56" t="s">
        <v>255</v>
      </c>
      <c r="B13" s="97" t="s">
        <v>70</v>
      </c>
      <c r="C13" s="98">
        <v>18230718</v>
      </c>
      <c r="D13" s="61" t="s">
        <v>132</v>
      </c>
      <c r="E13" s="38" t="s">
        <v>1251</v>
      </c>
      <c r="F13" s="39" t="s">
        <v>1252</v>
      </c>
      <c r="G13" s="39">
        <v>15</v>
      </c>
      <c r="H13" s="39"/>
      <c r="I13" s="40" t="s">
        <v>270</v>
      </c>
      <c r="J13" s="41">
        <v>170</v>
      </c>
      <c r="K13" s="41">
        <v>639</v>
      </c>
      <c r="L13" s="41"/>
      <c r="M13" s="42">
        <v>150</v>
      </c>
      <c r="N13" s="42">
        <v>225.2</v>
      </c>
      <c r="O13" s="43">
        <v>108630</v>
      </c>
      <c r="P13" s="44">
        <v>25500</v>
      </c>
      <c r="Q13" s="44">
        <v>38284</v>
      </c>
      <c r="R13" s="45">
        <v>0</v>
      </c>
      <c r="S13" s="46">
        <v>0</v>
      </c>
      <c r="T13" s="39">
        <f t="shared" si="0"/>
        <v>15</v>
      </c>
      <c r="U13" s="47">
        <f t="shared" si="1"/>
        <v>1.482034449067416</v>
      </c>
      <c r="V13" s="48">
        <f t="shared" si="2"/>
        <v>75.199999999999989</v>
      </c>
      <c r="W13" s="49">
        <f t="shared" si="3"/>
        <v>9.8802296604494397E-2</v>
      </c>
      <c r="X13" s="44">
        <f t="shared" si="4"/>
        <v>5717.8855210723332</v>
      </c>
      <c r="Y13" s="44">
        <f t="shared" si="5"/>
        <v>12784</v>
      </c>
      <c r="Z13" s="44">
        <f t="shared" si="6"/>
        <v>24647.70109011867</v>
      </c>
      <c r="AA13" s="50">
        <f t="shared" si="7"/>
        <v>44001.885521072334</v>
      </c>
      <c r="AB13" s="51">
        <f t="shared" si="8"/>
        <v>23041.694951966594</v>
      </c>
      <c r="AC13" s="44">
        <f t="shared" si="8"/>
        <v>41134.790615193357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1.0293963841416951</v>
      </c>
      <c r="AG13" s="44">
        <f t="shared" si="10"/>
        <v>111823.32920931235</v>
      </c>
      <c r="AH13" s="52">
        <f>HLOOKUP(I13,ElecAvoidedCostsWOCC!$A$5:$Q$50,T13+1,FALSE)</f>
        <v>1.0293963841416951</v>
      </c>
      <c r="AI13" s="44">
        <f t="shared" si="11"/>
        <v>0</v>
      </c>
      <c r="AJ13" s="44">
        <f t="shared" si="12"/>
        <v>111823.32920931235</v>
      </c>
      <c r="AK13" s="44">
        <f>HLOOKUP(I13,ElecAvoidedCostsWOCC!$A$5:$Q$50,G13+1,FALSE)*J13*L13</f>
        <v>0</v>
      </c>
      <c r="AL13" s="44">
        <f t="shared" si="13"/>
        <v>111823.32920931235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111823.32920931235</v>
      </c>
      <c r="AN13" s="48">
        <f t="shared" si="14"/>
        <v>123005.6621302436</v>
      </c>
      <c r="AO13" s="47">
        <f t="shared" si="15"/>
        <v>4.8530860877388839</v>
      </c>
      <c r="AP13" s="47">
        <f t="shared" si="16"/>
        <v>2.9903072384866056</v>
      </c>
    </row>
    <row r="14" spans="1:42" ht="13.5" customHeight="1">
      <c r="A14" s="55">
        <f>SUM(Y5:Y1000)</f>
        <v>371240.10000000003</v>
      </c>
      <c r="B14" s="97" t="s">
        <v>70</v>
      </c>
      <c r="C14" s="98">
        <v>18230718</v>
      </c>
      <c r="D14" s="61" t="s">
        <v>132</v>
      </c>
      <c r="E14" s="38" t="s">
        <v>1253</v>
      </c>
      <c r="F14" s="39" t="s">
        <v>1254</v>
      </c>
      <c r="G14" s="39">
        <v>15</v>
      </c>
      <c r="H14" s="39"/>
      <c r="I14" s="40" t="s">
        <v>270</v>
      </c>
      <c r="J14" s="41">
        <v>1203.5</v>
      </c>
      <c r="K14" s="41">
        <v>522</v>
      </c>
      <c r="L14" s="41"/>
      <c r="M14" s="42">
        <v>1000</v>
      </c>
      <c r="N14" s="42">
        <v>225.2</v>
      </c>
      <c r="O14" s="43">
        <v>628227</v>
      </c>
      <c r="P14" s="44">
        <v>77000</v>
      </c>
      <c r="Q14" s="44">
        <v>271028.2</v>
      </c>
      <c r="R14" s="45">
        <v>0</v>
      </c>
      <c r="S14" s="46">
        <v>0</v>
      </c>
      <c r="T14" s="39">
        <f t="shared" si="0"/>
        <v>15</v>
      </c>
      <c r="U14" s="47">
        <f t="shared" si="1"/>
        <v>8.5708741216448079</v>
      </c>
      <c r="V14" s="48">
        <f t="shared" si="2"/>
        <v>-774.8</v>
      </c>
      <c r="W14" s="49">
        <f t="shared" si="3"/>
        <v>0.57139160810965384</v>
      </c>
      <c r="X14" s="44">
        <f t="shared" si="4"/>
        <v>33067.569430605799</v>
      </c>
      <c r="Y14" s="44">
        <f t="shared" si="5"/>
        <v>194028.2</v>
      </c>
      <c r="Z14" s="44">
        <f t="shared" si="6"/>
        <v>142542.12752224965</v>
      </c>
      <c r="AA14" s="50">
        <f t="shared" si="7"/>
        <v>304095.76943060581</v>
      </c>
      <c r="AB14" s="51">
        <f t="shared" si="8"/>
        <v>133254.30262900778</v>
      </c>
      <c r="AC14" s="44">
        <f t="shared" si="8"/>
        <v>284281.35872731212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1.0293963841416951</v>
      </c>
      <c r="AG14" s="44">
        <f t="shared" si="10"/>
        <v>646694.60222018464</v>
      </c>
      <c r="AH14" s="52">
        <f>HLOOKUP(I14,ElecAvoidedCostsWOCC!$A$5:$Q$50,T14+1,FALSE)</f>
        <v>1.0293963841416951</v>
      </c>
      <c r="AI14" s="44">
        <f t="shared" si="11"/>
        <v>0</v>
      </c>
      <c r="AJ14" s="44">
        <f t="shared" si="12"/>
        <v>646694.60222018464</v>
      </c>
      <c r="AK14" s="44">
        <f>HLOOKUP(I14,ElecAvoidedCostsWOCC!$A$5:$Q$50,G14+1,FALSE)*J14*L14</f>
        <v>0</v>
      </c>
      <c r="AL14" s="44">
        <f t="shared" si="13"/>
        <v>646694.60222018464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646694.60222018464</v>
      </c>
      <c r="AN14" s="48">
        <f t="shared" si="14"/>
        <v>711364.06244220317</v>
      </c>
      <c r="AO14" s="47">
        <f t="shared" si="15"/>
        <v>4.8530860877388839</v>
      </c>
      <c r="AP14" s="47">
        <f t="shared" si="16"/>
        <v>2.502323985036798</v>
      </c>
    </row>
    <row r="15" spans="1:42" ht="13.5" customHeight="1">
      <c r="A15" s="57" t="s">
        <v>258</v>
      </c>
      <c r="B15" s="97" t="s">
        <v>70</v>
      </c>
      <c r="C15" s="98">
        <v>18230718</v>
      </c>
      <c r="D15" s="61" t="s">
        <v>132</v>
      </c>
      <c r="E15" s="38" t="s">
        <v>1255</v>
      </c>
      <c r="F15" s="39" t="s">
        <v>1256</v>
      </c>
      <c r="G15" s="39">
        <v>15</v>
      </c>
      <c r="H15" s="39"/>
      <c r="I15" s="40" t="s">
        <v>270</v>
      </c>
      <c r="J15" s="41">
        <v>165</v>
      </c>
      <c r="K15" s="41">
        <v>440</v>
      </c>
      <c r="L15" s="41"/>
      <c r="M15" s="42">
        <v>1000</v>
      </c>
      <c r="N15" s="42">
        <v>225.2</v>
      </c>
      <c r="O15" s="43">
        <v>72600</v>
      </c>
      <c r="P15" s="44">
        <v>11000</v>
      </c>
      <c r="Q15" s="44">
        <v>37158</v>
      </c>
      <c r="R15" s="45">
        <v>0</v>
      </c>
      <c r="S15" s="46">
        <v>0</v>
      </c>
      <c r="T15" s="39">
        <f t="shared" si="0"/>
        <v>15</v>
      </c>
      <c r="U15" s="47">
        <f t="shared" si="1"/>
        <v>0.99047869835491487</v>
      </c>
      <c r="V15" s="48">
        <f t="shared" si="2"/>
        <v>-774.8</v>
      </c>
      <c r="W15" s="49">
        <f t="shared" si="3"/>
        <v>6.603191322366099E-2</v>
      </c>
      <c r="X15" s="44">
        <f t="shared" si="4"/>
        <v>3821.3982217605758</v>
      </c>
      <c r="Y15" s="44">
        <f t="shared" si="5"/>
        <v>26158</v>
      </c>
      <c r="Z15" s="44">
        <f t="shared" si="6"/>
        <v>16472.641987872736</v>
      </c>
      <c r="AA15" s="50">
        <f t="shared" si="7"/>
        <v>40979.398221760574</v>
      </c>
      <c r="AB15" s="51">
        <f t="shared" si="8"/>
        <v>15399.310075603191</v>
      </c>
      <c r="AC15" s="44">
        <f t="shared" si="8"/>
        <v>38309.243920501605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1.0293963841416951</v>
      </c>
      <c r="AG15" s="44">
        <f t="shared" si="10"/>
        <v>74734.17748868707</v>
      </c>
      <c r="AH15" s="52">
        <f>HLOOKUP(I15,ElecAvoidedCostsWOCC!$A$5:$Q$50,T15+1,FALSE)</f>
        <v>1.0293963841416951</v>
      </c>
      <c r="AI15" s="44">
        <f t="shared" si="11"/>
        <v>0</v>
      </c>
      <c r="AJ15" s="44">
        <f t="shared" si="12"/>
        <v>74734.17748868707</v>
      </c>
      <c r="AK15" s="44">
        <f>HLOOKUP(I15,ElecAvoidedCostsWOCC!$A$5:$Q$50,G15+1,FALSE)*J15*L15</f>
        <v>0</v>
      </c>
      <c r="AL15" s="44">
        <f t="shared" si="13"/>
        <v>74734.17748868707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74734.17748868707</v>
      </c>
      <c r="AN15" s="48">
        <f t="shared" si="14"/>
        <v>82207.595237555783</v>
      </c>
      <c r="AO15" s="47">
        <f t="shared" si="15"/>
        <v>4.8530860877388839</v>
      </c>
      <c r="AP15" s="47">
        <f t="shared" si="16"/>
        <v>2.1458944845831716</v>
      </c>
    </row>
    <row r="16" spans="1:42" ht="13.5" customHeight="1">
      <c r="A16" s="54">
        <f>SUM(U5:U999)</f>
        <v>14.859803834102109</v>
      </c>
      <c r="B16" s="97" t="s">
        <v>70</v>
      </c>
      <c r="C16" s="98">
        <v>18230718</v>
      </c>
      <c r="D16" s="61" t="s">
        <v>132</v>
      </c>
      <c r="E16" s="38" t="s">
        <v>1257</v>
      </c>
      <c r="F16" s="39" t="s">
        <v>1258</v>
      </c>
      <c r="G16" s="39">
        <v>15</v>
      </c>
      <c r="H16" s="39"/>
      <c r="I16" s="40" t="s">
        <v>270</v>
      </c>
      <c r="J16" s="41">
        <v>54.5</v>
      </c>
      <c r="K16" s="41">
        <v>522</v>
      </c>
      <c r="L16" s="41"/>
      <c r="M16" s="42">
        <v>800</v>
      </c>
      <c r="N16" s="42">
        <v>225.2</v>
      </c>
      <c r="O16" s="43">
        <v>28449</v>
      </c>
      <c r="P16" s="44">
        <v>5600</v>
      </c>
      <c r="Q16" s="44">
        <v>12273.4</v>
      </c>
      <c r="R16" s="45">
        <v>0</v>
      </c>
      <c r="S16" s="46">
        <v>0</v>
      </c>
      <c r="T16" s="39">
        <f t="shared" si="0"/>
        <v>15</v>
      </c>
      <c r="U16" s="47">
        <f t="shared" si="1"/>
        <v>0.38812849159089491</v>
      </c>
      <c r="V16" s="48">
        <f t="shared" si="2"/>
        <v>-574.79999999999995</v>
      </c>
      <c r="W16" s="49">
        <f t="shared" si="3"/>
        <v>2.5875232772726329E-2</v>
      </c>
      <c r="X16" s="44">
        <f t="shared" si="4"/>
        <v>1497.4512122708902</v>
      </c>
      <c r="Y16" s="44">
        <f t="shared" si="5"/>
        <v>6673.4</v>
      </c>
      <c r="Z16" s="44">
        <f t="shared" si="6"/>
        <v>6454.9613211155847</v>
      </c>
      <c r="AA16" s="50">
        <f t="shared" si="7"/>
        <v>13770.851212270889</v>
      </c>
      <c r="AB16" s="51">
        <f t="shared" si="8"/>
        <v>6034.3660102043414</v>
      </c>
      <c r="AC16" s="44">
        <f t="shared" si="8"/>
        <v>12873.563814406738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1.0293963841416951</v>
      </c>
      <c r="AG16" s="44">
        <f t="shared" si="10"/>
        <v>29285.297732447085</v>
      </c>
      <c r="AH16" s="52">
        <f>HLOOKUP(I16,ElecAvoidedCostsWOCC!$A$5:$Q$50,T16+1,FALSE)</f>
        <v>1.0293963841416951</v>
      </c>
      <c r="AI16" s="44">
        <f t="shared" si="11"/>
        <v>0</v>
      </c>
      <c r="AJ16" s="44">
        <f t="shared" si="12"/>
        <v>29285.297732447085</v>
      </c>
      <c r="AK16" s="44">
        <f>HLOOKUP(I16,ElecAvoidedCostsWOCC!$A$5:$Q$50,G16+1,FALSE)*J16*L16</f>
        <v>0</v>
      </c>
      <c r="AL16" s="44">
        <f t="shared" si="13"/>
        <v>29285.297732447085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29285.297732447085</v>
      </c>
      <c r="AN16" s="48">
        <f t="shared" si="14"/>
        <v>32213.827505691796</v>
      </c>
      <c r="AO16" s="47">
        <f t="shared" si="15"/>
        <v>4.8530860877388839</v>
      </c>
      <c r="AP16" s="47">
        <f t="shared" si="16"/>
        <v>2.5023239850367984</v>
      </c>
    </row>
    <row r="17" spans="1:42" ht="13.5" customHeight="1">
      <c r="A17" s="58" t="s">
        <v>261</v>
      </c>
      <c r="B17" s="97" t="s">
        <v>70</v>
      </c>
      <c r="C17" s="98">
        <v>18230718</v>
      </c>
      <c r="D17" s="61" t="s">
        <v>132</v>
      </c>
      <c r="E17" s="38" t="s">
        <v>1259</v>
      </c>
      <c r="F17" s="39" t="s">
        <v>1260</v>
      </c>
      <c r="G17" s="39">
        <v>15</v>
      </c>
      <c r="H17" s="39"/>
      <c r="I17" s="40" t="s">
        <v>270</v>
      </c>
      <c r="J17" s="41">
        <v>100</v>
      </c>
      <c r="K17" s="41">
        <v>522</v>
      </c>
      <c r="L17" s="41"/>
      <c r="M17" s="42">
        <v>2000</v>
      </c>
      <c r="N17" s="42">
        <v>225.2</v>
      </c>
      <c r="O17" s="43">
        <v>52200</v>
      </c>
      <c r="P17" s="44">
        <v>8000</v>
      </c>
      <c r="Q17" s="44">
        <v>22520</v>
      </c>
      <c r="R17" s="45">
        <v>0</v>
      </c>
      <c r="S17" s="46">
        <v>0</v>
      </c>
      <c r="T17" s="39">
        <f t="shared" si="0"/>
        <v>15</v>
      </c>
      <c r="U17" s="47">
        <f t="shared" si="1"/>
        <v>0.71216236989155035</v>
      </c>
      <c r="V17" s="48">
        <f t="shared" si="2"/>
        <v>-1774.8</v>
      </c>
      <c r="W17" s="49">
        <f t="shared" si="3"/>
        <v>4.7477491326103356E-2</v>
      </c>
      <c r="X17" s="44">
        <f t="shared" si="4"/>
        <v>2747.6169032493399</v>
      </c>
      <c r="Y17" s="44">
        <f t="shared" si="5"/>
        <v>14520</v>
      </c>
      <c r="Z17" s="44">
        <f t="shared" si="6"/>
        <v>11843.965726817587</v>
      </c>
      <c r="AA17" s="50">
        <f t="shared" si="7"/>
        <v>25267.616903249342</v>
      </c>
      <c r="AB17" s="51">
        <f t="shared" si="8"/>
        <v>11072.231211384113</v>
      </c>
      <c r="AC17" s="44">
        <f t="shared" si="8"/>
        <v>23621.218008085762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1.0293963841416951</v>
      </c>
      <c r="AG17" s="44">
        <f t="shared" si="10"/>
        <v>53734.49125219648</v>
      </c>
      <c r="AH17" s="52">
        <f>HLOOKUP(I17,ElecAvoidedCostsWOCC!$A$5:$Q$50,T17+1,FALSE)</f>
        <v>1.0293963841416951</v>
      </c>
      <c r="AI17" s="44">
        <f t="shared" si="11"/>
        <v>0</v>
      </c>
      <c r="AJ17" s="44">
        <f t="shared" si="12"/>
        <v>53734.49125219648</v>
      </c>
      <c r="AK17" s="44">
        <f>HLOOKUP(I17,ElecAvoidedCostsWOCC!$A$5:$Q$50,G17+1,FALSE)*J17*L17</f>
        <v>0</v>
      </c>
      <c r="AL17" s="44">
        <f t="shared" si="13"/>
        <v>53734.49125219648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53734.49125219648</v>
      </c>
      <c r="AN17" s="48">
        <f t="shared" si="14"/>
        <v>59107.940377416133</v>
      </c>
      <c r="AO17" s="47">
        <f t="shared" si="15"/>
        <v>4.8530860877388831</v>
      </c>
      <c r="AP17" s="47">
        <f t="shared" si="16"/>
        <v>2.5023239850367975</v>
      </c>
    </row>
    <row r="18" spans="1:42" ht="13.5" customHeight="1">
      <c r="A18" s="59">
        <f>A6+A8</f>
        <v>249464.86</v>
      </c>
      <c r="B18" s="97" t="s">
        <v>70</v>
      </c>
      <c r="C18" s="98">
        <v>18230718</v>
      </c>
      <c r="D18" s="61" t="s">
        <v>132</v>
      </c>
      <c r="E18" s="38" t="s">
        <v>1261</v>
      </c>
      <c r="F18" s="39" t="s">
        <v>1262</v>
      </c>
      <c r="G18" s="39">
        <v>15</v>
      </c>
      <c r="H18" s="39"/>
      <c r="I18" s="40" t="s">
        <v>270</v>
      </c>
      <c r="J18" s="41">
        <v>35</v>
      </c>
      <c r="K18" s="41">
        <v>803</v>
      </c>
      <c r="L18" s="41"/>
      <c r="M18" s="42">
        <v>2500</v>
      </c>
      <c r="N18" s="42">
        <v>312.91000000000003</v>
      </c>
      <c r="O18" s="43">
        <v>28105</v>
      </c>
      <c r="P18" s="44">
        <v>7500</v>
      </c>
      <c r="Q18" s="44">
        <v>10951.85</v>
      </c>
      <c r="R18" s="45">
        <v>0</v>
      </c>
      <c r="S18" s="46">
        <v>0</v>
      </c>
      <c r="T18" s="39">
        <f t="shared" si="0"/>
        <v>15</v>
      </c>
      <c r="U18" s="47">
        <f t="shared" si="1"/>
        <v>0.38343531428739508</v>
      </c>
      <c r="V18" s="48">
        <f t="shared" si="2"/>
        <v>-2187.09</v>
      </c>
      <c r="W18" s="49">
        <f t="shared" si="3"/>
        <v>2.5562354285826337E-2</v>
      </c>
      <c r="X18" s="44">
        <f t="shared" si="4"/>
        <v>1479.3443116057988</v>
      </c>
      <c r="Y18" s="44">
        <f t="shared" si="5"/>
        <v>3451.8500000000004</v>
      </c>
      <c r="Z18" s="44">
        <f t="shared" si="6"/>
        <v>6376.9091331840673</v>
      </c>
      <c r="AA18" s="50">
        <f t="shared" si="7"/>
        <v>12431.194311605799</v>
      </c>
      <c r="AB18" s="51">
        <f t="shared" si="8"/>
        <v>5961.3995822979032</v>
      </c>
      <c r="AC18" s="44">
        <f t="shared" si="8"/>
        <v>11621.196888478824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1.0293963841416951</v>
      </c>
      <c r="AG18" s="44">
        <f t="shared" si="10"/>
        <v>28931.185376302343</v>
      </c>
      <c r="AH18" s="52">
        <f>HLOOKUP(I18,ElecAvoidedCostsWOCC!$A$5:$Q$50,T18+1,FALSE)</f>
        <v>1.0293963841416951</v>
      </c>
      <c r="AI18" s="44">
        <f t="shared" si="11"/>
        <v>0</v>
      </c>
      <c r="AJ18" s="44">
        <f t="shared" si="12"/>
        <v>28931.185376302343</v>
      </c>
      <c r="AK18" s="44">
        <f>HLOOKUP(I18,ElecAvoidedCostsWOCC!$A$5:$Q$50,G18+1,FALSE)*J18*L18</f>
        <v>0</v>
      </c>
      <c r="AL18" s="44">
        <f t="shared" si="13"/>
        <v>28931.185376302343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28931.185376302343</v>
      </c>
      <c r="AN18" s="48">
        <f t="shared" si="14"/>
        <v>31824.303913932581</v>
      </c>
      <c r="AO18" s="47">
        <f t="shared" si="15"/>
        <v>4.8530860877388831</v>
      </c>
      <c r="AP18" s="47">
        <f t="shared" si="16"/>
        <v>2.7384704191255018</v>
      </c>
    </row>
    <row r="19" spans="1:42" ht="13.5" customHeight="1">
      <c r="A19" s="58" t="s">
        <v>231</v>
      </c>
      <c r="B19" s="97" t="s">
        <v>70</v>
      </c>
      <c r="C19" s="98">
        <v>18230718</v>
      </c>
      <c r="D19" s="61" t="s">
        <v>132</v>
      </c>
      <c r="E19" s="38" t="s">
        <v>1263</v>
      </c>
      <c r="F19" s="39" t="s">
        <v>1264</v>
      </c>
      <c r="G19" s="39">
        <v>15</v>
      </c>
      <c r="H19" s="39"/>
      <c r="I19" s="40" t="s">
        <v>270</v>
      </c>
      <c r="J19" s="41">
        <v>28.5</v>
      </c>
      <c r="K19" s="41">
        <v>803</v>
      </c>
      <c r="L19" s="41"/>
      <c r="M19" s="42">
        <v>1500</v>
      </c>
      <c r="N19" s="42">
        <v>312.91000000000003</v>
      </c>
      <c r="O19" s="43">
        <v>22885.5</v>
      </c>
      <c r="P19" s="44">
        <v>6000</v>
      </c>
      <c r="Q19" s="44">
        <v>8917.94</v>
      </c>
      <c r="R19" s="45">
        <v>0</v>
      </c>
      <c r="S19" s="46">
        <v>0</v>
      </c>
      <c r="T19" s="39">
        <f t="shared" si="0"/>
        <v>15</v>
      </c>
      <c r="U19" s="47">
        <f t="shared" si="1"/>
        <v>0.31222589877687879</v>
      </c>
      <c r="V19" s="48">
        <f t="shared" si="2"/>
        <v>-1187.0899999999999</v>
      </c>
      <c r="W19" s="49">
        <f t="shared" si="3"/>
        <v>2.0815059918458587E-2</v>
      </c>
      <c r="X19" s="44">
        <f t="shared" si="4"/>
        <v>1204.6089394504361</v>
      </c>
      <c r="Y19" s="44">
        <f t="shared" si="5"/>
        <v>2917.9400000000005</v>
      </c>
      <c r="Z19" s="44">
        <f t="shared" si="6"/>
        <v>5192.6260084498826</v>
      </c>
      <c r="AA19" s="50">
        <f t="shared" si="7"/>
        <v>10122.548939450437</v>
      </c>
      <c r="AB19" s="51">
        <f t="shared" si="8"/>
        <v>4854.2825170140059</v>
      </c>
      <c r="AC19" s="44">
        <f t="shared" si="8"/>
        <v>9462.9792833976207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1.0293963841416951</v>
      </c>
      <c r="AG19" s="44">
        <f t="shared" si="10"/>
        <v>23558.250949274763</v>
      </c>
      <c r="AH19" s="52">
        <f>HLOOKUP(I19,ElecAvoidedCostsWOCC!$A$5:$Q$50,T19+1,FALSE)</f>
        <v>1.0293963841416951</v>
      </c>
      <c r="AI19" s="44">
        <f t="shared" si="11"/>
        <v>0</v>
      </c>
      <c r="AJ19" s="44">
        <f t="shared" si="12"/>
        <v>23558.250949274763</v>
      </c>
      <c r="AK19" s="44">
        <f>HLOOKUP(I19,ElecAvoidedCostsWOCC!$A$5:$Q$50,G19+1,FALSE)*J19*L19</f>
        <v>0</v>
      </c>
      <c r="AL19" s="44">
        <f t="shared" si="13"/>
        <v>23558.250949274763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23558.250949274763</v>
      </c>
      <c r="AN19" s="48">
        <f t="shared" si="14"/>
        <v>25914.07604420224</v>
      </c>
      <c r="AO19" s="47">
        <f t="shared" si="15"/>
        <v>4.8530860877388839</v>
      </c>
      <c r="AP19" s="47">
        <f t="shared" si="16"/>
        <v>2.7384690664669784</v>
      </c>
    </row>
    <row r="20" spans="1:42" ht="13.5" customHeight="1">
      <c r="A20" s="59">
        <f>A8+SUM(Q5:Q906)</f>
        <v>620704.96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4.9708479391988343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2.1975933199516851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89" priority="4">
      <formula>ISTEXT(J5)</formula>
    </cfRule>
    <cfRule type="notContainsBlanks" dxfId="188" priority="5">
      <formula>LEN(TRIM(J5))&gt;0</formula>
    </cfRule>
  </conditionalFormatting>
  <conditionalFormatting sqref="M5:N24 R5:S24">
    <cfRule type="expression" dxfId="187" priority="2">
      <formula>ISTEXT(M5)</formula>
    </cfRule>
  </conditionalFormatting>
  <conditionalFormatting sqref="M5:N24 R5:S24">
    <cfRule type="notContainsBlanks" dxfId="186" priority="3">
      <formula>LEN(TRIM(M5))&gt;0</formula>
    </cfRule>
  </conditionalFormatting>
  <conditionalFormatting sqref="R5:S24">
    <cfRule type="expression" dxfId="1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59"/>
  <sheetViews>
    <sheetView zoomScale="85" zoomScaleNormal="85" workbookViewId="0">
      <selection activeCell="D17" sqref="D1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18230524</v>
      </c>
      <c r="D2" s="20" t="s">
        <v>71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18230524</v>
      </c>
      <c r="D5" s="61" t="s">
        <v>71</v>
      </c>
      <c r="E5" s="38" t="s">
        <v>1265</v>
      </c>
      <c r="F5" s="39" t="s">
        <v>1266</v>
      </c>
      <c r="G5" s="39">
        <v>15</v>
      </c>
      <c r="H5" s="39"/>
      <c r="I5" s="40" t="s">
        <v>275</v>
      </c>
      <c r="J5" s="41">
        <v>-1</v>
      </c>
      <c r="K5" s="41">
        <v>334</v>
      </c>
      <c r="L5" s="41"/>
      <c r="M5" s="42">
        <v>75</v>
      </c>
      <c r="N5" s="42">
        <v>236</v>
      </c>
      <c r="O5" s="43">
        <v>-334</v>
      </c>
      <c r="P5" s="44">
        <v>0</v>
      </c>
      <c r="Q5" s="44">
        <v>-1139.8800000000001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-1.3211920791765889E-2</v>
      </c>
      <c r="V5" s="48">
        <f t="shared" ref="V5:V24" si="2">N5-M5</f>
        <v>161</v>
      </c>
      <c r="W5" s="49">
        <f t="shared" ref="W5:W24" si="3">(O5/A$10)</f>
        <v>-8.8079471945105923E-4</v>
      </c>
      <c r="X5" s="44">
        <f t="shared" ref="X5:X24" si="4">W5*A$8</f>
        <v>-76.693306487554139</v>
      </c>
      <c r="Y5" s="44">
        <f t="shared" ref="Y5:Y24" si="5">Q5-P5</f>
        <v>-1139.8800000000001</v>
      </c>
      <c r="Z5" s="44">
        <f t="shared" ref="Z5:Z24" si="6">X5+(A$6*W5)</f>
        <v>-342.51857970532933</v>
      </c>
      <c r="AA5" s="50">
        <f t="shared" ref="AA5:AA24" si="7">Q5+X5</f>
        <v>-1216.5733064875542</v>
      </c>
      <c r="AB5" s="51">
        <f t="shared" ref="AB5:AC20" si="8">Z5/(1+ElecDiscountRate)^1</f>
        <v>-320.200598023118</v>
      </c>
      <c r="AC5" s="44">
        <f t="shared" si="8"/>
        <v>-1137.3032686618249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1.3787827893853604</v>
      </c>
      <c r="AG5" s="44">
        <f t="shared" ref="AG5:AG24" si="10">AF5*J5*K5</f>
        <v>-460.51345165471037</v>
      </c>
      <c r="AH5" s="52">
        <f>HLOOKUP(I5,ElecAvoidedCostsWOCC!$A$5:$Q$50,T5+1,FALSE)</f>
        <v>1.3787827893853604</v>
      </c>
      <c r="AI5" s="44">
        <f t="shared" ref="AI5:AI24" si="11">AH5*J5*L5</f>
        <v>0</v>
      </c>
      <c r="AJ5" s="44">
        <f>AG5+AI5</f>
        <v>-460.51345165471037</v>
      </c>
      <c r="AK5" s="44">
        <f>HLOOKUP(I5,ElecAvoidedCostsWOCC!$A$5:$Q$50,G5+1,FALSE)*J5*L5</f>
        <v>0</v>
      </c>
      <c r="AL5" s="44">
        <f>AG5+AI5-AK5</f>
        <v>-460.51345165471037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-460.51345165471037</v>
      </c>
      <c r="AN5" s="48">
        <f>AM5*1.1+AD5+AE5</f>
        <v>-506.56479682018147</v>
      </c>
      <c r="AO5" s="47">
        <f>IFERROR(AM5/AB5,0)</f>
        <v>1.438202971817879</v>
      </c>
      <c r="AP5" s="47">
        <f>AN5/AC5</f>
        <v>0.44540872323018676</v>
      </c>
    </row>
    <row r="6" spans="1:42" ht="13.5" customHeight="1">
      <c r="A6" s="53">
        <f>SUMIF('Program Costs'!D:D,C2,'Program Costs'!L:L)</f>
        <v>301801.62</v>
      </c>
      <c r="B6" s="97" t="s">
        <v>70</v>
      </c>
      <c r="C6" s="98">
        <v>18230524</v>
      </c>
      <c r="D6" s="61" t="s">
        <v>71</v>
      </c>
      <c r="E6" s="38" t="s">
        <v>1267</v>
      </c>
      <c r="F6" s="39" t="s">
        <v>1268</v>
      </c>
      <c r="G6" s="39">
        <v>15</v>
      </c>
      <c r="H6" s="39"/>
      <c r="I6" s="40" t="s">
        <v>275</v>
      </c>
      <c r="J6" s="41">
        <v>3</v>
      </c>
      <c r="K6" s="41">
        <v>444</v>
      </c>
      <c r="L6" s="41"/>
      <c r="M6" s="42">
        <v>40</v>
      </c>
      <c r="N6" s="42">
        <v>101</v>
      </c>
      <c r="O6" s="43">
        <v>1332</v>
      </c>
      <c r="P6" s="44">
        <v>993.2</v>
      </c>
      <c r="Q6" s="44">
        <v>2507.83</v>
      </c>
      <c r="R6" s="45">
        <v>0</v>
      </c>
      <c r="S6" s="46">
        <v>0</v>
      </c>
      <c r="T6" s="39">
        <f t="shared" si="0"/>
        <v>15</v>
      </c>
      <c r="U6" s="47">
        <f t="shared" si="1"/>
        <v>5.2689456570754974E-2</v>
      </c>
      <c r="V6" s="48">
        <f t="shared" si="2"/>
        <v>61</v>
      </c>
      <c r="W6" s="49">
        <f t="shared" si="3"/>
        <v>3.5126304380503318E-3</v>
      </c>
      <c r="X6" s="44">
        <f t="shared" si="4"/>
        <v>305.85474323779073</v>
      </c>
      <c r="Y6" s="44">
        <f t="shared" si="5"/>
        <v>1514.6299999999999</v>
      </c>
      <c r="Z6" s="44">
        <f t="shared" si="6"/>
        <v>1365.9722999026903</v>
      </c>
      <c r="AA6" s="50">
        <f t="shared" si="7"/>
        <v>2813.6847432377908</v>
      </c>
      <c r="AB6" s="51">
        <f t="shared" si="8"/>
        <v>1276.9676543915959</v>
      </c>
      <c r="AC6" s="44">
        <f t="shared" si="8"/>
        <v>2630.3493907056095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1836.5386754613003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1836.5386754613003</v>
      </c>
      <c r="AK6" s="44">
        <f>HLOOKUP(I6,ElecAvoidedCostsWOCC!$A$5:$Q$50,G6+1,FALSE)*J6*L6</f>
        <v>0</v>
      </c>
      <c r="AL6" s="44">
        <f t="shared" ref="AL6:AL24" si="13">AG6+AI6-AK6</f>
        <v>1836.5386754613003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1836.5386754613</v>
      </c>
      <c r="AN6" s="48">
        <f t="shared" ref="AN6:AN24" si="14">AM6*1.1+AD6+AE6</f>
        <v>2020.1925430074302</v>
      </c>
      <c r="AO6" s="47">
        <f t="shared" ref="AO6:AO24" si="15">IFERROR(AM6/AB6,0)</f>
        <v>1.4382029718178795</v>
      </c>
      <c r="AP6" s="47">
        <f t="shared" ref="AP6:AP24" si="16">AN6/AC6</f>
        <v>0.76803201511777097</v>
      </c>
    </row>
    <row r="7" spans="1:42" ht="13.5" customHeight="1">
      <c r="A7" s="36" t="s">
        <v>249</v>
      </c>
      <c r="B7" s="97" t="s">
        <v>70</v>
      </c>
      <c r="C7" s="98">
        <v>18230524</v>
      </c>
      <c r="D7" s="61" t="s">
        <v>71</v>
      </c>
      <c r="E7" s="38" t="s">
        <v>1269</v>
      </c>
      <c r="F7" s="39" t="s">
        <v>1270</v>
      </c>
      <c r="G7" s="39">
        <v>15</v>
      </c>
      <c r="H7" s="39"/>
      <c r="I7" s="40" t="s">
        <v>275</v>
      </c>
      <c r="J7" s="41">
        <v>8</v>
      </c>
      <c r="K7" s="41">
        <v>578.875</v>
      </c>
      <c r="L7" s="41"/>
      <c r="M7" s="42">
        <v>65</v>
      </c>
      <c r="N7" s="42">
        <v>191</v>
      </c>
      <c r="O7" s="43">
        <v>4631</v>
      </c>
      <c r="P7" s="44">
        <v>3381.3</v>
      </c>
      <c r="Q7" s="44">
        <v>9935.82</v>
      </c>
      <c r="R7" s="45">
        <v>0</v>
      </c>
      <c r="S7" s="46">
        <v>0</v>
      </c>
      <c r="T7" s="39">
        <f t="shared" si="0"/>
        <v>15</v>
      </c>
      <c r="U7" s="47">
        <f t="shared" si="1"/>
        <v>0.18318684187625098</v>
      </c>
      <c r="V7" s="48">
        <f t="shared" si="2"/>
        <v>126</v>
      </c>
      <c r="W7" s="49">
        <f t="shared" si="3"/>
        <v>1.2212456125083399E-2</v>
      </c>
      <c r="X7" s="44">
        <f t="shared" si="4"/>
        <v>1063.3733603109677</v>
      </c>
      <c r="Y7" s="44">
        <f t="shared" si="5"/>
        <v>6554.5199999999995</v>
      </c>
      <c r="Z7" s="44">
        <f t="shared" si="6"/>
        <v>4749.1124030400597</v>
      </c>
      <c r="AA7" s="50">
        <f t="shared" si="7"/>
        <v>10999.193360310968</v>
      </c>
      <c r="AB7" s="51">
        <f t="shared" si="8"/>
        <v>4439.6675731887999</v>
      </c>
      <c r="AC7" s="44">
        <f t="shared" si="8"/>
        <v>10282.502907647908</v>
      </c>
      <c r="AD7" s="44">
        <f t="shared" si="9"/>
        <v>0</v>
      </c>
      <c r="AE7" s="44">
        <v>0</v>
      </c>
      <c r="AF7" s="52">
        <f>HLOOKUP(I7,ElecAvoidedCostsWOCC!$A$5:$Q$50,G7+1,FALSE)</f>
        <v>1.3787827893853604</v>
      </c>
      <c r="AG7" s="44">
        <f t="shared" si="10"/>
        <v>6385.1430976436041</v>
      </c>
      <c r="AH7" s="52">
        <f>HLOOKUP(I7,ElecAvoidedCostsWOCC!$A$5:$Q$50,T7+1,FALSE)</f>
        <v>1.3787827893853604</v>
      </c>
      <c r="AI7" s="44">
        <f t="shared" si="11"/>
        <v>0</v>
      </c>
      <c r="AJ7" s="44">
        <f t="shared" si="12"/>
        <v>6385.1430976436041</v>
      </c>
      <c r="AK7" s="44">
        <f>HLOOKUP(I7,ElecAvoidedCostsWOCC!$A$5:$Q$50,G7+1,FALSE)*J7*L7</f>
        <v>0</v>
      </c>
      <c r="AL7" s="44">
        <f t="shared" si="13"/>
        <v>6385.1430976436041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6385.1430976436041</v>
      </c>
      <c r="AN7" s="48">
        <f t="shared" si="14"/>
        <v>7023.6574074079654</v>
      </c>
      <c r="AO7" s="47">
        <f t="shared" si="15"/>
        <v>1.4382029718178793</v>
      </c>
      <c r="AP7" s="47">
        <f t="shared" si="16"/>
        <v>0.6830688471951627</v>
      </c>
    </row>
    <row r="8" spans="1:42" ht="13.5" customHeight="1">
      <c r="A8" s="53">
        <f>SUMIF('Program Costs'!D:D,C2,'Program Costs'!O:O)</f>
        <v>87072.849999999977</v>
      </c>
      <c r="B8" s="97" t="s">
        <v>70</v>
      </c>
      <c r="C8" s="98">
        <v>18230524</v>
      </c>
      <c r="D8" s="61" t="s">
        <v>71</v>
      </c>
      <c r="E8" s="38" t="s">
        <v>1271</v>
      </c>
      <c r="F8" s="39" t="s">
        <v>1272</v>
      </c>
      <c r="G8" s="39">
        <v>15</v>
      </c>
      <c r="H8" s="39"/>
      <c r="I8" s="40" t="s">
        <v>275</v>
      </c>
      <c r="J8" s="41">
        <v>-1</v>
      </c>
      <c r="K8" s="41">
        <v>1854</v>
      </c>
      <c r="L8" s="41"/>
      <c r="M8" s="42">
        <v>125</v>
      </c>
      <c r="N8" s="42">
        <v>298</v>
      </c>
      <c r="O8" s="43">
        <v>-1854</v>
      </c>
      <c r="P8" s="44">
        <v>2876.25</v>
      </c>
      <c r="Q8" s="44">
        <v>-2854.84</v>
      </c>
      <c r="R8" s="45">
        <v>0</v>
      </c>
      <c r="S8" s="46">
        <v>0</v>
      </c>
      <c r="T8" s="39">
        <f t="shared" si="0"/>
        <v>15</v>
      </c>
      <c r="U8" s="47">
        <f t="shared" si="1"/>
        <v>-7.3338027389023813E-2</v>
      </c>
      <c r="V8" s="48">
        <f t="shared" si="2"/>
        <v>173</v>
      </c>
      <c r="W8" s="49">
        <f t="shared" si="3"/>
        <v>-4.8892018259349213E-3</v>
      </c>
      <c r="X8" s="44">
        <f t="shared" si="4"/>
        <v>-425.7167372093574</v>
      </c>
      <c r="Y8" s="44">
        <f t="shared" si="5"/>
        <v>-5731.09</v>
      </c>
      <c r="Z8" s="44">
        <f t="shared" si="6"/>
        <v>-1901.2857687834746</v>
      </c>
      <c r="AA8" s="50">
        <f t="shared" si="7"/>
        <v>-3280.5567372093574</v>
      </c>
      <c r="AB8" s="51">
        <f t="shared" si="8"/>
        <v>-1777.4009243558703</v>
      </c>
      <c r="AC8" s="44">
        <f t="shared" si="8"/>
        <v>-3066.8007265675956</v>
      </c>
      <c r="AD8" s="44">
        <f t="shared" si="9"/>
        <v>0</v>
      </c>
      <c r="AE8" s="44">
        <v>0</v>
      </c>
      <c r="AF8" s="52">
        <f>HLOOKUP(I8,ElecAvoidedCostsWOCC!$A$5:$Q$50,G8+1,FALSE)</f>
        <v>1.3787827893853604</v>
      </c>
      <c r="AG8" s="44">
        <f t="shared" si="10"/>
        <v>-2556.2632915204581</v>
      </c>
      <c r="AH8" s="52">
        <f>HLOOKUP(I8,ElecAvoidedCostsWOCC!$A$5:$Q$50,T8+1,FALSE)</f>
        <v>1.3787827893853604</v>
      </c>
      <c r="AI8" s="44">
        <f t="shared" si="11"/>
        <v>0</v>
      </c>
      <c r="AJ8" s="44">
        <f t="shared" si="12"/>
        <v>-2556.2632915204581</v>
      </c>
      <c r="AK8" s="44">
        <f>HLOOKUP(I8,ElecAvoidedCostsWOCC!$A$5:$Q$50,G8+1,FALSE)*J8*L8</f>
        <v>0</v>
      </c>
      <c r="AL8" s="44">
        <f t="shared" si="13"/>
        <v>-2556.2632915204581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-2556.2632915204581</v>
      </c>
      <c r="AN8" s="48">
        <f t="shared" si="14"/>
        <v>-2811.889620672504</v>
      </c>
      <c r="AO8" s="47">
        <f t="shared" si="15"/>
        <v>1.4382029718178793</v>
      </c>
      <c r="AP8" s="47">
        <f t="shared" si="16"/>
        <v>0.91688044688172765</v>
      </c>
    </row>
    <row r="9" spans="1:42" ht="13.5" customHeight="1">
      <c r="A9" s="36" t="s">
        <v>251</v>
      </c>
      <c r="B9" s="97" t="s">
        <v>70</v>
      </c>
      <c r="C9" s="98">
        <v>18230524</v>
      </c>
      <c r="D9" s="61" t="s">
        <v>71</v>
      </c>
      <c r="E9" s="38" t="s">
        <v>1273</v>
      </c>
      <c r="F9" s="39" t="s">
        <v>1274</v>
      </c>
      <c r="G9" s="39">
        <v>15</v>
      </c>
      <c r="H9" s="39"/>
      <c r="I9" s="40" t="s">
        <v>275</v>
      </c>
      <c r="J9" s="41">
        <v>15</v>
      </c>
      <c r="K9" s="41">
        <v>861.4</v>
      </c>
      <c r="L9" s="41"/>
      <c r="M9" s="42">
        <v>40</v>
      </c>
      <c r="N9" s="42">
        <v>89</v>
      </c>
      <c r="O9" s="43">
        <v>12921</v>
      </c>
      <c r="P9" s="44">
        <v>9446</v>
      </c>
      <c r="Q9" s="44">
        <v>13275.24</v>
      </c>
      <c r="R9" s="45">
        <v>0</v>
      </c>
      <c r="S9" s="46">
        <v>0</v>
      </c>
      <c r="T9" s="39">
        <f t="shared" si="0"/>
        <v>15</v>
      </c>
      <c r="U9" s="47">
        <f t="shared" si="1"/>
        <v>0.51111146272576957</v>
      </c>
      <c r="V9" s="48">
        <f t="shared" si="2"/>
        <v>49</v>
      </c>
      <c r="W9" s="49">
        <f t="shared" si="3"/>
        <v>3.4074097515051305E-2</v>
      </c>
      <c r="X9" s="44">
        <f t="shared" si="4"/>
        <v>2966.9287818134344</v>
      </c>
      <c r="Y9" s="44">
        <f t="shared" si="5"/>
        <v>3829.24</v>
      </c>
      <c r="Z9" s="44">
        <f t="shared" si="6"/>
        <v>13250.546611893893</v>
      </c>
      <c r="AA9" s="50">
        <f t="shared" si="7"/>
        <v>16242.168781813434</v>
      </c>
      <c r="AB9" s="51">
        <f t="shared" si="8"/>
        <v>12387.161458253615</v>
      </c>
      <c r="AC9" s="44">
        <f t="shared" si="8"/>
        <v>15183.854147717522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1.3787827893853604</v>
      </c>
      <c r="AG9" s="44">
        <f t="shared" si="10"/>
        <v>17815.252421648238</v>
      </c>
      <c r="AH9" s="52">
        <f>HLOOKUP(I9,ElecAvoidedCostsWOCC!$A$5:$Q$50,T9+1,FALSE)</f>
        <v>1.3787827893853604</v>
      </c>
      <c r="AI9" s="44">
        <f t="shared" si="11"/>
        <v>0</v>
      </c>
      <c r="AJ9" s="44">
        <f t="shared" si="12"/>
        <v>17815.252421648238</v>
      </c>
      <c r="AK9" s="44">
        <f>HLOOKUP(I9,ElecAvoidedCostsWOCC!$A$5:$Q$50,G9+1,FALSE)*J9*L9</f>
        <v>0</v>
      </c>
      <c r="AL9" s="44">
        <f t="shared" si="13"/>
        <v>17815.252421648238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17815.252421648242</v>
      </c>
      <c r="AN9" s="48">
        <f t="shared" si="14"/>
        <v>19596.777663813067</v>
      </c>
      <c r="AO9" s="47">
        <f t="shared" si="15"/>
        <v>1.438202971817879</v>
      </c>
      <c r="AP9" s="47">
        <f t="shared" si="16"/>
        <v>1.2906326333988731</v>
      </c>
    </row>
    <row r="10" spans="1:42" ht="13.5" customHeight="1">
      <c r="A10" s="54">
        <f>SUM(O5:O999)</f>
        <v>379203</v>
      </c>
      <c r="B10" s="97" t="s">
        <v>70</v>
      </c>
      <c r="C10" s="98">
        <v>18230524</v>
      </c>
      <c r="D10" s="61" t="s">
        <v>71</v>
      </c>
      <c r="E10" s="38" t="s">
        <v>1275</v>
      </c>
      <c r="F10" s="39" t="s">
        <v>1276</v>
      </c>
      <c r="G10" s="39">
        <v>15</v>
      </c>
      <c r="H10" s="39"/>
      <c r="I10" s="40" t="s">
        <v>275</v>
      </c>
      <c r="J10" s="41">
        <v>12</v>
      </c>
      <c r="K10" s="41">
        <v>1406.8333333333333</v>
      </c>
      <c r="L10" s="41"/>
      <c r="M10" s="42">
        <v>65</v>
      </c>
      <c r="N10" s="42">
        <v>135</v>
      </c>
      <c r="O10" s="43">
        <v>16882</v>
      </c>
      <c r="P10" s="44">
        <v>12232.35</v>
      </c>
      <c r="Q10" s="44">
        <v>25405.65</v>
      </c>
      <c r="R10" s="45">
        <v>0</v>
      </c>
      <c r="S10" s="46">
        <v>0</v>
      </c>
      <c r="T10" s="39">
        <f t="shared" si="0"/>
        <v>15</v>
      </c>
      <c r="U10" s="47">
        <f t="shared" si="1"/>
        <v>0.6677953497203345</v>
      </c>
      <c r="V10" s="48">
        <f t="shared" si="2"/>
        <v>70</v>
      </c>
      <c r="W10" s="49">
        <f t="shared" si="3"/>
        <v>4.451968998135563E-2</v>
      </c>
      <c r="X10" s="44">
        <f t="shared" si="4"/>
        <v>3876.4562877930807</v>
      </c>
      <c r="Y10" s="44">
        <f t="shared" si="5"/>
        <v>13173.300000000001</v>
      </c>
      <c r="Z10" s="44">
        <f t="shared" si="6"/>
        <v>17312.57084606398</v>
      </c>
      <c r="AA10" s="50">
        <f t="shared" si="7"/>
        <v>29282.106287793082</v>
      </c>
      <c r="AB10" s="51">
        <f t="shared" si="8"/>
        <v>16184.51046654574</v>
      </c>
      <c r="AC10" s="44">
        <f t="shared" si="8"/>
        <v>27374.129464142356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1.3787827893853604</v>
      </c>
      <c r="AG10" s="44">
        <f t="shared" si="10"/>
        <v>23276.611050403655</v>
      </c>
      <c r="AH10" s="52">
        <f>HLOOKUP(I10,ElecAvoidedCostsWOCC!$A$5:$Q$50,T10+1,FALSE)</f>
        <v>1.3787827893853604</v>
      </c>
      <c r="AI10" s="44">
        <f t="shared" si="11"/>
        <v>0</v>
      </c>
      <c r="AJ10" s="44">
        <f t="shared" si="12"/>
        <v>23276.611050403655</v>
      </c>
      <c r="AK10" s="44">
        <f>HLOOKUP(I10,ElecAvoidedCostsWOCC!$A$5:$Q$50,G10+1,FALSE)*J10*L10</f>
        <v>0</v>
      </c>
      <c r="AL10" s="44">
        <f t="shared" si="13"/>
        <v>23276.611050403655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23276.611050403651</v>
      </c>
      <c r="AN10" s="48">
        <f t="shared" si="14"/>
        <v>25604.272155444018</v>
      </c>
      <c r="AO10" s="47">
        <f t="shared" si="15"/>
        <v>1.438202971817879</v>
      </c>
      <c r="AP10" s="47">
        <f t="shared" si="16"/>
        <v>0.9353456221862072</v>
      </c>
    </row>
    <row r="11" spans="1:42" ht="13.5" customHeight="1">
      <c r="A11" s="36" t="s">
        <v>252</v>
      </c>
      <c r="B11" s="97" t="s">
        <v>70</v>
      </c>
      <c r="C11" s="98">
        <v>18230524</v>
      </c>
      <c r="D11" s="61" t="s">
        <v>71</v>
      </c>
      <c r="E11" s="38" t="s">
        <v>1277</v>
      </c>
      <c r="F11" s="39" t="s">
        <v>1278</v>
      </c>
      <c r="G11" s="39">
        <v>15</v>
      </c>
      <c r="H11" s="39"/>
      <c r="I11" s="40" t="s">
        <v>275</v>
      </c>
      <c r="J11" s="41">
        <v>15</v>
      </c>
      <c r="K11" s="41">
        <v>1455.8</v>
      </c>
      <c r="L11" s="41"/>
      <c r="M11" s="42">
        <v>40</v>
      </c>
      <c r="N11" s="42">
        <v>50</v>
      </c>
      <c r="O11" s="43">
        <v>21837</v>
      </c>
      <c r="P11" s="44">
        <v>17296.400000000001</v>
      </c>
      <c r="Q11" s="44">
        <v>17120.5</v>
      </c>
      <c r="R11" s="45">
        <v>0</v>
      </c>
      <c r="S11" s="46">
        <v>0</v>
      </c>
      <c r="T11" s="39">
        <f t="shared" si="0"/>
        <v>15</v>
      </c>
      <c r="U11" s="47">
        <f t="shared" si="1"/>
        <v>0.86379854589757987</v>
      </c>
      <c r="V11" s="48">
        <f t="shared" si="2"/>
        <v>10</v>
      </c>
      <c r="W11" s="49">
        <f t="shared" si="3"/>
        <v>5.7586569726505325E-2</v>
      </c>
      <c r="X11" s="44">
        <f t="shared" si="4"/>
        <v>5014.2267478105377</v>
      </c>
      <c r="Y11" s="44">
        <f t="shared" si="5"/>
        <v>-175.90000000000146</v>
      </c>
      <c r="Z11" s="44">
        <f t="shared" si="6"/>
        <v>22393.946781512801</v>
      </c>
      <c r="AA11" s="50">
        <f t="shared" si="7"/>
        <v>22134.726747810539</v>
      </c>
      <c r="AB11" s="51">
        <f t="shared" si="8"/>
        <v>20934.791793505468</v>
      </c>
      <c r="AC11" s="44">
        <f t="shared" si="8"/>
        <v>20692.462136870654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1.3787827893853604</v>
      </c>
      <c r="AG11" s="44">
        <f t="shared" si="10"/>
        <v>30108.47977180811</v>
      </c>
      <c r="AH11" s="52">
        <f>HLOOKUP(I11,ElecAvoidedCostsWOCC!$A$5:$Q$50,T11+1,FALSE)</f>
        <v>1.3787827893853604</v>
      </c>
      <c r="AI11" s="44">
        <f t="shared" si="11"/>
        <v>0</v>
      </c>
      <c r="AJ11" s="44">
        <f t="shared" si="12"/>
        <v>30108.47977180811</v>
      </c>
      <c r="AK11" s="44">
        <f>HLOOKUP(I11,ElecAvoidedCostsWOCC!$A$5:$Q$50,G11+1,FALSE)*J11*L11</f>
        <v>0</v>
      </c>
      <c r="AL11" s="44">
        <f t="shared" si="13"/>
        <v>30108.47977180811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30108.479771808114</v>
      </c>
      <c r="AN11" s="48">
        <f t="shared" si="14"/>
        <v>33119.32774898893</v>
      </c>
      <c r="AO11" s="47">
        <f t="shared" si="15"/>
        <v>1.4382029718178793</v>
      </c>
      <c r="AP11" s="47">
        <f t="shared" si="16"/>
        <v>1.600550361282314</v>
      </c>
    </row>
    <row r="12" spans="1:42" ht="13.5" customHeight="1">
      <c r="A12" s="55">
        <f>SUM(P5:P1000)</f>
        <v>224435.5</v>
      </c>
      <c r="B12" s="97" t="s">
        <v>70</v>
      </c>
      <c r="C12" s="98">
        <v>18230524</v>
      </c>
      <c r="D12" s="61" t="s">
        <v>71</v>
      </c>
      <c r="E12" s="38" t="s">
        <v>1279</v>
      </c>
      <c r="F12" s="39" t="s">
        <v>1280</v>
      </c>
      <c r="G12" s="39">
        <v>15</v>
      </c>
      <c r="H12" s="39"/>
      <c r="I12" s="40" t="s">
        <v>275</v>
      </c>
      <c r="J12" s="41">
        <v>3</v>
      </c>
      <c r="K12" s="41">
        <v>4417</v>
      </c>
      <c r="L12" s="41"/>
      <c r="M12" s="42">
        <v>65</v>
      </c>
      <c r="N12" s="42">
        <v>96</v>
      </c>
      <c r="O12" s="43">
        <v>13251</v>
      </c>
      <c r="P12" s="44">
        <v>7983.95</v>
      </c>
      <c r="Q12" s="44">
        <v>11791.68</v>
      </c>
      <c r="R12" s="45">
        <v>0</v>
      </c>
      <c r="S12" s="46">
        <v>0</v>
      </c>
      <c r="T12" s="39">
        <f t="shared" si="0"/>
        <v>15</v>
      </c>
      <c r="U12" s="47">
        <f t="shared" si="1"/>
        <v>0.52416515692122689</v>
      </c>
      <c r="V12" s="48">
        <f t="shared" si="2"/>
        <v>31</v>
      </c>
      <c r="W12" s="49">
        <f t="shared" si="3"/>
        <v>3.4944343794748457E-2</v>
      </c>
      <c r="X12" s="44">
        <f t="shared" si="4"/>
        <v>3042.7036055885624</v>
      </c>
      <c r="Y12" s="44">
        <f t="shared" si="5"/>
        <v>3807.7300000000005</v>
      </c>
      <c r="Z12" s="44">
        <f t="shared" si="6"/>
        <v>13588.963172680593</v>
      </c>
      <c r="AA12" s="50">
        <f t="shared" si="7"/>
        <v>14834.383605588562</v>
      </c>
      <c r="AB12" s="51">
        <f t="shared" si="8"/>
        <v>12703.527318575854</v>
      </c>
      <c r="AC12" s="44">
        <f t="shared" si="8"/>
        <v>13867.798079450837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1.3787827893853604</v>
      </c>
      <c r="AG12" s="44">
        <f t="shared" si="10"/>
        <v>18270.250742145414</v>
      </c>
      <c r="AH12" s="52">
        <f>HLOOKUP(I12,ElecAvoidedCostsWOCC!$A$5:$Q$50,T12+1,FALSE)</f>
        <v>1.3787827893853604</v>
      </c>
      <c r="AI12" s="44">
        <f t="shared" si="11"/>
        <v>0</v>
      </c>
      <c r="AJ12" s="44">
        <f t="shared" si="12"/>
        <v>18270.250742145414</v>
      </c>
      <c r="AK12" s="44">
        <f>HLOOKUP(I12,ElecAvoidedCostsWOCC!$A$5:$Q$50,G12+1,FALSE)*J12*L12</f>
        <v>0</v>
      </c>
      <c r="AL12" s="44">
        <f t="shared" si="13"/>
        <v>18270.250742145414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18270.25074214541</v>
      </c>
      <c r="AN12" s="48">
        <f t="shared" si="14"/>
        <v>20097.275816359954</v>
      </c>
      <c r="AO12" s="47">
        <f t="shared" si="15"/>
        <v>1.4382029718178795</v>
      </c>
      <c r="AP12" s="47">
        <f t="shared" si="16"/>
        <v>1.4492045313336293</v>
      </c>
    </row>
    <row r="13" spans="1:42" ht="13.5" customHeight="1">
      <c r="A13" s="56" t="s">
        <v>255</v>
      </c>
      <c r="B13" s="97" t="s">
        <v>70</v>
      </c>
      <c r="C13" s="98">
        <v>18230524</v>
      </c>
      <c r="D13" s="61" t="s">
        <v>71</v>
      </c>
      <c r="E13" s="38" t="s">
        <v>1281</v>
      </c>
      <c r="F13" s="39" t="s">
        <v>1282</v>
      </c>
      <c r="G13" s="39">
        <v>15</v>
      </c>
      <c r="H13" s="39"/>
      <c r="I13" s="40" t="s">
        <v>275</v>
      </c>
      <c r="J13" s="41">
        <v>7</v>
      </c>
      <c r="K13" s="41">
        <v>7121.4285714285716</v>
      </c>
      <c r="L13" s="41"/>
      <c r="M13" s="42">
        <v>100</v>
      </c>
      <c r="N13" s="42">
        <v>186</v>
      </c>
      <c r="O13" s="43">
        <v>49850</v>
      </c>
      <c r="P13" s="44">
        <v>38649</v>
      </c>
      <c r="Q13" s="44">
        <v>71887.14</v>
      </c>
      <c r="R13" s="45">
        <v>0</v>
      </c>
      <c r="S13" s="46">
        <v>0</v>
      </c>
      <c r="T13" s="39">
        <f t="shared" si="0"/>
        <v>15</v>
      </c>
      <c r="U13" s="47">
        <f t="shared" si="1"/>
        <v>1.9718989564955973</v>
      </c>
      <c r="V13" s="48">
        <f t="shared" si="2"/>
        <v>86</v>
      </c>
      <c r="W13" s="49">
        <f t="shared" si="3"/>
        <v>0.13145993043303983</v>
      </c>
      <c r="X13" s="44">
        <f t="shared" si="4"/>
        <v>11446.590803606508</v>
      </c>
      <c r="Y13" s="44">
        <f t="shared" si="5"/>
        <v>33238.14</v>
      </c>
      <c r="Z13" s="44">
        <f t="shared" si="6"/>
        <v>51121.410773385229</v>
      </c>
      <c r="AA13" s="50">
        <f t="shared" si="7"/>
        <v>83333.730803606508</v>
      </c>
      <c r="AB13" s="51">
        <f t="shared" si="8"/>
        <v>47790.418597162963</v>
      </c>
      <c r="AC13" s="44">
        <f t="shared" si="8"/>
        <v>77903.833601576611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1.3787827893853604</v>
      </c>
      <c r="AG13" s="44">
        <f t="shared" si="10"/>
        <v>68732.322050860224</v>
      </c>
      <c r="AH13" s="52">
        <f>HLOOKUP(I13,ElecAvoidedCostsWOCC!$A$5:$Q$50,T13+1,FALSE)</f>
        <v>1.3787827893853604</v>
      </c>
      <c r="AI13" s="44">
        <f t="shared" si="11"/>
        <v>0</v>
      </c>
      <c r="AJ13" s="44">
        <f t="shared" si="12"/>
        <v>68732.322050860224</v>
      </c>
      <c r="AK13" s="44">
        <f>HLOOKUP(I13,ElecAvoidedCostsWOCC!$A$5:$Q$50,G13+1,FALSE)*J13*L13</f>
        <v>0</v>
      </c>
      <c r="AL13" s="44">
        <f t="shared" si="13"/>
        <v>68732.322050860224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68732.32205086021</v>
      </c>
      <c r="AN13" s="48">
        <f t="shared" si="14"/>
        <v>75605.554255946234</v>
      </c>
      <c r="AO13" s="47">
        <f t="shared" si="15"/>
        <v>1.438202971817879</v>
      </c>
      <c r="AP13" s="47">
        <f t="shared" si="16"/>
        <v>0.97049850771934454</v>
      </c>
    </row>
    <row r="14" spans="1:42" ht="13.5" customHeight="1">
      <c r="A14" s="55">
        <f>SUM(Y5:Y1000)</f>
        <v>166801.45000000001</v>
      </c>
      <c r="B14" s="97" t="s">
        <v>70</v>
      </c>
      <c r="C14" s="98">
        <v>18230524</v>
      </c>
      <c r="D14" s="61" t="s">
        <v>71</v>
      </c>
      <c r="E14" s="38" t="s">
        <v>1283</v>
      </c>
      <c r="F14" s="39" t="s">
        <v>1284</v>
      </c>
      <c r="G14" s="39">
        <v>15</v>
      </c>
      <c r="H14" s="39"/>
      <c r="I14" s="40" t="s">
        <v>275</v>
      </c>
      <c r="J14" s="41">
        <v>5</v>
      </c>
      <c r="K14" s="41">
        <v>14568.2</v>
      </c>
      <c r="L14" s="41"/>
      <c r="M14" s="42">
        <v>65</v>
      </c>
      <c r="N14" s="42">
        <v>158</v>
      </c>
      <c r="O14" s="43">
        <v>72841</v>
      </c>
      <c r="P14" s="44">
        <v>28362.75</v>
      </c>
      <c r="Q14" s="44">
        <v>68943.3</v>
      </c>
      <c r="R14" s="45">
        <v>0</v>
      </c>
      <c r="S14" s="46">
        <v>0</v>
      </c>
      <c r="T14" s="39">
        <f t="shared" si="0"/>
        <v>15</v>
      </c>
      <c r="U14" s="47">
        <f t="shared" si="1"/>
        <v>2.8813458754282006</v>
      </c>
      <c r="V14" s="48">
        <f t="shared" si="2"/>
        <v>93</v>
      </c>
      <c r="W14" s="49">
        <f t="shared" si="3"/>
        <v>0.19208972502854671</v>
      </c>
      <c r="X14" s="44">
        <f t="shared" si="4"/>
        <v>16725.79981395189</v>
      </c>
      <c r="Y14" s="44">
        <f t="shared" si="5"/>
        <v>40580.550000000003</v>
      </c>
      <c r="Z14" s="44">
        <f t="shared" si="6"/>
        <v>74698.790012921832</v>
      </c>
      <c r="AA14" s="50">
        <f t="shared" si="7"/>
        <v>85669.099813951892</v>
      </c>
      <c r="AB14" s="51">
        <f t="shared" si="8"/>
        <v>69831.532217371059</v>
      </c>
      <c r="AC14" s="44">
        <f t="shared" si="8"/>
        <v>80087.033573854249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1.3787827893853604</v>
      </c>
      <c r="AG14" s="44">
        <f t="shared" si="10"/>
        <v>100431.91716161903</v>
      </c>
      <c r="AH14" s="52">
        <f>HLOOKUP(I14,ElecAvoidedCostsWOCC!$A$5:$Q$50,T14+1,FALSE)</f>
        <v>1.3787827893853604</v>
      </c>
      <c r="AI14" s="44">
        <f t="shared" si="11"/>
        <v>0</v>
      </c>
      <c r="AJ14" s="44">
        <f t="shared" si="12"/>
        <v>100431.91716161903</v>
      </c>
      <c r="AK14" s="44">
        <f>HLOOKUP(I14,ElecAvoidedCostsWOCC!$A$5:$Q$50,G14+1,FALSE)*J14*L14</f>
        <v>0</v>
      </c>
      <c r="AL14" s="44">
        <f t="shared" si="13"/>
        <v>100431.91716161903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100431.91716161904</v>
      </c>
      <c r="AN14" s="48">
        <f t="shared" si="14"/>
        <v>110475.10887778096</v>
      </c>
      <c r="AO14" s="47">
        <f t="shared" si="15"/>
        <v>1.4382029718178793</v>
      </c>
      <c r="AP14" s="47">
        <f t="shared" si="16"/>
        <v>1.3794381430784748</v>
      </c>
    </row>
    <row r="15" spans="1:42" ht="13.5" customHeight="1">
      <c r="A15" s="57" t="s">
        <v>258</v>
      </c>
      <c r="B15" s="97" t="s">
        <v>70</v>
      </c>
      <c r="C15" s="98">
        <v>18230524</v>
      </c>
      <c r="D15" s="61" t="s">
        <v>71</v>
      </c>
      <c r="E15" s="38" t="s">
        <v>1285</v>
      </c>
      <c r="F15" s="39" t="s">
        <v>1286</v>
      </c>
      <c r="G15" s="39">
        <v>15</v>
      </c>
      <c r="H15" s="39"/>
      <c r="I15" s="40" t="s">
        <v>275</v>
      </c>
      <c r="J15" s="41">
        <v>6</v>
      </c>
      <c r="K15" s="41">
        <v>14907.333333333334</v>
      </c>
      <c r="L15" s="41"/>
      <c r="M15" s="42">
        <v>125</v>
      </c>
      <c r="N15" s="42">
        <v>262</v>
      </c>
      <c r="O15" s="43">
        <v>89444</v>
      </c>
      <c r="P15" s="44">
        <v>54530</v>
      </c>
      <c r="Q15" s="44">
        <v>114294.88</v>
      </c>
      <c r="R15" s="45">
        <v>0</v>
      </c>
      <c r="S15" s="46">
        <v>0</v>
      </c>
      <c r="T15" s="39">
        <f t="shared" si="0"/>
        <v>15</v>
      </c>
      <c r="U15" s="47">
        <f t="shared" si="1"/>
        <v>3.538104920056012</v>
      </c>
      <c r="V15" s="48">
        <f t="shared" si="2"/>
        <v>137</v>
      </c>
      <c r="W15" s="49">
        <f t="shared" si="3"/>
        <v>0.23587366133706747</v>
      </c>
      <c r="X15" s="44">
        <f t="shared" si="4"/>
        <v>20538.191932553269</v>
      </c>
      <c r="Y15" s="44">
        <f t="shared" si="5"/>
        <v>59764.880000000005</v>
      </c>
      <c r="Z15" s="44">
        <f t="shared" si="6"/>
        <v>91725.245039411588</v>
      </c>
      <c r="AA15" s="50">
        <f t="shared" si="7"/>
        <v>134833.07193255328</v>
      </c>
      <c r="AB15" s="51">
        <f t="shared" si="8"/>
        <v>85748.569729280716</v>
      </c>
      <c r="AC15" s="44">
        <f t="shared" si="8"/>
        <v>126047.55719599259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1.3787827893853604</v>
      </c>
      <c r="AG15" s="44">
        <f t="shared" si="10"/>
        <v>123323.84781378419</v>
      </c>
      <c r="AH15" s="52">
        <f>HLOOKUP(I15,ElecAvoidedCostsWOCC!$A$5:$Q$50,T15+1,FALSE)</f>
        <v>1.3787827893853604</v>
      </c>
      <c r="AI15" s="44">
        <f t="shared" si="11"/>
        <v>0</v>
      </c>
      <c r="AJ15" s="44">
        <f t="shared" si="12"/>
        <v>123323.84781378419</v>
      </c>
      <c r="AK15" s="44">
        <f>HLOOKUP(I15,ElecAvoidedCostsWOCC!$A$5:$Q$50,G15+1,FALSE)*J15*L15</f>
        <v>0</v>
      </c>
      <c r="AL15" s="44">
        <f t="shared" si="13"/>
        <v>123323.84781378419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123323.84781378417</v>
      </c>
      <c r="AN15" s="48">
        <f t="shared" si="14"/>
        <v>135656.23259516261</v>
      </c>
      <c r="AO15" s="47">
        <f t="shared" si="15"/>
        <v>1.4382029718178793</v>
      </c>
      <c r="AP15" s="47">
        <f t="shared" si="16"/>
        <v>1.0762305562513155</v>
      </c>
    </row>
    <row r="16" spans="1:42" ht="13.5" customHeight="1">
      <c r="A16" s="54">
        <f>SUM(U5:U999)</f>
        <v>14.890222387481112</v>
      </c>
      <c r="B16" s="97" t="s">
        <v>70</v>
      </c>
      <c r="C16" s="98">
        <v>18230524</v>
      </c>
      <c r="D16" s="61" t="s">
        <v>71</v>
      </c>
      <c r="E16" s="38" t="s">
        <v>1287</v>
      </c>
      <c r="F16" s="39" t="s">
        <v>1288</v>
      </c>
      <c r="G16" s="39">
        <v>15</v>
      </c>
      <c r="H16" s="39"/>
      <c r="I16" s="40" t="s">
        <v>275</v>
      </c>
      <c r="J16" s="41">
        <v>1</v>
      </c>
      <c r="K16" s="41">
        <v>1404</v>
      </c>
      <c r="L16" s="41"/>
      <c r="M16" s="42">
        <v>65</v>
      </c>
      <c r="N16" s="42">
        <v>135</v>
      </c>
      <c r="O16" s="43">
        <v>1404</v>
      </c>
      <c r="P16" s="44">
        <v>514.79999999999995</v>
      </c>
      <c r="Q16" s="44">
        <v>1069.2</v>
      </c>
      <c r="R16" s="45">
        <v>0</v>
      </c>
      <c r="S16" s="46">
        <v>0</v>
      </c>
      <c r="T16" s="39">
        <f t="shared" si="0"/>
        <v>15</v>
      </c>
      <c r="U16" s="47">
        <f t="shared" si="1"/>
        <v>5.5537535304309299E-2</v>
      </c>
      <c r="V16" s="48">
        <f t="shared" si="2"/>
        <v>70</v>
      </c>
      <c r="W16" s="49">
        <f t="shared" si="3"/>
        <v>3.7025023536206201E-3</v>
      </c>
      <c r="X16" s="44">
        <f t="shared" si="4"/>
        <v>322.38743206145512</v>
      </c>
      <c r="Y16" s="44">
        <f t="shared" si="5"/>
        <v>554.40000000000009</v>
      </c>
      <c r="Z16" s="44">
        <f t="shared" si="6"/>
        <v>1439.808640437971</v>
      </c>
      <c r="AA16" s="50">
        <f t="shared" si="7"/>
        <v>1391.5874320614553</v>
      </c>
      <c r="AB16" s="51">
        <f t="shared" si="8"/>
        <v>1345.992933007358</v>
      </c>
      <c r="AC16" s="44">
        <f t="shared" si="8"/>
        <v>1300.9137440978359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1.3787827893853604</v>
      </c>
      <c r="AG16" s="44">
        <f t="shared" si="10"/>
        <v>1935.811036297046</v>
      </c>
      <c r="AH16" s="52">
        <f>HLOOKUP(I16,ElecAvoidedCostsWOCC!$A$5:$Q$50,T16+1,FALSE)</f>
        <v>1.3787827893853604</v>
      </c>
      <c r="AI16" s="44">
        <f t="shared" si="11"/>
        <v>0</v>
      </c>
      <c r="AJ16" s="44">
        <f t="shared" si="12"/>
        <v>1935.811036297046</v>
      </c>
      <c r="AK16" s="44">
        <f>HLOOKUP(I16,ElecAvoidedCostsWOCC!$A$5:$Q$50,G16+1,FALSE)*J16*L16</f>
        <v>0</v>
      </c>
      <c r="AL16" s="44">
        <f t="shared" si="13"/>
        <v>1935.811036297046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1935.811036297046</v>
      </c>
      <c r="AN16" s="48">
        <f t="shared" si="14"/>
        <v>2129.3921399267506</v>
      </c>
      <c r="AO16" s="47">
        <f t="shared" si="15"/>
        <v>1.4382029718178793</v>
      </c>
      <c r="AP16" s="47">
        <f t="shared" si="16"/>
        <v>1.6368434491430883</v>
      </c>
    </row>
    <row r="17" spans="1:42" ht="13.5" customHeight="1">
      <c r="A17" s="58" t="s">
        <v>261</v>
      </c>
      <c r="B17" s="97" t="s">
        <v>70</v>
      </c>
      <c r="C17" s="98">
        <v>18230524</v>
      </c>
      <c r="D17" s="61" t="s">
        <v>71</v>
      </c>
      <c r="E17" s="38" t="s">
        <v>1289</v>
      </c>
      <c r="F17" s="39" t="s">
        <v>1290</v>
      </c>
      <c r="G17" s="39">
        <v>15</v>
      </c>
      <c r="H17" s="39"/>
      <c r="I17" s="40" t="s">
        <v>275</v>
      </c>
      <c r="J17" s="41">
        <v>2</v>
      </c>
      <c r="K17" s="41">
        <v>1947.5</v>
      </c>
      <c r="L17" s="41"/>
      <c r="M17" s="42">
        <v>100</v>
      </c>
      <c r="N17" s="42">
        <v>204</v>
      </c>
      <c r="O17" s="43">
        <v>3895</v>
      </c>
      <c r="P17" s="44">
        <v>1550</v>
      </c>
      <c r="Q17" s="44">
        <v>3162</v>
      </c>
      <c r="R17" s="45">
        <v>0</v>
      </c>
      <c r="S17" s="46">
        <v>0</v>
      </c>
      <c r="T17" s="39">
        <f t="shared" si="0"/>
        <v>15</v>
      </c>
      <c r="U17" s="47">
        <f t="shared" si="1"/>
        <v>0.15407314815547346</v>
      </c>
      <c r="V17" s="48">
        <f t="shared" si="2"/>
        <v>104</v>
      </c>
      <c r="W17" s="49">
        <f t="shared" si="3"/>
        <v>1.0271543210364897E-2</v>
      </c>
      <c r="X17" s="44">
        <f t="shared" si="4"/>
        <v>894.37254122462082</v>
      </c>
      <c r="Y17" s="44">
        <f t="shared" si="5"/>
        <v>1612</v>
      </c>
      <c r="Z17" s="44">
        <f t="shared" si="6"/>
        <v>3994.3409220127473</v>
      </c>
      <c r="AA17" s="50">
        <f t="shared" si="7"/>
        <v>4056.3725412246208</v>
      </c>
      <c r="AB17" s="51">
        <f t="shared" si="8"/>
        <v>3734.0758362276779</v>
      </c>
      <c r="AC17" s="44">
        <f t="shared" si="8"/>
        <v>3792.0655709307475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1.3787827893853604</v>
      </c>
      <c r="AG17" s="44">
        <f t="shared" si="10"/>
        <v>5370.3589646559785</v>
      </c>
      <c r="AH17" s="52">
        <f>HLOOKUP(I17,ElecAvoidedCostsWOCC!$A$5:$Q$50,T17+1,FALSE)</f>
        <v>1.3787827893853604</v>
      </c>
      <c r="AI17" s="44">
        <f t="shared" si="11"/>
        <v>0</v>
      </c>
      <c r="AJ17" s="44">
        <f t="shared" si="12"/>
        <v>5370.3589646559785</v>
      </c>
      <c r="AK17" s="44">
        <f>HLOOKUP(I17,ElecAvoidedCostsWOCC!$A$5:$Q$50,G17+1,FALSE)*J17*L17</f>
        <v>0</v>
      </c>
      <c r="AL17" s="44">
        <f t="shared" si="13"/>
        <v>5370.3589646559785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5370.3589646559785</v>
      </c>
      <c r="AN17" s="48">
        <f t="shared" si="14"/>
        <v>5907.3948611215765</v>
      </c>
      <c r="AO17" s="47">
        <f t="shared" si="15"/>
        <v>1.438202971817879</v>
      </c>
      <c r="AP17" s="47">
        <f t="shared" si="16"/>
        <v>1.55783035673395</v>
      </c>
    </row>
    <row r="18" spans="1:42" ht="13.5" customHeight="1">
      <c r="A18" s="59">
        <f>A6+A8</f>
        <v>388874.47</v>
      </c>
      <c r="B18" s="97" t="s">
        <v>70</v>
      </c>
      <c r="C18" s="98">
        <v>18230524</v>
      </c>
      <c r="D18" s="61" t="s">
        <v>71</v>
      </c>
      <c r="E18" s="38" t="s">
        <v>1291</v>
      </c>
      <c r="F18" s="39" t="s">
        <v>1292</v>
      </c>
      <c r="G18" s="39">
        <v>15</v>
      </c>
      <c r="H18" s="39"/>
      <c r="I18" s="40" t="s">
        <v>275</v>
      </c>
      <c r="J18" s="41">
        <v>1</v>
      </c>
      <c r="K18" s="41">
        <v>3277</v>
      </c>
      <c r="L18" s="41"/>
      <c r="M18" s="42">
        <v>100</v>
      </c>
      <c r="N18" s="42">
        <v>186</v>
      </c>
      <c r="O18" s="43">
        <v>3277</v>
      </c>
      <c r="P18" s="44">
        <v>1183</v>
      </c>
      <c r="Q18" s="44">
        <v>2200.38</v>
      </c>
      <c r="R18" s="45">
        <v>0</v>
      </c>
      <c r="S18" s="46">
        <v>0</v>
      </c>
      <c r="T18" s="39">
        <f t="shared" si="0"/>
        <v>15</v>
      </c>
      <c r="U18" s="47">
        <f t="shared" si="1"/>
        <v>0.12962713902579884</v>
      </c>
      <c r="V18" s="48">
        <f t="shared" si="2"/>
        <v>86</v>
      </c>
      <c r="W18" s="49">
        <f t="shared" si="3"/>
        <v>8.6418092683865893E-3</v>
      </c>
      <c r="X18" s="44">
        <f t="shared" si="4"/>
        <v>752.46696215483507</v>
      </c>
      <c r="Y18" s="44">
        <f t="shared" si="5"/>
        <v>1017.3800000000001</v>
      </c>
      <c r="Z18" s="44">
        <f t="shared" si="6"/>
        <v>3360.5789990849225</v>
      </c>
      <c r="AA18" s="50">
        <f t="shared" si="7"/>
        <v>2952.8469621548352</v>
      </c>
      <c r="AB18" s="51">
        <f t="shared" si="8"/>
        <v>3141.6088614423879</v>
      </c>
      <c r="AC18" s="44">
        <f t="shared" si="8"/>
        <v>2760.4440143543375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1.3787827893853604</v>
      </c>
      <c r="AG18" s="44">
        <f t="shared" si="10"/>
        <v>4518.271200815826</v>
      </c>
      <c r="AH18" s="52">
        <f>HLOOKUP(I18,ElecAvoidedCostsWOCC!$A$5:$Q$50,T18+1,FALSE)</f>
        <v>1.3787827893853604</v>
      </c>
      <c r="AI18" s="44">
        <f t="shared" si="11"/>
        <v>0</v>
      </c>
      <c r="AJ18" s="44">
        <f t="shared" si="12"/>
        <v>4518.271200815826</v>
      </c>
      <c r="AK18" s="44">
        <f>HLOOKUP(I18,ElecAvoidedCostsWOCC!$A$5:$Q$50,G18+1,FALSE)*J18*L18</f>
        <v>0</v>
      </c>
      <c r="AL18" s="44">
        <f t="shared" si="13"/>
        <v>4518.271200815826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4518.271200815826</v>
      </c>
      <c r="AN18" s="48">
        <f t="shared" si="14"/>
        <v>4970.0983208974094</v>
      </c>
      <c r="AO18" s="47">
        <f t="shared" si="15"/>
        <v>1.438202971817879</v>
      </c>
      <c r="AP18" s="47">
        <f t="shared" si="16"/>
        <v>1.8004706109063784</v>
      </c>
    </row>
    <row r="19" spans="1:42" ht="13.5" customHeight="1">
      <c r="A19" s="58" t="s">
        <v>231</v>
      </c>
      <c r="B19" s="97" t="s">
        <v>70</v>
      </c>
      <c r="C19" s="98">
        <v>18230524</v>
      </c>
      <c r="D19" s="61" t="s">
        <v>71</v>
      </c>
      <c r="E19" s="38" t="s">
        <v>1293</v>
      </c>
      <c r="F19" s="39" t="s">
        <v>1294</v>
      </c>
      <c r="G19" s="39">
        <v>15</v>
      </c>
      <c r="H19" s="39"/>
      <c r="I19" s="40" t="s">
        <v>275</v>
      </c>
      <c r="J19" s="41">
        <v>37</v>
      </c>
      <c r="K19" s="41">
        <v>157.29729729729729</v>
      </c>
      <c r="L19" s="41"/>
      <c r="M19" s="42">
        <v>50</v>
      </c>
      <c r="N19" s="42">
        <v>163</v>
      </c>
      <c r="O19" s="43">
        <v>5820</v>
      </c>
      <c r="P19" s="44">
        <v>1402.5</v>
      </c>
      <c r="Q19" s="44">
        <v>4572.1499999999996</v>
      </c>
      <c r="R19" s="45">
        <v>0</v>
      </c>
      <c r="S19" s="46">
        <v>0</v>
      </c>
      <c r="T19" s="39">
        <f t="shared" si="0"/>
        <v>15</v>
      </c>
      <c r="U19" s="47">
        <f t="shared" si="1"/>
        <v>0.23021969762897446</v>
      </c>
      <c r="V19" s="48">
        <f t="shared" si="2"/>
        <v>113</v>
      </c>
      <c r="W19" s="49">
        <f t="shared" si="3"/>
        <v>1.534797984193163E-2</v>
      </c>
      <c r="X19" s="44">
        <f t="shared" si="4"/>
        <v>1336.3923465795363</v>
      </c>
      <c r="Y19" s="44">
        <f t="shared" si="5"/>
        <v>3169.6499999999996</v>
      </c>
      <c r="Z19" s="44">
        <f t="shared" si="6"/>
        <v>5968.437526601846</v>
      </c>
      <c r="AA19" s="50">
        <f t="shared" si="7"/>
        <v>5908.5423465795357</v>
      </c>
      <c r="AB19" s="51">
        <f t="shared" si="8"/>
        <v>5579.5433547740913</v>
      </c>
      <c r="AC19" s="44">
        <f t="shared" si="8"/>
        <v>5523.5508521824204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1.3787827893853604</v>
      </c>
      <c r="AG19" s="44">
        <f t="shared" si="10"/>
        <v>8024.5158342227969</v>
      </c>
      <c r="AH19" s="52">
        <f>HLOOKUP(I19,ElecAvoidedCostsWOCC!$A$5:$Q$50,T19+1,FALSE)</f>
        <v>1.3787827893853604</v>
      </c>
      <c r="AI19" s="44">
        <f t="shared" si="11"/>
        <v>0</v>
      </c>
      <c r="AJ19" s="44">
        <f t="shared" si="12"/>
        <v>8024.5158342227969</v>
      </c>
      <c r="AK19" s="44">
        <f>HLOOKUP(I19,ElecAvoidedCostsWOCC!$A$5:$Q$50,G19+1,FALSE)*J19*L19</f>
        <v>0</v>
      </c>
      <c r="AL19" s="44">
        <f t="shared" si="13"/>
        <v>8024.5158342227969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8024.5158342227969</v>
      </c>
      <c r="AN19" s="48">
        <f t="shared" si="14"/>
        <v>8826.9674176450771</v>
      </c>
      <c r="AO19" s="47">
        <f t="shared" si="15"/>
        <v>1.438202971817879</v>
      </c>
      <c r="AP19" s="47">
        <f t="shared" si="16"/>
        <v>1.5980603155228377</v>
      </c>
    </row>
    <row r="20" spans="1:42" ht="13.5" customHeight="1">
      <c r="A20" s="59">
        <f>A8+SUM(Q5:Q906)</f>
        <v>478309.8000000001</v>
      </c>
      <c r="B20" s="97" t="s">
        <v>70</v>
      </c>
      <c r="C20" s="98">
        <v>18230524</v>
      </c>
      <c r="D20" s="61" t="s">
        <v>71</v>
      </c>
      <c r="E20" s="38" t="s">
        <v>1295</v>
      </c>
      <c r="F20" s="39" t="s">
        <v>1296</v>
      </c>
      <c r="G20" s="39">
        <v>15</v>
      </c>
      <c r="H20" s="39"/>
      <c r="I20" s="40" t="s">
        <v>275</v>
      </c>
      <c r="J20" s="41">
        <v>11</v>
      </c>
      <c r="K20" s="41">
        <v>445.45454545454544</v>
      </c>
      <c r="L20" s="41"/>
      <c r="M20" s="42">
        <v>75</v>
      </c>
      <c r="N20" s="42">
        <v>245</v>
      </c>
      <c r="O20" s="43">
        <v>4900</v>
      </c>
      <c r="P20" s="44">
        <v>1981.5</v>
      </c>
      <c r="Q20" s="44">
        <v>6472.9</v>
      </c>
      <c r="R20" s="45">
        <v>0</v>
      </c>
      <c r="S20" s="46">
        <v>0</v>
      </c>
      <c r="T20" s="39">
        <f t="shared" si="0"/>
        <v>15</v>
      </c>
      <c r="U20" s="47">
        <f t="shared" si="1"/>
        <v>0.19382758047800255</v>
      </c>
      <c r="V20" s="48">
        <f t="shared" si="2"/>
        <v>170</v>
      </c>
      <c r="W20" s="49">
        <f t="shared" si="3"/>
        <v>1.2921838698533503E-2</v>
      </c>
      <c r="X20" s="44">
        <f t="shared" si="4"/>
        <v>1125.1413227216026</v>
      </c>
      <c r="Y20" s="44">
        <f t="shared" si="5"/>
        <v>4491.3999999999996</v>
      </c>
      <c r="Z20" s="44">
        <f t="shared" si="6"/>
        <v>5024.9731753177057</v>
      </c>
      <c r="AA20" s="50">
        <f t="shared" si="7"/>
        <v>7598.0413227216022</v>
      </c>
      <c r="AB20" s="51">
        <f t="shared" si="8"/>
        <v>4697.5536835726889</v>
      </c>
      <c r="AC20" s="44">
        <f t="shared" si="8"/>
        <v>7102.9646842307202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1.3787827893853604</v>
      </c>
      <c r="AG20" s="44">
        <f t="shared" si="10"/>
        <v>6756.0356679882661</v>
      </c>
      <c r="AH20" s="52">
        <f>HLOOKUP(I20,ElecAvoidedCostsWOCC!$A$5:$Q$50,T20+1,FALSE)</f>
        <v>1.3787827893853604</v>
      </c>
      <c r="AI20" s="44">
        <f t="shared" si="11"/>
        <v>0</v>
      </c>
      <c r="AJ20" s="44">
        <f t="shared" si="12"/>
        <v>6756.0356679882661</v>
      </c>
      <c r="AK20" s="44">
        <f>HLOOKUP(I20,ElecAvoidedCostsWOCC!$A$5:$Q$50,G20+1,FALSE)*J20*L20</f>
        <v>0</v>
      </c>
      <c r="AL20" s="44">
        <f t="shared" si="13"/>
        <v>6756.0356679882661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6756.0356679882652</v>
      </c>
      <c r="AN20" s="48">
        <f t="shared" si="14"/>
        <v>7431.6392347870924</v>
      </c>
      <c r="AO20" s="47">
        <f t="shared" si="15"/>
        <v>1.4382029718178788</v>
      </c>
      <c r="AP20" s="47">
        <f t="shared" si="16"/>
        <v>1.0462728684666083</v>
      </c>
    </row>
    <row r="21" spans="1:42" ht="13.5" customHeight="1">
      <c r="A21" s="58" t="s">
        <v>245</v>
      </c>
      <c r="B21" s="97" t="s">
        <v>70</v>
      </c>
      <c r="C21" s="98">
        <v>18230524</v>
      </c>
      <c r="D21" s="61" t="s">
        <v>71</v>
      </c>
      <c r="E21" s="38" t="s">
        <v>1297</v>
      </c>
      <c r="F21" s="39" t="s">
        <v>1298</v>
      </c>
      <c r="G21" s="39">
        <v>15</v>
      </c>
      <c r="H21" s="39"/>
      <c r="I21" s="40" t="s">
        <v>275</v>
      </c>
      <c r="J21" s="41">
        <v>4</v>
      </c>
      <c r="K21" s="41">
        <v>759</v>
      </c>
      <c r="L21" s="41"/>
      <c r="M21" s="42">
        <v>125</v>
      </c>
      <c r="N21" s="42">
        <v>327</v>
      </c>
      <c r="O21" s="43">
        <v>3036</v>
      </c>
      <c r="P21" s="44">
        <v>1387.5</v>
      </c>
      <c r="Q21" s="44">
        <v>3629.7</v>
      </c>
      <c r="R21" s="45">
        <v>0</v>
      </c>
      <c r="S21" s="46">
        <v>0</v>
      </c>
      <c r="T21" s="39">
        <f t="shared" si="0"/>
        <v>15</v>
      </c>
      <c r="U21" s="47">
        <f t="shared" si="1"/>
        <v>0.12009398659820729</v>
      </c>
      <c r="V21" s="48">
        <f t="shared" si="2"/>
        <v>202</v>
      </c>
      <c r="W21" s="49">
        <f t="shared" si="3"/>
        <v>8.0062657732138196E-3</v>
      </c>
      <c r="X21" s="44">
        <f t="shared" si="4"/>
        <v>697.12837873118076</v>
      </c>
      <c r="Y21" s="44">
        <f t="shared" si="5"/>
        <v>2242.1999999999998</v>
      </c>
      <c r="Z21" s="44">
        <f t="shared" si="6"/>
        <v>3113.4323592376641</v>
      </c>
      <c r="AA21" s="50">
        <f t="shared" si="7"/>
        <v>4326.8283787311802</v>
      </c>
      <c r="AB21" s="51">
        <f t="shared" ref="AB21:AC24" si="18">Z21/(1+ElecDiscountRate)^1</f>
        <v>2910.565914964629</v>
      </c>
      <c r="AC21" s="44">
        <f t="shared" si="18"/>
        <v>4044.8989237460783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1.3787827893853604</v>
      </c>
      <c r="AG21" s="44">
        <f t="shared" si="10"/>
        <v>4185.9845485739543</v>
      </c>
      <c r="AH21" s="52">
        <f>HLOOKUP(I21,ElecAvoidedCostsWOCC!$A$5:$Q$50,T21+1,FALSE)</f>
        <v>1.3787827893853604</v>
      </c>
      <c r="AI21" s="44">
        <f t="shared" si="11"/>
        <v>0</v>
      </c>
      <c r="AJ21" s="44">
        <f t="shared" si="12"/>
        <v>4185.9845485739543</v>
      </c>
      <c r="AK21" s="44">
        <f>HLOOKUP(I21,ElecAvoidedCostsWOCC!$A$5:$Q$50,G21+1,FALSE)*J21*L21</f>
        <v>0</v>
      </c>
      <c r="AL21" s="44">
        <f t="shared" si="13"/>
        <v>4185.9845485739543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4185.9845485739543</v>
      </c>
      <c r="AN21" s="48">
        <f t="shared" si="14"/>
        <v>4604.5830034313503</v>
      </c>
      <c r="AO21" s="47">
        <f t="shared" si="15"/>
        <v>1.4382029718178793</v>
      </c>
      <c r="AP21" s="47">
        <f t="shared" si="16"/>
        <v>1.1383678777236133</v>
      </c>
    </row>
    <row r="22" spans="1:42" ht="13.5" customHeight="1">
      <c r="A22" s="60">
        <f>(SUM(AM5:AM1000)/(SUM(AB5:AB1000)))</f>
        <v>1.4207834943931166</v>
      </c>
      <c r="B22" s="97" t="s">
        <v>70</v>
      </c>
      <c r="C22" s="98">
        <v>18230524</v>
      </c>
      <c r="D22" s="61" t="s">
        <v>71</v>
      </c>
      <c r="E22" s="38" t="s">
        <v>1299</v>
      </c>
      <c r="F22" s="39" t="s">
        <v>1300</v>
      </c>
      <c r="G22" s="39">
        <v>15</v>
      </c>
      <c r="H22" s="39"/>
      <c r="I22" s="40" t="s">
        <v>275</v>
      </c>
      <c r="J22" s="41">
        <v>1</v>
      </c>
      <c r="K22" s="41">
        <v>359</v>
      </c>
      <c r="L22" s="41"/>
      <c r="M22" s="42">
        <v>125</v>
      </c>
      <c r="N22" s="42">
        <v>200</v>
      </c>
      <c r="O22" s="43">
        <v>359</v>
      </c>
      <c r="P22" s="44">
        <v>215</v>
      </c>
      <c r="Q22" s="44">
        <v>344</v>
      </c>
      <c r="R22" s="45">
        <v>0</v>
      </c>
      <c r="S22" s="46">
        <v>0</v>
      </c>
      <c r="T22" s="39">
        <f t="shared" si="0"/>
        <v>15</v>
      </c>
      <c r="U22" s="47">
        <f t="shared" si="1"/>
        <v>1.4200837018694472E-2</v>
      </c>
      <c r="V22" s="48">
        <f t="shared" si="2"/>
        <v>75</v>
      </c>
      <c r="W22" s="49">
        <f t="shared" si="3"/>
        <v>9.4672246791296477E-4</v>
      </c>
      <c r="X22" s="44">
        <f t="shared" si="4"/>
        <v>82.433823440215377</v>
      </c>
      <c r="Y22" s="44">
        <f t="shared" si="5"/>
        <v>129</v>
      </c>
      <c r="Z22" s="44">
        <f t="shared" si="6"/>
        <v>368.15619794674615</v>
      </c>
      <c r="AA22" s="50">
        <f t="shared" si="7"/>
        <v>426.43382344021541</v>
      </c>
      <c r="AB22" s="51">
        <f t="shared" si="18"/>
        <v>344.16770865359081</v>
      </c>
      <c r="AC22" s="44">
        <f t="shared" si="18"/>
        <v>398.64805407143626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1.3787827893853604</v>
      </c>
      <c r="AG22" s="44">
        <f t="shared" si="10"/>
        <v>494.98302138934434</v>
      </c>
      <c r="AH22" s="52">
        <f>HLOOKUP(I22,ElecAvoidedCostsWOCC!$A$5:$Q$50,T22+1,FALSE)</f>
        <v>1.3787827893853604</v>
      </c>
      <c r="AI22" s="44">
        <f t="shared" si="11"/>
        <v>0</v>
      </c>
      <c r="AJ22" s="44">
        <f t="shared" si="12"/>
        <v>494.98302138934434</v>
      </c>
      <c r="AK22" s="44">
        <f>HLOOKUP(I22,ElecAvoidedCostsWOCC!$A$5:$Q$50,G22+1,FALSE)*J22*L22</f>
        <v>0</v>
      </c>
      <c r="AL22" s="44">
        <f t="shared" si="13"/>
        <v>494.98302138934434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494.98302138934434</v>
      </c>
      <c r="AN22" s="48">
        <f t="shared" si="14"/>
        <v>544.48132352827884</v>
      </c>
      <c r="AO22" s="47">
        <f t="shared" si="15"/>
        <v>1.4382029718178793</v>
      </c>
      <c r="AP22" s="47">
        <f t="shared" si="16"/>
        <v>1.3658195944202698</v>
      </c>
    </row>
    <row r="23" spans="1:42" ht="13.5" customHeight="1">
      <c r="A23" s="58" t="s">
        <v>246</v>
      </c>
      <c r="B23" s="97" t="s">
        <v>70</v>
      </c>
      <c r="C23" s="98">
        <v>18230524</v>
      </c>
      <c r="D23" s="61" t="s">
        <v>71</v>
      </c>
      <c r="E23" s="38" t="s">
        <v>1301</v>
      </c>
      <c r="F23" s="39" t="s">
        <v>1302</v>
      </c>
      <c r="G23" s="39">
        <v>15</v>
      </c>
      <c r="H23" s="39"/>
      <c r="I23" s="40" t="s">
        <v>275</v>
      </c>
      <c r="J23" s="41">
        <v>26</v>
      </c>
      <c r="K23" s="41">
        <v>775.34615384615381</v>
      </c>
      <c r="L23" s="41"/>
      <c r="M23" s="42">
        <v>400</v>
      </c>
      <c r="N23" s="42">
        <v>500</v>
      </c>
      <c r="O23" s="43">
        <v>20159</v>
      </c>
      <c r="P23" s="44">
        <v>10400</v>
      </c>
      <c r="Q23" s="44">
        <v>9125.76</v>
      </c>
      <c r="R23" s="45">
        <v>0</v>
      </c>
      <c r="S23" s="46">
        <v>0</v>
      </c>
      <c r="T23" s="39">
        <f t="shared" si="0"/>
        <v>15</v>
      </c>
      <c r="U23" s="47">
        <f t="shared" si="1"/>
        <v>0.79742248874613331</v>
      </c>
      <c r="V23" s="48">
        <f t="shared" si="2"/>
        <v>100</v>
      </c>
      <c r="W23" s="49">
        <f t="shared" si="3"/>
        <v>5.3161499249742221E-2</v>
      </c>
      <c r="X23" s="44">
        <f t="shared" si="4"/>
        <v>4628.9232499479158</v>
      </c>
      <c r="Y23" s="44">
        <f t="shared" si="5"/>
        <v>-1274.2399999999998</v>
      </c>
      <c r="Z23" s="44">
        <f t="shared" si="6"/>
        <v>20673.149845148902</v>
      </c>
      <c r="AA23" s="50">
        <f t="shared" si="7"/>
        <v>13754.683249947917</v>
      </c>
      <c r="AB23" s="51">
        <f t="shared" si="18"/>
        <v>19326.119327988126</v>
      </c>
      <c r="AC23" s="44">
        <f t="shared" si="18"/>
        <v>12858.449331539605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1.3787827893853604</v>
      </c>
      <c r="AG23" s="44">
        <f t="shared" si="10"/>
        <v>27794.882251219478</v>
      </c>
      <c r="AH23" s="52">
        <f>HLOOKUP(I23,ElecAvoidedCostsWOCC!$A$5:$Q$50,T23+1,FALSE)</f>
        <v>1.3787827893853604</v>
      </c>
      <c r="AI23" s="44">
        <f t="shared" si="11"/>
        <v>0</v>
      </c>
      <c r="AJ23" s="44">
        <f t="shared" si="12"/>
        <v>27794.882251219478</v>
      </c>
      <c r="AK23" s="44">
        <f>HLOOKUP(I23,ElecAvoidedCostsWOCC!$A$5:$Q$50,G23+1,FALSE)*J23*L23</f>
        <v>0</v>
      </c>
      <c r="AL23" s="44">
        <f t="shared" si="13"/>
        <v>27794.882251219478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27794.882251219478</v>
      </c>
      <c r="AN23" s="48">
        <f t="shared" si="14"/>
        <v>30574.370476341428</v>
      </c>
      <c r="AO23" s="47">
        <f t="shared" si="15"/>
        <v>1.4382029718178793</v>
      </c>
      <c r="AP23" s="47">
        <f t="shared" si="16"/>
        <v>2.3777649767882711</v>
      </c>
    </row>
    <row r="24" spans="1:42" ht="13.5" customHeight="1">
      <c r="A24" s="60">
        <f>(SUM(AN5:AN1000)/SUM(AC5:AC1000))</f>
        <v>1.2706347877537911</v>
      </c>
      <c r="B24" s="97" t="s">
        <v>70</v>
      </c>
      <c r="C24" s="98">
        <v>18230524</v>
      </c>
      <c r="D24" s="61" t="s">
        <v>71</v>
      </c>
      <c r="E24" s="38" t="s">
        <v>1303</v>
      </c>
      <c r="F24" s="39" t="s">
        <v>1304</v>
      </c>
      <c r="G24" s="39">
        <v>15</v>
      </c>
      <c r="H24" s="39"/>
      <c r="I24" s="40" t="s">
        <v>275</v>
      </c>
      <c r="J24" s="41">
        <v>42</v>
      </c>
      <c r="K24" s="41">
        <v>1004.8809523809524</v>
      </c>
      <c r="L24" s="41"/>
      <c r="M24" s="42">
        <v>600</v>
      </c>
      <c r="N24" s="42">
        <v>840</v>
      </c>
      <c r="O24" s="43">
        <v>42205</v>
      </c>
      <c r="P24" s="44">
        <v>25200</v>
      </c>
      <c r="Q24" s="44">
        <v>26396.7</v>
      </c>
      <c r="R24" s="45">
        <v>0</v>
      </c>
      <c r="S24" s="46">
        <v>0</v>
      </c>
      <c r="T24" s="39">
        <f t="shared" si="0"/>
        <v>15</v>
      </c>
      <c r="U24" s="47">
        <f t="shared" si="1"/>
        <v>1.6694883743008362</v>
      </c>
      <c r="V24" s="48">
        <f t="shared" si="2"/>
        <v>240</v>
      </c>
      <c r="W24" s="49">
        <f t="shared" si="3"/>
        <v>0.11129922495338908</v>
      </c>
      <c r="X24" s="44">
        <f t="shared" si="4"/>
        <v>9691.1407194827025</v>
      </c>
      <c r="Y24" s="44">
        <f t="shared" si="5"/>
        <v>1196.7000000000007</v>
      </c>
      <c r="Z24" s="44">
        <f t="shared" si="6"/>
        <v>43281.427115159953</v>
      </c>
      <c r="AA24" s="50">
        <f t="shared" si="7"/>
        <v>36087.840719482701</v>
      </c>
      <c r="AB24" s="51">
        <f t="shared" si="18"/>
        <v>40461.276166364354</v>
      </c>
      <c r="AC24" s="44">
        <f t="shared" si="18"/>
        <v>33736.412750755073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1.3787827893853604</v>
      </c>
      <c r="AG24" s="44">
        <f t="shared" si="10"/>
        <v>58191.527626009134</v>
      </c>
      <c r="AH24" s="52">
        <f>HLOOKUP(I24,ElecAvoidedCostsWOCC!$A$5:$Q$50,T24+1,FALSE)</f>
        <v>1.3787827893853604</v>
      </c>
      <c r="AI24" s="44">
        <f t="shared" si="11"/>
        <v>0</v>
      </c>
      <c r="AJ24" s="44">
        <f t="shared" si="12"/>
        <v>58191.527626009134</v>
      </c>
      <c r="AK24" s="44">
        <f>HLOOKUP(I24,ElecAvoidedCostsWOCC!$A$5:$Q$50,G24+1,FALSE)*J24*L24</f>
        <v>0</v>
      </c>
      <c r="AL24" s="44">
        <f t="shared" si="13"/>
        <v>58191.527626009134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58191.527626009134</v>
      </c>
      <c r="AN24" s="48">
        <f t="shared" si="14"/>
        <v>64010.680388610053</v>
      </c>
      <c r="AO24" s="47">
        <f t="shared" si="15"/>
        <v>1.438202971817879</v>
      </c>
      <c r="AP24" s="47">
        <f t="shared" si="16"/>
        <v>1.8973766079257315</v>
      </c>
    </row>
    <row r="25" spans="1:42" ht="13.5" customHeight="1">
      <c r="B25" s="97" t="s">
        <v>70</v>
      </c>
      <c r="C25" s="98">
        <v>18230524</v>
      </c>
      <c r="D25" s="61" t="s">
        <v>71</v>
      </c>
      <c r="E25" s="38" t="s">
        <v>1305</v>
      </c>
      <c r="F25" s="39" t="s">
        <v>1306</v>
      </c>
      <c r="G25" s="39">
        <v>15</v>
      </c>
      <c r="H25" s="39"/>
      <c r="I25" s="40" t="s">
        <v>275</v>
      </c>
      <c r="J25" s="41">
        <v>1</v>
      </c>
      <c r="K25" s="41">
        <v>1440</v>
      </c>
      <c r="L25" s="41"/>
      <c r="M25" s="42">
        <v>300</v>
      </c>
      <c r="N25" s="42">
        <v>450</v>
      </c>
      <c r="O25" s="43">
        <v>1440</v>
      </c>
      <c r="P25" s="44">
        <v>300</v>
      </c>
      <c r="Q25" s="44">
        <v>0</v>
      </c>
      <c r="R25" s="45">
        <v>0</v>
      </c>
      <c r="S25" s="46">
        <v>0</v>
      </c>
      <c r="T25" s="39">
        <f t="shared" ref="T25:T59" si="19">G25+H25</f>
        <v>15</v>
      </c>
      <c r="U25" s="47">
        <f t="shared" ref="U25:U59" si="20">(O25/$A$10)*T25</f>
        <v>5.6961574671086465E-2</v>
      </c>
      <c r="V25" s="48">
        <f t="shared" ref="V25:V59" si="21">N25-M25</f>
        <v>150</v>
      </c>
      <c r="W25" s="49">
        <f t="shared" ref="W25:W59" si="22">(O25/A$10)</f>
        <v>3.7974383114057642E-3</v>
      </c>
      <c r="X25" s="44">
        <f t="shared" ref="X25:X59" si="23">W25*A$8</f>
        <v>330.65377647328734</v>
      </c>
      <c r="Y25" s="44">
        <f t="shared" ref="Y25:Y59" si="24">Q25-P25</f>
        <v>-300</v>
      </c>
      <c r="Z25" s="44">
        <f t="shared" ref="Z25:Z59" si="25">X25+(A$6*W25)</f>
        <v>1476.7268107056113</v>
      </c>
      <c r="AA25" s="50">
        <f t="shared" ref="AA25:AA59" si="26">Q25+X25</f>
        <v>330.65377647328734</v>
      </c>
      <c r="AB25" s="51">
        <f t="shared" ref="AB25:AB59" si="27">Z25/(1+ElecDiscountRate)^1</f>
        <v>1380.5055723152391</v>
      </c>
      <c r="AC25" s="44">
        <f t="shared" ref="AC25:AC59" si="28">AA25/(1+ElecDiscountRate)^1</f>
        <v>309.10888704616929</v>
      </c>
      <c r="AD25" s="44">
        <f t="shared" ref="AD25:AD59" si="29">-PV(ElecDiscountRate,T25,R25)*J25</f>
        <v>0</v>
      </c>
      <c r="AE25" s="44">
        <f t="shared" ref="AE25:AE59" si="30">-PV(ElecDiscountRate,T25,S25)*J25</f>
        <v>0</v>
      </c>
      <c r="AF25" s="52">
        <f>HLOOKUP(I25,ElecAvoidedCostsWOCC!$A$5:$Q$50,G25+1,FALSE)</f>
        <v>1.3787827893853604</v>
      </c>
      <c r="AG25" s="44">
        <f t="shared" ref="AG25:AG59" si="31">AF25*J25*K25</f>
        <v>1985.447216714919</v>
      </c>
      <c r="AH25" s="52">
        <f>HLOOKUP(I25,ElecAvoidedCostsWOCC!$A$5:$Q$50,T25+1,FALSE)</f>
        <v>1.3787827893853604</v>
      </c>
      <c r="AI25" s="44">
        <f t="shared" ref="AI25:AI59" si="32">AH25*J25*L25</f>
        <v>0</v>
      </c>
      <c r="AJ25" s="44">
        <f t="shared" ref="AJ25:AJ59" si="33">AG25+AI25</f>
        <v>1985.447216714919</v>
      </c>
      <c r="AK25" s="44">
        <f>HLOOKUP(I25,ElecAvoidedCostsWOCC!$A$5:$Q$50,G25+1,FALSE)*J25*L25</f>
        <v>0</v>
      </c>
      <c r="AL25" s="44">
        <f t="shared" ref="AL25:AL59" si="34">AG25+AI25-AK25</f>
        <v>1985.447216714919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1985.447216714919</v>
      </c>
      <c r="AN25" s="48">
        <f t="shared" ref="AN25:AN59" si="35">AM25*1.1+AD25+AE25</f>
        <v>2183.9919383864112</v>
      </c>
      <c r="AO25" s="47">
        <f t="shared" ref="AO25:AO59" si="36">IFERROR(AM25/AB25,0)</f>
        <v>1.4382029718178793</v>
      </c>
      <c r="AP25" s="47">
        <f t="shared" ref="AP25:AP59" si="37">AN25/AC25</f>
        <v>7.0654453168802123</v>
      </c>
    </row>
    <row r="26" spans="1:42" ht="13.5" customHeight="1">
      <c r="B26" s="97" t="s">
        <v>70</v>
      </c>
      <c r="C26" s="98">
        <v>18230524</v>
      </c>
      <c r="D26" s="61" t="s">
        <v>71</v>
      </c>
      <c r="E26" s="38" t="s">
        <v>1307</v>
      </c>
      <c r="F26" s="39" t="s">
        <v>1308</v>
      </c>
      <c r="G26" s="39">
        <v>15</v>
      </c>
      <c r="H26" s="39"/>
      <c r="I26" s="40" t="s">
        <v>275</v>
      </c>
      <c r="J26" s="41">
        <v>1</v>
      </c>
      <c r="K26" s="41">
        <v>1500</v>
      </c>
      <c r="L26" s="41"/>
      <c r="M26" s="42">
        <v>500</v>
      </c>
      <c r="N26" s="42">
        <v>732</v>
      </c>
      <c r="O26" s="43">
        <v>1500</v>
      </c>
      <c r="P26" s="44">
        <v>500</v>
      </c>
      <c r="Q26" s="44">
        <v>0</v>
      </c>
      <c r="R26" s="45">
        <v>0</v>
      </c>
      <c r="S26" s="46">
        <v>0</v>
      </c>
      <c r="T26" s="39">
        <f t="shared" si="19"/>
        <v>15</v>
      </c>
      <c r="U26" s="47">
        <f t="shared" si="20"/>
        <v>5.9334973615715068E-2</v>
      </c>
      <c r="V26" s="48">
        <f t="shared" si="21"/>
        <v>232</v>
      </c>
      <c r="W26" s="49">
        <f t="shared" si="22"/>
        <v>3.955664907714338E-3</v>
      </c>
      <c r="X26" s="44">
        <f t="shared" si="23"/>
        <v>344.4310171596743</v>
      </c>
      <c r="Y26" s="44">
        <f t="shared" si="24"/>
        <v>-500</v>
      </c>
      <c r="Z26" s="44">
        <f t="shared" si="25"/>
        <v>1538.2570944850117</v>
      </c>
      <c r="AA26" s="50">
        <f t="shared" si="26"/>
        <v>344.4310171596743</v>
      </c>
      <c r="AB26" s="51">
        <f t="shared" si="27"/>
        <v>1438.0266378283739</v>
      </c>
      <c r="AC26" s="44">
        <f t="shared" si="28"/>
        <v>321.98842400642633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1.3787827893853604</v>
      </c>
      <c r="AG26" s="44">
        <f t="shared" si="31"/>
        <v>2068.1741840780405</v>
      </c>
      <c r="AH26" s="52">
        <f>HLOOKUP(I26,ElecAvoidedCostsWOCC!$A$5:$Q$50,T26+1,FALSE)</f>
        <v>1.3787827893853604</v>
      </c>
      <c r="AI26" s="44">
        <f t="shared" si="32"/>
        <v>0</v>
      </c>
      <c r="AJ26" s="44">
        <f t="shared" si="33"/>
        <v>2068.1741840780405</v>
      </c>
      <c r="AK26" s="44">
        <f>HLOOKUP(I26,ElecAvoidedCostsWOCC!$A$5:$Q$50,G26+1,FALSE)*J26*L26</f>
        <v>0</v>
      </c>
      <c r="AL26" s="44">
        <f t="shared" si="34"/>
        <v>2068.1741840780405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2068.1741840780405</v>
      </c>
      <c r="AN26" s="48">
        <f t="shared" si="35"/>
        <v>2274.9916024858449</v>
      </c>
      <c r="AO26" s="47">
        <f t="shared" si="36"/>
        <v>1.4382029718178793</v>
      </c>
      <c r="AP26" s="47">
        <f t="shared" si="37"/>
        <v>7.0654453168802114</v>
      </c>
    </row>
    <row r="27" spans="1:42" ht="13.5" customHeight="1">
      <c r="B27" s="97" t="s">
        <v>70</v>
      </c>
      <c r="C27" s="98">
        <v>18230524</v>
      </c>
      <c r="D27" s="61" t="s">
        <v>71</v>
      </c>
      <c r="E27" s="38" t="s">
        <v>1309</v>
      </c>
      <c r="F27" s="39" t="s">
        <v>1310</v>
      </c>
      <c r="G27" s="39">
        <v>11</v>
      </c>
      <c r="H27" s="39"/>
      <c r="I27" s="40" t="s">
        <v>269</v>
      </c>
      <c r="J27" s="41">
        <v>1</v>
      </c>
      <c r="K27" s="41">
        <v>10407</v>
      </c>
      <c r="L27" s="41"/>
      <c r="M27" s="42">
        <v>500</v>
      </c>
      <c r="N27" s="42">
        <v>751.56</v>
      </c>
      <c r="O27" s="43">
        <v>10407</v>
      </c>
      <c r="P27" s="44">
        <v>500</v>
      </c>
      <c r="Q27" s="44">
        <v>751.56</v>
      </c>
      <c r="R27" s="45">
        <v>0</v>
      </c>
      <c r="S27" s="46">
        <v>0</v>
      </c>
      <c r="T27" s="39">
        <f t="shared" si="19"/>
        <v>11</v>
      </c>
      <c r="U27" s="47">
        <f t="shared" si="20"/>
        <v>0.30188843442694285</v>
      </c>
      <c r="V27" s="48">
        <f t="shared" si="21"/>
        <v>251.55999999999995</v>
      </c>
      <c r="W27" s="49">
        <f t="shared" si="22"/>
        <v>2.7444403129722076E-2</v>
      </c>
      <c r="X27" s="44">
        <f t="shared" si="23"/>
        <v>2389.6623970538203</v>
      </c>
      <c r="Y27" s="44">
        <f t="shared" si="24"/>
        <v>251.55999999999995</v>
      </c>
      <c r="Z27" s="44">
        <f t="shared" si="25"/>
        <v>10672.427721537013</v>
      </c>
      <c r="AA27" s="50">
        <f t="shared" si="26"/>
        <v>3141.2223970538203</v>
      </c>
      <c r="AB27" s="51">
        <f t="shared" si="27"/>
        <v>9977.0288132532605</v>
      </c>
      <c r="AC27" s="44">
        <f t="shared" si="28"/>
        <v>2936.5451968344582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0.77028780322599566</v>
      </c>
      <c r="AG27" s="44">
        <f t="shared" si="31"/>
        <v>8016.3851681729366</v>
      </c>
      <c r="AH27" s="52">
        <f>HLOOKUP(I27,ElecAvoidedCostsWOCC!$A$5:$Q$50,T27+1,FALSE)</f>
        <v>0.77028780322599566</v>
      </c>
      <c r="AI27" s="44">
        <f t="shared" si="32"/>
        <v>0</v>
      </c>
      <c r="AJ27" s="44">
        <f t="shared" si="33"/>
        <v>8016.3851681729366</v>
      </c>
      <c r="AK27" s="44">
        <f>HLOOKUP(I27,ElecAvoidedCostsWOCC!$A$5:$Q$50,G27+1,FALSE)*J27*L27</f>
        <v>0</v>
      </c>
      <c r="AL27" s="44">
        <f t="shared" si="34"/>
        <v>8016.3851681729366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8016.3851681729366</v>
      </c>
      <c r="AN27" s="48">
        <f t="shared" si="35"/>
        <v>8818.0236849902303</v>
      </c>
      <c r="AO27" s="47">
        <f t="shared" si="36"/>
        <v>0.80348421541332538</v>
      </c>
      <c r="AP27" s="47">
        <f t="shared" si="37"/>
        <v>3.0028564499861599</v>
      </c>
    </row>
    <row r="28" spans="1:42" ht="13.5" customHeight="1">
      <c r="B28" s="97" t="s">
        <v>70</v>
      </c>
      <c r="C28" s="98">
        <v>18230524</v>
      </c>
      <c r="D28" s="61" t="s">
        <v>71</v>
      </c>
      <c r="E28" s="38" t="s">
        <v>1311</v>
      </c>
      <c r="F28" s="39" t="s">
        <v>1312</v>
      </c>
      <c r="G28" s="39"/>
      <c r="H28" s="39"/>
      <c r="I28" s="40"/>
      <c r="J28" s="41">
        <v>71</v>
      </c>
      <c r="K28" s="41">
        <v>0</v>
      </c>
      <c r="L28" s="41"/>
      <c r="M28" s="42">
        <v>50</v>
      </c>
      <c r="N28" s="42">
        <v>33.032112676056343</v>
      </c>
      <c r="O28" s="43">
        <v>0</v>
      </c>
      <c r="P28" s="44">
        <v>3550</v>
      </c>
      <c r="Q28" s="44">
        <v>2345.2800000000002</v>
      </c>
      <c r="R28" s="45">
        <v>0</v>
      </c>
      <c r="S28" s="46">
        <v>0</v>
      </c>
      <c r="T28" s="39">
        <f t="shared" si="19"/>
        <v>0</v>
      </c>
      <c r="U28" s="47">
        <f t="shared" si="20"/>
        <v>0</v>
      </c>
      <c r="V28" s="48">
        <f t="shared" si="21"/>
        <v>-16.967887323943657</v>
      </c>
      <c r="W28" s="49">
        <f t="shared" si="22"/>
        <v>0</v>
      </c>
      <c r="X28" s="44">
        <f t="shared" si="23"/>
        <v>0</v>
      </c>
      <c r="Y28" s="44">
        <f t="shared" si="24"/>
        <v>-1204.7199999999998</v>
      </c>
      <c r="Z28" s="44">
        <f t="shared" si="25"/>
        <v>0</v>
      </c>
      <c r="AA28" s="50">
        <f t="shared" si="26"/>
        <v>2345.2800000000002</v>
      </c>
      <c r="AB28" s="51">
        <f t="shared" si="27"/>
        <v>0</v>
      </c>
      <c r="AC28" s="44">
        <f t="shared" si="28"/>
        <v>2192.4651771524727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>
        <f t="shared" si="37"/>
        <v>0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</sheetData>
  <conditionalFormatting sqref="J5:L59">
    <cfRule type="expression" dxfId="184" priority="4">
      <formula>ISTEXT(J5)</formula>
    </cfRule>
    <cfRule type="notContainsBlanks" dxfId="183" priority="5">
      <formula>LEN(TRIM(J5))&gt;0</formula>
    </cfRule>
  </conditionalFormatting>
  <conditionalFormatting sqref="M5:N59 R5:S59">
    <cfRule type="expression" dxfId="182" priority="2">
      <formula>ISTEXT(M5)</formula>
    </cfRule>
  </conditionalFormatting>
  <conditionalFormatting sqref="M5:N59 R5:S59">
    <cfRule type="notContainsBlanks" dxfId="181" priority="3">
      <formula>LEN(TRIM(M5))&gt;0</formula>
    </cfRule>
  </conditionalFormatting>
  <conditionalFormatting sqref="R5:S59">
    <cfRule type="expression" dxfId="1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72"/>
  <sheetViews>
    <sheetView zoomScale="85" zoomScaleNormal="85" workbookViewId="0">
      <selection activeCell="F14" sqref="F1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18231134</v>
      </c>
      <c r="D2" s="20" t="s">
        <v>176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18231134</v>
      </c>
      <c r="D5" s="61" t="s">
        <v>176</v>
      </c>
      <c r="E5" s="38" t="s">
        <v>997</v>
      </c>
      <c r="F5" s="39" t="s">
        <v>998</v>
      </c>
      <c r="G5" s="39">
        <v>15</v>
      </c>
      <c r="H5" s="39"/>
      <c r="I5" s="40" t="s">
        <v>270</v>
      </c>
      <c r="J5" s="41">
        <v>1</v>
      </c>
      <c r="K5" s="41">
        <v>8938</v>
      </c>
      <c r="L5" s="41"/>
      <c r="M5" s="42"/>
      <c r="N5" s="42"/>
      <c r="O5" s="43">
        <v>8938</v>
      </c>
      <c r="P5" s="44">
        <v>0</v>
      </c>
      <c r="Q5" s="44">
        <v>0</v>
      </c>
      <c r="R5" s="45"/>
      <c r="S5" s="46"/>
      <c r="T5" s="39">
        <f t="shared" ref="T5:T23" si="0">G5+H5</f>
        <v>15</v>
      </c>
      <c r="U5" s="47">
        <f t="shared" ref="U5:U23" si="1">(O5/$A$10)*T5</f>
        <v>8.8754039122209798E-3</v>
      </c>
      <c r="V5" s="48">
        <f t="shared" ref="V5:V23" si="2">N5-M5</f>
        <v>0</v>
      </c>
      <c r="W5" s="49">
        <f t="shared" ref="W5:W23" si="3">(O5/A$10)</f>
        <v>5.9169359414806529E-4</v>
      </c>
      <c r="X5" s="44">
        <f t="shared" ref="X5:X23" si="4">W5*A$8</f>
        <v>807.6969499470888</v>
      </c>
      <c r="Y5" s="44">
        <f t="shared" ref="Y5:Y23" si="5">Q5-P5</f>
        <v>0</v>
      </c>
      <c r="Z5" s="44">
        <f t="shared" ref="Z5:Z23" si="6">X5+(A$6*W5)</f>
        <v>4418.8956260834466</v>
      </c>
      <c r="AA5" s="50">
        <f t="shared" ref="AA5:AA23" si="7">Q5+X5</f>
        <v>807.6969499470888</v>
      </c>
      <c r="AB5" s="51">
        <f t="shared" ref="AB5:AC19" si="8">Z5/(1+ElecDiscountRate)^1</f>
        <v>4130.9672114456826</v>
      </c>
      <c r="AC5" s="44">
        <f t="shared" si="8"/>
        <v>755.06866406196946</v>
      </c>
      <c r="AD5" s="44">
        <f t="shared" ref="AD5:AD23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3" si="10">AF5*J5*K5</f>
        <v>9200.7448814584714</v>
      </c>
      <c r="AH5" s="52">
        <f>HLOOKUP(I5,ElecAvoidedCostsWOCC!$A$5:$Q$50,T5+1,FALSE)</f>
        <v>1.0293963841416951</v>
      </c>
      <c r="AI5" s="44">
        <f t="shared" ref="AI5:AI23" si="11">AH5*J5*L5</f>
        <v>0</v>
      </c>
      <c r="AJ5" s="44">
        <f>AG5+AI5</f>
        <v>9200.7448814584714</v>
      </c>
      <c r="AK5" s="44">
        <f>HLOOKUP(I5,ElecAvoidedCostsWOCC!$A$5:$Q$50,G5+1,FALSE)*J5*L5</f>
        <v>0</v>
      </c>
      <c r="AL5" s="44">
        <f>AG5+AI5-AK5</f>
        <v>9200.7448814584714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9200.7448814584714</v>
      </c>
      <c r="AN5" s="48">
        <f>AM5*1.1+AD5+AE5</f>
        <v>10120.81936960432</v>
      </c>
      <c r="AO5" s="47">
        <f>IFERROR(AM5/AB5,0)</f>
        <v>2.2272616582300486</v>
      </c>
      <c r="AP5" s="47">
        <f>AN5/AC5</f>
        <v>13.403839745061505</v>
      </c>
    </row>
    <row r="6" spans="1:42" ht="13.5" customHeight="1">
      <c r="A6" s="53">
        <f>SUMIF('Program Costs'!D:D,C2,'Program Costs'!L:L)</f>
        <v>6103156.6200000001</v>
      </c>
      <c r="B6" s="97" t="s">
        <v>70</v>
      </c>
      <c r="C6" s="98">
        <v>18231134</v>
      </c>
      <c r="D6" s="61" t="s">
        <v>176</v>
      </c>
      <c r="E6" s="38" t="s">
        <v>1011</v>
      </c>
      <c r="F6" s="39" t="s">
        <v>1012</v>
      </c>
      <c r="G6" s="39">
        <v>20</v>
      </c>
      <c r="H6" s="39"/>
      <c r="I6" s="40" t="s">
        <v>271</v>
      </c>
      <c r="J6" s="41">
        <v>1</v>
      </c>
      <c r="K6" s="41">
        <v>4986</v>
      </c>
      <c r="L6" s="41"/>
      <c r="M6" s="42"/>
      <c r="N6" s="42"/>
      <c r="O6" s="43">
        <v>4986</v>
      </c>
      <c r="P6" s="44">
        <v>0</v>
      </c>
      <c r="Q6" s="44">
        <v>0</v>
      </c>
      <c r="R6" s="45"/>
      <c r="S6" s="46"/>
      <c r="T6" s="39">
        <f t="shared" si="0"/>
        <v>20</v>
      </c>
      <c r="U6" s="47">
        <f t="shared" si="1"/>
        <v>6.6014416209940778E-3</v>
      </c>
      <c r="V6" s="48">
        <f t="shared" si="2"/>
        <v>0</v>
      </c>
      <c r="W6" s="49">
        <f t="shared" si="3"/>
        <v>3.3007208104970389E-4</v>
      </c>
      <c r="X6" s="44">
        <f t="shared" si="4"/>
        <v>450.56802332022647</v>
      </c>
      <c r="Y6" s="44">
        <f t="shared" si="5"/>
        <v>0</v>
      </c>
      <c r="Z6" s="44">
        <f t="shared" si="6"/>
        <v>2465.0496298559033</v>
      </c>
      <c r="AA6" s="50">
        <f t="shared" si="7"/>
        <v>450.56802332022647</v>
      </c>
      <c r="AB6" s="51">
        <f t="shared" si="8"/>
        <v>2304.4308028941787</v>
      </c>
      <c r="AC6" s="44">
        <f t="shared" si="8"/>
        <v>421.20970675911605</v>
      </c>
      <c r="AD6" s="44">
        <f t="shared" si="9"/>
        <v>0</v>
      </c>
      <c r="AE6" s="44">
        <v>0</v>
      </c>
      <c r="AF6" s="52">
        <f>HLOOKUP(I6,ElecAvoidedCostsWOCC!$A$5:$Q$50,G6+1,FALSE)</f>
        <v>1.3192527795896587</v>
      </c>
      <c r="AG6" s="44">
        <f t="shared" si="10"/>
        <v>6577.7943590340383</v>
      </c>
      <c r="AH6" s="52">
        <f>HLOOKUP(I6,ElecAvoidedCostsWOCC!$A$5:$Q$50,T6+1,FALSE)</f>
        <v>1.3192527795896587</v>
      </c>
      <c r="AI6" s="44">
        <f t="shared" si="11"/>
        <v>0</v>
      </c>
      <c r="AJ6" s="44">
        <f t="shared" ref="AJ6:AJ23" si="12">AG6+AI6</f>
        <v>6577.7943590340383</v>
      </c>
      <c r="AK6" s="44">
        <f>HLOOKUP(I6,ElecAvoidedCostsWOCC!$A$5:$Q$50,G6+1,FALSE)*J6*L6</f>
        <v>0</v>
      </c>
      <c r="AL6" s="44">
        <f t="shared" ref="AL6:AL23" si="13">AG6+AI6-AK6</f>
        <v>6577.7943590340383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6577.7943590340383</v>
      </c>
      <c r="AN6" s="48">
        <f t="shared" ref="AN6:AN23" si="14">AM6*1.1+AD6+AE6</f>
        <v>7235.5737949374425</v>
      </c>
      <c r="AO6" s="47">
        <f t="shared" ref="AO6:AO23" si="15">IFERROR(AM6/AB6,0)</f>
        <v>2.8544117492149734</v>
      </c>
      <c r="AP6" s="47">
        <f t="shared" ref="AP6:AP23" si="16">AN6/AC6</f>
        <v>17.178079419417003</v>
      </c>
    </row>
    <row r="7" spans="1:42" ht="13.5" customHeight="1">
      <c r="A7" s="36" t="s">
        <v>249</v>
      </c>
      <c r="B7" s="97" t="s">
        <v>70</v>
      </c>
      <c r="C7" s="98">
        <v>18231134</v>
      </c>
      <c r="D7" s="61" t="s">
        <v>176</v>
      </c>
      <c r="E7" s="38" t="s">
        <v>1313</v>
      </c>
      <c r="F7" s="39" t="s">
        <v>1314</v>
      </c>
      <c r="G7" s="39">
        <v>12</v>
      </c>
      <c r="H7" s="39"/>
      <c r="I7" s="40" t="s">
        <v>274</v>
      </c>
      <c r="J7" s="41">
        <v>3</v>
      </c>
      <c r="K7" s="41">
        <v>312</v>
      </c>
      <c r="L7" s="41"/>
      <c r="M7" s="42">
        <v>42.4</v>
      </c>
      <c r="N7" s="42">
        <v>42.4</v>
      </c>
      <c r="O7" s="43">
        <v>936</v>
      </c>
      <c r="P7" s="44">
        <v>3180</v>
      </c>
      <c r="Q7" s="44">
        <v>127.2</v>
      </c>
      <c r="R7" s="45">
        <v>0</v>
      </c>
      <c r="S7" s="46">
        <v>0</v>
      </c>
      <c r="T7" s="39">
        <f t="shared" si="0"/>
        <v>12</v>
      </c>
      <c r="U7" s="47">
        <f t="shared" si="1"/>
        <v>7.4355587933218488E-4</v>
      </c>
      <c r="V7" s="48">
        <f t="shared" si="2"/>
        <v>0</v>
      </c>
      <c r="W7" s="49">
        <f t="shared" si="3"/>
        <v>6.1962989944348745E-5</v>
      </c>
      <c r="X7" s="44">
        <f t="shared" si="4"/>
        <v>84.58316683267789</v>
      </c>
      <c r="Y7" s="44">
        <f t="shared" si="5"/>
        <v>-3052.8</v>
      </c>
      <c r="Z7" s="44">
        <f t="shared" si="6"/>
        <v>462.75299910652336</v>
      </c>
      <c r="AA7" s="50">
        <f t="shared" si="7"/>
        <v>211.78316683267789</v>
      </c>
      <c r="AB7" s="51">
        <f t="shared" si="8"/>
        <v>432.6007283411455</v>
      </c>
      <c r="AC7" s="44">
        <f t="shared" si="8"/>
        <v>197.98370275093754</v>
      </c>
      <c r="AD7" s="44">
        <f t="shared" si="9"/>
        <v>0</v>
      </c>
      <c r="AE7" s="44">
        <v>0</v>
      </c>
      <c r="AF7" s="52">
        <f>HLOOKUP(I7,ElecAvoidedCostsWOCC!$A$5:$Q$50,G7+1,FALSE)</f>
        <v>0.82065637928828472</v>
      </c>
      <c r="AG7" s="44">
        <f t="shared" si="10"/>
        <v>768.13437101383442</v>
      </c>
      <c r="AH7" s="52">
        <f>HLOOKUP(I7,ElecAvoidedCostsWOCC!$A$5:$Q$50,T7+1,FALSE)</f>
        <v>0.82065637928828472</v>
      </c>
      <c r="AI7" s="44">
        <f t="shared" si="11"/>
        <v>0</v>
      </c>
      <c r="AJ7" s="44">
        <f t="shared" si="12"/>
        <v>768.13437101383442</v>
      </c>
      <c r="AK7" s="44">
        <f>HLOOKUP(I7,ElecAvoidedCostsWOCC!$A$5:$Q$50,G7+1,FALSE)*J7*L7</f>
        <v>0</v>
      </c>
      <c r="AL7" s="44">
        <f t="shared" si="13"/>
        <v>768.13437101383442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768.13437101383454</v>
      </c>
      <c r="AN7" s="48">
        <f t="shared" si="14"/>
        <v>844.94780811521809</v>
      </c>
      <c r="AO7" s="47">
        <f t="shared" si="15"/>
        <v>1.7756196896832079</v>
      </c>
      <c r="AP7" s="47">
        <f t="shared" si="16"/>
        <v>4.2677644491686166</v>
      </c>
    </row>
    <row r="8" spans="1:42" ht="13.5" customHeight="1">
      <c r="A8" s="53">
        <f>SUMIF('Program Costs'!D:D,C2,'Program Costs'!O:O)</f>
        <v>1365059.4799999995</v>
      </c>
      <c r="B8" s="97" t="s">
        <v>70</v>
      </c>
      <c r="C8" s="98">
        <v>18231134</v>
      </c>
      <c r="D8" s="61" t="s">
        <v>176</v>
      </c>
      <c r="E8" s="38" t="s">
        <v>1315</v>
      </c>
      <c r="F8" s="39" t="s">
        <v>1316</v>
      </c>
      <c r="G8" s="39">
        <v>12</v>
      </c>
      <c r="H8" s="39"/>
      <c r="I8" s="40" t="s">
        <v>274</v>
      </c>
      <c r="J8" s="41">
        <v>28.5</v>
      </c>
      <c r="K8" s="41">
        <v>231</v>
      </c>
      <c r="L8" s="41"/>
      <c r="M8" s="42">
        <v>42.4</v>
      </c>
      <c r="N8" s="42">
        <v>42.4</v>
      </c>
      <c r="O8" s="43">
        <v>6583.5</v>
      </c>
      <c r="P8" s="44">
        <v>2650</v>
      </c>
      <c r="Q8" s="44">
        <v>1208.4000000000001</v>
      </c>
      <c r="R8" s="45">
        <v>0</v>
      </c>
      <c r="S8" s="46">
        <v>0</v>
      </c>
      <c r="T8" s="39">
        <f t="shared" si="0"/>
        <v>12</v>
      </c>
      <c r="U8" s="47">
        <f t="shared" si="1"/>
        <v>5.2299146704951277E-3</v>
      </c>
      <c r="V8" s="48">
        <f t="shared" si="2"/>
        <v>0</v>
      </c>
      <c r="W8" s="49">
        <f t="shared" si="3"/>
        <v>4.3582622254126064E-4</v>
      </c>
      <c r="X8" s="44">
        <f t="shared" si="4"/>
        <v>594.92871671253738</v>
      </c>
      <c r="Y8" s="44">
        <f t="shared" si="5"/>
        <v>-1441.6</v>
      </c>
      <c r="Z8" s="44">
        <f t="shared" si="6"/>
        <v>3254.8444119848255</v>
      </c>
      <c r="AA8" s="50">
        <f t="shared" si="7"/>
        <v>1803.3287167125375</v>
      </c>
      <c r="AB8" s="51">
        <f t="shared" si="8"/>
        <v>3042.7637767456531</v>
      </c>
      <c r="AC8" s="44">
        <f t="shared" si="8"/>
        <v>1685.8266025170958</v>
      </c>
      <c r="AD8" s="44">
        <f t="shared" si="9"/>
        <v>0</v>
      </c>
      <c r="AE8" s="44">
        <f t="shared" ref="AE8:AE23" si="17">-PV(ElecDiscountRate,T8,S8)*J8</f>
        <v>0</v>
      </c>
      <c r="AF8" s="52">
        <f>HLOOKUP(I8,ElecAvoidedCostsWOCC!$A$5:$Q$50,G8+1,FALSE)</f>
        <v>0.82065637928828472</v>
      </c>
      <c r="AG8" s="44">
        <f t="shared" si="10"/>
        <v>5402.7912730444223</v>
      </c>
      <c r="AH8" s="52">
        <f>HLOOKUP(I8,ElecAvoidedCostsWOCC!$A$5:$Q$50,T8+1,FALSE)</f>
        <v>0.82065637928828472</v>
      </c>
      <c r="AI8" s="44">
        <f t="shared" si="11"/>
        <v>0</v>
      </c>
      <c r="AJ8" s="44">
        <f t="shared" si="12"/>
        <v>5402.7912730444223</v>
      </c>
      <c r="AK8" s="44">
        <f>HLOOKUP(I8,ElecAvoidedCostsWOCC!$A$5:$Q$50,G8+1,FALSE)*J8*L8</f>
        <v>0</v>
      </c>
      <c r="AL8" s="44">
        <f t="shared" si="13"/>
        <v>5402.7912730444223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5402.7912730444223</v>
      </c>
      <c r="AN8" s="48">
        <f t="shared" si="14"/>
        <v>5943.0704003488654</v>
      </c>
      <c r="AO8" s="47">
        <f t="shared" si="15"/>
        <v>1.7756196896832079</v>
      </c>
      <c r="AP8" s="47">
        <f t="shared" si="16"/>
        <v>3.5253153506269914</v>
      </c>
    </row>
    <row r="9" spans="1:42" ht="13.5" customHeight="1">
      <c r="A9" s="36" t="s">
        <v>251</v>
      </c>
      <c r="B9" s="97" t="s">
        <v>70</v>
      </c>
      <c r="C9" s="98">
        <v>18231134</v>
      </c>
      <c r="D9" s="61" t="s">
        <v>176</v>
      </c>
      <c r="E9" s="38" t="s">
        <v>1317</v>
      </c>
      <c r="F9" s="39" t="s">
        <v>1318</v>
      </c>
      <c r="G9" s="39">
        <v>15</v>
      </c>
      <c r="H9" s="39"/>
      <c r="I9" s="40" t="s">
        <v>274</v>
      </c>
      <c r="J9" s="41">
        <v>1</v>
      </c>
      <c r="K9" s="41">
        <v>583</v>
      </c>
      <c r="L9" s="41"/>
      <c r="M9" s="42">
        <v>275.73</v>
      </c>
      <c r="N9" s="42">
        <v>275.73</v>
      </c>
      <c r="O9" s="43">
        <v>583</v>
      </c>
      <c r="P9" s="44">
        <v>1378.65</v>
      </c>
      <c r="Q9" s="44">
        <v>275.73</v>
      </c>
      <c r="R9" s="45">
        <v>0</v>
      </c>
      <c r="S9" s="46">
        <v>0</v>
      </c>
      <c r="T9" s="39">
        <f t="shared" si="0"/>
        <v>15</v>
      </c>
      <c r="U9" s="47">
        <f t="shared" si="1"/>
        <v>5.7891703746082239E-4</v>
      </c>
      <c r="V9" s="48">
        <f t="shared" si="2"/>
        <v>0</v>
      </c>
      <c r="W9" s="49">
        <f t="shared" si="3"/>
        <v>3.8594469164054825E-5</v>
      </c>
      <c r="X9" s="44">
        <f t="shared" si="4"/>
        <v>52.683746007960693</v>
      </c>
      <c r="Y9" s="44">
        <f t="shared" si="5"/>
        <v>-1102.92</v>
      </c>
      <c r="Z9" s="44">
        <f t="shared" si="6"/>
        <v>288.23183598194777</v>
      </c>
      <c r="AA9" s="50">
        <f t="shared" si="7"/>
        <v>328.4137460079607</v>
      </c>
      <c r="AB9" s="51">
        <f t="shared" si="8"/>
        <v>269.45109468257243</v>
      </c>
      <c r="AC9" s="44">
        <f t="shared" si="8"/>
        <v>307.01481350655388</v>
      </c>
      <c r="AD9" s="44">
        <f t="shared" si="9"/>
        <v>0</v>
      </c>
      <c r="AE9" s="44">
        <f t="shared" si="17"/>
        <v>0</v>
      </c>
      <c r="AF9" s="52">
        <f>HLOOKUP(I9,ElecAvoidedCostsWOCC!$A$5:$Q$50,G9+1,FALSE)</f>
        <v>1.0022793952581226</v>
      </c>
      <c r="AG9" s="44">
        <f t="shared" si="10"/>
        <v>584.32888743548551</v>
      </c>
      <c r="AH9" s="52">
        <f>HLOOKUP(I9,ElecAvoidedCostsWOCC!$A$5:$Q$50,T9+1,FALSE)</f>
        <v>1.0022793952581226</v>
      </c>
      <c r="AI9" s="44">
        <f t="shared" si="11"/>
        <v>0</v>
      </c>
      <c r="AJ9" s="44">
        <f t="shared" si="12"/>
        <v>584.32888743548551</v>
      </c>
      <c r="AK9" s="44">
        <f>HLOOKUP(I9,ElecAvoidedCostsWOCC!$A$5:$Q$50,G9+1,FALSE)*J9*L9</f>
        <v>0</v>
      </c>
      <c r="AL9" s="44">
        <f t="shared" si="13"/>
        <v>584.32888743548551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584.32888743548551</v>
      </c>
      <c r="AN9" s="48">
        <f t="shared" si="14"/>
        <v>642.76177617903409</v>
      </c>
      <c r="AO9" s="47">
        <f t="shared" si="15"/>
        <v>2.1685897699686678</v>
      </c>
      <c r="AP9" s="47">
        <f t="shared" si="16"/>
        <v>2.0935855466964721</v>
      </c>
    </row>
    <row r="10" spans="1:42" ht="13.5" customHeight="1">
      <c r="A10" s="54">
        <f>SUM(O5:O997)</f>
        <v>15105791.390000002</v>
      </c>
      <c r="B10" s="97" t="s">
        <v>70</v>
      </c>
      <c r="C10" s="98">
        <v>18231134</v>
      </c>
      <c r="D10" s="61" t="s">
        <v>176</v>
      </c>
      <c r="E10" s="38" t="s">
        <v>1319</v>
      </c>
      <c r="F10" s="39" t="s">
        <v>1320</v>
      </c>
      <c r="G10" s="39">
        <v>15</v>
      </c>
      <c r="H10" s="39"/>
      <c r="I10" s="40" t="s">
        <v>274</v>
      </c>
      <c r="J10" s="41">
        <v>13</v>
      </c>
      <c r="K10" s="41">
        <v>1355</v>
      </c>
      <c r="L10" s="41"/>
      <c r="M10" s="42">
        <v>275.73</v>
      </c>
      <c r="N10" s="42">
        <v>275.73</v>
      </c>
      <c r="O10" s="43">
        <v>17615</v>
      </c>
      <c r="P10" s="44">
        <v>6066.06</v>
      </c>
      <c r="Q10" s="44">
        <v>3584.49</v>
      </c>
      <c r="R10" s="45">
        <v>0</v>
      </c>
      <c r="S10" s="46">
        <v>0</v>
      </c>
      <c r="T10" s="39">
        <f t="shared" si="0"/>
        <v>15</v>
      </c>
      <c r="U10" s="47">
        <f t="shared" si="1"/>
        <v>1.7491635703040114E-2</v>
      </c>
      <c r="V10" s="48">
        <f t="shared" si="2"/>
        <v>0</v>
      </c>
      <c r="W10" s="49">
        <f t="shared" si="3"/>
        <v>1.1661090468693409E-3</v>
      </c>
      <c r="X10" s="44">
        <f t="shared" si="4"/>
        <v>1591.8082091427575</v>
      </c>
      <c r="Y10" s="44">
        <f t="shared" si="5"/>
        <v>-2481.5700000000006</v>
      </c>
      <c r="Z10" s="44">
        <f t="shared" si="6"/>
        <v>8708.754358185266</v>
      </c>
      <c r="AA10" s="50">
        <f t="shared" si="7"/>
        <v>5176.2982091427575</v>
      </c>
      <c r="AB10" s="51">
        <f t="shared" si="8"/>
        <v>8141.3053736423908</v>
      </c>
      <c r="AC10" s="44">
        <f t="shared" si="8"/>
        <v>4839.0186118937618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1.0022793952581226</v>
      </c>
      <c r="AG10" s="44">
        <f t="shared" si="10"/>
        <v>17655.151547471829</v>
      </c>
      <c r="AH10" s="52">
        <f>HLOOKUP(I10,ElecAvoidedCostsWOCC!$A$5:$Q$50,T10+1,FALSE)</f>
        <v>1.0022793952581226</v>
      </c>
      <c r="AI10" s="44">
        <f t="shared" si="11"/>
        <v>0</v>
      </c>
      <c r="AJ10" s="44">
        <f t="shared" si="12"/>
        <v>17655.151547471829</v>
      </c>
      <c r="AK10" s="44">
        <f>HLOOKUP(I10,ElecAvoidedCostsWOCC!$A$5:$Q$50,G10+1,FALSE)*J10*L10</f>
        <v>0</v>
      </c>
      <c r="AL10" s="44">
        <f t="shared" si="13"/>
        <v>17655.151547471829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17655.151547471829</v>
      </c>
      <c r="AN10" s="48">
        <f t="shared" si="14"/>
        <v>19420.666702219012</v>
      </c>
      <c r="AO10" s="47">
        <f t="shared" si="15"/>
        <v>2.1685897699686674</v>
      </c>
      <c r="AP10" s="47">
        <f t="shared" si="16"/>
        <v>4.0133482137235852</v>
      </c>
    </row>
    <row r="11" spans="1:42" ht="13.5" customHeight="1">
      <c r="A11" s="36" t="s">
        <v>252</v>
      </c>
      <c r="B11" s="97" t="s">
        <v>70</v>
      </c>
      <c r="C11" s="98">
        <v>18231134</v>
      </c>
      <c r="D11" s="61" t="s">
        <v>176</v>
      </c>
      <c r="E11" s="38" t="s">
        <v>1321</v>
      </c>
      <c r="F11" s="39" t="s">
        <v>1322</v>
      </c>
      <c r="G11" s="39">
        <v>12</v>
      </c>
      <c r="H11" s="39"/>
      <c r="I11" s="40" t="s">
        <v>271</v>
      </c>
      <c r="J11" s="41">
        <v>66</v>
      </c>
      <c r="K11" s="41">
        <v>54</v>
      </c>
      <c r="L11" s="41"/>
      <c r="M11" s="42">
        <v>37</v>
      </c>
      <c r="N11" s="42">
        <v>37</v>
      </c>
      <c r="O11" s="43">
        <v>3564</v>
      </c>
      <c r="P11" s="44">
        <v>2442</v>
      </c>
      <c r="Q11" s="44">
        <v>2442</v>
      </c>
      <c r="R11" s="45">
        <v>0</v>
      </c>
      <c r="S11" s="46">
        <v>0</v>
      </c>
      <c r="T11" s="39">
        <f t="shared" si="0"/>
        <v>12</v>
      </c>
      <c r="U11" s="47">
        <f t="shared" si="1"/>
        <v>2.8312320020725504E-3</v>
      </c>
      <c r="V11" s="48">
        <f t="shared" si="2"/>
        <v>0</v>
      </c>
      <c r="W11" s="49">
        <f t="shared" si="3"/>
        <v>2.3593600017271252E-4</v>
      </c>
      <c r="X11" s="44">
        <f t="shared" si="4"/>
        <v>322.06667370904273</v>
      </c>
      <c r="Y11" s="44">
        <f t="shared" si="5"/>
        <v>0</v>
      </c>
      <c r="Z11" s="44">
        <f t="shared" si="6"/>
        <v>1762.0210350594543</v>
      </c>
      <c r="AA11" s="50">
        <f t="shared" si="7"/>
        <v>2764.0666737090428</v>
      </c>
      <c r="AB11" s="51">
        <f t="shared" si="8"/>
        <v>1647.2104656066692</v>
      </c>
      <c r="AC11" s="44">
        <f t="shared" si="8"/>
        <v>2583.9643579592807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0.86650348716649883</v>
      </c>
      <c r="AG11" s="44">
        <f t="shared" si="10"/>
        <v>3088.2184282614016</v>
      </c>
      <c r="AH11" s="52">
        <f>HLOOKUP(I11,ElecAvoidedCostsWOCC!$A$5:$Q$50,T11+1,FALSE)</f>
        <v>0.86650348716649883</v>
      </c>
      <c r="AI11" s="44">
        <f t="shared" si="11"/>
        <v>0</v>
      </c>
      <c r="AJ11" s="44">
        <f t="shared" si="12"/>
        <v>3088.2184282614016</v>
      </c>
      <c r="AK11" s="44">
        <f>HLOOKUP(I11,ElecAvoidedCostsWOCC!$A$5:$Q$50,G11+1,FALSE)*J11*L11</f>
        <v>0</v>
      </c>
      <c r="AL11" s="44">
        <f t="shared" si="13"/>
        <v>3088.2184282614016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3088.2184282614021</v>
      </c>
      <c r="AN11" s="48">
        <f t="shared" si="14"/>
        <v>3397.0402710875428</v>
      </c>
      <c r="AO11" s="47">
        <f t="shared" si="15"/>
        <v>1.8748171485930962</v>
      </c>
      <c r="AP11" s="47">
        <f t="shared" si="16"/>
        <v>1.3146622013665852</v>
      </c>
    </row>
    <row r="12" spans="1:42" ht="13.5" customHeight="1">
      <c r="A12" s="55">
        <f>SUM(P5:P998)</f>
        <v>5952507.8599999994</v>
      </c>
      <c r="B12" s="97" t="s">
        <v>70</v>
      </c>
      <c r="C12" s="98">
        <v>18231134</v>
      </c>
      <c r="D12" s="61" t="s">
        <v>176</v>
      </c>
      <c r="E12" s="38" t="s">
        <v>1323</v>
      </c>
      <c r="F12" s="39" t="s">
        <v>1324</v>
      </c>
      <c r="G12" s="39">
        <v>12</v>
      </c>
      <c r="H12" s="39"/>
      <c r="I12" s="40" t="s">
        <v>271</v>
      </c>
      <c r="J12" s="41">
        <v>15</v>
      </c>
      <c r="K12" s="41">
        <v>105</v>
      </c>
      <c r="L12" s="41"/>
      <c r="M12" s="42">
        <v>37</v>
      </c>
      <c r="N12" s="42">
        <v>37</v>
      </c>
      <c r="O12" s="43">
        <v>1575</v>
      </c>
      <c r="P12" s="44">
        <v>555</v>
      </c>
      <c r="Q12" s="44">
        <v>555</v>
      </c>
      <c r="R12" s="45">
        <v>0</v>
      </c>
      <c r="S12" s="46">
        <v>0</v>
      </c>
      <c r="T12" s="39">
        <f t="shared" si="0"/>
        <v>12</v>
      </c>
      <c r="U12" s="47">
        <f t="shared" si="1"/>
        <v>1.2511757584916573E-3</v>
      </c>
      <c r="V12" s="48">
        <f t="shared" si="2"/>
        <v>0</v>
      </c>
      <c r="W12" s="49">
        <f t="shared" si="3"/>
        <v>1.0426464654097144E-4</v>
      </c>
      <c r="X12" s="44">
        <f t="shared" si="4"/>
        <v>142.32744418960223</v>
      </c>
      <c r="Y12" s="44">
        <f t="shared" si="5"/>
        <v>0</v>
      </c>
      <c r="Z12" s="44">
        <f t="shared" si="6"/>
        <v>778.67091195809223</v>
      </c>
      <c r="AA12" s="50">
        <f t="shared" si="7"/>
        <v>697.32744418960226</v>
      </c>
      <c r="AB12" s="51">
        <f t="shared" si="8"/>
        <v>727.93391788173517</v>
      </c>
      <c r="AC12" s="44">
        <f t="shared" si="8"/>
        <v>651.89066484958607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0.86650348716649883</v>
      </c>
      <c r="AG12" s="44">
        <f t="shared" si="10"/>
        <v>1364.7429922872357</v>
      </c>
      <c r="AH12" s="52">
        <f>HLOOKUP(I12,ElecAvoidedCostsWOCC!$A$5:$Q$50,T12+1,FALSE)</f>
        <v>0.86650348716649883</v>
      </c>
      <c r="AI12" s="44">
        <f t="shared" si="11"/>
        <v>0</v>
      </c>
      <c r="AJ12" s="44">
        <f t="shared" si="12"/>
        <v>1364.7429922872357</v>
      </c>
      <c r="AK12" s="44">
        <f>HLOOKUP(I12,ElecAvoidedCostsWOCC!$A$5:$Q$50,G12+1,FALSE)*J12*L12</f>
        <v>0</v>
      </c>
      <c r="AL12" s="44">
        <f t="shared" si="13"/>
        <v>1364.7429922872357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1364.7429922872357</v>
      </c>
      <c r="AN12" s="48">
        <f t="shared" si="14"/>
        <v>1501.2172915159595</v>
      </c>
      <c r="AO12" s="47">
        <f t="shared" si="15"/>
        <v>1.874817148593096</v>
      </c>
      <c r="AP12" s="47">
        <f t="shared" si="16"/>
        <v>2.3028666806608475</v>
      </c>
    </row>
    <row r="13" spans="1:42" ht="13.5" customHeight="1">
      <c r="A13" s="56" t="s">
        <v>255</v>
      </c>
      <c r="B13" s="97" t="s">
        <v>70</v>
      </c>
      <c r="C13" s="98">
        <v>18231134</v>
      </c>
      <c r="D13" s="61" t="s">
        <v>176</v>
      </c>
      <c r="E13" s="38" t="s">
        <v>1325</v>
      </c>
      <c r="F13" s="39" t="s">
        <v>1326</v>
      </c>
      <c r="G13" s="39">
        <v>12</v>
      </c>
      <c r="H13" s="39"/>
      <c r="I13" s="40" t="s">
        <v>271</v>
      </c>
      <c r="J13" s="41">
        <v>26</v>
      </c>
      <c r="K13" s="41">
        <v>91</v>
      </c>
      <c r="L13" s="41"/>
      <c r="M13" s="42">
        <v>37</v>
      </c>
      <c r="N13" s="42">
        <v>37</v>
      </c>
      <c r="O13" s="43">
        <v>2366</v>
      </c>
      <c r="P13" s="44">
        <v>962</v>
      </c>
      <c r="Q13" s="44">
        <v>962</v>
      </c>
      <c r="R13" s="45">
        <v>0</v>
      </c>
      <c r="S13" s="46">
        <v>0</v>
      </c>
      <c r="T13" s="39">
        <f t="shared" si="0"/>
        <v>12</v>
      </c>
      <c r="U13" s="47">
        <f t="shared" si="1"/>
        <v>1.879544028311912E-3</v>
      </c>
      <c r="V13" s="48">
        <f t="shared" si="2"/>
        <v>0</v>
      </c>
      <c r="W13" s="49">
        <f t="shared" si="3"/>
        <v>1.5662866902599266E-4</v>
      </c>
      <c r="X13" s="44">
        <f t="shared" si="4"/>
        <v>213.80744949371359</v>
      </c>
      <c r="Y13" s="44">
        <f t="shared" si="5"/>
        <v>0</v>
      </c>
      <c r="Z13" s="44">
        <f t="shared" si="6"/>
        <v>1169.7367477414896</v>
      </c>
      <c r="AA13" s="50">
        <f t="shared" si="7"/>
        <v>1175.8074494937136</v>
      </c>
      <c r="AB13" s="51">
        <f t="shared" si="8"/>
        <v>1093.5185077512288</v>
      </c>
      <c r="AC13" s="44">
        <f t="shared" si="8"/>
        <v>1099.1936519526162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0.86650348716649883</v>
      </c>
      <c r="AG13" s="44">
        <f t="shared" si="10"/>
        <v>2050.147250635936</v>
      </c>
      <c r="AH13" s="52">
        <f>HLOOKUP(I13,ElecAvoidedCostsWOCC!$A$5:$Q$50,T13+1,FALSE)</f>
        <v>0.86650348716649883</v>
      </c>
      <c r="AI13" s="44">
        <f t="shared" si="11"/>
        <v>0</v>
      </c>
      <c r="AJ13" s="44">
        <f t="shared" si="12"/>
        <v>2050.147250635936</v>
      </c>
      <c r="AK13" s="44">
        <f>HLOOKUP(I13,ElecAvoidedCostsWOCC!$A$5:$Q$50,G13+1,FALSE)*J13*L13</f>
        <v>0</v>
      </c>
      <c r="AL13" s="44">
        <f t="shared" si="13"/>
        <v>2050.147250635936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2050.1472506359364</v>
      </c>
      <c r="AN13" s="48">
        <f t="shared" si="14"/>
        <v>2255.1619756995301</v>
      </c>
      <c r="AO13" s="47">
        <f t="shared" si="15"/>
        <v>1.8748171485930964</v>
      </c>
      <c r="AP13" s="47">
        <f t="shared" si="16"/>
        <v>2.0516512005809373</v>
      </c>
    </row>
    <row r="14" spans="1:42" ht="13.5" customHeight="1">
      <c r="A14" s="55">
        <f>SUM(Y5:Y998)</f>
        <v>-205774.6400000001</v>
      </c>
      <c r="B14" s="97" t="s">
        <v>70</v>
      </c>
      <c r="C14" s="98">
        <v>18231134</v>
      </c>
      <c r="D14" s="61" t="s">
        <v>176</v>
      </c>
      <c r="E14" s="38" t="s">
        <v>1327</v>
      </c>
      <c r="F14" s="39" t="s">
        <v>1326</v>
      </c>
      <c r="G14" s="39">
        <v>12</v>
      </c>
      <c r="H14" s="39"/>
      <c r="I14" s="40" t="s">
        <v>271</v>
      </c>
      <c r="J14" s="41">
        <v>162</v>
      </c>
      <c r="K14" s="41">
        <v>91</v>
      </c>
      <c r="L14" s="41"/>
      <c r="M14" s="42">
        <v>37</v>
      </c>
      <c r="N14" s="42">
        <v>37</v>
      </c>
      <c r="O14" s="43">
        <v>14742</v>
      </c>
      <c r="P14" s="44">
        <v>5994</v>
      </c>
      <c r="Q14" s="44">
        <v>5994</v>
      </c>
      <c r="R14" s="45">
        <v>0</v>
      </c>
      <c r="S14" s="46">
        <v>0</v>
      </c>
      <c r="T14" s="39">
        <f t="shared" si="0"/>
        <v>12</v>
      </c>
      <c r="U14" s="47">
        <f t="shared" si="1"/>
        <v>1.1711005099481912E-2</v>
      </c>
      <c r="V14" s="48">
        <f t="shared" si="2"/>
        <v>0</v>
      </c>
      <c r="W14" s="49">
        <f t="shared" si="3"/>
        <v>9.7591709162349273E-4</v>
      </c>
      <c r="X14" s="44">
        <f t="shared" si="4"/>
        <v>1332.1848776146769</v>
      </c>
      <c r="Y14" s="44">
        <f t="shared" si="5"/>
        <v>0</v>
      </c>
      <c r="Z14" s="44">
        <f t="shared" si="6"/>
        <v>7288.3597359277437</v>
      </c>
      <c r="AA14" s="50">
        <f t="shared" si="7"/>
        <v>7326.1848776146771</v>
      </c>
      <c r="AB14" s="51">
        <f t="shared" si="8"/>
        <v>6813.4614713730416</v>
      </c>
      <c r="AC14" s="44">
        <f t="shared" si="8"/>
        <v>6848.8219852432239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0.86650348716649883</v>
      </c>
      <c r="AG14" s="44">
        <f t="shared" si="10"/>
        <v>12773.994407808525</v>
      </c>
      <c r="AH14" s="52">
        <f>HLOOKUP(I14,ElecAvoidedCostsWOCC!$A$5:$Q$50,T14+1,FALSE)</f>
        <v>0.86650348716649883</v>
      </c>
      <c r="AI14" s="44">
        <f t="shared" si="11"/>
        <v>0</v>
      </c>
      <c r="AJ14" s="44">
        <f t="shared" si="12"/>
        <v>12773.994407808525</v>
      </c>
      <c r="AK14" s="44">
        <f>HLOOKUP(I14,ElecAvoidedCostsWOCC!$A$5:$Q$50,G14+1,FALSE)*J14*L14</f>
        <v>0</v>
      </c>
      <c r="AL14" s="44">
        <f t="shared" si="13"/>
        <v>12773.994407808525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12773.994407808526</v>
      </c>
      <c r="AN14" s="48">
        <f t="shared" si="14"/>
        <v>14051.39384858938</v>
      </c>
      <c r="AO14" s="47">
        <f t="shared" si="15"/>
        <v>1.874817148593096</v>
      </c>
      <c r="AP14" s="47">
        <f t="shared" si="16"/>
        <v>2.0516512005809373</v>
      </c>
    </row>
    <row r="15" spans="1:42" ht="13.5" customHeight="1">
      <c r="A15" s="57" t="s">
        <v>258</v>
      </c>
      <c r="B15" s="97" t="s">
        <v>70</v>
      </c>
      <c r="C15" s="98">
        <v>18231134</v>
      </c>
      <c r="D15" s="61" t="s">
        <v>176</v>
      </c>
      <c r="E15" s="38" t="s">
        <v>1328</v>
      </c>
      <c r="F15" s="39" t="s">
        <v>1329</v>
      </c>
      <c r="G15" s="39">
        <v>12</v>
      </c>
      <c r="H15" s="39"/>
      <c r="I15" s="40" t="s">
        <v>271</v>
      </c>
      <c r="J15" s="41">
        <v>9</v>
      </c>
      <c r="K15" s="41">
        <v>181</v>
      </c>
      <c r="L15" s="41"/>
      <c r="M15" s="42">
        <v>65</v>
      </c>
      <c r="N15" s="42">
        <v>65</v>
      </c>
      <c r="O15" s="43">
        <v>1629</v>
      </c>
      <c r="P15" s="44">
        <v>585</v>
      </c>
      <c r="Q15" s="44">
        <v>585</v>
      </c>
      <c r="R15" s="45">
        <v>0</v>
      </c>
      <c r="S15" s="46">
        <v>0</v>
      </c>
      <c r="T15" s="39">
        <f t="shared" si="0"/>
        <v>12</v>
      </c>
      <c r="U15" s="47">
        <f t="shared" si="1"/>
        <v>1.2940732130685142E-3</v>
      </c>
      <c r="V15" s="48">
        <f t="shared" si="2"/>
        <v>0</v>
      </c>
      <c r="W15" s="49">
        <f t="shared" si="3"/>
        <v>1.0783943442237619E-4</v>
      </c>
      <c r="X15" s="44">
        <f t="shared" si="4"/>
        <v>147.20724227610287</v>
      </c>
      <c r="Y15" s="44">
        <f t="shared" si="5"/>
        <v>0</v>
      </c>
      <c r="Z15" s="44">
        <f t="shared" si="6"/>
        <v>805.36820036808399</v>
      </c>
      <c r="AA15" s="50">
        <f t="shared" si="7"/>
        <v>732.20724227610287</v>
      </c>
      <c r="AB15" s="51">
        <f t="shared" si="8"/>
        <v>752.891652209109</v>
      </c>
      <c r="AC15" s="44">
        <f t="shared" si="8"/>
        <v>684.49774915967362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0.86650348716649883</v>
      </c>
      <c r="AG15" s="44">
        <f t="shared" si="10"/>
        <v>1411.5341805942267</v>
      </c>
      <c r="AH15" s="52">
        <f>HLOOKUP(I15,ElecAvoidedCostsWOCC!$A$5:$Q$50,T15+1,FALSE)</f>
        <v>0.86650348716649883</v>
      </c>
      <c r="AI15" s="44">
        <f t="shared" si="11"/>
        <v>0</v>
      </c>
      <c r="AJ15" s="44">
        <f t="shared" si="12"/>
        <v>1411.5341805942267</v>
      </c>
      <c r="AK15" s="44">
        <f>HLOOKUP(I15,ElecAvoidedCostsWOCC!$A$5:$Q$50,G15+1,FALSE)*J15*L15</f>
        <v>0</v>
      </c>
      <c r="AL15" s="44">
        <f t="shared" si="13"/>
        <v>1411.5341805942267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1411.5341805942267</v>
      </c>
      <c r="AN15" s="48">
        <f t="shared" si="14"/>
        <v>1552.6875986536495</v>
      </c>
      <c r="AO15" s="47">
        <f t="shared" si="15"/>
        <v>1.874817148593096</v>
      </c>
      <c r="AP15" s="47">
        <f t="shared" si="16"/>
        <v>2.2683604154430204</v>
      </c>
    </row>
    <row r="16" spans="1:42" ht="13.5" customHeight="1">
      <c r="A16" s="54">
        <f>SUM(U5:U997)</f>
        <v>13.335489971968956</v>
      </c>
      <c r="B16" s="97" t="s">
        <v>70</v>
      </c>
      <c r="C16" s="98">
        <v>18231134</v>
      </c>
      <c r="D16" s="61" t="s">
        <v>176</v>
      </c>
      <c r="E16" s="38" t="s">
        <v>1330</v>
      </c>
      <c r="F16" s="39" t="s">
        <v>1329</v>
      </c>
      <c r="G16" s="39">
        <v>12</v>
      </c>
      <c r="H16" s="39"/>
      <c r="I16" s="40" t="s">
        <v>271</v>
      </c>
      <c r="J16" s="41">
        <v>1634</v>
      </c>
      <c r="K16" s="41">
        <v>183</v>
      </c>
      <c r="L16" s="41"/>
      <c r="M16" s="42">
        <v>65</v>
      </c>
      <c r="N16" s="42">
        <v>65</v>
      </c>
      <c r="O16" s="43">
        <v>299022</v>
      </c>
      <c r="P16" s="44">
        <v>106210</v>
      </c>
      <c r="Q16" s="44">
        <v>106210</v>
      </c>
      <c r="R16" s="45">
        <v>0</v>
      </c>
      <c r="S16" s="46">
        <v>0</v>
      </c>
      <c r="T16" s="39">
        <f t="shared" si="0"/>
        <v>12</v>
      </c>
      <c r="U16" s="47">
        <f t="shared" si="1"/>
        <v>0.23754227152742374</v>
      </c>
      <c r="V16" s="48">
        <f t="shared" si="2"/>
        <v>0</v>
      </c>
      <c r="W16" s="49">
        <f t="shared" si="3"/>
        <v>1.9795189293951979E-2</v>
      </c>
      <c r="X16" s="44">
        <f t="shared" si="4"/>
        <v>27021.610804103646</v>
      </c>
      <c r="Y16" s="44">
        <f t="shared" si="5"/>
        <v>0</v>
      </c>
      <c r="Z16" s="44">
        <f t="shared" si="6"/>
        <v>147834.75138763979</v>
      </c>
      <c r="AA16" s="50">
        <f t="shared" si="7"/>
        <v>133231.61080410364</v>
      </c>
      <c r="AB16" s="51">
        <f t="shared" si="8"/>
        <v>138202.06729703635</v>
      </c>
      <c r="AC16" s="44">
        <f t="shared" si="8"/>
        <v>124550.44480144304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0.86650348716649883</v>
      </c>
      <c r="AG16" s="44">
        <f t="shared" si="10"/>
        <v>259103.60573950081</v>
      </c>
      <c r="AH16" s="52">
        <f>HLOOKUP(I16,ElecAvoidedCostsWOCC!$A$5:$Q$50,T16+1,FALSE)</f>
        <v>0.86650348716649883</v>
      </c>
      <c r="AI16" s="44">
        <f t="shared" si="11"/>
        <v>0</v>
      </c>
      <c r="AJ16" s="44">
        <f t="shared" si="12"/>
        <v>259103.60573950081</v>
      </c>
      <c r="AK16" s="44">
        <f>HLOOKUP(I16,ElecAvoidedCostsWOCC!$A$5:$Q$50,G16+1,FALSE)*J16*L16</f>
        <v>0</v>
      </c>
      <c r="AL16" s="44">
        <f t="shared" si="13"/>
        <v>259103.60573950081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259103.60573950081</v>
      </c>
      <c r="AN16" s="48">
        <f t="shared" si="14"/>
        <v>285013.96631345089</v>
      </c>
      <c r="AO16" s="47">
        <f t="shared" si="15"/>
        <v>1.8748171485930956</v>
      </c>
      <c r="AP16" s="47">
        <f t="shared" si="16"/>
        <v>2.2883416174692677</v>
      </c>
    </row>
    <row r="17" spans="1:42" ht="13.5" customHeight="1">
      <c r="A17" s="58" t="s">
        <v>261</v>
      </c>
      <c r="B17" s="97" t="s">
        <v>70</v>
      </c>
      <c r="C17" s="98">
        <v>18231134</v>
      </c>
      <c r="D17" s="61" t="s">
        <v>176</v>
      </c>
      <c r="E17" s="38" t="s">
        <v>1331</v>
      </c>
      <c r="F17" s="39" t="s">
        <v>1332</v>
      </c>
      <c r="G17" s="39">
        <v>12</v>
      </c>
      <c r="H17" s="39"/>
      <c r="I17" s="40" t="s">
        <v>271</v>
      </c>
      <c r="J17" s="41">
        <v>34</v>
      </c>
      <c r="K17" s="41">
        <v>417</v>
      </c>
      <c r="L17" s="41"/>
      <c r="M17" s="42">
        <v>65</v>
      </c>
      <c r="N17" s="42">
        <v>65</v>
      </c>
      <c r="O17" s="43">
        <v>14178</v>
      </c>
      <c r="P17" s="44">
        <v>2210</v>
      </c>
      <c r="Q17" s="44">
        <v>2210</v>
      </c>
      <c r="R17" s="45">
        <v>0</v>
      </c>
      <c r="S17" s="46">
        <v>0</v>
      </c>
      <c r="T17" s="39">
        <f t="shared" si="0"/>
        <v>12</v>
      </c>
      <c r="U17" s="47">
        <f t="shared" si="1"/>
        <v>1.1262965018345852E-2</v>
      </c>
      <c r="V17" s="48">
        <f t="shared" si="2"/>
        <v>0</v>
      </c>
      <c r="W17" s="49">
        <f t="shared" si="3"/>
        <v>9.3858041819548774E-4</v>
      </c>
      <c r="X17" s="44">
        <f t="shared" si="4"/>
        <v>1281.2180976001146</v>
      </c>
      <c r="Y17" s="44">
        <f t="shared" si="5"/>
        <v>0</v>
      </c>
      <c r="Z17" s="44">
        <f t="shared" si="6"/>
        <v>7009.521390312274</v>
      </c>
      <c r="AA17" s="50">
        <f t="shared" si="7"/>
        <v>3491.2180976001146</v>
      </c>
      <c r="AB17" s="51">
        <f t="shared" si="8"/>
        <v>6552.7918017315824</v>
      </c>
      <c r="AC17" s="44">
        <f t="shared" si="8"/>
        <v>3263.735718051897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0.86650348716649883</v>
      </c>
      <c r="AG17" s="44">
        <f t="shared" si="10"/>
        <v>12285.286441046621</v>
      </c>
      <c r="AH17" s="52">
        <f>HLOOKUP(I17,ElecAvoidedCostsWOCC!$A$5:$Q$50,T17+1,FALSE)</f>
        <v>0.86650348716649883</v>
      </c>
      <c r="AI17" s="44">
        <f t="shared" si="11"/>
        <v>0</v>
      </c>
      <c r="AJ17" s="44">
        <f t="shared" si="12"/>
        <v>12285.286441046621</v>
      </c>
      <c r="AK17" s="44">
        <f>HLOOKUP(I17,ElecAvoidedCostsWOCC!$A$5:$Q$50,G17+1,FALSE)*J17*L17</f>
        <v>0</v>
      </c>
      <c r="AL17" s="44">
        <f t="shared" si="13"/>
        <v>12285.286441046621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12285.286441046619</v>
      </c>
      <c r="AN17" s="48">
        <f t="shared" si="14"/>
        <v>13513.815085151282</v>
      </c>
      <c r="AO17" s="47">
        <f t="shared" si="15"/>
        <v>1.8748171485930956</v>
      </c>
      <c r="AP17" s="47">
        <f t="shared" si="16"/>
        <v>4.1405972335338452</v>
      </c>
    </row>
    <row r="18" spans="1:42" ht="13.5" customHeight="1">
      <c r="A18" s="59">
        <f>A6+A8</f>
        <v>7468216.0999999996</v>
      </c>
      <c r="B18" s="97" t="s">
        <v>70</v>
      </c>
      <c r="C18" s="98">
        <v>18231134</v>
      </c>
      <c r="D18" s="61" t="s">
        <v>176</v>
      </c>
      <c r="E18" s="38" t="s">
        <v>1333</v>
      </c>
      <c r="F18" s="39" t="s">
        <v>1332</v>
      </c>
      <c r="G18" s="39">
        <v>12</v>
      </c>
      <c r="H18" s="39"/>
      <c r="I18" s="40" t="s">
        <v>271</v>
      </c>
      <c r="J18" s="41">
        <v>5</v>
      </c>
      <c r="K18" s="41">
        <v>420</v>
      </c>
      <c r="L18" s="41"/>
      <c r="M18" s="42">
        <v>65</v>
      </c>
      <c r="N18" s="42">
        <v>65</v>
      </c>
      <c r="O18" s="43">
        <v>2100</v>
      </c>
      <c r="P18" s="44">
        <v>325</v>
      </c>
      <c r="Q18" s="44">
        <v>325</v>
      </c>
      <c r="R18" s="45">
        <v>0</v>
      </c>
      <c r="S18" s="46">
        <v>0</v>
      </c>
      <c r="T18" s="39">
        <f t="shared" si="0"/>
        <v>12</v>
      </c>
      <c r="U18" s="47">
        <f t="shared" si="1"/>
        <v>1.668234344655543E-3</v>
      </c>
      <c r="V18" s="48">
        <f t="shared" si="2"/>
        <v>0</v>
      </c>
      <c r="W18" s="49">
        <f t="shared" si="3"/>
        <v>1.3901952872129525E-4</v>
      </c>
      <c r="X18" s="44">
        <f t="shared" si="4"/>
        <v>189.76992558613628</v>
      </c>
      <c r="Y18" s="44">
        <f t="shared" si="5"/>
        <v>0</v>
      </c>
      <c r="Z18" s="44">
        <f t="shared" si="6"/>
        <v>1038.2278826107895</v>
      </c>
      <c r="AA18" s="50">
        <f t="shared" si="7"/>
        <v>514.76992558613631</v>
      </c>
      <c r="AB18" s="51">
        <f t="shared" si="8"/>
        <v>970.57855717564678</v>
      </c>
      <c r="AC18" s="44">
        <f t="shared" si="8"/>
        <v>481.22831222411543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0.86650348716649883</v>
      </c>
      <c r="AG18" s="44">
        <f t="shared" si="10"/>
        <v>1819.6573230496474</v>
      </c>
      <c r="AH18" s="52">
        <f>HLOOKUP(I18,ElecAvoidedCostsWOCC!$A$5:$Q$50,T18+1,FALSE)</f>
        <v>0.86650348716649883</v>
      </c>
      <c r="AI18" s="44">
        <f t="shared" si="11"/>
        <v>0</v>
      </c>
      <c r="AJ18" s="44">
        <f t="shared" si="12"/>
        <v>1819.6573230496474</v>
      </c>
      <c r="AK18" s="44">
        <f>HLOOKUP(I18,ElecAvoidedCostsWOCC!$A$5:$Q$50,G18+1,FALSE)*J18*L18</f>
        <v>0</v>
      </c>
      <c r="AL18" s="44">
        <f t="shared" si="13"/>
        <v>1819.6573230496474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1819.6573230496474</v>
      </c>
      <c r="AN18" s="48">
        <f t="shared" si="14"/>
        <v>2001.6230553546122</v>
      </c>
      <c r="AO18" s="47">
        <f t="shared" si="15"/>
        <v>1.8748171485930962</v>
      </c>
      <c r="AP18" s="47">
        <f t="shared" si="16"/>
        <v>4.1594041840631055</v>
      </c>
    </row>
    <row r="19" spans="1:42" ht="13.5" customHeight="1">
      <c r="A19" s="58" t="s">
        <v>231</v>
      </c>
      <c r="B19" s="97" t="s">
        <v>70</v>
      </c>
      <c r="C19" s="98">
        <v>18231134</v>
      </c>
      <c r="D19" s="61" t="s">
        <v>176</v>
      </c>
      <c r="E19" s="38" t="s">
        <v>1334</v>
      </c>
      <c r="F19" s="39" t="s">
        <v>1335</v>
      </c>
      <c r="G19" s="39">
        <v>12</v>
      </c>
      <c r="H19" s="39"/>
      <c r="I19" s="40" t="s">
        <v>271</v>
      </c>
      <c r="J19" s="41">
        <v>1</v>
      </c>
      <c r="K19" s="41">
        <v>272</v>
      </c>
      <c r="L19" s="41"/>
      <c r="M19" s="42">
        <v>100</v>
      </c>
      <c r="N19" s="42">
        <v>100</v>
      </c>
      <c r="O19" s="43">
        <v>272</v>
      </c>
      <c r="P19" s="44">
        <v>100</v>
      </c>
      <c r="Q19" s="44">
        <v>100</v>
      </c>
      <c r="R19" s="45">
        <v>0</v>
      </c>
      <c r="S19" s="46">
        <v>0</v>
      </c>
      <c r="T19" s="39">
        <f t="shared" si="0"/>
        <v>12</v>
      </c>
      <c r="U19" s="47">
        <f t="shared" si="1"/>
        <v>2.160760674982418E-4</v>
      </c>
      <c r="V19" s="48">
        <f t="shared" si="2"/>
        <v>0</v>
      </c>
      <c r="W19" s="49">
        <f t="shared" si="3"/>
        <v>1.8006338958186816E-5</v>
      </c>
      <c r="X19" s="44">
        <f t="shared" si="4"/>
        <v>24.579723694966226</v>
      </c>
      <c r="Y19" s="44">
        <f t="shared" si="5"/>
        <v>0</v>
      </c>
      <c r="Z19" s="44">
        <f t="shared" si="6"/>
        <v>134.47523050958799</v>
      </c>
      <c r="AA19" s="50">
        <f t="shared" si="7"/>
        <v>124.57972369496622</v>
      </c>
      <c r="AB19" s="51">
        <f t="shared" si="8"/>
        <v>125.71303216751237</v>
      </c>
      <c r="AC19" s="44">
        <f t="shared" si="8"/>
        <v>116.46230129472394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0.86650348716649883</v>
      </c>
      <c r="AG19" s="44">
        <f t="shared" si="10"/>
        <v>235.68894850928768</v>
      </c>
      <c r="AH19" s="52">
        <f>HLOOKUP(I19,ElecAvoidedCostsWOCC!$A$5:$Q$50,T19+1,FALSE)</f>
        <v>0.86650348716649883</v>
      </c>
      <c r="AI19" s="44">
        <f t="shared" si="11"/>
        <v>0</v>
      </c>
      <c r="AJ19" s="44">
        <f t="shared" si="12"/>
        <v>235.68894850928768</v>
      </c>
      <c r="AK19" s="44">
        <f>HLOOKUP(I19,ElecAvoidedCostsWOCC!$A$5:$Q$50,G19+1,FALSE)*J19*L19</f>
        <v>0</v>
      </c>
      <c r="AL19" s="44">
        <f t="shared" si="13"/>
        <v>235.68894850928768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235.68894850928768</v>
      </c>
      <c r="AN19" s="48">
        <f t="shared" si="14"/>
        <v>259.2578433602165</v>
      </c>
      <c r="AO19" s="47">
        <f t="shared" si="15"/>
        <v>1.874817148593096</v>
      </c>
      <c r="AP19" s="47">
        <f t="shared" si="16"/>
        <v>2.2261095691740516</v>
      </c>
    </row>
    <row r="20" spans="1:42" ht="13.5" customHeight="1">
      <c r="A20" s="59">
        <f>A8+SUM(Q5:Q904)</f>
        <v>7111792.6999999983</v>
      </c>
      <c r="B20" s="97" t="s">
        <v>70</v>
      </c>
      <c r="C20" s="98">
        <v>18231134</v>
      </c>
      <c r="D20" s="61" t="s">
        <v>176</v>
      </c>
      <c r="E20" s="38" t="s">
        <v>1336</v>
      </c>
      <c r="F20" s="39" t="s">
        <v>1335</v>
      </c>
      <c r="G20" s="39">
        <v>12</v>
      </c>
      <c r="H20" s="39"/>
      <c r="I20" s="40" t="s">
        <v>271</v>
      </c>
      <c r="J20" s="41">
        <v>90</v>
      </c>
      <c r="K20" s="41">
        <v>274</v>
      </c>
      <c r="L20" s="41"/>
      <c r="M20" s="42">
        <v>100</v>
      </c>
      <c r="N20" s="42">
        <v>100</v>
      </c>
      <c r="O20" s="43">
        <v>24660</v>
      </c>
      <c r="P20" s="44">
        <v>9000</v>
      </c>
      <c r="Q20" s="44">
        <v>9000</v>
      </c>
      <c r="R20" s="45">
        <v>0</v>
      </c>
      <c r="S20" s="46">
        <v>0</v>
      </c>
      <c r="T20" s="39">
        <f t="shared" si="0"/>
        <v>12</v>
      </c>
      <c r="U20" s="47">
        <f t="shared" si="1"/>
        <v>1.9589837590097949E-2</v>
      </c>
      <c r="V20" s="48">
        <f t="shared" si="2"/>
        <v>0</v>
      </c>
      <c r="W20" s="49">
        <f t="shared" si="3"/>
        <v>1.6324864658414959E-3</v>
      </c>
      <c r="X20" s="44">
        <f t="shared" si="4"/>
        <v>2228.4411261686291</v>
      </c>
      <c r="Y20" s="44">
        <f t="shared" si="5"/>
        <v>0</v>
      </c>
      <c r="Z20" s="44">
        <f t="shared" si="6"/>
        <v>12191.761707229558</v>
      </c>
      <c r="AA20" s="50">
        <f t="shared" si="7"/>
        <v>11228.441126168629</v>
      </c>
      <c r="AB20" s="51">
        <f t="shared" ref="AB20:AC23" si="18">Z20/(1+ElecDiscountRate)^1</f>
        <v>11397.365342834026</v>
      </c>
      <c r="AC20" s="44">
        <f t="shared" si="18"/>
        <v>10496.813243122959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0.86650348716649883</v>
      </c>
      <c r="AG20" s="44">
        <f t="shared" si="10"/>
        <v>21367.975993525863</v>
      </c>
      <c r="AH20" s="52">
        <f>HLOOKUP(I20,ElecAvoidedCostsWOCC!$A$5:$Q$50,T20+1,FALSE)</f>
        <v>0.86650348716649883</v>
      </c>
      <c r="AI20" s="44">
        <f t="shared" si="11"/>
        <v>0</v>
      </c>
      <c r="AJ20" s="44">
        <f t="shared" si="12"/>
        <v>21367.975993525863</v>
      </c>
      <c r="AK20" s="44">
        <f>HLOOKUP(I20,ElecAvoidedCostsWOCC!$A$5:$Q$50,G20+1,FALSE)*J20*L20</f>
        <v>0</v>
      </c>
      <c r="AL20" s="44">
        <f t="shared" si="13"/>
        <v>21367.975993525863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21367.975993525863</v>
      </c>
      <c r="AN20" s="48">
        <f t="shared" si="14"/>
        <v>23504.77359287845</v>
      </c>
      <c r="AO20" s="47">
        <f t="shared" si="15"/>
        <v>1.874817148593096</v>
      </c>
      <c r="AP20" s="47">
        <f t="shared" si="16"/>
        <v>2.2392294736002589</v>
      </c>
    </row>
    <row r="21" spans="1:42" ht="13.5" customHeight="1">
      <c r="A21" s="58" t="s">
        <v>245</v>
      </c>
      <c r="B21" s="97" t="s">
        <v>70</v>
      </c>
      <c r="C21" s="98">
        <v>18231134</v>
      </c>
      <c r="D21" s="61" t="s">
        <v>176</v>
      </c>
      <c r="E21" s="38" t="s">
        <v>1337</v>
      </c>
      <c r="F21" s="39" t="s">
        <v>1338</v>
      </c>
      <c r="G21" s="39">
        <v>12</v>
      </c>
      <c r="H21" s="39"/>
      <c r="I21" s="40" t="s">
        <v>271</v>
      </c>
      <c r="J21" s="41">
        <v>18</v>
      </c>
      <c r="K21" s="41">
        <v>363</v>
      </c>
      <c r="L21" s="41"/>
      <c r="M21" s="42">
        <v>127</v>
      </c>
      <c r="N21" s="42">
        <v>127</v>
      </c>
      <c r="O21" s="43">
        <v>6534</v>
      </c>
      <c r="P21" s="44">
        <v>2286</v>
      </c>
      <c r="Q21" s="44">
        <v>2286</v>
      </c>
      <c r="R21" s="45">
        <v>0</v>
      </c>
      <c r="S21" s="46">
        <v>0</v>
      </c>
      <c r="T21" s="39">
        <f t="shared" si="0"/>
        <v>12</v>
      </c>
      <c r="U21" s="47">
        <f t="shared" si="1"/>
        <v>5.1905920037996749E-3</v>
      </c>
      <c r="V21" s="48">
        <f t="shared" si="2"/>
        <v>0</v>
      </c>
      <c r="W21" s="49">
        <f t="shared" si="3"/>
        <v>4.3254933364997295E-4</v>
      </c>
      <c r="X21" s="44">
        <f t="shared" si="4"/>
        <v>590.45556846657837</v>
      </c>
      <c r="Y21" s="44">
        <f t="shared" si="5"/>
        <v>0</v>
      </c>
      <c r="Z21" s="44">
        <f t="shared" si="6"/>
        <v>3230.3718976089995</v>
      </c>
      <c r="AA21" s="50">
        <f t="shared" si="7"/>
        <v>2876.4555684665784</v>
      </c>
      <c r="AB21" s="51">
        <f t="shared" si="18"/>
        <v>3019.885853612227</v>
      </c>
      <c r="AC21" s="44">
        <f t="shared" si="18"/>
        <v>2689.0301659031302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0.86650348716649883</v>
      </c>
      <c r="AG21" s="44">
        <f t="shared" si="10"/>
        <v>5661.7337851459033</v>
      </c>
      <c r="AH21" s="52">
        <f>HLOOKUP(I21,ElecAvoidedCostsWOCC!$A$5:$Q$50,T21+1,FALSE)</f>
        <v>0.86650348716649883</v>
      </c>
      <c r="AI21" s="44">
        <f t="shared" si="11"/>
        <v>0</v>
      </c>
      <c r="AJ21" s="44">
        <f t="shared" si="12"/>
        <v>5661.7337851459033</v>
      </c>
      <c r="AK21" s="44">
        <f>HLOOKUP(I21,ElecAvoidedCostsWOCC!$A$5:$Q$50,G21+1,FALSE)*J21*L21</f>
        <v>0</v>
      </c>
      <c r="AL21" s="44">
        <f t="shared" si="13"/>
        <v>5661.7337851459033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5661.7337851459033</v>
      </c>
      <c r="AN21" s="48">
        <f t="shared" si="14"/>
        <v>6227.907163660494</v>
      </c>
      <c r="AO21" s="47">
        <f t="shared" si="15"/>
        <v>1.874817148593096</v>
      </c>
      <c r="AP21" s="47">
        <f t="shared" si="16"/>
        <v>2.3160421339374624</v>
      </c>
    </row>
    <row r="22" spans="1:42" ht="13.5" customHeight="1">
      <c r="A22" s="60">
        <f>(SUM(AM5:AM998)/(SUM(AB5:AB998)))</f>
        <v>2.0550559099177725</v>
      </c>
      <c r="B22" s="97" t="s">
        <v>70</v>
      </c>
      <c r="C22" s="98">
        <v>18231134</v>
      </c>
      <c r="D22" s="61" t="s">
        <v>176</v>
      </c>
      <c r="E22" s="38" t="s">
        <v>1339</v>
      </c>
      <c r="F22" s="39" t="s">
        <v>1338</v>
      </c>
      <c r="G22" s="39">
        <v>12</v>
      </c>
      <c r="H22" s="39"/>
      <c r="I22" s="40" t="s">
        <v>271</v>
      </c>
      <c r="J22" s="41">
        <v>1394</v>
      </c>
      <c r="K22" s="41">
        <v>366</v>
      </c>
      <c r="L22" s="41"/>
      <c r="M22" s="42">
        <v>127</v>
      </c>
      <c r="N22" s="42">
        <v>127</v>
      </c>
      <c r="O22" s="43">
        <v>510204</v>
      </c>
      <c r="P22" s="44">
        <v>177038</v>
      </c>
      <c r="Q22" s="44">
        <v>177038</v>
      </c>
      <c r="R22" s="45">
        <v>0</v>
      </c>
      <c r="S22" s="46">
        <v>0</v>
      </c>
      <c r="T22" s="39">
        <f t="shared" si="0"/>
        <v>12</v>
      </c>
      <c r="U22" s="47">
        <f t="shared" si="1"/>
        <v>0.40530468360982708</v>
      </c>
      <c r="V22" s="48">
        <f t="shared" si="2"/>
        <v>0</v>
      </c>
      <c r="W22" s="49">
        <f t="shared" si="3"/>
        <v>3.3775390300818921E-2</v>
      </c>
      <c r="X22" s="44">
        <f t="shared" si="4"/>
        <v>46105.416720832902</v>
      </c>
      <c r="Y22" s="44">
        <f t="shared" si="5"/>
        <v>0</v>
      </c>
      <c r="Z22" s="44">
        <f t="shared" si="6"/>
        <v>252241.9136283597</v>
      </c>
      <c r="AA22" s="50">
        <f t="shared" si="7"/>
        <v>223143.4167208329</v>
      </c>
      <c r="AB22" s="51">
        <f t="shared" si="18"/>
        <v>235806.22008821135</v>
      </c>
      <c r="AC22" s="44">
        <f t="shared" si="18"/>
        <v>208603.73630067578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0.86650348716649883</v>
      </c>
      <c r="AG22" s="44">
        <f t="shared" si="10"/>
        <v>442093.54516629636</v>
      </c>
      <c r="AH22" s="52">
        <f>HLOOKUP(I22,ElecAvoidedCostsWOCC!$A$5:$Q$50,T22+1,FALSE)</f>
        <v>0.86650348716649883</v>
      </c>
      <c r="AI22" s="44">
        <f t="shared" si="11"/>
        <v>0</v>
      </c>
      <c r="AJ22" s="44">
        <f t="shared" si="12"/>
        <v>442093.54516629636</v>
      </c>
      <c r="AK22" s="44">
        <f>HLOOKUP(I22,ElecAvoidedCostsWOCC!$A$5:$Q$50,G22+1,FALSE)*J22*L22</f>
        <v>0</v>
      </c>
      <c r="AL22" s="44">
        <f t="shared" si="13"/>
        <v>442093.54516629636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442093.54516629636</v>
      </c>
      <c r="AN22" s="48">
        <f t="shared" si="14"/>
        <v>486302.89968292601</v>
      </c>
      <c r="AO22" s="47">
        <f t="shared" si="15"/>
        <v>1.8748171485930956</v>
      </c>
      <c r="AP22" s="47">
        <f t="shared" si="16"/>
        <v>2.3312281376493762</v>
      </c>
    </row>
    <row r="23" spans="1:42" ht="13.5" customHeight="1">
      <c r="A23" s="58" t="s">
        <v>246</v>
      </c>
      <c r="B23" s="97" t="s">
        <v>70</v>
      </c>
      <c r="C23" s="98">
        <v>18231134</v>
      </c>
      <c r="D23" s="61" t="s">
        <v>176</v>
      </c>
      <c r="E23" s="38" t="s">
        <v>1340</v>
      </c>
      <c r="F23" s="39" t="s">
        <v>1341</v>
      </c>
      <c r="G23" s="39">
        <v>12</v>
      </c>
      <c r="H23" s="39"/>
      <c r="I23" s="40" t="s">
        <v>271</v>
      </c>
      <c r="J23" s="41">
        <v>3</v>
      </c>
      <c r="K23" s="41">
        <v>840</v>
      </c>
      <c r="L23" s="41"/>
      <c r="M23" s="42">
        <v>127</v>
      </c>
      <c r="N23" s="42">
        <v>127</v>
      </c>
      <c r="O23" s="43">
        <v>2520</v>
      </c>
      <c r="P23" s="44">
        <v>381</v>
      </c>
      <c r="Q23" s="44">
        <v>381</v>
      </c>
      <c r="R23" s="45">
        <v>0</v>
      </c>
      <c r="S23" s="46">
        <v>0</v>
      </c>
      <c r="T23" s="39">
        <f t="shared" si="0"/>
        <v>12</v>
      </c>
      <c r="U23" s="47">
        <f t="shared" si="1"/>
        <v>2.0018812135866519E-3</v>
      </c>
      <c r="V23" s="48">
        <f t="shared" si="2"/>
        <v>0</v>
      </c>
      <c r="W23" s="49">
        <f t="shared" si="3"/>
        <v>1.6682343446555432E-4</v>
      </c>
      <c r="X23" s="44">
        <f t="shared" si="4"/>
        <v>227.72391070336357</v>
      </c>
      <c r="Y23" s="44">
        <f t="shared" si="5"/>
        <v>0</v>
      </c>
      <c r="Z23" s="44">
        <f t="shared" si="6"/>
        <v>1245.8734591329476</v>
      </c>
      <c r="AA23" s="50">
        <f t="shared" si="7"/>
        <v>608.72391070336357</v>
      </c>
      <c r="AB23" s="51">
        <f t="shared" si="18"/>
        <v>1164.6942686107764</v>
      </c>
      <c r="AC23" s="44">
        <f t="shared" si="18"/>
        <v>569.06040076971442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0.86650348716649883</v>
      </c>
      <c r="AG23" s="44">
        <f t="shared" si="10"/>
        <v>2183.5887876595771</v>
      </c>
      <c r="AH23" s="52">
        <f>HLOOKUP(I23,ElecAvoidedCostsWOCC!$A$5:$Q$50,T23+1,FALSE)</f>
        <v>0.86650348716649883</v>
      </c>
      <c r="AI23" s="44">
        <f t="shared" si="11"/>
        <v>0</v>
      </c>
      <c r="AJ23" s="44">
        <f t="shared" si="12"/>
        <v>2183.5887876595771</v>
      </c>
      <c r="AK23" s="44">
        <f>HLOOKUP(I23,ElecAvoidedCostsWOCC!$A$5:$Q$50,G23+1,FALSE)*J23*L23</f>
        <v>0</v>
      </c>
      <c r="AL23" s="44">
        <f t="shared" si="13"/>
        <v>2183.5887876595771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2183.5887876595771</v>
      </c>
      <c r="AN23" s="48">
        <f t="shared" si="14"/>
        <v>2401.9476664255349</v>
      </c>
      <c r="AO23" s="47">
        <f t="shared" si="15"/>
        <v>1.874817148593096</v>
      </c>
      <c r="AP23" s="47">
        <f t="shared" si="16"/>
        <v>4.220901090950357</v>
      </c>
    </row>
    <row r="24" spans="1:42" ht="13.5" customHeight="1">
      <c r="A24" s="60">
        <f>(SUM(AN5:AN998)/SUM(AC5:AC998))</f>
        <v>2.3743959924264679</v>
      </c>
      <c r="B24" s="97" t="s">
        <v>70</v>
      </c>
      <c r="C24" s="98">
        <v>18231134</v>
      </c>
      <c r="D24" s="61" t="s">
        <v>176</v>
      </c>
      <c r="E24" s="38" t="s">
        <v>1342</v>
      </c>
      <c r="F24" s="39" t="s">
        <v>1343</v>
      </c>
      <c r="G24" s="39">
        <v>9</v>
      </c>
      <c r="H24" s="39"/>
      <c r="I24" s="40" t="s">
        <v>270</v>
      </c>
      <c r="J24" s="41">
        <v>9</v>
      </c>
      <c r="K24" s="41">
        <v>153.30000000000001</v>
      </c>
      <c r="L24" s="41"/>
      <c r="M24" s="42">
        <v>60</v>
      </c>
      <c r="N24" s="42">
        <v>60</v>
      </c>
      <c r="O24" s="43">
        <v>1379.7</v>
      </c>
      <c r="P24" s="44">
        <v>540</v>
      </c>
      <c r="Q24" s="44">
        <v>540</v>
      </c>
      <c r="R24" s="45"/>
      <c r="S24" s="46"/>
      <c r="T24" s="39">
        <f t="shared" ref="T24:T86" si="19">G24+H24</f>
        <v>9</v>
      </c>
      <c r="U24" s="47">
        <f t="shared" ref="U24:U86" si="20">(O24/$A$10)*T24</f>
        <v>8.2202247332901894E-4</v>
      </c>
      <c r="V24" s="48">
        <f t="shared" ref="V24:V86" si="21">N24-M24</f>
        <v>0</v>
      </c>
      <c r="W24" s="49">
        <f t="shared" ref="W24:W86" si="22">(O24/A$10)</f>
        <v>9.133583036989099E-5</v>
      </c>
      <c r="X24" s="44">
        <f t="shared" ref="X24:X86" si="23">W24*A$8</f>
        <v>124.67884111009155</v>
      </c>
      <c r="Y24" s="44">
        <f t="shared" ref="Y24:Y86" si="24">Q24-P24</f>
        <v>0</v>
      </c>
      <c r="Z24" s="44">
        <f t="shared" ref="Z24:Z86" si="25">X24+(A$6*W24)</f>
        <v>682.11571887528874</v>
      </c>
      <c r="AA24" s="50">
        <f t="shared" ref="AA24:AA86" si="26">Q24+X24</f>
        <v>664.67884111009153</v>
      </c>
      <c r="AB24" s="51">
        <f t="shared" ref="AB24:AB86" si="27">Z24/(1+ElecDiscountRate)^1</f>
        <v>637.67011206439997</v>
      </c>
      <c r="AC24" s="44">
        <f t="shared" ref="AC24:AC86" si="28">AA24/(1+ElecDiscountRate)^1</f>
        <v>621.36939432559734</v>
      </c>
      <c r="AD24" s="44">
        <f t="shared" ref="AD24:AD86" si="29">-PV(ElecDiscountRate,T24,R24)*J24</f>
        <v>0</v>
      </c>
      <c r="AE24" s="44">
        <f t="shared" ref="AE24:AE86" si="30">-PV(ElecDiscountRate,T24,S24)*J24</f>
        <v>0</v>
      </c>
      <c r="AF24" s="52">
        <f>HLOOKUP(I24,ElecAvoidedCostsWOCC!$A$5:$Q$50,G24+1,FALSE)</f>
        <v>0.63677272899882087</v>
      </c>
      <c r="AG24" s="44">
        <f t="shared" ref="AG24:AG86" si="31">AF24*J24*K24</f>
        <v>878.55533419967321</v>
      </c>
      <c r="AH24" s="52">
        <f>HLOOKUP(I24,ElecAvoidedCostsWOCC!$A$5:$Q$50,T24+1,FALSE)</f>
        <v>0.63677272899882087</v>
      </c>
      <c r="AI24" s="44">
        <f t="shared" ref="AI24:AI86" si="32">AH24*J24*L24</f>
        <v>0</v>
      </c>
      <c r="AJ24" s="44">
        <f t="shared" ref="AJ24:AJ86" si="33">AG24+AI24</f>
        <v>878.55533419967321</v>
      </c>
      <c r="AK24" s="44">
        <f>HLOOKUP(I24,ElecAvoidedCostsWOCC!$A$5:$Q$50,G24+1,FALSE)*J24*L24</f>
        <v>0</v>
      </c>
      <c r="AL24" s="44">
        <f t="shared" ref="AL24:AL86" si="34">AG24+AI24-AK24</f>
        <v>878.55533419967321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878.55533419967333</v>
      </c>
      <c r="AN24" s="48">
        <f t="shared" ref="AN24:AN86" si="35">AM24*1.1+AD24+AE24</f>
        <v>966.41086761964073</v>
      </c>
      <c r="AO24" s="47">
        <f t="shared" ref="AO24:AO86" si="36">IFERROR(AM24/AB24,0)</f>
        <v>1.3777583700064426</v>
      </c>
      <c r="AP24" s="47">
        <f t="shared" ref="AP24:AP86" si="37">AN24/AC24</f>
        <v>1.5552920315113585</v>
      </c>
    </row>
    <row r="25" spans="1:42" ht="13.5" customHeight="1">
      <c r="B25" s="97" t="s">
        <v>70</v>
      </c>
      <c r="C25" s="98">
        <v>18231134</v>
      </c>
      <c r="D25" s="61" t="s">
        <v>176</v>
      </c>
      <c r="E25" s="38" t="s">
        <v>1344</v>
      </c>
      <c r="F25" s="39" t="s">
        <v>1343</v>
      </c>
      <c r="G25" s="39">
        <v>9</v>
      </c>
      <c r="H25" s="39"/>
      <c r="I25" s="40" t="s">
        <v>270</v>
      </c>
      <c r="J25" s="41">
        <v>82</v>
      </c>
      <c r="K25" s="41">
        <v>153.4</v>
      </c>
      <c r="L25" s="41"/>
      <c r="M25" s="42">
        <v>60</v>
      </c>
      <c r="N25" s="42">
        <v>60</v>
      </c>
      <c r="O25" s="43">
        <v>12578.8</v>
      </c>
      <c r="P25" s="44">
        <v>4920</v>
      </c>
      <c r="Q25" s="44">
        <v>4920</v>
      </c>
      <c r="R25" s="45"/>
      <c r="S25" s="46"/>
      <c r="T25" s="39">
        <f t="shared" si="19"/>
        <v>9</v>
      </c>
      <c r="U25" s="47">
        <f t="shared" si="20"/>
        <v>7.4944236337689801E-3</v>
      </c>
      <c r="V25" s="48">
        <f t="shared" si="21"/>
        <v>0</v>
      </c>
      <c r="W25" s="49">
        <f t="shared" si="22"/>
        <v>8.3271373708544228E-4</v>
      </c>
      <c r="X25" s="44">
        <f t="shared" si="23"/>
        <v>1136.70378093471</v>
      </c>
      <c r="Y25" s="44">
        <f t="shared" si="24"/>
        <v>0</v>
      </c>
      <c r="Z25" s="44">
        <f t="shared" si="25"/>
        <v>6218.8861379926666</v>
      </c>
      <c r="AA25" s="50">
        <f t="shared" si="26"/>
        <v>6056.7037809347103</v>
      </c>
      <c r="AB25" s="51">
        <f t="shared" si="27"/>
        <v>5813.6731214290603</v>
      </c>
      <c r="AC25" s="44">
        <f t="shared" si="28"/>
        <v>5662.0583162893427</v>
      </c>
      <c r="AD25" s="44">
        <f t="shared" si="29"/>
        <v>0</v>
      </c>
      <c r="AE25" s="44">
        <f t="shared" si="30"/>
        <v>0</v>
      </c>
      <c r="AF25" s="52">
        <f>HLOOKUP(I25,ElecAvoidedCostsWOCC!$A$5:$Q$50,G25+1,FALSE)</f>
        <v>0.63677272899882087</v>
      </c>
      <c r="AG25" s="44">
        <f t="shared" si="31"/>
        <v>8009.8368035303683</v>
      </c>
      <c r="AH25" s="52">
        <f>HLOOKUP(I25,ElecAvoidedCostsWOCC!$A$5:$Q$50,T25+1,FALSE)</f>
        <v>0.63677272899882087</v>
      </c>
      <c r="AI25" s="44">
        <f t="shared" si="32"/>
        <v>0</v>
      </c>
      <c r="AJ25" s="44">
        <f t="shared" si="33"/>
        <v>8009.8368035303683</v>
      </c>
      <c r="AK25" s="44">
        <f>HLOOKUP(I25,ElecAvoidedCostsWOCC!$A$5:$Q$50,G25+1,FALSE)*J25*L25</f>
        <v>0</v>
      </c>
      <c r="AL25" s="44">
        <f t="shared" si="34"/>
        <v>8009.8368035303683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8009.8368035303674</v>
      </c>
      <c r="AN25" s="48">
        <f t="shared" si="35"/>
        <v>8810.8204838834044</v>
      </c>
      <c r="AO25" s="47">
        <f t="shared" si="36"/>
        <v>1.3777583700064422</v>
      </c>
      <c r="AP25" s="47">
        <f t="shared" si="37"/>
        <v>1.5561161668955785</v>
      </c>
    </row>
    <row r="26" spans="1:42" ht="13.5" customHeight="1">
      <c r="B26" s="97" t="s">
        <v>70</v>
      </c>
      <c r="C26" s="98">
        <v>18231134</v>
      </c>
      <c r="D26" s="61" t="s">
        <v>176</v>
      </c>
      <c r="E26" s="38" t="s">
        <v>1345</v>
      </c>
      <c r="F26" s="39" t="s">
        <v>1346</v>
      </c>
      <c r="G26" s="39">
        <v>16</v>
      </c>
      <c r="H26" s="39"/>
      <c r="I26" s="40" t="s">
        <v>271</v>
      </c>
      <c r="J26" s="41">
        <v>3</v>
      </c>
      <c r="K26" s="41">
        <v>139.59</v>
      </c>
      <c r="L26" s="41"/>
      <c r="M26" s="42">
        <v>130.65</v>
      </c>
      <c r="N26" s="42">
        <v>130.65</v>
      </c>
      <c r="O26" s="43">
        <v>418.77</v>
      </c>
      <c r="P26" s="44">
        <v>391.95</v>
      </c>
      <c r="Q26" s="44">
        <v>391.95</v>
      </c>
      <c r="R26" s="45">
        <v>0</v>
      </c>
      <c r="S26" s="46">
        <v>0</v>
      </c>
      <c r="T26" s="39">
        <f t="shared" si="19"/>
        <v>16</v>
      </c>
      <c r="U26" s="47">
        <f t="shared" si="20"/>
        <v>4.4355968032469952E-4</v>
      </c>
      <c r="V26" s="48">
        <f t="shared" si="21"/>
        <v>0</v>
      </c>
      <c r="W26" s="49">
        <f t="shared" si="22"/>
        <v>2.772248002029372E-5</v>
      </c>
      <c r="X26" s="44">
        <f t="shared" si="23"/>
        <v>37.842834160812522</v>
      </c>
      <c r="Y26" s="44">
        <f t="shared" si="24"/>
        <v>0</v>
      </c>
      <c r="Z26" s="44">
        <f t="shared" si="25"/>
        <v>207.03747161948587</v>
      </c>
      <c r="AA26" s="50">
        <f t="shared" si="26"/>
        <v>429.7928341608125</v>
      </c>
      <c r="AB26" s="51">
        <f t="shared" si="27"/>
        <v>193.54722970878365</v>
      </c>
      <c r="AC26" s="44">
        <f t="shared" si="28"/>
        <v>401.78819684099511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1.1126010938169359</v>
      </c>
      <c r="AG26" s="44">
        <f t="shared" si="31"/>
        <v>465.92396005771826</v>
      </c>
      <c r="AH26" s="52">
        <f>HLOOKUP(I26,ElecAvoidedCostsWOCC!$A$5:$Q$50,T26+1,FALSE)</f>
        <v>1.1126010938169359</v>
      </c>
      <c r="AI26" s="44">
        <f t="shared" si="32"/>
        <v>0</v>
      </c>
      <c r="AJ26" s="44">
        <f t="shared" si="33"/>
        <v>465.92396005771826</v>
      </c>
      <c r="AK26" s="44">
        <f>HLOOKUP(I26,ElecAvoidedCostsWOCC!$A$5:$Q$50,G26+1,FALSE)*J26*L26</f>
        <v>0</v>
      </c>
      <c r="AL26" s="44">
        <f t="shared" si="34"/>
        <v>465.92396005771826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465.92396005771826</v>
      </c>
      <c r="AN26" s="48">
        <f t="shared" si="35"/>
        <v>512.51635606349009</v>
      </c>
      <c r="AO26" s="47">
        <f t="shared" si="36"/>
        <v>2.4072881888248152</v>
      </c>
      <c r="AP26" s="47">
        <f t="shared" si="37"/>
        <v>1.2755883823693179</v>
      </c>
    </row>
    <row r="27" spans="1:42" ht="13.5" customHeight="1">
      <c r="B27" s="97" t="s">
        <v>70</v>
      </c>
      <c r="C27" s="98">
        <v>18231134</v>
      </c>
      <c r="D27" s="61" t="s">
        <v>176</v>
      </c>
      <c r="E27" s="38" t="s">
        <v>1347</v>
      </c>
      <c r="F27" s="39" t="s">
        <v>1348</v>
      </c>
      <c r="G27" s="39">
        <v>10</v>
      </c>
      <c r="H27" s="39"/>
      <c r="I27" s="40" t="s">
        <v>271</v>
      </c>
      <c r="J27" s="41">
        <v>346</v>
      </c>
      <c r="K27" s="41">
        <v>87.75</v>
      </c>
      <c r="L27" s="41"/>
      <c r="M27" s="42">
        <v>68</v>
      </c>
      <c r="N27" s="42">
        <v>68</v>
      </c>
      <c r="O27" s="43">
        <v>30361.5</v>
      </c>
      <c r="P27" s="44">
        <v>23528</v>
      </c>
      <c r="Q27" s="44">
        <v>23528</v>
      </c>
      <c r="R27" s="45">
        <v>0</v>
      </c>
      <c r="S27" s="46">
        <v>0</v>
      </c>
      <c r="T27" s="39">
        <f t="shared" si="19"/>
        <v>10</v>
      </c>
      <c r="U27" s="47">
        <f t="shared" si="20"/>
        <v>2.0099244863198123E-2</v>
      </c>
      <c r="V27" s="48">
        <f t="shared" si="21"/>
        <v>0</v>
      </c>
      <c r="W27" s="49">
        <f t="shared" si="22"/>
        <v>2.0099244863198123E-3</v>
      </c>
      <c r="X27" s="44">
        <f t="shared" si="23"/>
        <v>2743.6664741349891</v>
      </c>
      <c r="Y27" s="44">
        <f t="shared" si="24"/>
        <v>0</v>
      </c>
      <c r="Z27" s="44">
        <f t="shared" si="25"/>
        <v>15010.550408517851</v>
      </c>
      <c r="AA27" s="50">
        <f t="shared" si="26"/>
        <v>26271.666474134989</v>
      </c>
      <c r="AB27" s="51">
        <f t="shared" si="27"/>
        <v>14032.486125565905</v>
      </c>
      <c r="AC27" s="44">
        <f t="shared" si="28"/>
        <v>24559.84525954472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0.7278724357900942</v>
      </c>
      <c r="AG27" s="44">
        <f t="shared" si="31"/>
        <v>22099.298959240947</v>
      </c>
      <c r="AH27" s="52">
        <f>HLOOKUP(I27,ElecAvoidedCostsWOCC!$A$5:$Q$50,T27+1,FALSE)</f>
        <v>0.7278724357900942</v>
      </c>
      <c r="AI27" s="44">
        <f t="shared" si="32"/>
        <v>0</v>
      </c>
      <c r="AJ27" s="44">
        <f t="shared" si="33"/>
        <v>22099.298959240947</v>
      </c>
      <c r="AK27" s="44">
        <f>HLOOKUP(I27,ElecAvoidedCostsWOCC!$A$5:$Q$50,G27+1,FALSE)*J27*L27</f>
        <v>0</v>
      </c>
      <c r="AL27" s="44">
        <f t="shared" si="34"/>
        <v>22099.298959240947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22099.298959240943</v>
      </c>
      <c r="AN27" s="48">
        <f t="shared" si="35"/>
        <v>24309.228855165038</v>
      </c>
      <c r="AO27" s="47">
        <f t="shared" si="36"/>
        <v>1.5748669737843561</v>
      </c>
      <c r="AP27" s="47">
        <f t="shared" si="37"/>
        <v>0.98979568471498069</v>
      </c>
    </row>
    <row r="28" spans="1:42" ht="13.5" customHeight="1">
      <c r="B28" s="97" t="s">
        <v>70</v>
      </c>
      <c r="C28" s="98">
        <v>18231134</v>
      </c>
      <c r="D28" s="61" t="s">
        <v>176</v>
      </c>
      <c r="E28" s="38" t="s">
        <v>1349</v>
      </c>
      <c r="F28" s="39" t="s">
        <v>1350</v>
      </c>
      <c r="G28" s="39">
        <v>10</v>
      </c>
      <c r="H28" s="39"/>
      <c r="I28" s="40" t="s">
        <v>271</v>
      </c>
      <c r="J28" s="41">
        <v>3</v>
      </c>
      <c r="K28" s="41">
        <v>122.86</v>
      </c>
      <c r="L28" s="41"/>
      <c r="M28" s="42">
        <v>68</v>
      </c>
      <c r="N28" s="42">
        <v>68</v>
      </c>
      <c r="O28" s="43">
        <v>368.58</v>
      </c>
      <c r="P28" s="44">
        <v>204</v>
      </c>
      <c r="Q28" s="44">
        <v>204</v>
      </c>
      <c r="R28" s="45">
        <v>0</v>
      </c>
      <c r="S28" s="46">
        <v>0</v>
      </c>
      <c r="T28" s="39">
        <f t="shared" si="19"/>
        <v>10</v>
      </c>
      <c r="U28" s="47">
        <f t="shared" si="20"/>
        <v>2.4399913283854762E-4</v>
      </c>
      <c r="V28" s="48">
        <f t="shared" si="21"/>
        <v>0</v>
      </c>
      <c r="W28" s="49">
        <f t="shared" si="22"/>
        <v>2.4399913283854763E-5</v>
      </c>
      <c r="X28" s="44">
        <f t="shared" si="23"/>
        <v>33.307332939303862</v>
      </c>
      <c r="Y28" s="44">
        <f t="shared" si="24"/>
        <v>0</v>
      </c>
      <c r="Z28" s="44">
        <f t="shared" si="25"/>
        <v>182.22382522508798</v>
      </c>
      <c r="AA28" s="50">
        <f t="shared" si="26"/>
        <v>237.30733293930388</v>
      </c>
      <c r="AB28" s="51">
        <f t="shared" si="27"/>
        <v>170.35040219228566</v>
      </c>
      <c r="AC28" s="44">
        <f t="shared" si="28"/>
        <v>221.84475361251179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0.7278724357900942</v>
      </c>
      <c r="AG28" s="44">
        <f t="shared" si="31"/>
        <v>268.27922238351289</v>
      </c>
      <c r="AH28" s="52">
        <f>HLOOKUP(I28,ElecAvoidedCostsWOCC!$A$5:$Q$50,T28+1,FALSE)</f>
        <v>0.7278724357900942</v>
      </c>
      <c r="AI28" s="44">
        <f t="shared" si="32"/>
        <v>0</v>
      </c>
      <c r="AJ28" s="44">
        <f t="shared" si="33"/>
        <v>268.27922238351289</v>
      </c>
      <c r="AK28" s="44">
        <f>HLOOKUP(I28,ElecAvoidedCostsWOCC!$A$5:$Q$50,G28+1,FALSE)*J28*L28</f>
        <v>0</v>
      </c>
      <c r="AL28" s="44">
        <f t="shared" si="34"/>
        <v>268.27922238351289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268.27922238351289</v>
      </c>
      <c r="AN28" s="48">
        <f t="shared" si="35"/>
        <v>295.10714462186422</v>
      </c>
      <c r="AO28" s="47">
        <f t="shared" si="36"/>
        <v>1.5748669737843564</v>
      </c>
      <c r="AP28" s="47">
        <f t="shared" si="37"/>
        <v>1.3302417109999238</v>
      </c>
    </row>
    <row r="29" spans="1:42">
      <c r="B29" s="97" t="s">
        <v>70</v>
      </c>
      <c r="C29" s="98">
        <v>18231134</v>
      </c>
      <c r="D29" s="61" t="s">
        <v>176</v>
      </c>
      <c r="E29" s="38" t="s">
        <v>1351</v>
      </c>
      <c r="F29" s="39" t="s">
        <v>1352</v>
      </c>
      <c r="G29" s="39">
        <v>4</v>
      </c>
      <c r="H29" s="39"/>
      <c r="I29" s="40" t="s">
        <v>269</v>
      </c>
      <c r="J29" s="41">
        <v>1</v>
      </c>
      <c r="K29" s="41">
        <v>1476</v>
      </c>
      <c r="L29" s="41"/>
      <c r="M29" s="42">
        <v>76.3</v>
      </c>
      <c r="N29" s="42">
        <v>76.3</v>
      </c>
      <c r="O29" s="43">
        <v>1476</v>
      </c>
      <c r="P29" s="44">
        <v>76.3</v>
      </c>
      <c r="Q29" s="44">
        <v>76.3</v>
      </c>
      <c r="R29" s="45">
        <v>235.92</v>
      </c>
      <c r="S29" s="46">
        <v>0</v>
      </c>
      <c r="T29" s="39">
        <f t="shared" si="19"/>
        <v>4</v>
      </c>
      <c r="U29" s="47">
        <f t="shared" si="20"/>
        <v>3.9084347503358439E-4</v>
      </c>
      <c r="V29" s="48">
        <f t="shared" si="21"/>
        <v>0</v>
      </c>
      <c r="W29" s="49">
        <f t="shared" si="22"/>
        <v>9.7710868758396098E-5</v>
      </c>
      <c r="X29" s="44">
        <f t="shared" si="23"/>
        <v>133.38114769768438</v>
      </c>
      <c r="Y29" s="44">
        <f t="shared" si="24"/>
        <v>0</v>
      </c>
      <c r="Z29" s="44">
        <f t="shared" si="25"/>
        <v>729.7258832064407</v>
      </c>
      <c r="AA29" s="50">
        <f t="shared" si="26"/>
        <v>209.68114769768437</v>
      </c>
      <c r="AB29" s="51">
        <f t="shared" si="27"/>
        <v>682.17807161488327</v>
      </c>
      <c r="AC29" s="44">
        <f t="shared" si="28"/>
        <v>196.01864793650964</v>
      </c>
      <c r="AD29" s="44">
        <f t="shared" si="29"/>
        <v>799.65237836304664</v>
      </c>
      <c r="AE29" s="44">
        <f t="shared" si="30"/>
        <v>0</v>
      </c>
      <c r="AF29" s="52">
        <f>HLOOKUP(I29,ElecAvoidedCostsWOCC!$A$5:$Q$50,G29+1,FALSE)</f>
        <v>0.28227359464993806</v>
      </c>
      <c r="AG29" s="44">
        <f t="shared" si="31"/>
        <v>416.63582570330857</v>
      </c>
      <c r="AH29" s="52">
        <f>HLOOKUP(I29,ElecAvoidedCostsWOCC!$A$5:$Q$50,T29+1,FALSE)</f>
        <v>0.28227359464993806</v>
      </c>
      <c r="AI29" s="44">
        <f t="shared" si="32"/>
        <v>0</v>
      </c>
      <c r="AJ29" s="44">
        <f t="shared" si="33"/>
        <v>416.63582570330857</v>
      </c>
      <c r="AK29" s="44">
        <f>HLOOKUP(I29,ElecAvoidedCostsWOCC!$A$5:$Q$50,G29+1,FALSE)*J29*L29</f>
        <v>0</v>
      </c>
      <c r="AL29" s="44">
        <f t="shared" si="34"/>
        <v>416.63582570330857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416.63582570330857</v>
      </c>
      <c r="AN29" s="48">
        <f t="shared" si="35"/>
        <v>1257.9517866366862</v>
      </c>
      <c r="AO29" s="47">
        <f t="shared" si="36"/>
        <v>0.61074350384354792</v>
      </c>
      <c r="AP29" s="47">
        <f t="shared" si="37"/>
        <v>6.4175107821585229</v>
      </c>
    </row>
    <row r="30" spans="1:42">
      <c r="B30" s="97" t="s">
        <v>70</v>
      </c>
      <c r="C30" s="98">
        <v>18231134</v>
      </c>
      <c r="D30" s="61" t="s">
        <v>176</v>
      </c>
      <c r="E30" s="38" t="s">
        <v>1353</v>
      </c>
      <c r="F30" s="39" t="s">
        <v>1354</v>
      </c>
      <c r="G30" s="39">
        <v>10</v>
      </c>
      <c r="H30" s="39"/>
      <c r="I30" s="40" t="s">
        <v>269</v>
      </c>
      <c r="J30" s="41">
        <v>2</v>
      </c>
      <c r="K30" s="41">
        <v>151.6</v>
      </c>
      <c r="L30" s="41"/>
      <c r="M30" s="42">
        <v>13.09</v>
      </c>
      <c r="N30" s="42">
        <v>13.09</v>
      </c>
      <c r="O30" s="43">
        <v>303.2</v>
      </c>
      <c r="P30" s="44">
        <v>26.18</v>
      </c>
      <c r="Q30" s="44">
        <v>26.18</v>
      </c>
      <c r="R30" s="45">
        <v>132.69</v>
      </c>
      <c r="S30" s="46"/>
      <c r="T30" s="39">
        <f t="shared" si="19"/>
        <v>10</v>
      </c>
      <c r="U30" s="47">
        <f t="shared" si="20"/>
        <v>2.0071771956331773E-4</v>
      </c>
      <c r="V30" s="48">
        <f t="shared" si="21"/>
        <v>0</v>
      </c>
      <c r="W30" s="49">
        <f t="shared" si="22"/>
        <v>2.0071771956331772E-5</v>
      </c>
      <c r="X30" s="44">
        <f t="shared" si="23"/>
        <v>27.399162589388823</v>
      </c>
      <c r="Y30" s="44">
        <f t="shared" si="24"/>
        <v>0</v>
      </c>
      <c r="Z30" s="44">
        <f t="shared" si="25"/>
        <v>149.90033047980543</v>
      </c>
      <c r="AA30" s="50">
        <f t="shared" si="26"/>
        <v>53.579162589388822</v>
      </c>
      <c r="AB30" s="51">
        <f t="shared" si="27"/>
        <v>140.13305644555055</v>
      </c>
      <c r="AC30" s="44">
        <f t="shared" si="28"/>
        <v>50.088027100485014</v>
      </c>
      <c r="AD30" s="44">
        <f t="shared" si="29"/>
        <v>1866.5056033252492</v>
      </c>
      <c r="AE30" s="44">
        <f t="shared" si="30"/>
        <v>0</v>
      </c>
      <c r="AF30" s="52">
        <f>HLOOKUP(I30,ElecAvoidedCostsWOCC!$A$5:$Q$50,G30+1,FALSE)</f>
        <v>0.70152531155702258</v>
      </c>
      <c r="AG30" s="44">
        <f t="shared" si="31"/>
        <v>212.70247446408925</v>
      </c>
      <c r="AH30" s="52">
        <f>HLOOKUP(I30,ElecAvoidedCostsWOCC!$A$5:$Q$50,T30+1,FALSE)</f>
        <v>0.70152531155702258</v>
      </c>
      <c r="AI30" s="44">
        <f t="shared" si="32"/>
        <v>0</v>
      </c>
      <c r="AJ30" s="44">
        <f t="shared" si="33"/>
        <v>212.70247446408925</v>
      </c>
      <c r="AK30" s="44">
        <f>HLOOKUP(I30,ElecAvoidedCostsWOCC!$A$5:$Q$50,G30+1,FALSE)*J30*L30</f>
        <v>0</v>
      </c>
      <c r="AL30" s="44">
        <f t="shared" si="34"/>
        <v>212.70247446408925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212.70247446408925</v>
      </c>
      <c r="AN30" s="48">
        <f t="shared" si="35"/>
        <v>2100.4783252357474</v>
      </c>
      <c r="AO30" s="47">
        <f t="shared" si="36"/>
        <v>1.517860809285466</v>
      </c>
      <c r="AP30" s="47">
        <f t="shared" si="37"/>
        <v>41.935736878233079</v>
      </c>
    </row>
    <row r="31" spans="1:42">
      <c r="B31" s="97" t="s">
        <v>70</v>
      </c>
      <c r="C31" s="98">
        <v>18231134</v>
      </c>
      <c r="D31" s="61" t="s">
        <v>176</v>
      </c>
      <c r="E31" s="38" t="s">
        <v>1355</v>
      </c>
      <c r="F31" s="39" t="s">
        <v>1356</v>
      </c>
      <c r="G31" s="39">
        <v>10</v>
      </c>
      <c r="H31" s="39"/>
      <c r="I31" s="40" t="s">
        <v>269</v>
      </c>
      <c r="J31" s="41">
        <v>1</v>
      </c>
      <c r="K31" s="41">
        <v>151.6</v>
      </c>
      <c r="L31" s="41"/>
      <c r="M31" s="42">
        <v>13.09</v>
      </c>
      <c r="N31" s="42">
        <v>13.09</v>
      </c>
      <c r="O31" s="43">
        <v>151.6</v>
      </c>
      <c r="P31" s="44">
        <v>13.09</v>
      </c>
      <c r="Q31" s="44">
        <v>13.09</v>
      </c>
      <c r="R31" s="45">
        <v>132.69</v>
      </c>
      <c r="S31" s="46"/>
      <c r="T31" s="39">
        <f t="shared" si="19"/>
        <v>10</v>
      </c>
      <c r="U31" s="47">
        <f t="shared" si="20"/>
        <v>1.0035885978165886E-4</v>
      </c>
      <c r="V31" s="48">
        <f t="shared" si="21"/>
        <v>0</v>
      </c>
      <c r="W31" s="49">
        <f t="shared" si="22"/>
        <v>1.0035885978165886E-5</v>
      </c>
      <c r="X31" s="44">
        <f t="shared" si="23"/>
        <v>13.699581294694411</v>
      </c>
      <c r="Y31" s="44">
        <f t="shared" si="24"/>
        <v>0</v>
      </c>
      <c r="Z31" s="44">
        <f t="shared" si="25"/>
        <v>74.950165239902717</v>
      </c>
      <c r="AA31" s="50">
        <f t="shared" si="26"/>
        <v>26.789581294694411</v>
      </c>
      <c r="AB31" s="51">
        <f t="shared" si="27"/>
        <v>70.066528222775275</v>
      </c>
      <c r="AC31" s="44">
        <f t="shared" si="28"/>
        <v>25.044013550242507</v>
      </c>
      <c r="AD31" s="44">
        <f t="shared" si="29"/>
        <v>933.25280166262462</v>
      </c>
      <c r="AE31" s="44">
        <f t="shared" si="30"/>
        <v>0</v>
      </c>
      <c r="AF31" s="52">
        <f>HLOOKUP(I31,ElecAvoidedCostsWOCC!$A$5:$Q$50,G31+1,FALSE)</f>
        <v>0.70152531155702258</v>
      </c>
      <c r="AG31" s="44">
        <f t="shared" si="31"/>
        <v>106.35123723204462</v>
      </c>
      <c r="AH31" s="52">
        <f>HLOOKUP(I31,ElecAvoidedCostsWOCC!$A$5:$Q$50,T31+1,FALSE)</f>
        <v>0.70152531155702258</v>
      </c>
      <c r="AI31" s="44">
        <f t="shared" si="32"/>
        <v>0</v>
      </c>
      <c r="AJ31" s="44">
        <f t="shared" si="33"/>
        <v>106.35123723204462</v>
      </c>
      <c r="AK31" s="44">
        <f>HLOOKUP(I31,ElecAvoidedCostsWOCC!$A$5:$Q$50,G31+1,FALSE)*J31*L31</f>
        <v>0</v>
      </c>
      <c r="AL31" s="44">
        <f t="shared" si="34"/>
        <v>106.35123723204462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106.35123723204462</v>
      </c>
      <c r="AN31" s="48">
        <f t="shared" si="35"/>
        <v>1050.2391626178737</v>
      </c>
      <c r="AO31" s="47">
        <f t="shared" si="36"/>
        <v>1.517860809285466</v>
      </c>
      <c r="AP31" s="47">
        <f t="shared" si="37"/>
        <v>41.935736878233079</v>
      </c>
    </row>
    <row r="32" spans="1:42">
      <c r="B32" s="97" t="s">
        <v>70</v>
      </c>
      <c r="C32" s="98">
        <v>18231134</v>
      </c>
      <c r="D32" s="61" t="s">
        <v>176</v>
      </c>
      <c r="E32" s="38" t="s">
        <v>1357</v>
      </c>
      <c r="F32" s="39" t="s">
        <v>1358</v>
      </c>
      <c r="G32" s="39">
        <v>15</v>
      </c>
      <c r="H32" s="39"/>
      <c r="I32" s="40" t="s">
        <v>271</v>
      </c>
      <c r="J32" s="41">
        <v>14</v>
      </c>
      <c r="K32" s="41">
        <v>1206</v>
      </c>
      <c r="L32" s="41"/>
      <c r="M32" s="42">
        <v>239.32</v>
      </c>
      <c r="N32" s="42">
        <v>239.32</v>
      </c>
      <c r="O32" s="43">
        <v>16884</v>
      </c>
      <c r="P32" s="44">
        <v>3350.48</v>
      </c>
      <c r="Q32" s="44">
        <v>3350.48</v>
      </c>
      <c r="R32" s="45">
        <v>0</v>
      </c>
      <c r="S32" s="46">
        <v>0</v>
      </c>
      <c r="T32" s="39">
        <f t="shared" si="19"/>
        <v>15</v>
      </c>
      <c r="U32" s="47">
        <f t="shared" si="20"/>
        <v>1.6765755163788209E-2</v>
      </c>
      <c r="V32" s="48">
        <f t="shared" si="21"/>
        <v>0</v>
      </c>
      <c r="W32" s="49">
        <f t="shared" si="22"/>
        <v>1.1177170109192139E-3</v>
      </c>
      <c r="X32" s="44">
        <f t="shared" si="23"/>
        <v>1525.750201712536</v>
      </c>
      <c r="Y32" s="44">
        <f t="shared" si="24"/>
        <v>0</v>
      </c>
      <c r="Z32" s="44">
        <f t="shared" si="25"/>
        <v>8347.3521761907487</v>
      </c>
      <c r="AA32" s="50">
        <f t="shared" si="26"/>
        <v>4876.2302017125357</v>
      </c>
      <c r="AB32" s="51">
        <f t="shared" si="27"/>
        <v>7803.4515996922019</v>
      </c>
      <c r="AC32" s="44">
        <f t="shared" si="28"/>
        <v>4558.5025724151965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1.0545904948077327</v>
      </c>
      <c r="AG32" s="44">
        <f t="shared" si="31"/>
        <v>17805.705914333757</v>
      </c>
      <c r="AH32" s="52">
        <f>HLOOKUP(I32,ElecAvoidedCostsWOCC!$A$5:$Q$50,T32+1,FALSE)</f>
        <v>1.0545904948077327</v>
      </c>
      <c r="AI32" s="44">
        <f t="shared" si="32"/>
        <v>0</v>
      </c>
      <c r="AJ32" s="44">
        <f t="shared" si="33"/>
        <v>17805.705914333757</v>
      </c>
      <c r="AK32" s="44">
        <f>HLOOKUP(I32,ElecAvoidedCostsWOCC!$A$5:$Q$50,G32+1,FALSE)*J32*L32</f>
        <v>0</v>
      </c>
      <c r="AL32" s="44">
        <f t="shared" si="34"/>
        <v>17805.705914333757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17805.705914333757</v>
      </c>
      <c r="AN32" s="48">
        <f t="shared" si="35"/>
        <v>19586.276505767135</v>
      </c>
      <c r="AO32" s="47">
        <f t="shared" si="36"/>
        <v>2.2817730957716305</v>
      </c>
      <c r="AP32" s="47">
        <f t="shared" si="37"/>
        <v>4.2966470227063818</v>
      </c>
    </row>
    <row r="33" spans="2:42">
      <c r="B33" s="97" t="s">
        <v>70</v>
      </c>
      <c r="C33" s="98">
        <v>18231134</v>
      </c>
      <c r="D33" s="61" t="s">
        <v>176</v>
      </c>
      <c r="E33" s="38" t="s">
        <v>1359</v>
      </c>
      <c r="F33" s="39" t="s">
        <v>1358</v>
      </c>
      <c r="G33" s="39">
        <v>15</v>
      </c>
      <c r="H33" s="39"/>
      <c r="I33" s="40" t="s">
        <v>271</v>
      </c>
      <c r="J33" s="41">
        <v>980</v>
      </c>
      <c r="K33" s="41">
        <v>1213</v>
      </c>
      <c r="L33" s="41"/>
      <c r="M33" s="42">
        <v>239.32</v>
      </c>
      <c r="N33" s="42">
        <v>239.32</v>
      </c>
      <c r="O33" s="43">
        <v>1188740</v>
      </c>
      <c r="P33" s="44">
        <v>234533.6</v>
      </c>
      <c r="Q33" s="44">
        <v>234533.6</v>
      </c>
      <c r="R33" s="45">
        <v>0</v>
      </c>
      <c r="S33" s="46">
        <v>0</v>
      </c>
      <c r="T33" s="39">
        <f t="shared" si="19"/>
        <v>15</v>
      </c>
      <c r="U33" s="47">
        <f t="shared" si="20"/>
        <v>1.180414818372518</v>
      </c>
      <c r="V33" s="48">
        <f t="shared" si="21"/>
        <v>0</v>
      </c>
      <c r="W33" s="49">
        <f t="shared" si="22"/>
        <v>7.8694321224834538E-2</v>
      </c>
      <c r="X33" s="44">
        <f t="shared" si="23"/>
        <v>107422.42921012556</v>
      </c>
      <c r="Y33" s="44">
        <f t="shared" si="24"/>
        <v>0</v>
      </c>
      <c r="Z33" s="44">
        <f t="shared" si="25"/>
        <v>587706.19674988103</v>
      </c>
      <c r="AA33" s="50">
        <f t="shared" si="26"/>
        <v>341956.02921012556</v>
      </c>
      <c r="AB33" s="51">
        <f t="shared" si="27"/>
        <v>549412.1685985612</v>
      </c>
      <c r="AC33" s="44">
        <f t="shared" si="28"/>
        <v>319674.70244940219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1.0545904948077327</v>
      </c>
      <c r="AG33" s="44">
        <f t="shared" si="31"/>
        <v>1253633.9047977442</v>
      </c>
      <c r="AH33" s="52">
        <f>HLOOKUP(I33,ElecAvoidedCostsWOCC!$A$5:$Q$50,T33+1,FALSE)</f>
        <v>1.0545904948077327</v>
      </c>
      <c r="AI33" s="44">
        <f t="shared" si="32"/>
        <v>0</v>
      </c>
      <c r="AJ33" s="44">
        <f t="shared" si="33"/>
        <v>1253633.9047977442</v>
      </c>
      <c r="AK33" s="44">
        <f>HLOOKUP(I33,ElecAvoidedCostsWOCC!$A$5:$Q$50,G33+1,FALSE)*J33*L33</f>
        <v>0</v>
      </c>
      <c r="AL33" s="44">
        <f t="shared" si="34"/>
        <v>1253633.9047977442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1253633.904797744</v>
      </c>
      <c r="AN33" s="48">
        <f t="shared" si="35"/>
        <v>1378997.2952775185</v>
      </c>
      <c r="AO33" s="47">
        <f t="shared" si="36"/>
        <v>2.2817730957716305</v>
      </c>
      <c r="AP33" s="47">
        <f t="shared" si="37"/>
        <v>4.3137517129488367</v>
      </c>
    </row>
    <row r="34" spans="2:42">
      <c r="B34" s="97" t="s">
        <v>70</v>
      </c>
      <c r="C34" s="98">
        <v>18231134</v>
      </c>
      <c r="D34" s="61" t="s">
        <v>176</v>
      </c>
      <c r="E34" s="38" t="s">
        <v>1360</v>
      </c>
      <c r="F34" s="39" t="s">
        <v>1361</v>
      </c>
      <c r="G34" s="39">
        <v>15</v>
      </c>
      <c r="H34" s="39"/>
      <c r="I34" s="40" t="s">
        <v>271</v>
      </c>
      <c r="J34" s="41">
        <v>462</v>
      </c>
      <c r="K34" s="41">
        <v>457.8</v>
      </c>
      <c r="L34" s="41"/>
      <c r="M34" s="42">
        <v>123.77</v>
      </c>
      <c r="N34" s="42">
        <v>176.82</v>
      </c>
      <c r="O34" s="43">
        <v>211503.6</v>
      </c>
      <c r="P34" s="44">
        <v>79515.790000000095</v>
      </c>
      <c r="Q34" s="44">
        <v>81690.84</v>
      </c>
      <c r="R34" s="45">
        <v>0</v>
      </c>
      <c r="S34" s="46">
        <v>0</v>
      </c>
      <c r="T34" s="39">
        <f t="shared" si="19"/>
        <v>15</v>
      </c>
      <c r="U34" s="47">
        <f t="shared" si="20"/>
        <v>0.21002236282040959</v>
      </c>
      <c r="V34" s="48">
        <f t="shared" si="21"/>
        <v>53.05</v>
      </c>
      <c r="W34" s="49">
        <f t="shared" si="22"/>
        <v>1.4001490854693974E-2</v>
      </c>
      <c r="X34" s="44">
        <f t="shared" si="23"/>
        <v>19112.867825333306</v>
      </c>
      <c r="Y34" s="44">
        <f t="shared" si="24"/>
        <v>2175.049999999901</v>
      </c>
      <c r="Z34" s="44">
        <f t="shared" si="25"/>
        <v>104566.15942502829</v>
      </c>
      <c r="AA34" s="50">
        <f t="shared" si="26"/>
        <v>100803.7078253333</v>
      </c>
      <c r="AB34" s="51">
        <f t="shared" si="27"/>
        <v>97752.789964502459</v>
      </c>
      <c r="AC34" s="44">
        <f t="shared" si="28"/>
        <v>94235.493900470494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1.0545904948077327</v>
      </c>
      <c r="AG34" s="44">
        <f t="shared" si="31"/>
        <v>223049.68617761679</v>
      </c>
      <c r="AH34" s="52">
        <f>HLOOKUP(I34,ElecAvoidedCostsWOCC!$A$5:$Q$50,T34+1,FALSE)</f>
        <v>1.0545904948077327</v>
      </c>
      <c r="AI34" s="44">
        <f t="shared" si="32"/>
        <v>0</v>
      </c>
      <c r="AJ34" s="44">
        <f t="shared" si="33"/>
        <v>223049.68617761679</v>
      </c>
      <c r="AK34" s="44">
        <f>HLOOKUP(I34,ElecAvoidedCostsWOCC!$A$5:$Q$50,G34+1,FALSE)*J34*L34</f>
        <v>0</v>
      </c>
      <c r="AL34" s="44">
        <f t="shared" si="34"/>
        <v>223049.68617761679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223049.68617761679</v>
      </c>
      <c r="AN34" s="48">
        <f t="shared" si="35"/>
        <v>245354.6547953785</v>
      </c>
      <c r="AO34" s="47">
        <f t="shared" si="36"/>
        <v>2.2817730957716309</v>
      </c>
      <c r="AP34" s="47">
        <f t="shared" si="37"/>
        <v>2.6036331390645313</v>
      </c>
    </row>
    <row r="35" spans="2:42">
      <c r="B35" s="97" t="s">
        <v>70</v>
      </c>
      <c r="C35" s="98">
        <v>18231134</v>
      </c>
      <c r="D35" s="61" t="s">
        <v>176</v>
      </c>
      <c r="E35" s="38" t="s">
        <v>1362</v>
      </c>
      <c r="F35" s="39" t="s">
        <v>1363</v>
      </c>
      <c r="G35" s="39">
        <v>12</v>
      </c>
      <c r="H35" s="39"/>
      <c r="I35" s="40" t="s">
        <v>271</v>
      </c>
      <c r="J35" s="41">
        <v>21</v>
      </c>
      <c r="K35" s="41">
        <v>42</v>
      </c>
      <c r="L35" s="41"/>
      <c r="M35" s="42">
        <v>37</v>
      </c>
      <c r="N35" s="42">
        <v>37</v>
      </c>
      <c r="O35" s="43">
        <v>882</v>
      </c>
      <c r="P35" s="44">
        <v>777</v>
      </c>
      <c r="Q35" s="44">
        <v>777</v>
      </c>
      <c r="R35" s="45">
        <v>0</v>
      </c>
      <c r="S35" s="46">
        <v>0</v>
      </c>
      <c r="T35" s="39">
        <f t="shared" si="19"/>
        <v>12</v>
      </c>
      <c r="U35" s="47">
        <f t="shared" si="20"/>
        <v>7.0065842475532819E-4</v>
      </c>
      <c r="V35" s="48">
        <f t="shared" si="21"/>
        <v>0</v>
      </c>
      <c r="W35" s="49">
        <f t="shared" si="22"/>
        <v>5.8388202062944011E-5</v>
      </c>
      <c r="X35" s="44">
        <f t="shared" si="23"/>
        <v>79.703368746177247</v>
      </c>
      <c r="Y35" s="44">
        <f t="shared" si="24"/>
        <v>0</v>
      </c>
      <c r="Z35" s="44">
        <f t="shared" si="25"/>
        <v>436.05571069653166</v>
      </c>
      <c r="AA35" s="50">
        <f t="shared" si="26"/>
        <v>856.70336874617726</v>
      </c>
      <c r="AB35" s="51">
        <f t="shared" si="27"/>
        <v>407.64299401377173</v>
      </c>
      <c r="AC35" s="44">
        <f t="shared" si="28"/>
        <v>800.88190029557552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0.86650348716649883</v>
      </c>
      <c r="AG35" s="44">
        <f t="shared" si="31"/>
        <v>764.25607568085195</v>
      </c>
      <c r="AH35" s="52">
        <f>HLOOKUP(I35,ElecAvoidedCostsWOCC!$A$5:$Q$50,T35+1,FALSE)</f>
        <v>0.86650348716649883</v>
      </c>
      <c r="AI35" s="44">
        <f t="shared" si="32"/>
        <v>0</v>
      </c>
      <c r="AJ35" s="44">
        <f t="shared" si="33"/>
        <v>764.25607568085195</v>
      </c>
      <c r="AK35" s="44">
        <f>HLOOKUP(I35,ElecAvoidedCostsWOCC!$A$5:$Q$50,G35+1,FALSE)*J35*L35</f>
        <v>0</v>
      </c>
      <c r="AL35" s="44">
        <f t="shared" si="34"/>
        <v>764.25607568085195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764.25607568085195</v>
      </c>
      <c r="AN35" s="48">
        <f t="shared" si="35"/>
        <v>840.68168324893725</v>
      </c>
      <c r="AO35" s="47">
        <f t="shared" si="36"/>
        <v>1.8748171485930958</v>
      </c>
      <c r="AP35" s="47">
        <f t="shared" si="37"/>
        <v>1.0496949462070164</v>
      </c>
    </row>
    <row r="36" spans="2:42">
      <c r="B36" s="97" t="s">
        <v>70</v>
      </c>
      <c r="C36" s="98">
        <v>18231134</v>
      </c>
      <c r="D36" s="61" t="s">
        <v>176</v>
      </c>
      <c r="E36" s="38" t="s">
        <v>1364</v>
      </c>
      <c r="F36" s="39" t="s">
        <v>1365</v>
      </c>
      <c r="G36" s="39">
        <v>12</v>
      </c>
      <c r="H36" s="39"/>
      <c r="I36" s="40" t="s">
        <v>271</v>
      </c>
      <c r="J36" s="41">
        <v>16</v>
      </c>
      <c r="K36" s="41">
        <v>64</v>
      </c>
      <c r="L36" s="41"/>
      <c r="M36" s="42">
        <v>37</v>
      </c>
      <c r="N36" s="42">
        <v>37</v>
      </c>
      <c r="O36" s="43">
        <v>1024</v>
      </c>
      <c r="P36" s="44">
        <v>592</v>
      </c>
      <c r="Q36" s="44">
        <v>592</v>
      </c>
      <c r="R36" s="45">
        <v>0</v>
      </c>
      <c r="S36" s="46">
        <v>0</v>
      </c>
      <c r="T36" s="39">
        <f t="shared" si="19"/>
        <v>12</v>
      </c>
      <c r="U36" s="47">
        <f t="shared" si="20"/>
        <v>8.1346284234632197E-4</v>
      </c>
      <c r="V36" s="48">
        <f t="shared" si="21"/>
        <v>0</v>
      </c>
      <c r="W36" s="49">
        <f t="shared" si="22"/>
        <v>6.778857019552683E-5</v>
      </c>
      <c r="X36" s="44">
        <f t="shared" si="23"/>
        <v>92.535430381049324</v>
      </c>
      <c r="Y36" s="44">
        <f t="shared" si="24"/>
        <v>0</v>
      </c>
      <c r="Z36" s="44">
        <f t="shared" si="25"/>
        <v>506.25969133021357</v>
      </c>
      <c r="AA36" s="50">
        <f t="shared" si="26"/>
        <v>684.53543038104931</v>
      </c>
      <c r="AB36" s="51">
        <f t="shared" si="27"/>
        <v>473.2725916894583</v>
      </c>
      <c r="AC36" s="44">
        <f t="shared" si="28"/>
        <v>639.93215890534657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0.86650348716649883</v>
      </c>
      <c r="AG36" s="44">
        <f t="shared" si="31"/>
        <v>887.2995708584948</v>
      </c>
      <c r="AH36" s="52">
        <f>HLOOKUP(I36,ElecAvoidedCostsWOCC!$A$5:$Q$50,T36+1,FALSE)</f>
        <v>0.86650348716649883</v>
      </c>
      <c r="AI36" s="44">
        <f t="shared" si="32"/>
        <v>0</v>
      </c>
      <c r="AJ36" s="44">
        <f t="shared" si="33"/>
        <v>887.2995708584948</v>
      </c>
      <c r="AK36" s="44">
        <f>HLOOKUP(I36,ElecAvoidedCostsWOCC!$A$5:$Q$50,G36+1,FALSE)*J36*L36</f>
        <v>0</v>
      </c>
      <c r="AL36" s="44">
        <f t="shared" si="34"/>
        <v>887.2995708584948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887.2995708584948</v>
      </c>
      <c r="AN36" s="48">
        <f t="shared" si="35"/>
        <v>976.02952794434441</v>
      </c>
      <c r="AO36" s="47">
        <f t="shared" si="36"/>
        <v>1.874817148593096</v>
      </c>
      <c r="AP36" s="47">
        <f t="shared" si="37"/>
        <v>1.5252078120498247</v>
      </c>
    </row>
    <row r="37" spans="2:42">
      <c r="B37" s="97" t="s">
        <v>70</v>
      </c>
      <c r="C37" s="98">
        <v>18231134</v>
      </c>
      <c r="D37" s="61" t="s">
        <v>176</v>
      </c>
      <c r="E37" s="38" t="s">
        <v>1366</v>
      </c>
      <c r="F37" s="39" t="s">
        <v>1365</v>
      </c>
      <c r="G37" s="39">
        <v>12</v>
      </c>
      <c r="H37" s="39"/>
      <c r="I37" s="40" t="s">
        <v>271</v>
      </c>
      <c r="J37" s="41">
        <v>1287</v>
      </c>
      <c r="K37" s="41">
        <v>64</v>
      </c>
      <c r="L37" s="41"/>
      <c r="M37" s="42">
        <v>37</v>
      </c>
      <c r="N37" s="42">
        <v>37</v>
      </c>
      <c r="O37" s="43">
        <v>82368</v>
      </c>
      <c r="P37" s="44">
        <v>47619</v>
      </c>
      <c r="Q37" s="44">
        <v>47619</v>
      </c>
      <c r="R37" s="45">
        <v>0</v>
      </c>
      <c r="S37" s="46">
        <v>0</v>
      </c>
      <c r="T37" s="39">
        <f t="shared" si="19"/>
        <v>12</v>
      </c>
      <c r="U37" s="47">
        <f t="shared" si="20"/>
        <v>6.5432917381232275E-2</v>
      </c>
      <c r="V37" s="48">
        <f t="shared" si="21"/>
        <v>0</v>
      </c>
      <c r="W37" s="49">
        <f t="shared" si="22"/>
        <v>5.4527431151026899E-3</v>
      </c>
      <c r="X37" s="44">
        <f t="shared" si="23"/>
        <v>7443.3186812756558</v>
      </c>
      <c r="Y37" s="44">
        <f t="shared" si="24"/>
        <v>0</v>
      </c>
      <c r="Z37" s="44">
        <f t="shared" si="25"/>
        <v>40722.263921374055</v>
      </c>
      <c r="AA37" s="50">
        <f t="shared" si="26"/>
        <v>55062.318681275654</v>
      </c>
      <c r="AB37" s="51">
        <f t="shared" si="27"/>
        <v>38068.864094020799</v>
      </c>
      <c r="AC37" s="44">
        <f t="shared" si="28"/>
        <v>51474.543031948815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0.86650348716649883</v>
      </c>
      <c r="AG37" s="44">
        <f t="shared" si="31"/>
        <v>71372.159230930178</v>
      </c>
      <c r="AH37" s="52">
        <f>HLOOKUP(I37,ElecAvoidedCostsWOCC!$A$5:$Q$50,T37+1,FALSE)</f>
        <v>0.86650348716649883</v>
      </c>
      <c r="AI37" s="44">
        <f t="shared" si="32"/>
        <v>0</v>
      </c>
      <c r="AJ37" s="44">
        <f t="shared" si="33"/>
        <v>71372.159230930178</v>
      </c>
      <c r="AK37" s="44">
        <f>HLOOKUP(I37,ElecAvoidedCostsWOCC!$A$5:$Q$50,G37+1,FALSE)*J37*L37</f>
        <v>0</v>
      </c>
      <c r="AL37" s="44">
        <f t="shared" si="34"/>
        <v>71372.159230930178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71372.159230930178</v>
      </c>
      <c r="AN37" s="48">
        <f t="shared" si="35"/>
        <v>78509.375154023204</v>
      </c>
      <c r="AO37" s="47">
        <f t="shared" si="36"/>
        <v>1.8748171485930962</v>
      </c>
      <c r="AP37" s="47">
        <f t="shared" si="37"/>
        <v>1.5252078120498247</v>
      </c>
    </row>
    <row r="38" spans="2:42">
      <c r="B38" s="97" t="s">
        <v>70</v>
      </c>
      <c r="C38" s="98">
        <v>18231134</v>
      </c>
      <c r="D38" s="61" t="s">
        <v>176</v>
      </c>
      <c r="E38" s="38" t="s">
        <v>1367</v>
      </c>
      <c r="F38" s="39" t="s">
        <v>1368</v>
      </c>
      <c r="G38" s="39">
        <v>12</v>
      </c>
      <c r="H38" s="39"/>
      <c r="I38" s="40" t="s">
        <v>271</v>
      </c>
      <c r="J38" s="41">
        <v>209</v>
      </c>
      <c r="K38" s="41">
        <v>85</v>
      </c>
      <c r="L38" s="41"/>
      <c r="M38" s="42">
        <v>65</v>
      </c>
      <c r="N38" s="42">
        <v>65</v>
      </c>
      <c r="O38" s="43">
        <v>17765</v>
      </c>
      <c r="P38" s="44">
        <v>13585</v>
      </c>
      <c r="Q38" s="44">
        <v>13585</v>
      </c>
      <c r="R38" s="45">
        <v>0</v>
      </c>
      <c r="S38" s="46">
        <v>0</v>
      </c>
      <c r="T38" s="39">
        <f t="shared" si="19"/>
        <v>12</v>
      </c>
      <c r="U38" s="47">
        <f t="shared" si="20"/>
        <v>1.4112468158478915E-2</v>
      </c>
      <c r="V38" s="48">
        <f t="shared" si="21"/>
        <v>0</v>
      </c>
      <c r="W38" s="49">
        <f t="shared" si="22"/>
        <v>1.1760390132065763E-3</v>
      </c>
      <c r="X38" s="44">
        <f t="shared" si="23"/>
        <v>1605.3632038274816</v>
      </c>
      <c r="Y38" s="44">
        <f t="shared" si="24"/>
        <v>0</v>
      </c>
      <c r="Z38" s="44">
        <f t="shared" si="25"/>
        <v>8782.9134926574643</v>
      </c>
      <c r="AA38" s="50">
        <f t="shared" si="26"/>
        <v>15190.363203827481</v>
      </c>
      <c r="AB38" s="51">
        <f t="shared" si="27"/>
        <v>8210.6324134406495</v>
      </c>
      <c r="AC38" s="44">
        <f t="shared" si="28"/>
        <v>14200.582596828532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0.86650348716649883</v>
      </c>
      <c r="AG38" s="44">
        <f t="shared" si="31"/>
        <v>15393.434449512852</v>
      </c>
      <c r="AH38" s="52">
        <f>HLOOKUP(I38,ElecAvoidedCostsWOCC!$A$5:$Q$50,T38+1,FALSE)</f>
        <v>0.86650348716649883</v>
      </c>
      <c r="AI38" s="44">
        <f t="shared" si="32"/>
        <v>0</v>
      </c>
      <c r="AJ38" s="44">
        <f t="shared" si="33"/>
        <v>15393.434449512852</v>
      </c>
      <c r="AK38" s="44">
        <f>HLOOKUP(I38,ElecAvoidedCostsWOCC!$A$5:$Q$50,G38+1,FALSE)*J38*L38</f>
        <v>0</v>
      </c>
      <c r="AL38" s="44">
        <f t="shared" si="34"/>
        <v>15393.434449512852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15393.434449512852</v>
      </c>
      <c r="AN38" s="48">
        <f t="shared" si="35"/>
        <v>16932.77789446414</v>
      </c>
      <c r="AO38" s="47">
        <f t="shared" si="36"/>
        <v>1.8748171485930964</v>
      </c>
      <c r="AP38" s="47">
        <f t="shared" si="37"/>
        <v>1.1924002257657935</v>
      </c>
    </row>
    <row r="39" spans="2:42">
      <c r="B39" s="97" t="s">
        <v>70</v>
      </c>
      <c r="C39" s="98">
        <v>18231134</v>
      </c>
      <c r="D39" s="61" t="s">
        <v>176</v>
      </c>
      <c r="E39" s="38" t="s">
        <v>1369</v>
      </c>
      <c r="F39" s="39" t="s">
        <v>1370</v>
      </c>
      <c r="G39" s="39">
        <v>12</v>
      </c>
      <c r="H39" s="39"/>
      <c r="I39" s="40" t="s">
        <v>271</v>
      </c>
      <c r="J39" s="41">
        <v>458</v>
      </c>
      <c r="K39" s="41">
        <v>128</v>
      </c>
      <c r="L39" s="41"/>
      <c r="M39" s="42">
        <v>65</v>
      </c>
      <c r="N39" s="42">
        <v>65</v>
      </c>
      <c r="O39" s="43">
        <v>58624</v>
      </c>
      <c r="P39" s="44">
        <v>29770</v>
      </c>
      <c r="Q39" s="44">
        <v>29770</v>
      </c>
      <c r="R39" s="45">
        <v>0</v>
      </c>
      <c r="S39" s="46">
        <v>0</v>
      </c>
      <c r="T39" s="39">
        <f t="shared" si="19"/>
        <v>12</v>
      </c>
      <c r="U39" s="47">
        <f t="shared" si="20"/>
        <v>4.6570747724326934E-2</v>
      </c>
      <c r="V39" s="48">
        <f t="shared" si="21"/>
        <v>0</v>
      </c>
      <c r="W39" s="49">
        <f t="shared" si="22"/>
        <v>3.8808956436939112E-3</v>
      </c>
      <c r="X39" s="44">
        <f t="shared" si="23"/>
        <v>5297.6533893150736</v>
      </c>
      <c r="Y39" s="44">
        <f t="shared" si="24"/>
        <v>0</v>
      </c>
      <c r="Z39" s="44">
        <f t="shared" si="25"/>
        <v>28983.367328654731</v>
      </c>
      <c r="AA39" s="50">
        <f t="shared" si="26"/>
        <v>35067.653389315077</v>
      </c>
      <c r="AB39" s="51">
        <f t="shared" si="27"/>
        <v>27094.855874221492</v>
      </c>
      <c r="AC39" s="44">
        <f t="shared" si="28"/>
        <v>32782.699251486469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0.86650348716649883</v>
      </c>
      <c r="AG39" s="44">
        <f t="shared" si="31"/>
        <v>50797.900431648828</v>
      </c>
      <c r="AH39" s="52">
        <f>HLOOKUP(I39,ElecAvoidedCostsWOCC!$A$5:$Q$50,T39+1,FALSE)</f>
        <v>0.86650348716649883</v>
      </c>
      <c r="AI39" s="44">
        <f t="shared" si="32"/>
        <v>0</v>
      </c>
      <c r="AJ39" s="44">
        <f t="shared" si="33"/>
        <v>50797.900431648828</v>
      </c>
      <c r="AK39" s="44">
        <f>HLOOKUP(I39,ElecAvoidedCostsWOCC!$A$5:$Q$50,G39+1,FALSE)*J39*L39</f>
        <v>0</v>
      </c>
      <c r="AL39" s="44">
        <f t="shared" si="34"/>
        <v>50797.900431648828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50797.900431648828</v>
      </c>
      <c r="AN39" s="48">
        <f t="shared" si="35"/>
        <v>55877.690474813717</v>
      </c>
      <c r="AO39" s="47">
        <f t="shared" si="36"/>
        <v>1.8748171485930958</v>
      </c>
      <c r="AP39" s="47">
        <f t="shared" si="37"/>
        <v>1.7044871761827254</v>
      </c>
    </row>
    <row r="40" spans="2:42">
      <c r="B40" s="97" t="s">
        <v>70</v>
      </c>
      <c r="C40" s="98">
        <v>18231134</v>
      </c>
      <c r="D40" s="61" t="s">
        <v>176</v>
      </c>
      <c r="E40" s="38" t="s">
        <v>1371</v>
      </c>
      <c r="F40" s="39" t="s">
        <v>1370</v>
      </c>
      <c r="G40" s="39">
        <v>12</v>
      </c>
      <c r="H40" s="39"/>
      <c r="I40" s="40" t="s">
        <v>271</v>
      </c>
      <c r="J40" s="41">
        <v>13628</v>
      </c>
      <c r="K40" s="41">
        <v>129</v>
      </c>
      <c r="L40" s="41"/>
      <c r="M40" s="42">
        <v>65</v>
      </c>
      <c r="N40" s="42">
        <v>65</v>
      </c>
      <c r="O40" s="43">
        <v>1758012</v>
      </c>
      <c r="P40" s="44">
        <v>885820</v>
      </c>
      <c r="Q40" s="44">
        <v>885820</v>
      </c>
      <c r="R40" s="45">
        <v>0</v>
      </c>
      <c r="S40" s="46">
        <v>0</v>
      </c>
      <c r="T40" s="39">
        <f t="shared" si="19"/>
        <v>12</v>
      </c>
      <c r="U40" s="47">
        <f t="shared" si="20"/>
        <v>1.3965599984364669</v>
      </c>
      <c r="V40" s="48">
        <f t="shared" si="21"/>
        <v>0</v>
      </c>
      <c r="W40" s="49">
        <f t="shared" si="22"/>
        <v>0.11637999986970558</v>
      </c>
      <c r="X40" s="44">
        <f t="shared" si="23"/>
        <v>158865.62210454032</v>
      </c>
      <c r="Y40" s="44">
        <f t="shared" si="24"/>
        <v>0</v>
      </c>
      <c r="Z40" s="44">
        <f t="shared" si="25"/>
        <v>869150.98874493316</v>
      </c>
      <c r="AA40" s="50">
        <f t="shared" si="26"/>
        <v>1044685.6221045404</v>
      </c>
      <c r="AB40" s="51">
        <f t="shared" si="27"/>
        <v>812518.45259879692</v>
      </c>
      <c r="AC40" s="44">
        <f t="shared" si="28"/>
        <v>976615.52033704799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0.86650348716649883</v>
      </c>
      <c r="AG40" s="44">
        <f t="shared" si="31"/>
        <v>1523323.528480551</v>
      </c>
      <c r="AH40" s="52">
        <f>HLOOKUP(I40,ElecAvoidedCostsWOCC!$A$5:$Q$50,T40+1,FALSE)</f>
        <v>0.86650348716649883</v>
      </c>
      <c r="AI40" s="44">
        <f t="shared" si="32"/>
        <v>0</v>
      </c>
      <c r="AJ40" s="44">
        <f t="shared" si="33"/>
        <v>1523323.528480551</v>
      </c>
      <c r="AK40" s="44">
        <f>HLOOKUP(I40,ElecAvoidedCostsWOCC!$A$5:$Q$50,G40+1,FALSE)*J40*L40</f>
        <v>0</v>
      </c>
      <c r="AL40" s="44">
        <f t="shared" si="34"/>
        <v>1523323.528480551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1523323.528480551</v>
      </c>
      <c r="AN40" s="48">
        <f t="shared" si="35"/>
        <v>1675655.8813286063</v>
      </c>
      <c r="AO40" s="47">
        <f t="shared" si="36"/>
        <v>1.8748171485930958</v>
      </c>
      <c r="AP40" s="47">
        <f t="shared" si="37"/>
        <v>1.7157784680201544</v>
      </c>
    </row>
    <row r="41" spans="2:42">
      <c r="B41" s="97" t="s">
        <v>70</v>
      </c>
      <c r="C41" s="98">
        <v>18231134</v>
      </c>
      <c r="D41" s="61" t="s">
        <v>176</v>
      </c>
      <c r="E41" s="38" t="s">
        <v>1372</v>
      </c>
      <c r="F41" s="39" t="s">
        <v>1373</v>
      </c>
      <c r="G41" s="39">
        <v>12</v>
      </c>
      <c r="H41" s="39"/>
      <c r="I41" s="40" t="s">
        <v>271</v>
      </c>
      <c r="J41" s="41">
        <v>123</v>
      </c>
      <c r="K41" s="41">
        <v>127</v>
      </c>
      <c r="L41" s="41"/>
      <c r="M41" s="42">
        <v>78</v>
      </c>
      <c r="N41" s="42">
        <v>78</v>
      </c>
      <c r="O41" s="43">
        <v>15621</v>
      </c>
      <c r="P41" s="44">
        <v>9594</v>
      </c>
      <c r="Q41" s="44">
        <v>9594</v>
      </c>
      <c r="R41" s="45">
        <v>0</v>
      </c>
      <c r="S41" s="46">
        <v>0</v>
      </c>
      <c r="T41" s="39">
        <f t="shared" si="19"/>
        <v>12</v>
      </c>
      <c r="U41" s="47">
        <f t="shared" si="20"/>
        <v>1.2409280332316305E-2</v>
      </c>
      <c r="V41" s="48">
        <f t="shared" si="21"/>
        <v>0</v>
      </c>
      <c r="W41" s="49">
        <f t="shared" si="22"/>
        <v>1.0341066943596921E-3</v>
      </c>
      <c r="X41" s="44">
        <f t="shared" si="23"/>
        <v>1411.6171464671597</v>
      </c>
      <c r="Y41" s="44">
        <f t="shared" si="24"/>
        <v>0</v>
      </c>
      <c r="Z41" s="44">
        <f t="shared" si="25"/>
        <v>7722.9322639348311</v>
      </c>
      <c r="AA41" s="50">
        <f t="shared" si="26"/>
        <v>11005.617146467161</v>
      </c>
      <c r="AB41" s="51">
        <f t="shared" si="27"/>
        <v>7219.7179245908483</v>
      </c>
      <c r="AC41" s="44">
        <f t="shared" si="28"/>
        <v>10288.508129818791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0.86650348716649883</v>
      </c>
      <c r="AG41" s="44">
        <f t="shared" si="31"/>
        <v>13535.650973027878</v>
      </c>
      <c r="AH41" s="52">
        <f>HLOOKUP(I41,ElecAvoidedCostsWOCC!$A$5:$Q$50,T41+1,FALSE)</f>
        <v>0.86650348716649883</v>
      </c>
      <c r="AI41" s="44">
        <f t="shared" si="32"/>
        <v>0</v>
      </c>
      <c r="AJ41" s="44">
        <f t="shared" si="33"/>
        <v>13535.650973027878</v>
      </c>
      <c r="AK41" s="44">
        <f>HLOOKUP(I41,ElecAvoidedCostsWOCC!$A$5:$Q$50,G41+1,FALSE)*J41*L41</f>
        <v>0</v>
      </c>
      <c r="AL41" s="44">
        <f t="shared" si="34"/>
        <v>13535.650973027878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13535.650973027878</v>
      </c>
      <c r="AN41" s="48">
        <f t="shared" si="35"/>
        <v>14889.216070330667</v>
      </c>
      <c r="AO41" s="47">
        <f t="shared" si="36"/>
        <v>1.8748171485930958</v>
      </c>
      <c r="AP41" s="47">
        <f t="shared" si="37"/>
        <v>1.4471695878995148</v>
      </c>
    </row>
    <row r="42" spans="2:42">
      <c r="B42" s="97" t="s">
        <v>70</v>
      </c>
      <c r="C42" s="98">
        <v>18231134</v>
      </c>
      <c r="D42" s="61" t="s">
        <v>176</v>
      </c>
      <c r="E42" s="38" t="s">
        <v>1374</v>
      </c>
      <c r="F42" s="39" t="s">
        <v>1375</v>
      </c>
      <c r="G42" s="39">
        <v>12</v>
      </c>
      <c r="H42" s="39"/>
      <c r="I42" s="40" t="s">
        <v>271</v>
      </c>
      <c r="J42" s="41">
        <v>132</v>
      </c>
      <c r="K42" s="41">
        <v>192</v>
      </c>
      <c r="L42" s="41"/>
      <c r="M42" s="42">
        <v>78</v>
      </c>
      <c r="N42" s="42">
        <v>78</v>
      </c>
      <c r="O42" s="43">
        <v>25344</v>
      </c>
      <c r="P42" s="44">
        <v>10296</v>
      </c>
      <c r="Q42" s="44">
        <v>10296</v>
      </c>
      <c r="R42" s="45">
        <v>0</v>
      </c>
      <c r="S42" s="46">
        <v>0</v>
      </c>
      <c r="T42" s="39">
        <f t="shared" si="19"/>
        <v>12</v>
      </c>
      <c r="U42" s="47">
        <f t="shared" si="20"/>
        <v>2.0133205348071469E-2</v>
      </c>
      <c r="V42" s="48">
        <f t="shared" si="21"/>
        <v>0</v>
      </c>
      <c r="W42" s="49">
        <f t="shared" si="22"/>
        <v>1.6777671123392891E-3</v>
      </c>
      <c r="X42" s="44">
        <f t="shared" si="23"/>
        <v>2290.2519019309707</v>
      </c>
      <c r="Y42" s="44">
        <f t="shared" si="24"/>
        <v>0</v>
      </c>
      <c r="Z42" s="44">
        <f t="shared" si="25"/>
        <v>12529.927360422787</v>
      </c>
      <c r="AA42" s="50">
        <f t="shared" si="26"/>
        <v>12586.251901930971</v>
      </c>
      <c r="AB42" s="51">
        <f t="shared" si="27"/>
        <v>11713.496644314095</v>
      </c>
      <c r="AC42" s="44">
        <f t="shared" si="28"/>
        <v>11766.151165682873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0.86650348716649883</v>
      </c>
      <c r="AG42" s="44">
        <f t="shared" si="31"/>
        <v>21960.664378747744</v>
      </c>
      <c r="AH42" s="52">
        <f>HLOOKUP(I42,ElecAvoidedCostsWOCC!$A$5:$Q$50,T42+1,FALSE)</f>
        <v>0.86650348716649883</v>
      </c>
      <c r="AI42" s="44">
        <f t="shared" si="32"/>
        <v>0</v>
      </c>
      <c r="AJ42" s="44">
        <f t="shared" si="33"/>
        <v>21960.664378747744</v>
      </c>
      <c r="AK42" s="44">
        <f>HLOOKUP(I42,ElecAvoidedCostsWOCC!$A$5:$Q$50,G42+1,FALSE)*J42*L42</f>
        <v>0</v>
      </c>
      <c r="AL42" s="44">
        <f t="shared" si="34"/>
        <v>21960.664378747744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21960.664378747744</v>
      </c>
      <c r="AN42" s="48">
        <f t="shared" si="35"/>
        <v>24156.730816622519</v>
      </c>
      <c r="AO42" s="47">
        <f t="shared" si="36"/>
        <v>1.8748171485930956</v>
      </c>
      <c r="AP42" s="47">
        <f t="shared" si="37"/>
        <v>2.0530699016580698</v>
      </c>
    </row>
    <row r="43" spans="2:42">
      <c r="B43" s="97" t="s">
        <v>70</v>
      </c>
      <c r="C43" s="98">
        <v>18231134</v>
      </c>
      <c r="D43" s="61" t="s">
        <v>176</v>
      </c>
      <c r="E43" s="38" t="s">
        <v>1376</v>
      </c>
      <c r="F43" s="39" t="s">
        <v>1375</v>
      </c>
      <c r="G43" s="39">
        <v>12</v>
      </c>
      <c r="H43" s="39"/>
      <c r="I43" s="40" t="s">
        <v>271</v>
      </c>
      <c r="J43" s="41">
        <v>6550</v>
      </c>
      <c r="K43" s="41">
        <v>193</v>
      </c>
      <c r="L43" s="41"/>
      <c r="M43" s="42">
        <v>78</v>
      </c>
      <c r="N43" s="42">
        <v>78</v>
      </c>
      <c r="O43" s="43">
        <v>1264150</v>
      </c>
      <c r="P43" s="44">
        <v>510900</v>
      </c>
      <c r="Q43" s="44">
        <v>510900</v>
      </c>
      <c r="R43" s="45">
        <v>0</v>
      </c>
      <c r="S43" s="46">
        <v>0</v>
      </c>
      <c r="T43" s="39">
        <f t="shared" si="19"/>
        <v>12</v>
      </c>
      <c r="U43" s="47">
        <f t="shared" si="20"/>
        <v>1.0042373556172879</v>
      </c>
      <c r="V43" s="48">
        <f t="shared" si="21"/>
        <v>0</v>
      </c>
      <c r="W43" s="49">
        <f t="shared" si="22"/>
        <v>8.3686446301440662E-2</v>
      </c>
      <c r="X43" s="44">
        <f t="shared" si="23"/>
        <v>114236.97687129247</v>
      </c>
      <c r="Y43" s="44">
        <f t="shared" si="24"/>
        <v>0</v>
      </c>
      <c r="Z43" s="44">
        <f t="shared" si="25"/>
        <v>624988.46562020457</v>
      </c>
      <c r="AA43" s="50">
        <f t="shared" si="26"/>
        <v>625136.97687129246</v>
      </c>
      <c r="AB43" s="51">
        <f t="shared" si="27"/>
        <v>584265.18240647332</v>
      </c>
      <c r="AC43" s="44">
        <f t="shared" si="28"/>
        <v>584404.01689379488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0.86650348716649883</v>
      </c>
      <c r="AG43" s="44">
        <f t="shared" si="31"/>
        <v>1095390.3833015293</v>
      </c>
      <c r="AH43" s="52">
        <f>HLOOKUP(I43,ElecAvoidedCostsWOCC!$A$5:$Q$50,T43+1,FALSE)</f>
        <v>0.86650348716649883</v>
      </c>
      <c r="AI43" s="44">
        <f t="shared" si="32"/>
        <v>0</v>
      </c>
      <c r="AJ43" s="44">
        <f t="shared" si="33"/>
        <v>1095390.3833015293</v>
      </c>
      <c r="AK43" s="44">
        <f>HLOOKUP(I43,ElecAvoidedCostsWOCC!$A$5:$Q$50,G43+1,FALSE)*J43*L43</f>
        <v>0</v>
      </c>
      <c r="AL43" s="44">
        <f t="shared" si="34"/>
        <v>1095390.3833015293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1095390.3833015296</v>
      </c>
      <c r="AN43" s="48">
        <f t="shared" si="35"/>
        <v>1204929.4216316827</v>
      </c>
      <c r="AO43" s="47">
        <f t="shared" si="36"/>
        <v>1.8748171485930962</v>
      </c>
      <c r="AP43" s="47">
        <f t="shared" si="37"/>
        <v>2.0618089314924357</v>
      </c>
    </row>
    <row r="44" spans="2:42">
      <c r="B44" s="97" t="s">
        <v>70</v>
      </c>
      <c r="C44" s="98">
        <v>18231134</v>
      </c>
      <c r="D44" s="61" t="s">
        <v>176</v>
      </c>
      <c r="E44" s="38" t="s">
        <v>1377</v>
      </c>
      <c r="F44" s="39" t="s">
        <v>1378</v>
      </c>
      <c r="G44" s="39">
        <v>12</v>
      </c>
      <c r="H44" s="39"/>
      <c r="I44" s="40" t="s">
        <v>271</v>
      </c>
      <c r="J44" s="41">
        <v>6</v>
      </c>
      <c r="K44" s="41">
        <v>225</v>
      </c>
      <c r="L44" s="41"/>
      <c r="M44" s="42">
        <v>100</v>
      </c>
      <c r="N44" s="42">
        <v>100</v>
      </c>
      <c r="O44" s="43">
        <v>1350</v>
      </c>
      <c r="P44" s="44">
        <v>600</v>
      </c>
      <c r="Q44" s="44">
        <v>600</v>
      </c>
      <c r="R44" s="45">
        <v>0</v>
      </c>
      <c r="S44" s="46">
        <v>0</v>
      </c>
      <c r="T44" s="39">
        <f t="shared" si="19"/>
        <v>12</v>
      </c>
      <c r="U44" s="47">
        <f t="shared" si="20"/>
        <v>1.0724363644214205E-3</v>
      </c>
      <c r="V44" s="48">
        <f t="shared" si="21"/>
        <v>0</v>
      </c>
      <c r="W44" s="49">
        <f t="shared" si="22"/>
        <v>8.9369697035118377E-5</v>
      </c>
      <c r="X44" s="44">
        <f t="shared" si="23"/>
        <v>121.99495216251619</v>
      </c>
      <c r="Y44" s="44">
        <f t="shared" si="24"/>
        <v>0</v>
      </c>
      <c r="Z44" s="44">
        <f t="shared" si="25"/>
        <v>667.43221024979323</v>
      </c>
      <c r="AA44" s="50">
        <f t="shared" si="26"/>
        <v>721.99495216251614</v>
      </c>
      <c r="AB44" s="51">
        <f t="shared" si="27"/>
        <v>623.94335818434433</v>
      </c>
      <c r="AC44" s="44">
        <f t="shared" si="28"/>
        <v>674.95087609845382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0.86650348716649883</v>
      </c>
      <c r="AG44" s="44">
        <f t="shared" si="31"/>
        <v>1169.7797076747734</v>
      </c>
      <c r="AH44" s="52">
        <f>HLOOKUP(I44,ElecAvoidedCostsWOCC!$A$5:$Q$50,T44+1,FALSE)</f>
        <v>0.86650348716649883</v>
      </c>
      <c r="AI44" s="44">
        <f t="shared" si="32"/>
        <v>0</v>
      </c>
      <c r="AJ44" s="44">
        <f t="shared" si="33"/>
        <v>1169.7797076747734</v>
      </c>
      <c r="AK44" s="44">
        <f>HLOOKUP(I44,ElecAvoidedCostsWOCC!$A$5:$Q$50,G44+1,FALSE)*J44*L44</f>
        <v>0</v>
      </c>
      <c r="AL44" s="44">
        <f t="shared" si="34"/>
        <v>1169.7797076747734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1169.7797076747734</v>
      </c>
      <c r="AN44" s="48">
        <f t="shared" si="35"/>
        <v>1286.7576784422508</v>
      </c>
      <c r="AO44" s="47">
        <f t="shared" si="36"/>
        <v>1.8748171485930962</v>
      </c>
      <c r="AP44" s="47">
        <f t="shared" si="37"/>
        <v>1.9064464155974425</v>
      </c>
    </row>
    <row r="45" spans="2:42">
      <c r="B45" s="97" t="s">
        <v>70</v>
      </c>
      <c r="C45" s="98">
        <v>18231134</v>
      </c>
      <c r="D45" s="61" t="s">
        <v>176</v>
      </c>
      <c r="E45" s="38" t="s">
        <v>1379</v>
      </c>
      <c r="F45" s="39" t="s">
        <v>1378</v>
      </c>
      <c r="G45" s="39">
        <v>12</v>
      </c>
      <c r="H45" s="39"/>
      <c r="I45" s="40" t="s">
        <v>271</v>
      </c>
      <c r="J45" s="41">
        <v>45</v>
      </c>
      <c r="K45" s="41">
        <v>169</v>
      </c>
      <c r="L45" s="41"/>
      <c r="M45" s="42">
        <v>100</v>
      </c>
      <c r="N45" s="42">
        <v>100</v>
      </c>
      <c r="O45" s="43">
        <v>7605</v>
      </c>
      <c r="P45" s="44">
        <v>4500</v>
      </c>
      <c r="Q45" s="44">
        <v>4500</v>
      </c>
      <c r="R45" s="45">
        <v>0</v>
      </c>
      <c r="S45" s="46">
        <v>0</v>
      </c>
      <c r="T45" s="39">
        <f t="shared" si="19"/>
        <v>12</v>
      </c>
      <c r="U45" s="47">
        <f t="shared" si="20"/>
        <v>6.041391519574002E-3</v>
      </c>
      <c r="V45" s="48">
        <f t="shared" si="21"/>
        <v>0</v>
      </c>
      <c r="W45" s="49">
        <f t="shared" si="22"/>
        <v>5.034492932978335E-4</v>
      </c>
      <c r="X45" s="44">
        <f t="shared" si="23"/>
        <v>687.23823051550789</v>
      </c>
      <c r="Y45" s="44">
        <f t="shared" si="24"/>
        <v>0</v>
      </c>
      <c r="Z45" s="44">
        <f t="shared" si="25"/>
        <v>3759.8681177405019</v>
      </c>
      <c r="AA45" s="50">
        <f t="shared" si="26"/>
        <v>5187.2382305155079</v>
      </c>
      <c r="AB45" s="51">
        <f t="shared" si="27"/>
        <v>3514.8809177718067</v>
      </c>
      <c r="AC45" s="44">
        <f t="shared" si="28"/>
        <v>4849.2457983691756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0.86650348716649883</v>
      </c>
      <c r="AG45" s="44">
        <f t="shared" si="31"/>
        <v>6589.7590199012238</v>
      </c>
      <c r="AH45" s="52">
        <f>HLOOKUP(I45,ElecAvoidedCostsWOCC!$A$5:$Q$50,T45+1,FALSE)</f>
        <v>0.86650348716649883</v>
      </c>
      <c r="AI45" s="44">
        <f t="shared" si="32"/>
        <v>0</v>
      </c>
      <c r="AJ45" s="44">
        <f t="shared" si="33"/>
        <v>6589.7590199012238</v>
      </c>
      <c r="AK45" s="44">
        <f>HLOOKUP(I45,ElecAvoidedCostsWOCC!$A$5:$Q$50,G45+1,FALSE)*J45*L45</f>
        <v>0</v>
      </c>
      <c r="AL45" s="44">
        <f t="shared" si="34"/>
        <v>6589.7590199012238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6589.7590199012229</v>
      </c>
      <c r="AN45" s="48">
        <f t="shared" si="35"/>
        <v>7248.7349218913459</v>
      </c>
      <c r="AO45" s="47">
        <f t="shared" si="36"/>
        <v>1.874817148593096</v>
      </c>
      <c r="AP45" s="47">
        <f t="shared" si="37"/>
        <v>1.494816972224656</v>
      </c>
    </row>
    <row r="46" spans="2:42">
      <c r="B46" s="97" t="s">
        <v>70</v>
      </c>
      <c r="C46" s="98">
        <v>18231134</v>
      </c>
      <c r="D46" s="61" t="s">
        <v>176</v>
      </c>
      <c r="E46" s="38" t="s">
        <v>1380</v>
      </c>
      <c r="F46" s="39" t="s">
        <v>1381</v>
      </c>
      <c r="G46" s="39">
        <v>12</v>
      </c>
      <c r="H46" s="39"/>
      <c r="I46" s="40" t="s">
        <v>271</v>
      </c>
      <c r="J46" s="41">
        <v>686</v>
      </c>
      <c r="K46" s="41">
        <v>255</v>
      </c>
      <c r="L46" s="41"/>
      <c r="M46" s="42">
        <v>100</v>
      </c>
      <c r="N46" s="42">
        <v>100</v>
      </c>
      <c r="O46" s="43">
        <v>174930</v>
      </c>
      <c r="P46" s="44">
        <v>68600</v>
      </c>
      <c r="Q46" s="44">
        <v>68600</v>
      </c>
      <c r="R46" s="45">
        <v>0</v>
      </c>
      <c r="S46" s="46">
        <v>0</v>
      </c>
      <c r="T46" s="39">
        <f t="shared" si="19"/>
        <v>12</v>
      </c>
      <c r="U46" s="47">
        <f t="shared" si="20"/>
        <v>0.13896392090980675</v>
      </c>
      <c r="V46" s="48">
        <f t="shared" si="21"/>
        <v>0</v>
      </c>
      <c r="W46" s="49">
        <f t="shared" si="22"/>
        <v>1.1580326742483896E-2</v>
      </c>
      <c r="X46" s="44">
        <f t="shared" si="23"/>
        <v>15807.834801325154</v>
      </c>
      <c r="Y46" s="44">
        <f t="shared" si="24"/>
        <v>0</v>
      </c>
      <c r="Z46" s="44">
        <f t="shared" si="25"/>
        <v>86484.382621478784</v>
      </c>
      <c r="AA46" s="50">
        <f t="shared" si="26"/>
        <v>84407.834801325153</v>
      </c>
      <c r="AB46" s="51">
        <f t="shared" si="27"/>
        <v>80849.193812731392</v>
      </c>
      <c r="AC46" s="44">
        <f t="shared" si="28"/>
        <v>78907.950641605261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0.86650348716649883</v>
      </c>
      <c r="AG46" s="44">
        <f t="shared" si="31"/>
        <v>151577.45501003566</v>
      </c>
      <c r="AH46" s="52">
        <f>HLOOKUP(I46,ElecAvoidedCostsWOCC!$A$5:$Q$50,T46+1,FALSE)</f>
        <v>0.86650348716649883</v>
      </c>
      <c r="AI46" s="44">
        <f t="shared" si="32"/>
        <v>0</v>
      </c>
      <c r="AJ46" s="44">
        <f t="shared" si="33"/>
        <v>151577.45501003566</v>
      </c>
      <c r="AK46" s="44">
        <f>HLOOKUP(I46,ElecAvoidedCostsWOCC!$A$5:$Q$50,G46+1,FALSE)*J46*L46</f>
        <v>0</v>
      </c>
      <c r="AL46" s="44">
        <f t="shared" si="34"/>
        <v>151577.45501003566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151577.45501003563</v>
      </c>
      <c r="AN46" s="48">
        <f t="shared" si="35"/>
        <v>166735.20051103921</v>
      </c>
      <c r="AO46" s="47">
        <f t="shared" si="36"/>
        <v>1.8748171485930958</v>
      </c>
      <c r="AP46" s="47">
        <f t="shared" si="37"/>
        <v>2.1130342272902203</v>
      </c>
    </row>
    <row r="47" spans="2:42">
      <c r="B47" s="97" t="s">
        <v>70</v>
      </c>
      <c r="C47" s="98">
        <v>18231134</v>
      </c>
      <c r="D47" s="61" t="s">
        <v>176</v>
      </c>
      <c r="E47" s="38" t="s">
        <v>1382</v>
      </c>
      <c r="F47" s="39" t="s">
        <v>1381</v>
      </c>
      <c r="G47" s="39">
        <v>12</v>
      </c>
      <c r="H47" s="39"/>
      <c r="I47" s="40" t="s">
        <v>271</v>
      </c>
      <c r="J47" s="41">
        <v>9940</v>
      </c>
      <c r="K47" s="41">
        <v>258</v>
      </c>
      <c r="L47" s="41"/>
      <c r="M47" s="42">
        <v>100</v>
      </c>
      <c r="N47" s="42">
        <v>100</v>
      </c>
      <c r="O47" s="43">
        <v>2564520</v>
      </c>
      <c r="P47" s="44">
        <v>994000</v>
      </c>
      <c r="Q47" s="44">
        <v>994000</v>
      </c>
      <c r="R47" s="45">
        <v>0</v>
      </c>
      <c r="S47" s="46">
        <v>0</v>
      </c>
      <c r="T47" s="39">
        <f t="shared" si="19"/>
        <v>12</v>
      </c>
      <c r="U47" s="47">
        <f t="shared" si="20"/>
        <v>2.0372477816933494</v>
      </c>
      <c r="V47" s="48">
        <f t="shared" si="21"/>
        <v>0</v>
      </c>
      <c r="W47" s="49">
        <f t="shared" si="22"/>
        <v>0.16977064847444578</v>
      </c>
      <c r="X47" s="44">
        <f t="shared" si="23"/>
        <v>231747.03312578966</v>
      </c>
      <c r="Y47" s="44">
        <f t="shared" si="24"/>
        <v>0</v>
      </c>
      <c r="Z47" s="44">
        <f t="shared" si="25"/>
        <v>1267883.8902442963</v>
      </c>
      <c r="AA47" s="50">
        <f t="shared" si="26"/>
        <v>1225747.0331257896</v>
      </c>
      <c r="AB47" s="51">
        <f t="shared" si="27"/>
        <v>1185270.5340229</v>
      </c>
      <c r="AC47" s="44">
        <f t="shared" si="28"/>
        <v>1145879.2494398332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0.86650348716649883</v>
      </c>
      <c r="AG47" s="44">
        <f t="shared" si="31"/>
        <v>2222165.5229082298</v>
      </c>
      <c r="AH47" s="52">
        <f>HLOOKUP(I47,ElecAvoidedCostsWOCC!$A$5:$Q$50,T47+1,FALSE)</f>
        <v>0.86650348716649883</v>
      </c>
      <c r="AI47" s="44">
        <f t="shared" si="32"/>
        <v>0</v>
      </c>
      <c r="AJ47" s="44">
        <f t="shared" si="33"/>
        <v>2222165.5229082298</v>
      </c>
      <c r="AK47" s="44">
        <f>HLOOKUP(I47,ElecAvoidedCostsWOCC!$A$5:$Q$50,G47+1,FALSE)*J47*L47</f>
        <v>0</v>
      </c>
      <c r="AL47" s="44">
        <f t="shared" si="34"/>
        <v>2222165.5229082298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2222165.5229082294</v>
      </c>
      <c r="AN47" s="48">
        <f t="shared" si="35"/>
        <v>2444382.0751990527</v>
      </c>
      <c r="AO47" s="47">
        <f t="shared" si="36"/>
        <v>1.8748171485930958</v>
      </c>
      <c r="AP47" s="47">
        <f t="shared" si="37"/>
        <v>2.1331934201566147</v>
      </c>
    </row>
    <row r="48" spans="2:42">
      <c r="B48" s="97" t="s">
        <v>70</v>
      </c>
      <c r="C48" s="98">
        <v>18231134</v>
      </c>
      <c r="D48" s="61" t="s">
        <v>176</v>
      </c>
      <c r="E48" s="38" t="s">
        <v>1383</v>
      </c>
      <c r="F48" s="39" t="s">
        <v>1384</v>
      </c>
      <c r="G48" s="39">
        <v>15</v>
      </c>
      <c r="H48" s="39"/>
      <c r="I48" s="40" t="s">
        <v>271</v>
      </c>
      <c r="J48" s="41">
        <v>183</v>
      </c>
      <c r="K48" s="41">
        <v>424</v>
      </c>
      <c r="L48" s="41"/>
      <c r="M48" s="42">
        <v>119.1</v>
      </c>
      <c r="N48" s="42">
        <v>185</v>
      </c>
      <c r="O48" s="43">
        <v>77592</v>
      </c>
      <c r="P48" s="44">
        <v>33855</v>
      </c>
      <c r="Q48" s="44">
        <v>33855</v>
      </c>
      <c r="R48" s="45">
        <v>0</v>
      </c>
      <c r="S48" s="46">
        <v>0</v>
      </c>
      <c r="T48" s="39">
        <f t="shared" si="19"/>
        <v>15</v>
      </c>
      <c r="U48" s="47">
        <f t="shared" si="20"/>
        <v>7.7048594803876727E-2</v>
      </c>
      <c r="V48" s="48">
        <f t="shared" si="21"/>
        <v>65.900000000000006</v>
      </c>
      <c r="W48" s="49">
        <f t="shared" si="22"/>
        <v>5.1365729869251153E-3</v>
      </c>
      <c r="X48" s="44">
        <f t="shared" si="23"/>
        <v>7011.7276505140426</v>
      </c>
      <c r="Y48" s="44">
        <f t="shared" si="24"/>
        <v>0</v>
      </c>
      <c r="Z48" s="44">
        <f t="shared" si="25"/>
        <v>38361.037079779235</v>
      </c>
      <c r="AA48" s="50">
        <f t="shared" si="26"/>
        <v>40866.72765051404</v>
      </c>
      <c r="AB48" s="51">
        <f t="shared" si="27"/>
        <v>35861.491146844193</v>
      </c>
      <c r="AC48" s="44">
        <f t="shared" si="28"/>
        <v>38203.914789673778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1.0545904948077327</v>
      </c>
      <c r="AG48" s="44">
        <f t="shared" si="31"/>
        <v>81827.785673121602</v>
      </c>
      <c r="AH48" s="52">
        <f>HLOOKUP(I48,ElecAvoidedCostsWOCC!$A$5:$Q$50,T48+1,FALSE)</f>
        <v>1.0545904948077327</v>
      </c>
      <c r="AI48" s="44">
        <f t="shared" si="32"/>
        <v>0</v>
      </c>
      <c r="AJ48" s="44">
        <f t="shared" si="33"/>
        <v>81827.785673121602</v>
      </c>
      <c r="AK48" s="44">
        <f>HLOOKUP(I48,ElecAvoidedCostsWOCC!$A$5:$Q$50,G48+1,FALSE)*J48*L48</f>
        <v>0</v>
      </c>
      <c r="AL48" s="44">
        <f t="shared" si="34"/>
        <v>81827.785673121602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81827.785673121587</v>
      </c>
      <c r="AN48" s="48">
        <f t="shared" si="35"/>
        <v>90010.564240433756</v>
      </c>
      <c r="AO48" s="47">
        <f t="shared" si="36"/>
        <v>2.2817730957716305</v>
      </c>
      <c r="AP48" s="47">
        <f t="shared" si="37"/>
        <v>2.3560560412715326</v>
      </c>
    </row>
    <row r="49" spans="2:42">
      <c r="B49" s="97" t="s">
        <v>70</v>
      </c>
      <c r="C49" s="98">
        <v>18231134</v>
      </c>
      <c r="D49" s="61" t="s">
        <v>176</v>
      </c>
      <c r="E49" s="38" t="s">
        <v>1385</v>
      </c>
      <c r="F49" s="39" t="s">
        <v>1384</v>
      </c>
      <c r="G49" s="39">
        <v>15</v>
      </c>
      <c r="H49" s="39"/>
      <c r="I49" s="40" t="s">
        <v>271</v>
      </c>
      <c r="J49" s="41">
        <v>7078</v>
      </c>
      <c r="K49" s="41">
        <v>420</v>
      </c>
      <c r="L49" s="41"/>
      <c r="M49" s="42">
        <v>112</v>
      </c>
      <c r="N49" s="42">
        <v>140</v>
      </c>
      <c r="O49" s="43">
        <v>2972760</v>
      </c>
      <c r="P49" s="44">
        <v>1205697</v>
      </c>
      <c r="Q49" s="44">
        <v>990920</v>
      </c>
      <c r="R49" s="45">
        <v>0</v>
      </c>
      <c r="S49" s="46">
        <v>0</v>
      </c>
      <c r="T49" s="39">
        <f t="shared" si="19"/>
        <v>15</v>
      </c>
      <c r="U49" s="47">
        <f t="shared" si="20"/>
        <v>2.9519406728679836</v>
      </c>
      <c r="V49" s="48">
        <f t="shared" si="21"/>
        <v>28</v>
      </c>
      <c r="W49" s="49">
        <f t="shared" si="22"/>
        <v>0.19679604485786556</v>
      </c>
      <c r="X49" s="44">
        <f t="shared" si="23"/>
        <v>268638.30665973452</v>
      </c>
      <c r="Y49" s="44">
        <f t="shared" si="24"/>
        <v>-214777</v>
      </c>
      <c r="Z49" s="44">
        <f t="shared" si="25"/>
        <v>1469715.3906238338</v>
      </c>
      <c r="AA49" s="50">
        <f t="shared" si="26"/>
        <v>1259558.3066597346</v>
      </c>
      <c r="AB49" s="51">
        <f t="shared" si="27"/>
        <v>1373951.0055378457</v>
      </c>
      <c r="AC49" s="44">
        <f t="shared" si="28"/>
        <v>1177487.4326070249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1.0545904948077327</v>
      </c>
      <c r="AG49" s="44">
        <f t="shared" si="31"/>
        <v>3135044.4393446357</v>
      </c>
      <c r="AH49" s="52">
        <f>HLOOKUP(I49,ElecAvoidedCostsWOCC!$A$5:$Q$50,T49+1,FALSE)</f>
        <v>1.0545904948077327</v>
      </c>
      <c r="AI49" s="44">
        <f t="shared" si="32"/>
        <v>0</v>
      </c>
      <c r="AJ49" s="44">
        <f t="shared" si="33"/>
        <v>3135044.4393446357</v>
      </c>
      <c r="AK49" s="44">
        <f>HLOOKUP(I49,ElecAvoidedCostsWOCC!$A$5:$Q$50,G49+1,FALSE)*J49*L49</f>
        <v>0</v>
      </c>
      <c r="AL49" s="44">
        <f t="shared" si="34"/>
        <v>3135044.4393446357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3135044.4393446357</v>
      </c>
      <c r="AN49" s="48">
        <f t="shared" si="35"/>
        <v>3448548.8832790996</v>
      </c>
      <c r="AO49" s="47">
        <f t="shared" si="36"/>
        <v>2.2817730957716313</v>
      </c>
      <c r="AP49" s="47">
        <f t="shared" si="37"/>
        <v>2.9287351930744721</v>
      </c>
    </row>
    <row r="50" spans="2:42">
      <c r="B50" s="97" t="s">
        <v>70</v>
      </c>
      <c r="C50" s="98">
        <v>18231134</v>
      </c>
      <c r="D50" s="61" t="s">
        <v>176</v>
      </c>
      <c r="E50" s="38" t="s">
        <v>1386</v>
      </c>
      <c r="F50" s="39" t="s">
        <v>1387</v>
      </c>
      <c r="G50" s="39">
        <v>15</v>
      </c>
      <c r="H50" s="39"/>
      <c r="I50" s="40" t="s">
        <v>271</v>
      </c>
      <c r="J50" s="41">
        <v>81</v>
      </c>
      <c r="K50" s="41">
        <v>312</v>
      </c>
      <c r="L50" s="41"/>
      <c r="M50" s="42">
        <v>112</v>
      </c>
      <c r="N50" s="42">
        <v>140</v>
      </c>
      <c r="O50" s="43">
        <v>25272</v>
      </c>
      <c r="P50" s="44">
        <v>9072</v>
      </c>
      <c r="Q50" s="44">
        <v>11340</v>
      </c>
      <c r="R50" s="45">
        <v>0</v>
      </c>
      <c r="S50" s="46">
        <v>0</v>
      </c>
      <c r="T50" s="39">
        <f t="shared" si="19"/>
        <v>15</v>
      </c>
      <c r="U50" s="47">
        <f t="shared" si="20"/>
        <v>2.5095010927461241E-2</v>
      </c>
      <c r="V50" s="48">
        <f t="shared" si="21"/>
        <v>28</v>
      </c>
      <c r="W50" s="49">
        <f t="shared" si="22"/>
        <v>1.673000728497416E-3</v>
      </c>
      <c r="X50" s="44">
        <f t="shared" si="23"/>
        <v>2283.7455044823032</v>
      </c>
      <c r="Y50" s="44">
        <f t="shared" si="24"/>
        <v>2268</v>
      </c>
      <c r="Z50" s="44">
        <f t="shared" si="25"/>
        <v>12494.330975876132</v>
      </c>
      <c r="AA50" s="50">
        <f t="shared" si="26"/>
        <v>13623.745504482304</v>
      </c>
      <c r="AB50" s="51">
        <f t="shared" si="27"/>
        <v>11680.219665210929</v>
      </c>
      <c r="AC50" s="44">
        <f t="shared" si="28"/>
        <v>12736.043287353747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1.0545904948077327</v>
      </c>
      <c r="AG50" s="44">
        <f t="shared" si="31"/>
        <v>26651.610984781018</v>
      </c>
      <c r="AH50" s="52">
        <f>HLOOKUP(I50,ElecAvoidedCostsWOCC!$A$5:$Q$50,T50+1,FALSE)</f>
        <v>1.0545904948077327</v>
      </c>
      <c r="AI50" s="44">
        <f t="shared" si="32"/>
        <v>0</v>
      </c>
      <c r="AJ50" s="44">
        <f t="shared" si="33"/>
        <v>26651.610984781018</v>
      </c>
      <c r="AK50" s="44">
        <f>HLOOKUP(I50,ElecAvoidedCostsWOCC!$A$5:$Q$50,G50+1,FALSE)*J50*L50</f>
        <v>0</v>
      </c>
      <c r="AL50" s="44">
        <f t="shared" si="34"/>
        <v>26651.610984781018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26651.610984781022</v>
      </c>
      <c r="AN50" s="48">
        <f t="shared" si="35"/>
        <v>29316.772083259126</v>
      </c>
      <c r="AO50" s="47">
        <f t="shared" si="36"/>
        <v>2.2817730957716309</v>
      </c>
      <c r="AP50" s="47">
        <f t="shared" si="37"/>
        <v>2.3018744065018382</v>
      </c>
    </row>
    <row r="51" spans="2:42">
      <c r="B51" s="97" t="s">
        <v>70</v>
      </c>
      <c r="C51" s="98">
        <v>18231134</v>
      </c>
      <c r="D51" s="61" t="s">
        <v>176</v>
      </c>
      <c r="E51" s="38" t="s">
        <v>1388</v>
      </c>
      <c r="F51" s="39" t="s">
        <v>1389</v>
      </c>
      <c r="G51" s="39">
        <v>15</v>
      </c>
      <c r="H51" s="39"/>
      <c r="I51" s="40" t="s">
        <v>271</v>
      </c>
      <c r="J51" s="41">
        <v>54</v>
      </c>
      <c r="K51" s="41">
        <v>213</v>
      </c>
      <c r="L51" s="41"/>
      <c r="M51" s="42">
        <v>112</v>
      </c>
      <c r="N51" s="42">
        <v>140</v>
      </c>
      <c r="O51" s="43">
        <v>11502</v>
      </c>
      <c r="P51" s="44">
        <v>9990</v>
      </c>
      <c r="Q51" s="44">
        <v>7560</v>
      </c>
      <c r="R51" s="45">
        <v>0</v>
      </c>
      <c r="S51" s="46">
        <v>0</v>
      </c>
      <c r="T51" s="39">
        <f t="shared" si="19"/>
        <v>15</v>
      </c>
      <c r="U51" s="47">
        <f t="shared" si="20"/>
        <v>1.1421447281088128E-2</v>
      </c>
      <c r="V51" s="48">
        <f t="shared" si="21"/>
        <v>28</v>
      </c>
      <c r="W51" s="49">
        <f t="shared" si="22"/>
        <v>7.6142981873920858E-4</v>
      </c>
      <c r="X51" s="44">
        <f t="shared" si="23"/>
        <v>1039.396992424638</v>
      </c>
      <c r="Y51" s="44">
        <f t="shared" si="24"/>
        <v>-2430</v>
      </c>
      <c r="Z51" s="44">
        <f t="shared" si="25"/>
        <v>5686.5224313282397</v>
      </c>
      <c r="AA51" s="50">
        <f t="shared" si="26"/>
        <v>8599.3969924246376</v>
      </c>
      <c r="AB51" s="51">
        <f t="shared" si="27"/>
        <v>5315.9974117306156</v>
      </c>
      <c r="AC51" s="44">
        <f t="shared" si="28"/>
        <v>8039.0735649477765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1.0545904948077327</v>
      </c>
      <c r="AG51" s="44">
        <f t="shared" si="31"/>
        <v>12129.899871278541</v>
      </c>
      <c r="AH51" s="52">
        <f>HLOOKUP(I51,ElecAvoidedCostsWOCC!$A$5:$Q$50,T51+1,FALSE)</f>
        <v>1.0545904948077327</v>
      </c>
      <c r="AI51" s="44">
        <f t="shared" si="32"/>
        <v>0</v>
      </c>
      <c r="AJ51" s="44">
        <f t="shared" si="33"/>
        <v>12129.899871278541</v>
      </c>
      <c r="AK51" s="44">
        <f>HLOOKUP(I51,ElecAvoidedCostsWOCC!$A$5:$Q$50,G51+1,FALSE)*J51*L51</f>
        <v>0</v>
      </c>
      <c r="AL51" s="44">
        <f t="shared" si="34"/>
        <v>12129.899871278541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12129.899871278541</v>
      </c>
      <c r="AN51" s="48">
        <f t="shared" si="35"/>
        <v>13342.889858406397</v>
      </c>
      <c r="AO51" s="47">
        <f t="shared" si="36"/>
        <v>2.2817730957716305</v>
      </c>
      <c r="AP51" s="47">
        <f t="shared" si="37"/>
        <v>1.6597546658341937</v>
      </c>
    </row>
    <row r="52" spans="2:42">
      <c r="B52" s="97" t="s">
        <v>70</v>
      </c>
      <c r="C52" s="98">
        <v>18231134</v>
      </c>
      <c r="D52" s="61" t="s">
        <v>176</v>
      </c>
      <c r="E52" s="38" t="s">
        <v>1390</v>
      </c>
      <c r="F52" s="39" t="s">
        <v>1391</v>
      </c>
      <c r="G52" s="39">
        <v>15</v>
      </c>
      <c r="H52" s="39"/>
      <c r="I52" s="40" t="s">
        <v>271</v>
      </c>
      <c r="J52" s="41">
        <v>202</v>
      </c>
      <c r="K52" s="41">
        <v>735</v>
      </c>
      <c r="L52" s="41"/>
      <c r="M52" s="42">
        <v>153.16999999999999</v>
      </c>
      <c r="N52" s="42">
        <v>218.82</v>
      </c>
      <c r="O52" s="43">
        <v>148470</v>
      </c>
      <c r="P52" s="44">
        <v>42494.74</v>
      </c>
      <c r="Q52" s="44">
        <v>44201.64</v>
      </c>
      <c r="R52" s="45">
        <v>0</v>
      </c>
      <c r="S52" s="46">
        <v>0</v>
      </c>
      <c r="T52" s="39">
        <f t="shared" si="19"/>
        <v>15</v>
      </c>
      <c r="U52" s="47">
        <f t="shared" si="20"/>
        <v>0.14743021020893363</v>
      </c>
      <c r="V52" s="48">
        <f t="shared" si="21"/>
        <v>65.650000000000006</v>
      </c>
      <c r="W52" s="49">
        <f t="shared" si="22"/>
        <v>9.8286806805955758E-3</v>
      </c>
      <c r="X52" s="44">
        <f t="shared" si="23"/>
        <v>13416.733738939838</v>
      </c>
      <c r="Y52" s="44">
        <f t="shared" si="24"/>
        <v>1706.9000000000015</v>
      </c>
      <c r="Z52" s="44">
        <f t="shared" si="25"/>
        <v>73402.711300582829</v>
      </c>
      <c r="AA52" s="50">
        <f t="shared" si="26"/>
        <v>57618.373738939837</v>
      </c>
      <c r="AB52" s="51">
        <f t="shared" si="27"/>
        <v>68619.903992318243</v>
      </c>
      <c r="AC52" s="44">
        <f t="shared" si="28"/>
        <v>53864.049489520272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1.0545904948077327</v>
      </c>
      <c r="AG52" s="44">
        <f t="shared" si="31"/>
        <v>156575.05076410406</v>
      </c>
      <c r="AH52" s="52">
        <f>HLOOKUP(I52,ElecAvoidedCostsWOCC!$A$5:$Q$50,T52+1,FALSE)</f>
        <v>1.0545904948077327</v>
      </c>
      <c r="AI52" s="44">
        <f t="shared" si="32"/>
        <v>0</v>
      </c>
      <c r="AJ52" s="44">
        <f t="shared" si="33"/>
        <v>156575.05076410406</v>
      </c>
      <c r="AK52" s="44">
        <f>HLOOKUP(I52,ElecAvoidedCostsWOCC!$A$5:$Q$50,G52+1,FALSE)*J52*L52</f>
        <v>0</v>
      </c>
      <c r="AL52" s="44">
        <f t="shared" si="34"/>
        <v>156575.05076410406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156575.05076410406</v>
      </c>
      <c r="AN52" s="48">
        <f t="shared" si="35"/>
        <v>172232.55584051448</v>
      </c>
      <c r="AO52" s="47">
        <f t="shared" si="36"/>
        <v>2.2817730957716305</v>
      </c>
      <c r="AP52" s="47">
        <f t="shared" si="37"/>
        <v>3.1975419128861424</v>
      </c>
    </row>
    <row r="53" spans="2:42">
      <c r="B53" s="97" t="s">
        <v>70</v>
      </c>
      <c r="C53" s="98">
        <v>18231134</v>
      </c>
      <c r="D53" s="61" t="s">
        <v>176</v>
      </c>
      <c r="E53" s="38" t="s">
        <v>1392</v>
      </c>
      <c r="F53" s="39" t="s">
        <v>1393</v>
      </c>
      <c r="G53" s="39">
        <v>12</v>
      </c>
      <c r="H53" s="39"/>
      <c r="I53" s="40" t="s">
        <v>271</v>
      </c>
      <c r="J53" s="41">
        <v>10</v>
      </c>
      <c r="K53" s="41">
        <v>290</v>
      </c>
      <c r="L53" s="41"/>
      <c r="M53" s="42">
        <v>65</v>
      </c>
      <c r="N53" s="42">
        <v>65</v>
      </c>
      <c r="O53" s="43">
        <v>2900</v>
      </c>
      <c r="P53" s="44">
        <v>650</v>
      </c>
      <c r="Q53" s="44">
        <v>650</v>
      </c>
      <c r="R53" s="45">
        <v>0</v>
      </c>
      <c r="S53" s="46">
        <v>0</v>
      </c>
      <c r="T53" s="39">
        <f t="shared" si="19"/>
        <v>12</v>
      </c>
      <c r="U53" s="47">
        <f t="shared" si="20"/>
        <v>2.303752190238607E-3</v>
      </c>
      <c r="V53" s="48">
        <f t="shared" si="21"/>
        <v>0</v>
      </c>
      <c r="W53" s="49">
        <f t="shared" si="22"/>
        <v>1.919793491865506E-4</v>
      </c>
      <c r="X53" s="44">
        <f t="shared" si="23"/>
        <v>262.06323057133108</v>
      </c>
      <c r="Y53" s="44">
        <f t="shared" si="24"/>
        <v>0</v>
      </c>
      <c r="Z53" s="44">
        <f t="shared" si="25"/>
        <v>1433.7432664625192</v>
      </c>
      <c r="AA53" s="50">
        <f t="shared" si="26"/>
        <v>912.06323057133113</v>
      </c>
      <c r="AB53" s="51">
        <f t="shared" si="27"/>
        <v>1340.3227694330365</v>
      </c>
      <c r="AC53" s="44">
        <f t="shared" si="28"/>
        <v>852.63459901966075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0.86650348716649883</v>
      </c>
      <c r="AG53" s="44">
        <f t="shared" si="31"/>
        <v>2512.8601127828465</v>
      </c>
      <c r="AH53" s="52">
        <f>HLOOKUP(I53,ElecAvoidedCostsWOCC!$A$5:$Q$50,T53+1,FALSE)</f>
        <v>0.86650348716649883</v>
      </c>
      <c r="AI53" s="44">
        <f t="shared" si="32"/>
        <v>0</v>
      </c>
      <c r="AJ53" s="44">
        <f t="shared" si="33"/>
        <v>2512.8601127828465</v>
      </c>
      <c r="AK53" s="44">
        <f>HLOOKUP(I53,ElecAvoidedCostsWOCC!$A$5:$Q$50,G53+1,FALSE)*J53*L53</f>
        <v>0</v>
      </c>
      <c r="AL53" s="44">
        <f t="shared" si="34"/>
        <v>2512.8601127828465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2512.8601127828465</v>
      </c>
      <c r="AN53" s="48">
        <f t="shared" si="35"/>
        <v>2764.1461240611316</v>
      </c>
      <c r="AO53" s="47">
        <f t="shared" si="36"/>
        <v>1.8748171485930956</v>
      </c>
      <c r="AP53" s="47">
        <f t="shared" si="37"/>
        <v>3.2418882921702705</v>
      </c>
    </row>
    <row r="54" spans="2:42">
      <c r="B54" s="97" t="s">
        <v>70</v>
      </c>
      <c r="C54" s="98">
        <v>18231134</v>
      </c>
      <c r="D54" s="61" t="s">
        <v>176</v>
      </c>
      <c r="E54" s="38" t="s">
        <v>1394</v>
      </c>
      <c r="F54" s="39" t="s">
        <v>1395</v>
      </c>
      <c r="G54" s="39">
        <v>12</v>
      </c>
      <c r="H54" s="39"/>
      <c r="I54" s="40" t="s">
        <v>271</v>
      </c>
      <c r="J54" s="41">
        <v>4</v>
      </c>
      <c r="K54" s="41">
        <v>886</v>
      </c>
      <c r="L54" s="41"/>
      <c r="M54" s="42">
        <v>100</v>
      </c>
      <c r="N54" s="42">
        <v>100</v>
      </c>
      <c r="O54" s="43">
        <v>3544</v>
      </c>
      <c r="P54" s="44">
        <v>400</v>
      </c>
      <c r="Q54" s="44">
        <v>400</v>
      </c>
      <c r="R54" s="45">
        <v>0</v>
      </c>
      <c r="S54" s="46">
        <v>0</v>
      </c>
      <c r="T54" s="39">
        <f t="shared" si="19"/>
        <v>12</v>
      </c>
      <c r="U54" s="47">
        <f t="shared" si="20"/>
        <v>2.815344055932974E-3</v>
      </c>
      <c r="V54" s="48">
        <f t="shared" si="21"/>
        <v>0</v>
      </c>
      <c r="W54" s="49">
        <f t="shared" si="22"/>
        <v>2.3461200466108116E-4</v>
      </c>
      <c r="X54" s="44">
        <f t="shared" si="23"/>
        <v>320.25934108441288</v>
      </c>
      <c r="Y54" s="44">
        <f t="shared" si="24"/>
        <v>0</v>
      </c>
      <c r="Z54" s="44">
        <f t="shared" si="25"/>
        <v>1752.1331504631612</v>
      </c>
      <c r="AA54" s="50">
        <f t="shared" si="26"/>
        <v>720.25934108441288</v>
      </c>
      <c r="AB54" s="51">
        <f t="shared" si="27"/>
        <v>1637.9668603002347</v>
      </c>
      <c r="AC54" s="44">
        <f t="shared" si="28"/>
        <v>673.3283547577945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0.86650348716649883</v>
      </c>
      <c r="AG54" s="44">
        <f t="shared" si="31"/>
        <v>3070.888358518072</v>
      </c>
      <c r="AH54" s="52">
        <f>HLOOKUP(I54,ElecAvoidedCostsWOCC!$A$5:$Q$50,T54+1,FALSE)</f>
        <v>0.86650348716649883</v>
      </c>
      <c r="AI54" s="44">
        <f t="shared" si="32"/>
        <v>0</v>
      </c>
      <c r="AJ54" s="44">
        <f t="shared" si="33"/>
        <v>3070.888358518072</v>
      </c>
      <c r="AK54" s="44">
        <f>HLOOKUP(I54,ElecAvoidedCostsWOCC!$A$5:$Q$50,G54+1,FALSE)*J54*L54</f>
        <v>0</v>
      </c>
      <c r="AL54" s="44">
        <f t="shared" si="34"/>
        <v>3070.888358518072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3070.888358518072</v>
      </c>
      <c r="AN54" s="48">
        <f t="shared" si="35"/>
        <v>3377.9771943698793</v>
      </c>
      <c r="AO54" s="47">
        <f t="shared" si="36"/>
        <v>1.874817148593096</v>
      </c>
      <c r="AP54" s="47">
        <f t="shared" si="37"/>
        <v>5.0168349075169782</v>
      </c>
    </row>
    <row r="55" spans="2:42">
      <c r="B55" s="97" t="s">
        <v>70</v>
      </c>
      <c r="C55" s="98">
        <v>18231134</v>
      </c>
      <c r="D55" s="61" t="s">
        <v>176</v>
      </c>
      <c r="E55" s="38" t="s">
        <v>1396</v>
      </c>
      <c r="F55" s="39" t="s">
        <v>1397</v>
      </c>
      <c r="G55" s="39">
        <v>15</v>
      </c>
      <c r="H55" s="39"/>
      <c r="I55" s="40" t="s">
        <v>271</v>
      </c>
      <c r="J55" s="41">
        <v>85</v>
      </c>
      <c r="K55" s="41">
        <v>1075</v>
      </c>
      <c r="L55" s="41"/>
      <c r="M55" s="42">
        <v>153.16999999999999</v>
      </c>
      <c r="N55" s="42">
        <v>218.82</v>
      </c>
      <c r="O55" s="43">
        <v>91375</v>
      </c>
      <c r="P55" s="44">
        <v>20312.060000000001</v>
      </c>
      <c r="Q55" s="44">
        <v>18599.7</v>
      </c>
      <c r="R55" s="45">
        <v>0</v>
      </c>
      <c r="S55" s="46">
        <v>0</v>
      </c>
      <c r="T55" s="39">
        <f t="shared" si="19"/>
        <v>15</v>
      </c>
      <c r="U55" s="47">
        <f t="shared" si="20"/>
        <v>9.0735067406488248E-2</v>
      </c>
      <c r="V55" s="48">
        <f t="shared" si="21"/>
        <v>65.650000000000006</v>
      </c>
      <c r="W55" s="49">
        <f t="shared" si="22"/>
        <v>6.0490044937658834E-3</v>
      </c>
      <c r="X55" s="44">
        <f t="shared" si="23"/>
        <v>8257.2509287777175</v>
      </c>
      <c r="Y55" s="44">
        <f t="shared" si="24"/>
        <v>-1712.3600000000006</v>
      </c>
      <c r="Z55" s="44">
        <f t="shared" si="25"/>
        <v>45175.272749314725</v>
      </c>
      <c r="AA55" s="50">
        <f t="shared" si="26"/>
        <v>26856.950928777718</v>
      </c>
      <c r="AB55" s="51">
        <f t="shared" si="27"/>
        <v>42231.721743773691</v>
      </c>
      <c r="AC55" s="44">
        <f t="shared" si="28"/>
        <v>25106.993483011793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1.0545904948077327</v>
      </c>
      <c r="AG55" s="44">
        <f t="shared" si="31"/>
        <v>96363.206463056573</v>
      </c>
      <c r="AH55" s="52">
        <f>HLOOKUP(I55,ElecAvoidedCostsWOCC!$A$5:$Q$50,T55+1,FALSE)</f>
        <v>1.0545904948077327</v>
      </c>
      <c r="AI55" s="44">
        <f t="shared" si="32"/>
        <v>0</v>
      </c>
      <c r="AJ55" s="44">
        <f t="shared" si="33"/>
        <v>96363.206463056573</v>
      </c>
      <c r="AK55" s="44">
        <f>HLOOKUP(I55,ElecAvoidedCostsWOCC!$A$5:$Q$50,G55+1,FALSE)*J55*L55</f>
        <v>0</v>
      </c>
      <c r="AL55" s="44">
        <f t="shared" si="34"/>
        <v>96363.206463056573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96363.206463056573</v>
      </c>
      <c r="AN55" s="48">
        <f t="shared" si="35"/>
        <v>105999.52710936224</v>
      </c>
      <c r="AO55" s="47">
        <f t="shared" si="36"/>
        <v>2.2817730957716305</v>
      </c>
      <c r="AP55" s="47">
        <f t="shared" si="37"/>
        <v>4.2219123998691828</v>
      </c>
    </row>
    <row r="56" spans="2:42">
      <c r="B56" s="97" t="s">
        <v>70</v>
      </c>
      <c r="C56" s="98">
        <v>18231134</v>
      </c>
      <c r="D56" s="61" t="s">
        <v>176</v>
      </c>
      <c r="E56" s="38" t="s">
        <v>1398</v>
      </c>
      <c r="F56" s="39" t="s">
        <v>1399</v>
      </c>
      <c r="G56" s="39">
        <v>15</v>
      </c>
      <c r="H56" s="39"/>
      <c r="I56" s="40" t="s">
        <v>271</v>
      </c>
      <c r="J56" s="41">
        <v>813</v>
      </c>
      <c r="K56" s="41">
        <v>970.2</v>
      </c>
      <c r="L56" s="41"/>
      <c r="M56" s="42">
        <v>209.03</v>
      </c>
      <c r="N56" s="42">
        <v>298.62</v>
      </c>
      <c r="O56" s="43">
        <v>788772.60000000102</v>
      </c>
      <c r="P56" s="44">
        <v>248550.75</v>
      </c>
      <c r="Q56" s="44">
        <v>242778.06</v>
      </c>
      <c r="R56" s="45">
        <v>0</v>
      </c>
      <c r="S56" s="46">
        <v>0</v>
      </c>
      <c r="T56" s="39">
        <f t="shared" si="19"/>
        <v>15</v>
      </c>
      <c r="U56" s="47">
        <f t="shared" si="20"/>
        <v>0.78324853657336346</v>
      </c>
      <c r="V56" s="48">
        <f t="shared" si="21"/>
        <v>89.59</v>
      </c>
      <c r="W56" s="49">
        <f t="shared" si="22"/>
        <v>5.2216569104890899E-2</v>
      </c>
      <c r="X56" s="44">
        <f t="shared" si="23"/>
        <v>71278.722669706403</v>
      </c>
      <c r="Y56" s="44">
        <f t="shared" si="24"/>
        <v>-5772.6900000000023</v>
      </c>
      <c r="Z56" s="44">
        <f t="shared" si="25"/>
        <v>389964.62207590876</v>
      </c>
      <c r="AA56" s="50">
        <f t="shared" si="26"/>
        <v>314056.78266970639</v>
      </c>
      <c r="AB56" s="51">
        <f t="shared" si="27"/>
        <v>364555.12954651652</v>
      </c>
      <c r="AC56" s="44">
        <f t="shared" si="28"/>
        <v>293593.32772712572</v>
      </c>
      <c r="AD56" s="44">
        <f t="shared" si="29"/>
        <v>0</v>
      </c>
      <c r="AE56" s="44">
        <f t="shared" si="30"/>
        <v>0</v>
      </c>
      <c r="AF56" s="52">
        <f>HLOOKUP(I56,ElecAvoidedCostsWOCC!$A$5:$Q$50,G56+1,FALSE)</f>
        <v>1.0545904948077327</v>
      </c>
      <c r="AG56" s="44">
        <f t="shared" si="31"/>
        <v>831832.08652478189</v>
      </c>
      <c r="AH56" s="52">
        <f>HLOOKUP(I56,ElecAvoidedCostsWOCC!$A$5:$Q$50,T56+1,FALSE)</f>
        <v>1.0545904948077327</v>
      </c>
      <c r="AI56" s="44">
        <f t="shared" si="32"/>
        <v>0</v>
      </c>
      <c r="AJ56" s="44">
        <f t="shared" si="33"/>
        <v>831832.08652478189</v>
      </c>
      <c r="AK56" s="44">
        <f>HLOOKUP(I56,ElecAvoidedCostsWOCC!$A$5:$Q$50,G56+1,FALSE)*J56*L56</f>
        <v>0</v>
      </c>
      <c r="AL56" s="44">
        <f t="shared" si="34"/>
        <v>831832.08652478189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831832.08652478189</v>
      </c>
      <c r="AN56" s="48">
        <f t="shared" si="35"/>
        <v>915015.29517726018</v>
      </c>
      <c r="AO56" s="47">
        <f t="shared" si="36"/>
        <v>2.2817730957716278</v>
      </c>
      <c r="AP56" s="47">
        <f t="shared" si="37"/>
        <v>3.1166079360894137</v>
      </c>
    </row>
    <row r="57" spans="2:42">
      <c r="B57" s="97" t="s">
        <v>70</v>
      </c>
      <c r="C57" s="98">
        <v>18231134</v>
      </c>
      <c r="D57" s="61" t="s">
        <v>176</v>
      </c>
      <c r="E57" s="38" t="s">
        <v>1400</v>
      </c>
      <c r="F57" s="39" t="s">
        <v>1401</v>
      </c>
      <c r="G57" s="39">
        <v>15</v>
      </c>
      <c r="H57" s="39"/>
      <c r="I57" s="40" t="s">
        <v>271</v>
      </c>
      <c r="J57" s="41">
        <v>85</v>
      </c>
      <c r="K57" s="41">
        <v>1672</v>
      </c>
      <c r="L57" s="41"/>
      <c r="M57" s="42">
        <v>329.75</v>
      </c>
      <c r="N57" s="42">
        <v>471.07</v>
      </c>
      <c r="O57" s="43">
        <v>142120</v>
      </c>
      <c r="P57" s="44">
        <v>40040.949999999997</v>
      </c>
      <c r="Q57" s="44">
        <v>40040.949999999997</v>
      </c>
      <c r="R57" s="45">
        <v>0</v>
      </c>
      <c r="S57" s="46">
        <v>0</v>
      </c>
      <c r="T57" s="39">
        <f t="shared" si="19"/>
        <v>15</v>
      </c>
      <c r="U57" s="47">
        <f t="shared" si="20"/>
        <v>0.14112468158478916</v>
      </c>
      <c r="V57" s="48">
        <f t="shared" si="21"/>
        <v>141.32</v>
      </c>
      <c r="W57" s="49">
        <f t="shared" si="22"/>
        <v>9.4083121056526102E-3</v>
      </c>
      <c r="X57" s="44">
        <f t="shared" si="23"/>
        <v>12842.905630619853</v>
      </c>
      <c r="Y57" s="44">
        <f t="shared" si="24"/>
        <v>0</v>
      </c>
      <c r="Z57" s="44">
        <f t="shared" si="25"/>
        <v>70263.307941259714</v>
      </c>
      <c r="AA57" s="50">
        <f t="shared" si="26"/>
        <v>52883.855630619852</v>
      </c>
      <c r="AB57" s="51">
        <f t="shared" si="27"/>
        <v>65685.059307525196</v>
      </c>
      <c r="AC57" s="44">
        <f t="shared" si="28"/>
        <v>49438.025269346399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1.0545904948077327</v>
      </c>
      <c r="AG57" s="44">
        <f t="shared" si="31"/>
        <v>149878.40112207498</v>
      </c>
      <c r="AH57" s="52">
        <f>HLOOKUP(I57,ElecAvoidedCostsWOCC!$A$5:$Q$50,T57+1,FALSE)</f>
        <v>1.0545904948077327</v>
      </c>
      <c r="AI57" s="44">
        <f t="shared" si="32"/>
        <v>0</v>
      </c>
      <c r="AJ57" s="44">
        <f t="shared" si="33"/>
        <v>149878.40112207498</v>
      </c>
      <c r="AK57" s="44">
        <f>HLOOKUP(I57,ElecAvoidedCostsWOCC!$A$5:$Q$50,G57+1,FALSE)*J57*L57</f>
        <v>0</v>
      </c>
      <c r="AL57" s="44">
        <f t="shared" si="34"/>
        <v>149878.40112207498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149878.40112207498</v>
      </c>
      <c r="AN57" s="48">
        <f t="shared" si="35"/>
        <v>164866.2412342825</v>
      </c>
      <c r="AO57" s="47">
        <f t="shared" si="36"/>
        <v>2.2817730957716313</v>
      </c>
      <c r="AP57" s="47">
        <f t="shared" si="37"/>
        <v>3.334806362836388</v>
      </c>
    </row>
    <row r="58" spans="2:42">
      <c r="B58" s="97" t="s">
        <v>70</v>
      </c>
      <c r="C58" s="98">
        <v>18231134</v>
      </c>
      <c r="D58" s="61" t="s">
        <v>176</v>
      </c>
      <c r="E58" s="38" t="s">
        <v>1402</v>
      </c>
      <c r="F58" s="39" t="s">
        <v>1403</v>
      </c>
      <c r="G58" s="39">
        <v>15</v>
      </c>
      <c r="H58" s="39"/>
      <c r="I58" s="40" t="s">
        <v>271</v>
      </c>
      <c r="J58" s="41">
        <v>556</v>
      </c>
      <c r="K58" s="41">
        <v>1587.6</v>
      </c>
      <c r="L58" s="41"/>
      <c r="M58" s="42">
        <v>329.75</v>
      </c>
      <c r="N58" s="42">
        <v>471.07</v>
      </c>
      <c r="O58" s="43">
        <v>882705.6</v>
      </c>
      <c r="P58" s="44">
        <v>249902.72</v>
      </c>
      <c r="Q58" s="44">
        <v>261914.92</v>
      </c>
      <c r="R58" s="45">
        <v>0</v>
      </c>
      <c r="S58" s="46">
        <v>0</v>
      </c>
      <c r="T58" s="39">
        <f t="shared" si="19"/>
        <v>15</v>
      </c>
      <c r="U58" s="47">
        <f t="shared" si="20"/>
        <v>0.87652368936891545</v>
      </c>
      <c r="V58" s="48">
        <f t="shared" si="21"/>
        <v>141.32</v>
      </c>
      <c r="W58" s="49">
        <f t="shared" si="22"/>
        <v>5.8434912624594361E-2</v>
      </c>
      <c r="X58" s="44">
        <f t="shared" si="23"/>
        <v>79767.131441174191</v>
      </c>
      <c r="Y58" s="44">
        <f t="shared" si="24"/>
        <v>12012.200000000012</v>
      </c>
      <c r="Z58" s="44">
        <f t="shared" si="25"/>
        <v>436404.55526508886</v>
      </c>
      <c r="AA58" s="50">
        <f t="shared" si="26"/>
        <v>341682.05144117423</v>
      </c>
      <c r="AB58" s="51">
        <f t="shared" si="27"/>
        <v>407969.10840898275</v>
      </c>
      <c r="AC58" s="44">
        <f t="shared" si="28"/>
        <v>319418.57664875593</v>
      </c>
      <c r="AD58" s="44">
        <f t="shared" si="29"/>
        <v>0</v>
      </c>
      <c r="AE58" s="44">
        <f t="shared" si="30"/>
        <v>0</v>
      </c>
      <c r="AF58" s="52">
        <f>HLOOKUP(I58,ElecAvoidedCostsWOCC!$A$5:$Q$50,G58+1,FALSE)</f>
        <v>1.0545904948077327</v>
      </c>
      <c r="AG58" s="44">
        <f t="shared" si="31"/>
        <v>930892.93547355651</v>
      </c>
      <c r="AH58" s="52">
        <f>HLOOKUP(I58,ElecAvoidedCostsWOCC!$A$5:$Q$50,T58+1,FALSE)</f>
        <v>1.0545904948077327</v>
      </c>
      <c r="AI58" s="44">
        <f t="shared" si="32"/>
        <v>0</v>
      </c>
      <c r="AJ58" s="44">
        <f t="shared" si="33"/>
        <v>930892.93547355651</v>
      </c>
      <c r="AK58" s="44">
        <f>HLOOKUP(I58,ElecAvoidedCostsWOCC!$A$5:$Q$50,G58+1,FALSE)*J58*L58</f>
        <v>0</v>
      </c>
      <c r="AL58" s="44">
        <f t="shared" si="34"/>
        <v>930892.93547355651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930892.93547355651</v>
      </c>
      <c r="AN58" s="48">
        <f t="shared" si="35"/>
        <v>1023982.2290209122</v>
      </c>
      <c r="AO58" s="47">
        <f t="shared" si="36"/>
        <v>2.2817730957716305</v>
      </c>
      <c r="AP58" s="47">
        <f t="shared" si="37"/>
        <v>3.2057691815054312</v>
      </c>
    </row>
    <row r="59" spans="2:42">
      <c r="B59" s="97" t="s">
        <v>70</v>
      </c>
      <c r="C59" s="98">
        <v>18231134</v>
      </c>
      <c r="D59" s="61" t="s">
        <v>176</v>
      </c>
      <c r="E59" s="38" t="s">
        <v>1404</v>
      </c>
      <c r="F59" s="39" t="s">
        <v>1405</v>
      </c>
      <c r="G59" s="39">
        <v>15</v>
      </c>
      <c r="H59" s="39"/>
      <c r="I59" s="40" t="s">
        <v>271</v>
      </c>
      <c r="J59" s="41">
        <v>16</v>
      </c>
      <c r="K59" s="41">
        <v>1306</v>
      </c>
      <c r="L59" s="41"/>
      <c r="M59" s="42">
        <v>329.75</v>
      </c>
      <c r="N59" s="42">
        <v>417.07</v>
      </c>
      <c r="O59" s="43">
        <v>20896</v>
      </c>
      <c r="P59" s="44">
        <v>6673.12</v>
      </c>
      <c r="Q59" s="44">
        <v>6673.12</v>
      </c>
      <c r="R59" s="45">
        <v>0</v>
      </c>
      <c r="S59" s="46">
        <v>0</v>
      </c>
      <c r="T59" s="39">
        <f t="shared" si="19"/>
        <v>15</v>
      </c>
      <c r="U59" s="47">
        <f t="shared" si="20"/>
        <v>2.0749657658287041E-2</v>
      </c>
      <c r="V59" s="48">
        <f t="shared" si="21"/>
        <v>87.32</v>
      </c>
      <c r="W59" s="49">
        <f t="shared" si="22"/>
        <v>1.3833105105524695E-3</v>
      </c>
      <c r="X59" s="44">
        <f t="shared" si="23"/>
        <v>1888.3011262132877</v>
      </c>
      <c r="Y59" s="44">
        <f t="shared" si="24"/>
        <v>0</v>
      </c>
      <c r="Z59" s="44">
        <f t="shared" si="25"/>
        <v>10330.861826207172</v>
      </c>
      <c r="AA59" s="50">
        <f t="shared" si="26"/>
        <v>8561.4211262132885</v>
      </c>
      <c r="AB59" s="51">
        <f t="shared" si="27"/>
        <v>9657.7188241630101</v>
      </c>
      <c r="AC59" s="44">
        <f t="shared" si="28"/>
        <v>8003.5721475304181</v>
      </c>
      <c r="AD59" s="44">
        <f t="shared" si="29"/>
        <v>0</v>
      </c>
      <c r="AE59" s="44">
        <f t="shared" si="30"/>
        <v>0</v>
      </c>
      <c r="AF59" s="52">
        <f>HLOOKUP(I59,ElecAvoidedCostsWOCC!$A$5:$Q$50,G59+1,FALSE)</f>
        <v>1.0545904948077327</v>
      </c>
      <c r="AG59" s="44">
        <f t="shared" si="31"/>
        <v>22036.722979502381</v>
      </c>
      <c r="AH59" s="52">
        <f>HLOOKUP(I59,ElecAvoidedCostsWOCC!$A$5:$Q$50,T59+1,FALSE)</f>
        <v>1.0545904948077327</v>
      </c>
      <c r="AI59" s="44">
        <f t="shared" si="32"/>
        <v>0</v>
      </c>
      <c r="AJ59" s="44">
        <f t="shared" si="33"/>
        <v>22036.722979502381</v>
      </c>
      <c r="AK59" s="44">
        <f>HLOOKUP(I59,ElecAvoidedCostsWOCC!$A$5:$Q$50,G59+1,FALSE)*J59*L59</f>
        <v>0</v>
      </c>
      <c r="AL59" s="44">
        <f t="shared" si="34"/>
        <v>22036.722979502381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22036.722979502381</v>
      </c>
      <c r="AN59" s="48">
        <f t="shared" si="35"/>
        <v>24240.395277452622</v>
      </c>
      <c r="AO59" s="47">
        <f t="shared" si="36"/>
        <v>2.2817730957716305</v>
      </c>
      <c r="AP59" s="47">
        <f t="shared" si="37"/>
        <v>3.0286970405998326</v>
      </c>
    </row>
    <row r="60" spans="2:42">
      <c r="B60" s="97" t="s">
        <v>70</v>
      </c>
      <c r="C60" s="98">
        <v>18231134</v>
      </c>
      <c r="D60" s="61" t="s">
        <v>176</v>
      </c>
      <c r="E60" s="38" t="s">
        <v>1406</v>
      </c>
      <c r="F60" s="39" t="s">
        <v>1407</v>
      </c>
      <c r="G60" s="39">
        <v>15</v>
      </c>
      <c r="H60" s="39"/>
      <c r="I60" s="40" t="s">
        <v>271</v>
      </c>
      <c r="J60" s="41">
        <v>6</v>
      </c>
      <c r="K60" s="41">
        <v>1676</v>
      </c>
      <c r="L60" s="41"/>
      <c r="M60" s="42">
        <v>329.75</v>
      </c>
      <c r="N60" s="42">
        <v>417.07</v>
      </c>
      <c r="O60" s="43">
        <v>10056</v>
      </c>
      <c r="P60" s="44">
        <v>2502.42</v>
      </c>
      <c r="Q60" s="44">
        <v>2502.42</v>
      </c>
      <c r="R60" s="45">
        <v>0</v>
      </c>
      <c r="S60" s="46">
        <v>0</v>
      </c>
      <c r="T60" s="39">
        <f t="shared" si="19"/>
        <v>15</v>
      </c>
      <c r="U60" s="47">
        <f t="shared" si="20"/>
        <v>9.9855741487238931E-3</v>
      </c>
      <c r="V60" s="48">
        <f t="shared" si="21"/>
        <v>87.32</v>
      </c>
      <c r="W60" s="49">
        <f t="shared" si="22"/>
        <v>6.6570494324825959E-4</v>
      </c>
      <c r="X60" s="44">
        <f t="shared" si="23"/>
        <v>908.72684366389842</v>
      </c>
      <c r="Y60" s="44">
        <f t="shared" si="24"/>
        <v>0</v>
      </c>
      <c r="Z60" s="44">
        <f t="shared" si="25"/>
        <v>4971.6283750162384</v>
      </c>
      <c r="AA60" s="50">
        <f t="shared" si="26"/>
        <v>3411.1468436638984</v>
      </c>
      <c r="AB60" s="51">
        <f t="shared" si="27"/>
        <v>4647.6847480753841</v>
      </c>
      <c r="AC60" s="44">
        <f t="shared" si="28"/>
        <v>3188.8817833634648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1.0545904948077327</v>
      </c>
      <c r="AG60" s="44">
        <f t="shared" si="31"/>
        <v>10604.962015786559</v>
      </c>
      <c r="AH60" s="52">
        <f>HLOOKUP(I60,ElecAvoidedCostsWOCC!$A$5:$Q$50,T60+1,FALSE)</f>
        <v>1.0545904948077327</v>
      </c>
      <c r="AI60" s="44">
        <f t="shared" si="32"/>
        <v>0</v>
      </c>
      <c r="AJ60" s="44">
        <f t="shared" si="33"/>
        <v>10604.962015786559</v>
      </c>
      <c r="AK60" s="44">
        <f>HLOOKUP(I60,ElecAvoidedCostsWOCC!$A$5:$Q$50,G60+1,FALSE)*J60*L60</f>
        <v>0</v>
      </c>
      <c r="AL60" s="44">
        <f t="shared" si="34"/>
        <v>10604.962015786559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10604.962015786561</v>
      </c>
      <c r="AN60" s="48">
        <f t="shared" si="35"/>
        <v>11665.458217365218</v>
      </c>
      <c r="AO60" s="47">
        <f t="shared" si="36"/>
        <v>2.2817730957716309</v>
      </c>
      <c r="AP60" s="47">
        <f t="shared" si="37"/>
        <v>3.6581657803134697</v>
      </c>
    </row>
    <row r="61" spans="2:42">
      <c r="B61" s="97" t="s">
        <v>70</v>
      </c>
      <c r="C61" s="98">
        <v>18231134</v>
      </c>
      <c r="D61" s="61" t="s">
        <v>176</v>
      </c>
      <c r="E61" s="38" t="s">
        <v>1408</v>
      </c>
      <c r="F61" s="39" t="s">
        <v>1409</v>
      </c>
      <c r="G61" s="39">
        <v>10</v>
      </c>
      <c r="H61" s="39"/>
      <c r="I61" s="40" t="s">
        <v>275</v>
      </c>
      <c r="J61" s="41">
        <v>2.86</v>
      </c>
      <c r="K61" s="41">
        <v>188</v>
      </c>
      <c r="L61" s="41"/>
      <c r="M61" s="42">
        <v>200</v>
      </c>
      <c r="N61" s="42">
        <v>69.599999999999994</v>
      </c>
      <c r="O61" s="43">
        <v>537.67999999999995</v>
      </c>
      <c r="P61" s="44">
        <v>400</v>
      </c>
      <c r="Q61" s="44">
        <v>199.06</v>
      </c>
      <c r="R61" s="45">
        <v>0</v>
      </c>
      <c r="S61" s="46">
        <v>0</v>
      </c>
      <c r="T61" s="39">
        <f t="shared" si="19"/>
        <v>10</v>
      </c>
      <c r="U61" s="47">
        <f t="shared" si="20"/>
        <v>3.559429533469811E-4</v>
      </c>
      <c r="V61" s="48">
        <f t="shared" si="21"/>
        <v>-130.4</v>
      </c>
      <c r="W61" s="49">
        <f t="shared" si="22"/>
        <v>3.5594295334698109E-5</v>
      </c>
      <c r="X61" s="44">
        <f t="shared" si="23"/>
        <v>48.588330280549407</v>
      </c>
      <c r="Y61" s="44">
        <f t="shared" si="24"/>
        <v>-200.94</v>
      </c>
      <c r="Z61" s="44">
        <f t="shared" si="25"/>
        <v>265.82588948674731</v>
      </c>
      <c r="AA61" s="50">
        <f t="shared" si="26"/>
        <v>247.6483302805494</v>
      </c>
      <c r="AB61" s="51">
        <f t="shared" si="27"/>
        <v>248.50508505819136</v>
      </c>
      <c r="AC61" s="44">
        <f t="shared" si="28"/>
        <v>231.51194753720611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0.97334887994043018</v>
      </c>
      <c r="AG61" s="44">
        <f t="shared" si="31"/>
        <v>523.35022576637039</v>
      </c>
      <c r="AH61" s="52">
        <f>HLOOKUP(I61,ElecAvoidedCostsWOCC!$A$5:$Q$50,T61+1,FALSE)</f>
        <v>0.97334887994043018</v>
      </c>
      <c r="AI61" s="44">
        <f t="shared" si="32"/>
        <v>0</v>
      </c>
      <c r="AJ61" s="44">
        <f t="shared" si="33"/>
        <v>523.35022576637039</v>
      </c>
      <c r="AK61" s="44">
        <f>HLOOKUP(I61,ElecAvoidedCostsWOCC!$A$5:$Q$50,G61+1,FALSE)*J61*L61</f>
        <v>0</v>
      </c>
      <c r="AL61" s="44">
        <f t="shared" si="34"/>
        <v>523.35022576637039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523.3502257663705</v>
      </c>
      <c r="AN61" s="48">
        <f t="shared" si="35"/>
        <v>575.68524834300763</v>
      </c>
      <c r="AO61" s="47">
        <f t="shared" si="36"/>
        <v>2.1059940308417424</v>
      </c>
      <c r="AP61" s="47">
        <f t="shared" si="37"/>
        <v>2.4866329987159288</v>
      </c>
    </row>
    <row r="62" spans="2:42">
      <c r="B62" s="97" t="s">
        <v>70</v>
      </c>
      <c r="C62" s="98">
        <v>18231134</v>
      </c>
      <c r="D62" s="61" t="s">
        <v>176</v>
      </c>
      <c r="E62" s="38" t="s">
        <v>1239</v>
      </c>
      <c r="F62" s="39" t="s">
        <v>1240</v>
      </c>
      <c r="G62" s="39">
        <v>10</v>
      </c>
      <c r="H62" s="39"/>
      <c r="I62" s="40" t="s">
        <v>275</v>
      </c>
      <c r="J62" s="41">
        <v>26.28</v>
      </c>
      <c r="K62" s="41">
        <v>116</v>
      </c>
      <c r="L62" s="41"/>
      <c r="M62" s="42">
        <v>200</v>
      </c>
      <c r="N62" s="42">
        <v>69.599999999999994</v>
      </c>
      <c r="O62" s="43">
        <v>3048.48</v>
      </c>
      <c r="P62" s="44">
        <v>800</v>
      </c>
      <c r="Q62" s="44">
        <v>1829.09</v>
      </c>
      <c r="R62" s="45">
        <v>0</v>
      </c>
      <c r="S62" s="46">
        <v>0</v>
      </c>
      <c r="T62" s="39">
        <f t="shared" si="19"/>
        <v>10</v>
      </c>
      <c r="U62" s="47">
        <f t="shared" si="20"/>
        <v>2.0180869186490202E-3</v>
      </c>
      <c r="V62" s="48">
        <f t="shared" si="21"/>
        <v>-130.4</v>
      </c>
      <c r="W62" s="49">
        <f t="shared" si="22"/>
        <v>2.01808691864902E-4</v>
      </c>
      <c r="X62" s="44">
        <f t="shared" si="23"/>
        <v>275.48086797658328</v>
      </c>
      <c r="Y62" s="44">
        <f t="shared" si="24"/>
        <v>1029.0899999999999</v>
      </c>
      <c r="Z62" s="44">
        <f t="shared" si="25"/>
        <v>1507.1509217054002</v>
      </c>
      <c r="AA62" s="50">
        <f t="shared" si="26"/>
        <v>2104.570867976583</v>
      </c>
      <c r="AB62" s="51">
        <f t="shared" si="27"/>
        <v>1408.9472952280078</v>
      </c>
      <c r="AC62" s="44">
        <f t="shared" si="28"/>
        <v>1967.4402804305719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0.97334887994043018</v>
      </c>
      <c r="AG62" s="44">
        <f t="shared" si="31"/>
        <v>2967.2345935208027</v>
      </c>
      <c r="AH62" s="52">
        <f>HLOOKUP(I62,ElecAvoidedCostsWOCC!$A$5:$Q$50,T62+1,FALSE)</f>
        <v>0.97334887994043018</v>
      </c>
      <c r="AI62" s="44">
        <f t="shared" si="32"/>
        <v>0</v>
      </c>
      <c r="AJ62" s="44">
        <f t="shared" si="33"/>
        <v>2967.2345935208027</v>
      </c>
      <c r="AK62" s="44">
        <f>HLOOKUP(I62,ElecAvoidedCostsWOCC!$A$5:$Q$50,G62+1,FALSE)*J62*L62</f>
        <v>0</v>
      </c>
      <c r="AL62" s="44">
        <f t="shared" si="34"/>
        <v>2967.2345935208027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2967.2345935208027</v>
      </c>
      <c r="AN62" s="48">
        <f t="shared" si="35"/>
        <v>3263.9580528728834</v>
      </c>
      <c r="AO62" s="47">
        <f t="shared" si="36"/>
        <v>2.1059940308417424</v>
      </c>
      <c r="AP62" s="47">
        <f t="shared" si="37"/>
        <v>1.6589871038721289</v>
      </c>
    </row>
    <row r="63" spans="2:42">
      <c r="B63" s="97" t="s">
        <v>70</v>
      </c>
      <c r="C63" s="98">
        <v>18231134</v>
      </c>
      <c r="D63" s="61" t="s">
        <v>176</v>
      </c>
      <c r="E63" s="38" t="s">
        <v>1410</v>
      </c>
      <c r="F63" s="39" t="s">
        <v>1411</v>
      </c>
      <c r="G63" s="39">
        <v>15</v>
      </c>
      <c r="H63" s="39"/>
      <c r="I63" s="40" t="s">
        <v>271</v>
      </c>
      <c r="J63" s="41">
        <v>14</v>
      </c>
      <c r="K63" s="41">
        <v>883</v>
      </c>
      <c r="L63" s="41"/>
      <c r="M63" s="42">
        <v>150</v>
      </c>
      <c r="N63" s="42">
        <v>225</v>
      </c>
      <c r="O63" s="43">
        <v>12362</v>
      </c>
      <c r="P63" s="44">
        <v>2100</v>
      </c>
      <c r="Q63" s="44">
        <v>3150</v>
      </c>
      <c r="R63" s="45">
        <v>0</v>
      </c>
      <c r="S63" s="46">
        <v>0</v>
      </c>
      <c r="T63" s="39">
        <f t="shared" si="19"/>
        <v>15</v>
      </c>
      <c r="U63" s="47">
        <f t="shared" si="20"/>
        <v>1.2275424386090372E-2</v>
      </c>
      <c r="V63" s="48">
        <f t="shared" si="21"/>
        <v>75</v>
      </c>
      <c r="W63" s="49">
        <f t="shared" si="22"/>
        <v>8.183616257393581E-4</v>
      </c>
      <c r="X63" s="44">
        <f t="shared" si="23"/>
        <v>1117.1122952837225</v>
      </c>
      <c r="Y63" s="44">
        <f t="shared" si="24"/>
        <v>1050</v>
      </c>
      <c r="Z63" s="44">
        <f t="shared" si="25"/>
        <v>6111.7014689688485</v>
      </c>
      <c r="AA63" s="50">
        <f t="shared" si="26"/>
        <v>4267.1122952837222</v>
      </c>
      <c r="AB63" s="51">
        <f t="shared" si="27"/>
        <v>5713.4724399073084</v>
      </c>
      <c r="AC63" s="44">
        <f t="shared" si="28"/>
        <v>3989.0738480730315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1.0545904948077327</v>
      </c>
      <c r="AG63" s="44">
        <f t="shared" si="31"/>
        <v>13036.847696813191</v>
      </c>
      <c r="AH63" s="52">
        <f>HLOOKUP(I63,ElecAvoidedCostsWOCC!$A$5:$Q$50,T63+1,FALSE)</f>
        <v>1.0545904948077327</v>
      </c>
      <c r="AI63" s="44">
        <f t="shared" si="32"/>
        <v>0</v>
      </c>
      <c r="AJ63" s="44">
        <f t="shared" si="33"/>
        <v>13036.847696813191</v>
      </c>
      <c r="AK63" s="44">
        <f>HLOOKUP(I63,ElecAvoidedCostsWOCC!$A$5:$Q$50,G63+1,FALSE)*J63*L63</f>
        <v>0</v>
      </c>
      <c r="AL63" s="44">
        <f t="shared" si="34"/>
        <v>13036.847696813191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13036.847696813193</v>
      </c>
      <c r="AN63" s="48">
        <f t="shared" si="35"/>
        <v>14340.532466494513</v>
      </c>
      <c r="AO63" s="47">
        <f t="shared" si="36"/>
        <v>2.2817730957716309</v>
      </c>
      <c r="AP63" s="47">
        <f t="shared" si="37"/>
        <v>3.5949528669221991</v>
      </c>
    </row>
    <row r="64" spans="2:42">
      <c r="B64" s="97" t="s">
        <v>70</v>
      </c>
      <c r="C64" s="98">
        <v>18231134</v>
      </c>
      <c r="D64" s="61" t="s">
        <v>176</v>
      </c>
      <c r="E64" s="38" t="s">
        <v>1412</v>
      </c>
      <c r="F64" s="39" t="s">
        <v>1413</v>
      </c>
      <c r="G64" s="39">
        <v>15</v>
      </c>
      <c r="H64" s="39"/>
      <c r="I64" s="40" t="s">
        <v>271</v>
      </c>
      <c r="J64" s="41">
        <v>95</v>
      </c>
      <c r="K64" s="41">
        <v>3276</v>
      </c>
      <c r="L64" s="41"/>
      <c r="M64" s="42">
        <v>400</v>
      </c>
      <c r="N64" s="42">
        <v>588</v>
      </c>
      <c r="O64" s="43">
        <v>311220</v>
      </c>
      <c r="P64" s="44">
        <v>48904</v>
      </c>
      <c r="Q64" s="44">
        <v>55860</v>
      </c>
      <c r="R64" s="45">
        <v>0</v>
      </c>
      <c r="S64" s="46">
        <v>0</v>
      </c>
      <c r="T64" s="39">
        <f t="shared" si="19"/>
        <v>15</v>
      </c>
      <c r="U64" s="47">
        <f t="shared" si="20"/>
        <v>0.30904041234743934</v>
      </c>
      <c r="V64" s="48">
        <f t="shared" si="21"/>
        <v>188</v>
      </c>
      <c r="W64" s="49">
        <f t="shared" si="22"/>
        <v>2.0602694156495956E-2</v>
      </c>
      <c r="X64" s="44">
        <f t="shared" si="23"/>
        <v>28123.902971865398</v>
      </c>
      <c r="Y64" s="44">
        <f t="shared" si="24"/>
        <v>6956</v>
      </c>
      <c r="Z64" s="44">
        <f t="shared" si="25"/>
        <v>153865.37220291901</v>
      </c>
      <c r="AA64" s="50">
        <f t="shared" si="26"/>
        <v>83983.902971865406</v>
      </c>
      <c r="AB64" s="51">
        <f t="shared" si="27"/>
        <v>143839.74217343086</v>
      </c>
      <c r="AC64" s="44">
        <f t="shared" si="28"/>
        <v>78511.641555450493</v>
      </c>
      <c r="AD64" s="44">
        <f t="shared" si="29"/>
        <v>0</v>
      </c>
      <c r="AE64" s="44">
        <f t="shared" si="30"/>
        <v>0</v>
      </c>
      <c r="AF64" s="52">
        <f>HLOOKUP(I64,ElecAvoidedCostsWOCC!$A$5:$Q$50,G64+1,FALSE)</f>
        <v>1.0545904948077327</v>
      </c>
      <c r="AG64" s="44">
        <f t="shared" si="31"/>
        <v>328209.65379406261</v>
      </c>
      <c r="AH64" s="52">
        <f>HLOOKUP(I64,ElecAvoidedCostsWOCC!$A$5:$Q$50,T64+1,FALSE)</f>
        <v>1.0545904948077327</v>
      </c>
      <c r="AI64" s="44">
        <f t="shared" si="32"/>
        <v>0</v>
      </c>
      <c r="AJ64" s="44">
        <f t="shared" si="33"/>
        <v>328209.65379406261</v>
      </c>
      <c r="AK64" s="44">
        <f>HLOOKUP(I64,ElecAvoidedCostsWOCC!$A$5:$Q$50,G64+1,FALSE)*J64*L64</f>
        <v>0</v>
      </c>
      <c r="AL64" s="44">
        <f t="shared" si="34"/>
        <v>328209.65379406261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328209.65379406256</v>
      </c>
      <c r="AN64" s="48">
        <f t="shared" si="35"/>
        <v>361030.61917346885</v>
      </c>
      <c r="AO64" s="47">
        <f t="shared" si="36"/>
        <v>2.2817730957716309</v>
      </c>
      <c r="AP64" s="47">
        <f t="shared" si="37"/>
        <v>4.5984342197008248</v>
      </c>
    </row>
    <row r="65" spans="2:42">
      <c r="B65" s="97" t="s">
        <v>70</v>
      </c>
      <c r="C65" s="98">
        <v>18231134</v>
      </c>
      <c r="D65" s="61" t="s">
        <v>176</v>
      </c>
      <c r="E65" s="38" t="s">
        <v>1414</v>
      </c>
      <c r="F65" s="39" t="s">
        <v>1415</v>
      </c>
      <c r="G65" s="39">
        <v>12</v>
      </c>
      <c r="H65" s="39"/>
      <c r="I65" s="40" t="s">
        <v>271</v>
      </c>
      <c r="J65" s="41">
        <v>64</v>
      </c>
      <c r="K65" s="41">
        <v>308</v>
      </c>
      <c r="L65" s="41"/>
      <c r="M65" s="42">
        <v>114</v>
      </c>
      <c r="N65" s="42">
        <v>114</v>
      </c>
      <c r="O65" s="43">
        <v>19712</v>
      </c>
      <c r="P65" s="44">
        <v>7296</v>
      </c>
      <c r="Q65" s="44">
        <v>7296</v>
      </c>
      <c r="R65" s="45">
        <v>0</v>
      </c>
      <c r="S65" s="46">
        <v>0</v>
      </c>
      <c r="T65" s="39">
        <f t="shared" si="19"/>
        <v>12</v>
      </c>
      <c r="U65" s="47">
        <f t="shared" si="20"/>
        <v>1.5659159715166699E-2</v>
      </c>
      <c r="V65" s="48">
        <f t="shared" si="21"/>
        <v>0</v>
      </c>
      <c r="W65" s="49">
        <f t="shared" si="22"/>
        <v>1.3049299762638916E-3</v>
      </c>
      <c r="X65" s="44">
        <f t="shared" si="23"/>
        <v>1781.3070348351996</v>
      </c>
      <c r="Y65" s="44">
        <f t="shared" si="24"/>
        <v>0</v>
      </c>
      <c r="Z65" s="44">
        <f t="shared" si="25"/>
        <v>9745.4990581066122</v>
      </c>
      <c r="AA65" s="50">
        <f t="shared" si="26"/>
        <v>9077.3070348351994</v>
      </c>
      <c r="AB65" s="51">
        <f t="shared" si="27"/>
        <v>9110.4973900220721</v>
      </c>
      <c r="AC65" s="44">
        <f t="shared" si="28"/>
        <v>8485.8437270591749</v>
      </c>
      <c r="AD65" s="44">
        <f t="shared" si="29"/>
        <v>0</v>
      </c>
      <c r="AE65" s="44">
        <f t="shared" si="30"/>
        <v>0</v>
      </c>
      <c r="AF65" s="52">
        <f>HLOOKUP(I65,ElecAvoidedCostsWOCC!$A$5:$Q$50,G65+1,FALSE)</f>
        <v>0.86650348716649883</v>
      </c>
      <c r="AG65" s="44">
        <f t="shared" si="31"/>
        <v>17080.516739026025</v>
      </c>
      <c r="AH65" s="52">
        <f>HLOOKUP(I65,ElecAvoidedCostsWOCC!$A$5:$Q$50,T65+1,FALSE)</f>
        <v>0.86650348716649883</v>
      </c>
      <c r="AI65" s="44">
        <f t="shared" si="32"/>
        <v>0</v>
      </c>
      <c r="AJ65" s="44">
        <f t="shared" si="33"/>
        <v>17080.516739026025</v>
      </c>
      <c r="AK65" s="44">
        <f>HLOOKUP(I65,ElecAvoidedCostsWOCC!$A$5:$Q$50,G65+1,FALSE)*J65*L65</f>
        <v>0</v>
      </c>
      <c r="AL65" s="44">
        <f t="shared" si="34"/>
        <v>17080.516739026025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17080.516739026025</v>
      </c>
      <c r="AN65" s="48">
        <f t="shared" si="35"/>
        <v>18788.568412928627</v>
      </c>
      <c r="AO65" s="47">
        <f t="shared" si="36"/>
        <v>1.874817148593096</v>
      </c>
      <c r="AP65" s="47">
        <f t="shared" si="37"/>
        <v>2.2141072847024876</v>
      </c>
    </row>
    <row r="66" spans="2:42">
      <c r="B66" s="97" t="s">
        <v>70</v>
      </c>
      <c r="C66" s="98">
        <v>18231134</v>
      </c>
      <c r="D66" s="61" t="s">
        <v>176</v>
      </c>
      <c r="E66" s="38" t="s">
        <v>1416</v>
      </c>
      <c r="F66" s="39" t="s">
        <v>1417</v>
      </c>
      <c r="G66" s="39">
        <v>12</v>
      </c>
      <c r="H66" s="39"/>
      <c r="I66" s="40" t="s">
        <v>271</v>
      </c>
      <c r="J66" s="41">
        <v>128</v>
      </c>
      <c r="K66" s="41">
        <v>434</v>
      </c>
      <c r="L66" s="41"/>
      <c r="M66" s="42">
        <v>127</v>
      </c>
      <c r="N66" s="42">
        <v>127</v>
      </c>
      <c r="O66" s="43">
        <v>55552</v>
      </c>
      <c r="P66" s="44">
        <v>16256</v>
      </c>
      <c r="Q66" s="44">
        <v>16256</v>
      </c>
      <c r="R66" s="45">
        <v>0</v>
      </c>
      <c r="S66" s="46">
        <v>0</v>
      </c>
      <c r="T66" s="39">
        <f t="shared" si="19"/>
        <v>12</v>
      </c>
      <c r="U66" s="47">
        <f t="shared" si="20"/>
        <v>4.4130359197287972E-2</v>
      </c>
      <c r="V66" s="48">
        <f t="shared" si="21"/>
        <v>0</v>
      </c>
      <c r="W66" s="49">
        <f t="shared" si="22"/>
        <v>3.6775299331073307E-3</v>
      </c>
      <c r="X66" s="44">
        <f t="shared" si="23"/>
        <v>5020.0470981719254</v>
      </c>
      <c r="Y66" s="44">
        <f t="shared" si="24"/>
        <v>0</v>
      </c>
      <c r="Z66" s="44">
        <f t="shared" si="25"/>
        <v>27464.58825466409</v>
      </c>
      <c r="AA66" s="50">
        <f t="shared" si="26"/>
        <v>21276.047098171926</v>
      </c>
      <c r="AB66" s="51">
        <f t="shared" si="27"/>
        <v>25675.038099153116</v>
      </c>
      <c r="AC66" s="44">
        <f t="shared" si="28"/>
        <v>19889.732727093506</v>
      </c>
      <c r="AD66" s="44">
        <f t="shared" si="29"/>
        <v>0</v>
      </c>
      <c r="AE66" s="44">
        <f t="shared" si="30"/>
        <v>0</v>
      </c>
      <c r="AF66" s="52">
        <f>HLOOKUP(I66,ElecAvoidedCostsWOCC!$A$5:$Q$50,G66+1,FALSE)</f>
        <v>0.86650348716649883</v>
      </c>
      <c r="AG66" s="44">
        <f t="shared" si="31"/>
        <v>48136.001719073342</v>
      </c>
      <c r="AH66" s="52">
        <f>HLOOKUP(I66,ElecAvoidedCostsWOCC!$A$5:$Q$50,T66+1,FALSE)</f>
        <v>0.86650348716649883</v>
      </c>
      <c r="AI66" s="44">
        <f t="shared" si="32"/>
        <v>0</v>
      </c>
      <c r="AJ66" s="44">
        <f t="shared" si="33"/>
        <v>48136.001719073342</v>
      </c>
      <c r="AK66" s="44">
        <f>HLOOKUP(I66,ElecAvoidedCostsWOCC!$A$5:$Q$50,G66+1,FALSE)*J66*L66</f>
        <v>0</v>
      </c>
      <c r="AL66" s="44">
        <f t="shared" si="34"/>
        <v>48136.001719073342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48136.001719073342</v>
      </c>
      <c r="AN66" s="48">
        <f t="shared" si="35"/>
        <v>52949.601890980681</v>
      </c>
      <c r="AO66" s="47">
        <f t="shared" si="36"/>
        <v>1.8748171485930958</v>
      </c>
      <c r="AP66" s="47">
        <f t="shared" si="37"/>
        <v>2.6621575371323871</v>
      </c>
    </row>
    <row r="67" spans="2:42">
      <c r="B67" s="97" t="s">
        <v>70</v>
      </c>
      <c r="C67" s="98">
        <v>18231134</v>
      </c>
      <c r="D67" s="61" t="s">
        <v>176</v>
      </c>
      <c r="E67" s="38" t="s">
        <v>1418</v>
      </c>
      <c r="F67" s="39" t="s">
        <v>1419</v>
      </c>
      <c r="G67" s="39">
        <v>12</v>
      </c>
      <c r="H67" s="39"/>
      <c r="I67" s="40" t="s">
        <v>271</v>
      </c>
      <c r="J67" s="41">
        <v>48</v>
      </c>
      <c r="K67" s="41">
        <v>225</v>
      </c>
      <c r="L67" s="41"/>
      <c r="M67" s="42">
        <v>109</v>
      </c>
      <c r="N67" s="42">
        <v>109</v>
      </c>
      <c r="O67" s="43">
        <v>10800</v>
      </c>
      <c r="P67" s="44">
        <v>5232</v>
      </c>
      <c r="Q67" s="44">
        <v>5232</v>
      </c>
      <c r="R67" s="45">
        <v>0</v>
      </c>
      <c r="S67" s="46">
        <v>0</v>
      </c>
      <c r="T67" s="39">
        <f t="shared" si="19"/>
        <v>12</v>
      </c>
      <c r="U67" s="47">
        <f t="shared" si="20"/>
        <v>8.5794909153713642E-3</v>
      </c>
      <c r="V67" s="48">
        <f t="shared" si="21"/>
        <v>0</v>
      </c>
      <c r="W67" s="49">
        <f t="shared" si="22"/>
        <v>7.1495757628094701E-4</v>
      </c>
      <c r="X67" s="44">
        <f t="shared" si="23"/>
        <v>975.95961730012948</v>
      </c>
      <c r="Y67" s="44">
        <f t="shared" si="24"/>
        <v>0</v>
      </c>
      <c r="Z67" s="44">
        <f t="shared" si="25"/>
        <v>5339.4576819983458</v>
      </c>
      <c r="AA67" s="50">
        <f t="shared" si="26"/>
        <v>6207.9596173001291</v>
      </c>
      <c r="AB67" s="51">
        <f t="shared" si="27"/>
        <v>4991.5468654747547</v>
      </c>
      <c r="AC67" s="44">
        <f t="shared" si="28"/>
        <v>5803.4585559503867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0.86650348716649883</v>
      </c>
      <c r="AG67" s="44">
        <f t="shared" si="31"/>
        <v>9358.2376613981869</v>
      </c>
      <c r="AH67" s="52">
        <f>HLOOKUP(I67,ElecAvoidedCostsWOCC!$A$5:$Q$50,T67+1,FALSE)</f>
        <v>0.86650348716649883</v>
      </c>
      <c r="AI67" s="44">
        <f t="shared" si="32"/>
        <v>0</v>
      </c>
      <c r="AJ67" s="44">
        <f t="shared" si="33"/>
        <v>9358.2376613981869</v>
      </c>
      <c r="AK67" s="44">
        <f>HLOOKUP(I67,ElecAvoidedCostsWOCC!$A$5:$Q$50,G67+1,FALSE)*J67*L67</f>
        <v>0</v>
      </c>
      <c r="AL67" s="44">
        <f t="shared" si="34"/>
        <v>9358.2376613981869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9358.2376613981869</v>
      </c>
      <c r="AN67" s="48">
        <f t="shared" si="35"/>
        <v>10294.061427538007</v>
      </c>
      <c r="AO67" s="47">
        <f t="shared" si="36"/>
        <v>1.8748171485930962</v>
      </c>
      <c r="AP67" s="47">
        <f t="shared" si="37"/>
        <v>1.7737804669912438</v>
      </c>
    </row>
    <row r="68" spans="2:42">
      <c r="B68" s="97" t="s">
        <v>70</v>
      </c>
      <c r="C68" s="98">
        <v>18231134</v>
      </c>
      <c r="D68" s="61" t="s">
        <v>176</v>
      </c>
      <c r="E68" s="38" t="s">
        <v>1420</v>
      </c>
      <c r="F68" s="39" t="s">
        <v>1419</v>
      </c>
      <c r="G68" s="39">
        <v>12</v>
      </c>
      <c r="H68" s="39"/>
      <c r="I68" s="40" t="s">
        <v>271</v>
      </c>
      <c r="J68" s="41">
        <v>313</v>
      </c>
      <c r="K68" s="41">
        <v>227</v>
      </c>
      <c r="L68" s="41"/>
      <c r="M68" s="42">
        <v>109</v>
      </c>
      <c r="N68" s="42">
        <v>109</v>
      </c>
      <c r="O68" s="43">
        <v>71051</v>
      </c>
      <c r="P68" s="44">
        <v>34117</v>
      </c>
      <c r="Q68" s="44">
        <v>34117</v>
      </c>
      <c r="R68" s="45">
        <v>0</v>
      </c>
      <c r="S68" s="46">
        <v>0</v>
      </c>
      <c r="T68" s="39">
        <f t="shared" si="19"/>
        <v>12</v>
      </c>
      <c r="U68" s="47">
        <f t="shared" si="20"/>
        <v>5.6442723058152858E-2</v>
      </c>
      <c r="V68" s="48">
        <f t="shared" si="21"/>
        <v>0</v>
      </c>
      <c r="W68" s="49">
        <f t="shared" si="22"/>
        <v>4.7035602548460712E-3</v>
      </c>
      <c r="X68" s="44">
        <f t="shared" si="23"/>
        <v>6420.6395156288436</v>
      </c>
      <c r="Y68" s="44">
        <f t="shared" si="24"/>
        <v>0</v>
      </c>
      <c r="Z68" s="44">
        <f t="shared" si="25"/>
        <v>35127.204422561532</v>
      </c>
      <c r="AA68" s="50">
        <f t="shared" si="26"/>
        <v>40537.639515628842</v>
      </c>
      <c r="AB68" s="51">
        <f t="shared" si="27"/>
        <v>32838.37003137471</v>
      </c>
      <c r="AC68" s="44">
        <f t="shared" si="28"/>
        <v>37896.269529427729</v>
      </c>
      <c r="AD68" s="44">
        <f t="shared" si="29"/>
        <v>0</v>
      </c>
      <c r="AE68" s="44">
        <f t="shared" si="30"/>
        <v>0</v>
      </c>
      <c r="AF68" s="52">
        <f>HLOOKUP(I68,ElecAvoidedCostsWOCC!$A$5:$Q$50,G68+1,FALSE)</f>
        <v>0.86650348716649883</v>
      </c>
      <c r="AG68" s="44">
        <f t="shared" si="31"/>
        <v>61565.939266666901</v>
      </c>
      <c r="AH68" s="52">
        <f>HLOOKUP(I68,ElecAvoidedCostsWOCC!$A$5:$Q$50,T68+1,FALSE)</f>
        <v>0.86650348716649883</v>
      </c>
      <c r="AI68" s="44">
        <f t="shared" si="32"/>
        <v>0</v>
      </c>
      <c r="AJ68" s="44">
        <f t="shared" si="33"/>
        <v>61565.939266666901</v>
      </c>
      <c r="AK68" s="44">
        <f>HLOOKUP(I68,ElecAvoidedCostsWOCC!$A$5:$Q$50,G68+1,FALSE)*J68*L68</f>
        <v>0</v>
      </c>
      <c r="AL68" s="44">
        <f t="shared" si="34"/>
        <v>61565.939266666901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61565.939266666908</v>
      </c>
      <c r="AN68" s="48">
        <f t="shared" si="35"/>
        <v>67722.533193333598</v>
      </c>
      <c r="AO68" s="47">
        <f t="shared" si="36"/>
        <v>1.874817148593096</v>
      </c>
      <c r="AP68" s="47">
        <f t="shared" si="37"/>
        <v>1.7870501248347088</v>
      </c>
    </row>
    <row r="69" spans="2:42">
      <c r="B69" s="97" t="s">
        <v>70</v>
      </c>
      <c r="C69" s="98">
        <v>18231134</v>
      </c>
      <c r="D69" s="61" t="s">
        <v>176</v>
      </c>
      <c r="E69" s="38" t="s">
        <v>1421</v>
      </c>
      <c r="F69" s="39" t="s">
        <v>1422</v>
      </c>
      <c r="G69" s="39">
        <v>12</v>
      </c>
      <c r="H69" s="39"/>
      <c r="I69" s="40" t="s">
        <v>271</v>
      </c>
      <c r="J69" s="41">
        <v>1080</v>
      </c>
      <c r="K69" s="41">
        <v>325</v>
      </c>
      <c r="L69" s="41"/>
      <c r="M69" s="42">
        <v>135</v>
      </c>
      <c r="N69" s="42">
        <v>135</v>
      </c>
      <c r="O69" s="43">
        <v>351000</v>
      </c>
      <c r="P69" s="44">
        <v>145800</v>
      </c>
      <c r="Q69" s="44">
        <v>145800</v>
      </c>
      <c r="R69" s="45">
        <v>0</v>
      </c>
      <c r="S69" s="46">
        <v>0</v>
      </c>
      <c r="T69" s="39">
        <f t="shared" si="19"/>
        <v>12</v>
      </c>
      <c r="U69" s="47">
        <f t="shared" si="20"/>
        <v>0.27883345474956933</v>
      </c>
      <c r="V69" s="48">
        <f t="shared" si="21"/>
        <v>0</v>
      </c>
      <c r="W69" s="49">
        <f t="shared" si="22"/>
        <v>2.3236121229130779E-2</v>
      </c>
      <c r="X69" s="44">
        <f t="shared" si="23"/>
        <v>31718.68756225421</v>
      </c>
      <c r="Y69" s="44">
        <f t="shared" si="24"/>
        <v>0</v>
      </c>
      <c r="Z69" s="44">
        <f t="shared" si="25"/>
        <v>173532.37466494626</v>
      </c>
      <c r="AA69" s="50">
        <f t="shared" si="26"/>
        <v>177518.6875622542</v>
      </c>
      <c r="AB69" s="51">
        <f t="shared" si="27"/>
        <v>162225.27312792954</v>
      </c>
      <c r="AC69" s="44">
        <f t="shared" si="28"/>
        <v>165951.84403314404</v>
      </c>
      <c r="AD69" s="44">
        <f t="shared" si="29"/>
        <v>0</v>
      </c>
      <c r="AE69" s="44">
        <f t="shared" si="30"/>
        <v>0</v>
      </c>
      <c r="AF69" s="52">
        <f>HLOOKUP(I69,ElecAvoidedCostsWOCC!$A$5:$Q$50,G69+1,FALSE)</f>
        <v>0.86650348716649883</v>
      </c>
      <c r="AG69" s="44">
        <f t="shared" si="31"/>
        <v>304142.72399544111</v>
      </c>
      <c r="AH69" s="52">
        <f>HLOOKUP(I69,ElecAvoidedCostsWOCC!$A$5:$Q$50,T69+1,FALSE)</f>
        <v>0.86650348716649883</v>
      </c>
      <c r="AI69" s="44">
        <f t="shared" si="32"/>
        <v>0</v>
      </c>
      <c r="AJ69" s="44">
        <f t="shared" si="33"/>
        <v>304142.72399544111</v>
      </c>
      <c r="AK69" s="44">
        <f>HLOOKUP(I69,ElecAvoidedCostsWOCC!$A$5:$Q$50,G69+1,FALSE)*J69*L69</f>
        <v>0</v>
      </c>
      <c r="AL69" s="44">
        <f t="shared" si="34"/>
        <v>304142.72399544111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304142.72399544111</v>
      </c>
      <c r="AN69" s="48">
        <f t="shared" si="35"/>
        <v>334556.99639498524</v>
      </c>
      <c r="AO69" s="47">
        <f t="shared" si="36"/>
        <v>1.8748171485930962</v>
      </c>
      <c r="AP69" s="47">
        <f t="shared" si="37"/>
        <v>2.015988423293249</v>
      </c>
    </row>
    <row r="70" spans="2:42">
      <c r="B70" s="97" t="s">
        <v>70</v>
      </c>
      <c r="C70" s="98">
        <v>18231134</v>
      </c>
      <c r="D70" s="61" t="s">
        <v>176</v>
      </c>
      <c r="E70" s="38" t="s">
        <v>1423</v>
      </c>
      <c r="F70" s="39" t="s">
        <v>1424</v>
      </c>
      <c r="G70" s="39">
        <v>12</v>
      </c>
      <c r="H70" s="39"/>
      <c r="I70" s="40" t="s">
        <v>271</v>
      </c>
      <c r="J70" s="41">
        <v>2</v>
      </c>
      <c r="K70" s="41">
        <v>1056</v>
      </c>
      <c r="L70" s="41"/>
      <c r="M70" s="42">
        <v>135</v>
      </c>
      <c r="N70" s="42">
        <v>135</v>
      </c>
      <c r="O70" s="43">
        <v>2112</v>
      </c>
      <c r="P70" s="44">
        <v>270</v>
      </c>
      <c r="Q70" s="44">
        <v>270</v>
      </c>
      <c r="R70" s="45">
        <v>0</v>
      </c>
      <c r="S70" s="46">
        <v>0</v>
      </c>
      <c r="T70" s="39">
        <f t="shared" si="19"/>
        <v>12</v>
      </c>
      <c r="U70" s="47">
        <f t="shared" si="20"/>
        <v>1.6777671123392891E-3</v>
      </c>
      <c r="V70" s="48">
        <f t="shared" si="21"/>
        <v>0</v>
      </c>
      <c r="W70" s="49">
        <f t="shared" si="22"/>
        <v>1.3981392602827408E-4</v>
      </c>
      <c r="X70" s="44">
        <f t="shared" si="23"/>
        <v>190.85432516091421</v>
      </c>
      <c r="Y70" s="44">
        <f t="shared" si="24"/>
        <v>0</v>
      </c>
      <c r="Z70" s="44">
        <f t="shared" si="25"/>
        <v>1044.1606133685655</v>
      </c>
      <c r="AA70" s="50">
        <f t="shared" si="26"/>
        <v>460.85432516091419</v>
      </c>
      <c r="AB70" s="51">
        <f t="shared" si="27"/>
        <v>976.12472035950771</v>
      </c>
      <c r="AC70" s="44">
        <f t="shared" si="28"/>
        <v>430.82576905759947</v>
      </c>
      <c r="AD70" s="44">
        <f t="shared" si="29"/>
        <v>0</v>
      </c>
      <c r="AE70" s="44">
        <f t="shared" si="30"/>
        <v>0</v>
      </c>
      <c r="AF70" s="52">
        <f>HLOOKUP(I70,ElecAvoidedCostsWOCC!$A$5:$Q$50,G70+1,FALSE)</f>
        <v>0.86650348716649883</v>
      </c>
      <c r="AG70" s="44">
        <f t="shared" si="31"/>
        <v>1830.0553648956454</v>
      </c>
      <c r="AH70" s="52">
        <f>HLOOKUP(I70,ElecAvoidedCostsWOCC!$A$5:$Q$50,T70+1,FALSE)</f>
        <v>0.86650348716649883</v>
      </c>
      <c r="AI70" s="44">
        <f t="shared" si="32"/>
        <v>0</v>
      </c>
      <c r="AJ70" s="44">
        <f t="shared" si="33"/>
        <v>1830.0553648956454</v>
      </c>
      <c r="AK70" s="44">
        <f>HLOOKUP(I70,ElecAvoidedCostsWOCC!$A$5:$Q$50,G70+1,FALSE)*J70*L70</f>
        <v>0</v>
      </c>
      <c r="AL70" s="44">
        <f t="shared" si="34"/>
        <v>1830.0553648956454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1830.0553648956454</v>
      </c>
      <c r="AN70" s="48">
        <f t="shared" si="35"/>
        <v>2013.0609013852102</v>
      </c>
      <c r="AO70" s="47">
        <f t="shared" si="36"/>
        <v>1.874817148593096</v>
      </c>
      <c r="AP70" s="47">
        <f t="shared" si="37"/>
        <v>4.6725638203783326</v>
      </c>
    </row>
    <row r="71" spans="2:42">
      <c r="B71" s="97" t="s">
        <v>70</v>
      </c>
      <c r="C71" s="98">
        <v>18231134</v>
      </c>
      <c r="D71" s="61" t="s">
        <v>176</v>
      </c>
      <c r="E71" s="38" t="s">
        <v>1425</v>
      </c>
      <c r="F71" s="39" t="s">
        <v>1426</v>
      </c>
      <c r="G71" s="39">
        <v>12</v>
      </c>
      <c r="H71" s="39"/>
      <c r="I71" s="40" t="s">
        <v>271</v>
      </c>
      <c r="J71" s="41">
        <v>8</v>
      </c>
      <c r="K71" s="41">
        <v>397</v>
      </c>
      <c r="L71" s="41"/>
      <c r="M71" s="42">
        <v>116</v>
      </c>
      <c r="N71" s="42">
        <v>116</v>
      </c>
      <c r="O71" s="43">
        <v>3176</v>
      </c>
      <c r="P71" s="44">
        <v>928</v>
      </c>
      <c r="Q71" s="44">
        <v>928</v>
      </c>
      <c r="R71" s="45">
        <v>0</v>
      </c>
      <c r="S71" s="46">
        <v>0</v>
      </c>
      <c r="T71" s="39">
        <f t="shared" si="19"/>
        <v>12</v>
      </c>
      <c r="U71" s="47">
        <f t="shared" si="20"/>
        <v>2.5230058469647644E-3</v>
      </c>
      <c r="V71" s="48">
        <f t="shared" si="21"/>
        <v>0</v>
      </c>
      <c r="W71" s="49">
        <f t="shared" si="22"/>
        <v>2.102504872470637E-4</v>
      </c>
      <c r="X71" s="44">
        <f t="shared" si="23"/>
        <v>287.00442079122331</v>
      </c>
      <c r="Y71" s="44">
        <f t="shared" si="24"/>
        <v>0</v>
      </c>
      <c r="Z71" s="44">
        <f t="shared" si="25"/>
        <v>1570.1960738913658</v>
      </c>
      <c r="AA71" s="50">
        <f t="shared" si="26"/>
        <v>1215.0044207912233</v>
      </c>
      <c r="AB71" s="51">
        <f t="shared" si="27"/>
        <v>1467.8845226618357</v>
      </c>
      <c r="AC71" s="44">
        <f t="shared" si="28"/>
        <v>1135.8366091345454</v>
      </c>
      <c r="AD71" s="44">
        <f t="shared" si="29"/>
        <v>0</v>
      </c>
      <c r="AE71" s="44">
        <f t="shared" si="30"/>
        <v>0</v>
      </c>
      <c r="AF71" s="52">
        <f>HLOOKUP(I71,ElecAvoidedCostsWOCC!$A$5:$Q$50,G71+1,FALSE)</f>
        <v>0.86650348716649883</v>
      </c>
      <c r="AG71" s="44">
        <f t="shared" si="31"/>
        <v>2752.0150752408003</v>
      </c>
      <c r="AH71" s="52">
        <f>HLOOKUP(I71,ElecAvoidedCostsWOCC!$A$5:$Q$50,T71+1,FALSE)</f>
        <v>0.86650348716649883</v>
      </c>
      <c r="AI71" s="44">
        <f t="shared" si="32"/>
        <v>0</v>
      </c>
      <c r="AJ71" s="44">
        <f t="shared" si="33"/>
        <v>2752.0150752408003</v>
      </c>
      <c r="AK71" s="44">
        <f>HLOOKUP(I71,ElecAvoidedCostsWOCC!$A$5:$Q$50,G71+1,FALSE)*J71*L71</f>
        <v>0</v>
      </c>
      <c r="AL71" s="44">
        <f t="shared" si="34"/>
        <v>2752.0150752408003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2752.0150752408003</v>
      </c>
      <c r="AN71" s="48">
        <f t="shared" si="35"/>
        <v>3027.2165827648805</v>
      </c>
      <c r="AO71" s="47">
        <f t="shared" si="36"/>
        <v>1.8748171485930958</v>
      </c>
      <c r="AP71" s="47">
        <f t="shared" si="37"/>
        <v>2.665186663662372</v>
      </c>
    </row>
    <row r="72" spans="2:42">
      <c r="B72" s="97" t="s">
        <v>70</v>
      </c>
      <c r="C72" s="98">
        <v>18231134</v>
      </c>
      <c r="D72" s="61" t="s">
        <v>176</v>
      </c>
      <c r="E72" s="38" t="s">
        <v>1427</v>
      </c>
      <c r="F72" s="39" t="s">
        <v>1426</v>
      </c>
      <c r="G72" s="39">
        <v>12</v>
      </c>
      <c r="H72" s="39"/>
      <c r="I72" s="40" t="s">
        <v>271</v>
      </c>
      <c r="J72" s="41">
        <v>871</v>
      </c>
      <c r="K72" s="41">
        <v>400</v>
      </c>
      <c r="L72" s="41"/>
      <c r="M72" s="42">
        <v>116</v>
      </c>
      <c r="N72" s="42">
        <v>116</v>
      </c>
      <c r="O72" s="43">
        <v>348400</v>
      </c>
      <c r="P72" s="44">
        <v>101036</v>
      </c>
      <c r="Q72" s="44">
        <v>101036</v>
      </c>
      <c r="R72" s="45">
        <v>0</v>
      </c>
      <c r="S72" s="46">
        <v>0</v>
      </c>
      <c r="T72" s="39">
        <f t="shared" si="19"/>
        <v>12</v>
      </c>
      <c r="U72" s="47">
        <f t="shared" si="20"/>
        <v>0.2767680217514244</v>
      </c>
      <c r="V72" s="48">
        <f t="shared" si="21"/>
        <v>0</v>
      </c>
      <c r="W72" s="49">
        <f t="shared" si="22"/>
        <v>2.3064001812618699E-2</v>
      </c>
      <c r="X72" s="44">
        <f t="shared" si="23"/>
        <v>31483.734321052329</v>
      </c>
      <c r="Y72" s="44">
        <f t="shared" si="24"/>
        <v>0</v>
      </c>
      <c r="Z72" s="44">
        <f t="shared" si="25"/>
        <v>172246.94966742813</v>
      </c>
      <c r="AA72" s="50">
        <f t="shared" si="26"/>
        <v>132519.73432105232</v>
      </c>
      <c r="AB72" s="51">
        <f t="shared" si="27"/>
        <v>161023.60443809303</v>
      </c>
      <c r="AC72" s="44">
        <f t="shared" si="28"/>
        <v>123884.95309063506</v>
      </c>
      <c r="AD72" s="44">
        <f t="shared" si="29"/>
        <v>0</v>
      </c>
      <c r="AE72" s="44">
        <f t="shared" si="30"/>
        <v>0</v>
      </c>
      <c r="AF72" s="52">
        <f>HLOOKUP(I72,ElecAvoidedCostsWOCC!$A$5:$Q$50,G72+1,FALSE)</f>
        <v>0.86650348716649883</v>
      </c>
      <c r="AG72" s="44">
        <f t="shared" si="31"/>
        <v>301889.81492880819</v>
      </c>
      <c r="AH72" s="52">
        <f>HLOOKUP(I72,ElecAvoidedCostsWOCC!$A$5:$Q$50,T72+1,FALSE)</f>
        <v>0.86650348716649883</v>
      </c>
      <c r="AI72" s="44">
        <f t="shared" si="32"/>
        <v>0</v>
      </c>
      <c r="AJ72" s="44">
        <f t="shared" si="33"/>
        <v>301889.81492880819</v>
      </c>
      <c r="AK72" s="44">
        <f>HLOOKUP(I72,ElecAvoidedCostsWOCC!$A$5:$Q$50,G72+1,FALSE)*J72*L72</f>
        <v>0</v>
      </c>
      <c r="AL72" s="44">
        <f t="shared" si="34"/>
        <v>301889.81492880819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301889.81492880819</v>
      </c>
      <c r="AN72" s="48">
        <f t="shared" si="35"/>
        <v>332078.79642168904</v>
      </c>
      <c r="AO72" s="47">
        <f t="shared" si="36"/>
        <v>1.8748171485930962</v>
      </c>
      <c r="AP72" s="47">
        <f t="shared" si="37"/>
        <v>2.680541810261154</v>
      </c>
    </row>
    <row r="73" spans="2:42">
      <c r="B73" s="97" t="s">
        <v>70</v>
      </c>
      <c r="C73" s="98">
        <v>18231134</v>
      </c>
      <c r="D73" s="61" t="s">
        <v>176</v>
      </c>
      <c r="E73" s="38" t="s">
        <v>1428</v>
      </c>
      <c r="F73" s="39" t="s">
        <v>1429</v>
      </c>
      <c r="G73" s="39">
        <v>12</v>
      </c>
      <c r="H73" s="39"/>
      <c r="I73" s="40" t="s">
        <v>271</v>
      </c>
      <c r="J73" s="41">
        <v>40</v>
      </c>
      <c r="K73" s="41">
        <v>166</v>
      </c>
      <c r="L73" s="41"/>
      <c r="M73" s="42">
        <v>112</v>
      </c>
      <c r="N73" s="42">
        <v>112</v>
      </c>
      <c r="O73" s="43">
        <v>6640</v>
      </c>
      <c r="P73" s="44">
        <v>4480</v>
      </c>
      <c r="Q73" s="44">
        <v>4480</v>
      </c>
      <c r="R73" s="45">
        <v>0</v>
      </c>
      <c r="S73" s="46">
        <v>0</v>
      </c>
      <c r="T73" s="39">
        <f t="shared" si="19"/>
        <v>12</v>
      </c>
      <c r="U73" s="47">
        <f t="shared" si="20"/>
        <v>5.2747981183394318E-3</v>
      </c>
      <c r="V73" s="48">
        <f t="shared" si="21"/>
        <v>0</v>
      </c>
      <c r="W73" s="49">
        <f t="shared" si="22"/>
        <v>4.395665098616193E-4</v>
      </c>
      <c r="X73" s="44">
        <f t="shared" si="23"/>
        <v>600.03443137711668</v>
      </c>
      <c r="Y73" s="44">
        <f t="shared" si="24"/>
        <v>0</v>
      </c>
      <c r="Z73" s="44">
        <f t="shared" si="25"/>
        <v>3282.7776859693536</v>
      </c>
      <c r="AA73" s="50">
        <f t="shared" si="26"/>
        <v>5080.0344313771166</v>
      </c>
      <c r="AB73" s="51">
        <f t="shared" si="27"/>
        <v>3068.8769617363309</v>
      </c>
      <c r="AC73" s="44">
        <f t="shared" si="28"/>
        <v>4749.0272332215727</v>
      </c>
      <c r="AD73" s="44">
        <f t="shared" si="29"/>
        <v>0</v>
      </c>
      <c r="AE73" s="44">
        <f t="shared" si="30"/>
        <v>0</v>
      </c>
      <c r="AF73" s="52">
        <f>HLOOKUP(I73,ElecAvoidedCostsWOCC!$A$5:$Q$50,G73+1,FALSE)</f>
        <v>0.86650348716649883</v>
      </c>
      <c r="AG73" s="44">
        <f t="shared" si="31"/>
        <v>5753.5831547855514</v>
      </c>
      <c r="AH73" s="52">
        <f>HLOOKUP(I73,ElecAvoidedCostsWOCC!$A$5:$Q$50,T73+1,FALSE)</f>
        <v>0.86650348716649883</v>
      </c>
      <c r="AI73" s="44">
        <f t="shared" si="32"/>
        <v>0</v>
      </c>
      <c r="AJ73" s="44">
        <f t="shared" si="33"/>
        <v>5753.5831547855514</v>
      </c>
      <c r="AK73" s="44">
        <f>HLOOKUP(I73,ElecAvoidedCostsWOCC!$A$5:$Q$50,G73+1,FALSE)*J73*L73</f>
        <v>0</v>
      </c>
      <c r="AL73" s="44">
        <f t="shared" si="34"/>
        <v>5753.5831547855514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5753.5831547855523</v>
      </c>
      <c r="AN73" s="48">
        <f t="shared" si="35"/>
        <v>6328.9414702641079</v>
      </c>
      <c r="AO73" s="47">
        <f t="shared" si="36"/>
        <v>1.8748171485930962</v>
      </c>
      <c r="AP73" s="47">
        <f t="shared" si="37"/>
        <v>1.3326816544639557</v>
      </c>
    </row>
    <row r="74" spans="2:42">
      <c r="B74" s="97" t="s">
        <v>70</v>
      </c>
      <c r="C74" s="98">
        <v>18231134</v>
      </c>
      <c r="D74" s="61" t="s">
        <v>176</v>
      </c>
      <c r="E74" s="38" t="s">
        <v>1430</v>
      </c>
      <c r="F74" s="39" t="s">
        <v>1431</v>
      </c>
      <c r="G74" s="39">
        <v>12</v>
      </c>
      <c r="H74" s="39"/>
      <c r="I74" s="40" t="s">
        <v>271</v>
      </c>
      <c r="J74" s="41">
        <v>60</v>
      </c>
      <c r="K74" s="41">
        <v>288</v>
      </c>
      <c r="L74" s="41"/>
      <c r="M74" s="42">
        <v>112</v>
      </c>
      <c r="N74" s="42">
        <v>112</v>
      </c>
      <c r="O74" s="43">
        <v>17280</v>
      </c>
      <c r="P74" s="44">
        <v>6720</v>
      </c>
      <c r="Q74" s="44">
        <v>6720</v>
      </c>
      <c r="R74" s="45">
        <v>0</v>
      </c>
      <c r="S74" s="46">
        <v>0</v>
      </c>
      <c r="T74" s="39">
        <f t="shared" si="19"/>
        <v>12</v>
      </c>
      <c r="U74" s="47">
        <f t="shared" si="20"/>
        <v>1.3727185464594184E-2</v>
      </c>
      <c r="V74" s="48">
        <f t="shared" si="21"/>
        <v>0</v>
      </c>
      <c r="W74" s="49">
        <f t="shared" si="22"/>
        <v>1.1439321220495153E-3</v>
      </c>
      <c r="X74" s="44">
        <f t="shared" si="23"/>
        <v>1561.5353876802074</v>
      </c>
      <c r="Y74" s="44">
        <f t="shared" si="24"/>
        <v>0</v>
      </c>
      <c r="Z74" s="44">
        <f t="shared" si="25"/>
        <v>8543.1322911973548</v>
      </c>
      <c r="AA74" s="50">
        <f t="shared" si="26"/>
        <v>8281.5353876802074</v>
      </c>
      <c r="AB74" s="51">
        <f t="shared" si="27"/>
        <v>7986.4749847596095</v>
      </c>
      <c r="AC74" s="44">
        <f t="shared" si="28"/>
        <v>7741.9233314763078</v>
      </c>
      <c r="AD74" s="44">
        <f t="shared" si="29"/>
        <v>0</v>
      </c>
      <c r="AE74" s="44">
        <f t="shared" si="30"/>
        <v>0</v>
      </c>
      <c r="AF74" s="52">
        <f>HLOOKUP(I74,ElecAvoidedCostsWOCC!$A$5:$Q$50,G74+1,FALSE)</f>
        <v>0.86650348716649883</v>
      </c>
      <c r="AG74" s="44">
        <f t="shared" si="31"/>
        <v>14973.1802582371</v>
      </c>
      <c r="AH74" s="52">
        <f>HLOOKUP(I74,ElecAvoidedCostsWOCC!$A$5:$Q$50,T74+1,FALSE)</f>
        <v>0.86650348716649883</v>
      </c>
      <c r="AI74" s="44">
        <f t="shared" si="32"/>
        <v>0</v>
      </c>
      <c r="AJ74" s="44">
        <f t="shared" si="33"/>
        <v>14973.1802582371</v>
      </c>
      <c r="AK74" s="44">
        <f>HLOOKUP(I74,ElecAvoidedCostsWOCC!$A$5:$Q$50,G74+1,FALSE)*J74*L74</f>
        <v>0</v>
      </c>
      <c r="AL74" s="44">
        <f t="shared" si="34"/>
        <v>14973.1802582371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14973.1802582371</v>
      </c>
      <c r="AN74" s="48">
        <f t="shared" si="35"/>
        <v>16470.49828406081</v>
      </c>
      <c r="AO74" s="47">
        <f t="shared" si="36"/>
        <v>1.874817148593096</v>
      </c>
      <c r="AP74" s="47">
        <f t="shared" si="37"/>
        <v>2.1274427011046169</v>
      </c>
    </row>
    <row r="75" spans="2:42">
      <c r="B75" s="97" t="s">
        <v>70</v>
      </c>
      <c r="C75" s="98">
        <v>18231134</v>
      </c>
      <c r="D75" s="61" t="s">
        <v>176</v>
      </c>
      <c r="E75" s="38" t="s">
        <v>1432</v>
      </c>
      <c r="F75" s="39" t="s">
        <v>1433</v>
      </c>
      <c r="G75" s="39">
        <v>12</v>
      </c>
      <c r="H75" s="39"/>
      <c r="I75" s="40" t="s">
        <v>271</v>
      </c>
      <c r="J75" s="41">
        <v>9</v>
      </c>
      <c r="K75" s="41">
        <v>329</v>
      </c>
      <c r="L75" s="41"/>
      <c r="M75" s="42">
        <v>154</v>
      </c>
      <c r="N75" s="42">
        <v>154</v>
      </c>
      <c r="O75" s="43">
        <v>2961</v>
      </c>
      <c r="P75" s="44">
        <v>1386</v>
      </c>
      <c r="Q75" s="44">
        <v>1386</v>
      </c>
      <c r="R75" s="45">
        <v>0</v>
      </c>
      <c r="S75" s="46">
        <v>0</v>
      </c>
      <c r="T75" s="39">
        <f t="shared" si="19"/>
        <v>12</v>
      </c>
      <c r="U75" s="47">
        <f t="shared" si="20"/>
        <v>2.3522104259643159E-3</v>
      </c>
      <c r="V75" s="48">
        <f t="shared" si="21"/>
        <v>0</v>
      </c>
      <c r="W75" s="49">
        <f t="shared" si="22"/>
        <v>1.9601753549702632E-4</v>
      </c>
      <c r="X75" s="44">
        <f t="shared" si="23"/>
        <v>267.5755950764522</v>
      </c>
      <c r="Y75" s="44">
        <f t="shared" si="24"/>
        <v>0</v>
      </c>
      <c r="Z75" s="44">
        <f t="shared" si="25"/>
        <v>1463.9013144812134</v>
      </c>
      <c r="AA75" s="50">
        <f t="shared" si="26"/>
        <v>1653.5755950764521</v>
      </c>
      <c r="AB75" s="51">
        <f t="shared" si="27"/>
        <v>1368.5157656176623</v>
      </c>
      <c r="AC75" s="44">
        <f t="shared" si="28"/>
        <v>1545.8311630143517</v>
      </c>
      <c r="AD75" s="44">
        <f t="shared" si="29"/>
        <v>0</v>
      </c>
      <c r="AE75" s="44">
        <f t="shared" si="30"/>
        <v>0</v>
      </c>
      <c r="AF75" s="52">
        <f>HLOOKUP(I75,ElecAvoidedCostsWOCC!$A$5:$Q$50,G75+1,FALSE)</f>
        <v>0.86650348716649883</v>
      </c>
      <c r="AG75" s="44">
        <f t="shared" si="31"/>
        <v>2565.7168255000029</v>
      </c>
      <c r="AH75" s="52">
        <f>HLOOKUP(I75,ElecAvoidedCostsWOCC!$A$5:$Q$50,T75+1,FALSE)</f>
        <v>0.86650348716649883</v>
      </c>
      <c r="AI75" s="44">
        <f t="shared" si="32"/>
        <v>0</v>
      </c>
      <c r="AJ75" s="44">
        <f t="shared" si="33"/>
        <v>2565.7168255000029</v>
      </c>
      <c r="AK75" s="44">
        <f>HLOOKUP(I75,ElecAvoidedCostsWOCC!$A$5:$Q$50,G75+1,FALSE)*J75*L75</f>
        <v>0</v>
      </c>
      <c r="AL75" s="44">
        <f t="shared" si="34"/>
        <v>2565.7168255000029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2565.7168255000033</v>
      </c>
      <c r="AN75" s="48">
        <f t="shared" si="35"/>
        <v>2822.2885080500041</v>
      </c>
      <c r="AO75" s="47">
        <f t="shared" si="36"/>
        <v>1.874817148593096</v>
      </c>
      <c r="AP75" s="47">
        <f t="shared" si="37"/>
        <v>1.8257417598870089</v>
      </c>
    </row>
    <row r="76" spans="2:42">
      <c r="B76" s="97" t="s">
        <v>70</v>
      </c>
      <c r="C76" s="98">
        <v>18231134</v>
      </c>
      <c r="D76" s="61" t="s">
        <v>176</v>
      </c>
      <c r="E76" s="38" t="s">
        <v>1434</v>
      </c>
      <c r="F76" s="39" t="s">
        <v>1433</v>
      </c>
      <c r="G76" s="39">
        <v>12</v>
      </c>
      <c r="H76" s="39"/>
      <c r="I76" s="40" t="s">
        <v>271</v>
      </c>
      <c r="J76" s="41">
        <v>194</v>
      </c>
      <c r="K76" s="41">
        <v>332</v>
      </c>
      <c r="L76" s="41"/>
      <c r="M76" s="42">
        <v>154</v>
      </c>
      <c r="N76" s="42">
        <v>154</v>
      </c>
      <c r="O76" s="43">
        <v>64408</v>
      </c>
      <c r="P76" s="44">
        <v>29876</v>
      </c>
      <c r="Q76" s="44">
        <v>29876</v>
      </c>
      <c r="R76" s="45">
        <v>0</v>
      </c>
      <c r="S76" s="46">
        <v>0</v>
      </c>
      <c r="T76" s="39">
        <f t="shared" si="19"/>
        <v>12</v>
      </c>
      <c r="U76" s="47">
        <f t="shared" si="20"/>
        <v>5.1165541747892486E-2</v>
      </c>
      <c r="V76" s="48">
        <f t="shared" si="21"/>
        <v>0</v>
      </c>
      <c r="W76" s="49">
        <f t="shared" si="22"/>
        <v>4.2637951456577072E-3</v>
      </c>
      <c r="X76" s="44">
        <f t="shared" si="23"/>
        <v>5820.3339843580316</v>
      </c>
      <c r="Y76" s="44">
        <f t="shared" si="24"/>
        <v>0</v>
      </c>
      <c r="Z76" s="44">
        <f t="shared" si="25"/>
        <v>31842.943553902733</v>
      </c>
      <c r="AA76" s="50">
        <f t="shared" si="26"/>
        <v>35696.333984358032</v>
      </c>
      <c r="AB76" s="51">
        <f t="shared" si="27"/>
        <v>29768.106528842414</v>
      </c>
      <c r="AC76" s="44">
        <f t="shared" si="28"/>
        <v>33370.415989864472</v>
      </c>
      <c r="AD76" s="44">
        <f t="shared" si="29"/>
        <v>0</v>
      </c>
      <c r="AE76" s="44">
        <f t="shared" si="30"/>
        <v>0</v>
      </c>
      <c r="AF76" s="52">
        <f>HLOOKUP(I76,ElecAvoidedCostsWOCC!$A$5:$Q$50,G76+1,FALSE)</f>
        <v>0.86650348716649883</v>
      </c>
      <c r="AG76" s="44">
        <f t="shared" si="31"/>
        <v>55809.756601419853</v>
      </c>
      <c r="AH76" s="52">
        <f>HLOOKUP(I76,ElecAvoidedCostsWOCC!$A$5:$Q$50,T76+1,FALSE)</f>
        <v>0.86650348716649883</v>
      </c>
      <c r="AI76" s="44">
        <f t="shared" si="32"/>
        <v>0</v>
      </c>
      <c r="AJ76" s="44">
        <f t="shared" si="33"/>
        <v>55809.756601419853</v>
      </c>
      <c r="AK76" s="44">
        <f>HLOOKUP(I76,ElecAvoidedCostsWOCC!$A$5:$Q$50,G76+1,FALSE)*J76*L76</f>
        <v>0</v>
      </c>
      <c r="AL76" s="44">
        <f t="shared" si="34"/>
        <v>55809.756601419853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55809.75660141986</v>
      </c>
      <c r="AN76" s="48">
        <f t="shared" si="35"/>
        <v>61390.732261561854</v>
      </c>
      <c r="AO76" s="47">
        <f t="shared" si="36"/>
        <v>1.874817148593096</v>
      </c>
      <c r="AP76" s="47">
        <f t="shared" si="37"/>
        <v>1.8396753663546759</v>
      </c>
    </row>
    <row r="77" spans="2:42">
      <c r="B77" s="97" t="s">
        <v>70</v>
      </c>
      <c r="C77" s="98">
        <v>18231134</v>
      </c>
      <c r="D77" s="61" t="s">
        <v>176</v>
      </c>
      <c r="E77" s="38" t="s">
        <v>1435</v>
      </c>
      <c r="F77" s="39" t="s">
        <v>1436</v>
      </c>
      <c r="G77" s="39">
        <v>12</v>
      </c>
      <c r="H77" s="39"/>
      <c r="I77" s="40" t="s">
        <v>271</v>
      </c>
      <c r="J77" s="41">
        <v>20</v>
      </c>
      <c r="K77" s="41">
        <v>571</v>
      </c>
      <c r="L77" s="41"/>
      <c r="M77" s="42">
        <v>170</v>
      </c>
      <c r="N77" s="42">
        <v>170</v>
      </c>
      <c r="O77" s="43">
        <v>11420</v>
      </c>
      <c r="P77" s="44">
        <v>3400</v>
      </c>
      <c r="Q77" s="44">
        <v>3400</v>
      </c>
      <c r="R77" s="45">
        <v>0</v>
      </c>
      <c r="S77" s="46">
        <v>0</v>
      </c>
      <c r="T77" s="39">
        <f t="shared" si="19"/>
        <v>12</v>
      </c>
      <c r="U77" s="47">
        <f t="shared" si="20"/>
        <v>9.0720172456982395E-3</v>
      </c>
      <c r="V77" s="48">
        <f t="shared" si="21"/>
        <v>0</v>
      </c>
      <c r="W77" s="49">
        <f t="shared" si="22"/>
        <v>7.5600143714151999E-4</v>
      </c>
      <c r="X77" s="44">
        <f t="shared" si="23"/>
        <v>1031.9869286636556</v>
      </c>
      <c r="Y77" s="44">
        <f t="shared" si="24"/>
        <v>0</v>
      </c>
      <c r="Z77" s="44">
        <f t="shared" si="25"/>
        <v>5645.9821044834371</v>
      </c>
      <c r="AA77" s="50">
        <f t="shared" si="26"/>
        <v>4431.9869286636558</v>
      </c>
      <c r="AB77" s="51">
        <f t="shared" si="27"/>
        <v>5278.0986299742326</v>
      </c>
      <c r="AC77" s="44">
        <f t="shared" si="28"/>
        <v>4143.2055049674254</v>
      </c>
      <c r="AD77" s="44">
        <f t="shared" si="29"/>
        <v>0</v>
      </c>
      <c r="AE77" s="44">
        <f t="shared" si="30"/>
        <v>0</v>
      </c>
      <c r="AF77" s="52">
        <f>HLOOKUP(I77,ElecAvoidedCostsWOCC!$A$5:$Q$50,G77+1,FALSE)</f>
        <v>0.86650348716649883</v>
      </c>
      <c r="AG77" s="44">
        <f t="shared" si="31"/>
        <v>9895.4698234414154</v>
      </c>
      <c r="AH77" s="52">
        <f>HLOOKUP(I77,ElecAvoidedCostsWOCC!$A$5:$Q$50,T77+1,FALSE)</f>
        <v>0.86650348716649883</v>
      </c>
      <c r="AI77" s="44">
        <f t="shared" si="32"/>
        <v>0</v>
      </c>
      <c r="AJ77" s="44">
        <f t="shared" si="33"/>
        <v>9895.4698234414154</v>
      </c>
      <c r="AK77" s="44">
        <f>HLOOKUP(I77,ElecAvoidedCostsWOCC!$A$5:$Q$50,G77+1,FALSE)*J77*L77</f>
        <v>0</v>
      </c>
      <c r="AL77" s="44">
        <f t="shared" si="34"/>
        <v>9895.4698234414154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9895.4698234414154</v>
      </c>
      <c r="AN77" s="48">
        <f t="shared" si="35"/>
        <v>10885.016805785557</v>
      </c>
      <c r="AO77" s="47">
        <f t="shared" si="36"/>
        <v>1.8748171485930956</v>
      </c>
      <c r="AP77" s="47">
        <f t="shared" si="37"/>
        <v>2.627196935497202</v>
      </c>
    </row>
    <row r="78" spans="2:42">
      <c r="B78" s="97" t="s">
        <v>70</v>
      </c>
      <c r="C78" s="98">
        <v>18231134</v>
      </c>
      <c r="D78" s="61" t="s">
        <v>176</v>
      </c>
      <c r="E78" s="38" t="s">
        <v>1437</v>
      </c>
      <c r="F78" s="39" t="s">
        <v>1436</v>
      </c>
      <c r="G78" s="39">
        <v>12</v>
      </c>
      <c r="H78" s="39"/>
      <c r="I78" s="40" t="s">
        <v>271</v>
      </c>
      <c r="J78" s="41">
        <v>257</v>
      </c>
      <c r="K78" s="41">
        <v>576</v>
      </c>
      <c r="L78" s="41"/>
      <c r="M78" s="42">
        <v>170</v>
      </c>
      <c r="N78" s="42">
        <v>170</v>
      </c>
      <c r="O78" s="43">
        <v>148032</v>
      </c>
      <c r="P78" s="44">
        <v>43690</v>
      </c>
      <c r="Q78" s="44">
        <v>43690</v>
      </c>
      <c r="R78" s="45">
        <v>0</v>
      </c>
      <c r="S78" s="46">
        <v>0</v>
      </c>
      <c r="T78" s="39">
        <f t="shared" si="19"/>
        <v>12</v>
      </c>
      <c r="U78" s="47">
        <f t="shared" si="20"/>
        <v>0.11759622214669016</v>
      </c>
      <c r="V78" s="48">
        <f t="shared" si="21"/>
        <v>0</v>
      </c>
      <c r="W78" s="49">
        <f t="shared" si="22"/>
        <v>9.7996851788908473E-3</v>
      </c>
      <c r="X78" s="44">
        <f t="shared" si="23"/>
        <v>13377.153154460442</v>
      </c>
      <c r="Y78" s="44">
        <f t="shared" si="24"/>
        <v>0</v>
      </c>
      <c r="Z78" s="44">
        <f t="shared" si="25"/>
        <v>73186.166627924002</v>
      </c>
      <c r="AA78" s="50">
        <f t="shared" si="26"/>
        <v>57067.153154460444</v>
      </c>
      <c r="AB78" s="51">
        <f t="shared" si="27"/>
        <v>68417.469036107315</v>
      </c>
      <c r="AC78" s="44">
        <f t="shared" si="28"/>
        <v>53348.745587043508</v>
      </c>
      <c r="AD78" s="44">
        <f t="shared" si="29"/>
        <v>0</v>
      </c>
      <c r="AE78" s="44">
        <f t="shared" si="30"/>
        <v>0</v>
      </c>
      <c r="AF78" s="52">
        <f>HLOOKUP(I78,ElecAvoidedCostsWOCC!$A$5:$Q$50,G78+1,FALSE)</f>
        <v>0.86650348716649883</v>
      </c>
      <c r="AG78" s="44">
        <f t="shared" si="31"/>
        <v>128270.24421223116</v>
      </c>
      <c r="AH78" s="52">
        <f>HLOOKUP(I78,ElecAvoidedCostsWOCC!$A$5:$Q$50,T78+1,FALSE)</f>
        <v>0.86650348716649883</v>
      </c>
      <c r="AI78" s="44">
        <f t="shared" si="32"/>
        <v>0</v>
      </c>
      <c r="AJ78" s="44">
        <f t="shared" si="33"/>
        <v>128270.24421223116</v>
      </c>
      <c r="AK78" s="44">
        <f>HLOOKUP(I78,ElecAvoidedCostsWOCC!$A$5:$Q$50,G78+1,FALSE)*J78*L78</f>
        <v>0</v>
      </c>
      <c r="AL78" s="44">
        <f t="shared" si="34"/>
        <v>128270.24421223116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128270.24421223116</v>
      </c>
      <c r="AN78" s="48">
        <f t="shared" si="35"/>
        <v>141097.26863345428</v>
      </c>
      <c r="AO78" s="47">
        <f t="shared" si="36"/>
        <v>1.8748171485930962</v>
      </c>
      <c r="AP78" s="47">
        <f t="shared" si="37"/>
        <v>2.6448094904732256</v>
      </c>
    </row>
    <row r="79" spans="2:42">
      <c r="B79" s="97" t="s">
        <v>70</v>
      </c>
      <c r="C79" s="98">
        <v>18231134</v>
      </c>
      <c r="D79" s="61" t="s">
        <v>176</v>
      </c>
      <c r="E79" s="38" t="s">
        <v>1438</v>
      </c>
      <c r="F79" s="39" t="s">
        <v>1439</v>
      </c>
      <c r="G79" s="39">
        <v>13</v>
      </c>
      <c r="H79" s="39"/>
      <c r="I79" s="40" t="s">
        <v>271</v>
      </c>
      <c r="J79" s="41">
        <v>60</v>
      </c>
      <c r="K79" s="41">
        <v>41.58</v>
      </c>
      <c r="L79" s="41"/>
      <c r="M79" s="42">
        <v>17</v>
      </c>
      <c r="N79" s="42">
        <v>17</v>
      </c>
      <c r="O79" s="43">
        <v>2494.8000000000002</v>
      </c>
      <c r="P79" s="44">
        <v>1020</v>
      </c>
      <c r="Q79" s="44">
        <v>1020</v>
      </c>
      <c r="R79" s="45">
        <v>0</v>
      </c>
      <c r="S79" s="46">
        <v>0</v>
      </c>
      <c r="T79" s="39">
        <f t="shared" si="19"/>
        <v>13</v>
      </c>
      <c r="U79" s="47">
        <f t="shared" si="20"/>
        <v>2.1470176015716842E-3</v>
      </c>
      <c r="V79" s="48">
        <f t="shared" si="21"/>
        <v>0</v>
      </c>
      <c r="W79" s="49">
        <f t="shared" si="22"/>
        <v>1.6515520012089877E-4</v>
      </c>
      <c r="X79" s="44">
        <f t="shared" si="23"/>
        <v>225.44667159632994</v>
      </c>
      <c r="Y79" s="44">
        <f t="shared" si="24"/>
        <v>0</v>
      </c>
      <c r="Z79" s="44">
        <f t="shared" si="25"/>
        <v>1233.4147245416182</v>
      </c>
      <c r="AA79" s="50">
        <f t="shared" si="26"/>
        <v>1245.4466715963299</v>
      </c>
      <c r="AB79" s="51">
        <f t="shared" si="27"/>
        <v>1153.0473259246687</v>
      </c>
      <c r="AC79" s="44">
        <f t="shared" si="28"/>
        <v>1164.2952898909318</v>
      </c>
      <c r="AD79" s="44">
        <f t="shared" si="29"/>
        <v>0</v>
      </c>
      <c r="AE79" s="44">
        <f t="shared" si="30"/>
        <v>0</v>
      </c>
      <c r="AF79" s="52">
        <f>HLOOKUP(I79,ElecAvoidedCostsWOCC!$A$5:$Q$50,G79+1,FALSE)</f>
        <v>0.93164439687846989</v>
      </c>
      <c r="AG79" s="44">
        <f t="shared" si="31"/>
        <v>2324.2664413324064</v>
      </c>
      <c r="AH79" s="52">
        <f>HLOOKUP(I79,ElecAvoidedCostsWOCC!$A$5:$Q$50,T79+1,FALSE)</f>
        <v>0.93164439687846989</v>
      </c>
      <c r="AI79" s="44">
        <f t="shared" si="32"/>
        <v>0</v>
      </c>
      <c r="AJ79" s="44">
        <f t="shared" si="33"/>
        <v>2324.2664413324064</v>
      </c>
      <c r="AK79" s="44">
        <f>HLOOKUP(I79,ElecAvoidedCostsWOCC!$A$5:$Q$50,G79+1,FALSE)*J79*L79</f>
        <v>0</v>
      </c>
      <c r="AL79" s="44">
        <f t="shared" si="34"/>
        <v>2324.2664413324064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2324.2664413324069</v>
      </c>
      <c r="AN79" s="48">
        <f t="shared" si="35"/>
        <v>2556.693085465648</v>
      </c>
      <c r="AO79" s="47">
        <f t="shared" si="36"/>
        <v>2.0157597950010393</v>
      </c>
      <c r="AP79" s="47">
        <f t="shared" si="37"/>
        <v>2.1959146512609808</v>
      </c>
    </row>
    <row r="80" spans="2:42">
      <c r="B80" s="97" t="s">
        <v>70</v>
      </c>
      <c r="C80" s="98">
        <v>18231134</v>
      </c>
      <c r="D80" s="61" t="s">
        <v>176</v>
      </c>
      <c r="E80" s="38" t="s">
        <v>1440</v>
      </c>
      <c r="F80" s="39" t="s">
        <v>1441</v>
      </c>
      <c r="G80" s="39">
        <v>13</v>
      </c>
      <c r="H80" s="39"/>
      <c r="I80" s="40" t="s">
        <v>271</v>
      </c>
      <c r="J80" s="41">
        <v>24</v>
      </c>
      <c r="K80" s="41">
        <v>30.96</v>
      </c>
      <c r="L80" s="41"/>
      <c r="M80" s="42">
        <v>17</v>
      </c>
      <c r="N80" s="42">
        <v>17</v>
      </c>
      <c r="O80" s="43">
        <v>743.04</v>
      </c>
      <c r="P80" s="44">
        <v>408</v>
      </c>
      <c r="Q80" s="44">
        <v>408</v>
      </c>
      <c r="R80" s="45">
        <v>0</v>
      </c>
      <c r="S80" s="46">
        <v>0</v>
      </c>
      <c r="T80" s="39">
        <f t="shared" si="19"/>
        <v>13</v>
      </c>
      <c r="U80" s="47">
        <f t="shared" si="20"/>
        <v>6.3945805622567904E-4</v>
      </c>
      <c r="V80" s="48">
        <f t="shared" si="21"/>
        <v>0</v>
      </c>
      <c r="W80" s="49">
        <f t="shared" si="22"/>
        <v>4.9189081248129155E-5</v>
      </c>
      <c r="X80" s="44">
        <f t="shared" si="23"/>
        <v>67.146021670248913</v>
      </c>
      <c r="Y80" s="44">
        <f t="shared" si="24"/>
        <v>0</v>
      </c>
      <c r="Z80" s="44">
        <f t="shared" si="25"/>
        <v>367.3546885214862</v>
      </c>
      <c r="AA80" s="50">
        <f t="shared" si="26"/>
        <v>475.1460216702489</v>
      </c>
      <c r="AB80" s="51">
        <f t="shared" si="27"/>
        <v>343.41842434466315</v>
      </c>
      <c r="AC80" s="44">
        <f t="shared" si="28"/>
        <v>444.18624069388505</v>
      </c>
      <c r="AD80" s="44">
        <f t="shared" si="29"/>
        <v>0</v>
      </c>
      <c r="AE80" s="44">
        <f t="shared" si="30"/>
        <v>0</v>
      </c>
      <c r="AF80" s="52">
        <f>HLOOKUP(I80,ElecAvoidedCostsWOCC!$A$5:$Q$50,G80+1,FALSE)</f>
        <v>0.93164439687846989</v>
      </c>
      <c r="AG80" s="44">
        <f t="shared" si="31"/>
        <v>692.24905265657821</v>
      </c>
      <c r="AH80" s="52">
        <f>HLOOKUP(I80,ElecAvoidedCostsWOCC!$A$5:$Q$50,T80+1,FALSE)</f>
        <v>0.93164439687846989</v>
      </c>
      <c r="AI80" s="44">
        <f t="shared" si="32"/>
        <v>0</v>
      </c>
      <c r="AJ80" s="44">
        <f t="shared" si="33"/>
        <v>692.24905265657821</v>
      </c>
      <c r="AK80" s="44">
        <f>HLOOKUP(I80,ElecAvoidedCostsWOCC!$A$5:$Q$50,G80+1,FALSE)*J80*L80</f>
        <v>0</v>
      </c>
      <c r="AL80" s="44">
        <f t="shared" si="34"/>
        <v>692.24905265657821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692.24905265657833</v>
      </c>
      <c r="AN80" s="48">
        <f t="shared" si="35"/>
        <v>761.4739579222362</v>
      </c>
      <c r="AO80" s="47">
        <f t="shared" si="36"/>
        <v>2.0157597950010397</v>
      </c>
      <c r="AP80" s="47">
        <f t="shared" si="37"/>
        <v>1.7143123495511714</v>
      </c>
    </row>
    <row r="81" spans="2:42">
      <c r="B81" s="97" t="s">
        <v>70</v>
      </c>
      <c r="C81" s="98">
        <v>18231134</v>
      </c>
      <c r="D81" s="61" t="s">
        <v>176</v>
      </c>
      <c r="E81" s="38" t="s">
        <v>1442</v>
      </c>
      <c r="F81" s="39" t="s">
        <v>1443</v>
      </c>
      <c r="G81" s="39">
        <v>13</v>
      </c>
      <c r="H81" s="39"/>
      <c r="I81" s="40" t="s">
        <v>271</v>
      </c>
      <c r="J81" s="41">
        <v>202</v>
      </c>
      <c r="K81" s="41">
        <v>50.74</v>
      </c>
      <c r="L81" s="41"/>
      <c r="M81" s="42">
        <v>17</v>
      </c>
      <c r="N81" s="42">
        <v>17</v>
      </c>
      <c r="O81" s="43">
        <v>10249.48</v>
      </c>
      <c r="P81" s="44">
        <v>3434</v>
      </c>
      <c r="Q81" s="44">
        <v>3434</v>
      </c>
      <c r="R81" s="45">
        <v>0</v>
      </c>
      <c r="S81" s="46">
        <v>0</v>
      </c>
      <c r="T81" s="39">
        <f t="shared" si="19"/>
        <v>13</v>
      </c>
      <c r="U81" s="47">
        <f t="shared" si="20"/>
        <v>8.82067258576116E-3</v>
      </c>
      <c r="V81" s="48">
        <f t="shared" si="21"/>
        <v>0</v>
      </c>
      <c r="W81" s="49">
        <f t="shared" si="22"/>
        <v>6.7851327582778157E-4</v>
      </c>
      <c r="X81" s="44">
        <f t="shared" si="23"/>
        <v>926.21097947456769</v>
      </c>
      <c r="Y81" s="44">
        <f t="shared" si="24"/>
        <v>0</v>
      </c>
      <c r="Z81" s="44">
        <f t="shared" si="25"/>
        <v>5067.2837706007786</v>
      </c>
      <c r="AA81" s="50">
        <f t="shared" si="26"/>
        <v>4360.2109794745675</v>
      </c>
      <c r="AB81" s="51">
        <f t="shared" si="27"/>
        <v>4737.1073858098325</v>
      </c>
      <c r="AC81" s="44">
        <f t="shared" si="28"/>
        <v>4076.1063657797204</v>
      </c>
      <c r="AD81" s="44">
        <f t="shared" si="29"/>
        <v>0</v>
      </c>
      <c r="AE81" s="44">
        <f t="shared" si="30"/>
        <v>0</v>
      </c>
      <c r="AF81" s="52">
        <f>HLOOKUP(I81,ElecAvoidedCostsWOCC!$A$5:$Q$50,G81+1,FALSE)</f>
        <v>0.93164439687846989</v>
      </c>
      <c r="AG81" s="44">
        <f t="shared" si="31"/>
        <v>9548.8706129179409</v>
      </c>
      <c r="AH81" s="52">
        <f>HLOOKUP(I81,ElecAvoidedCostsWOCC!$A$5:$Q$50,T81+1,FALSE)</f>
        <v>0.93164439687846989</v>
      </c>
      <c r="AI81" s="44">
        <f t="shared" si="32"/>
        <v>0</v>
      </c>
      <c r="AJ81" s="44">
        <f t="shared" si="33"/>
        <v>9548.8706129179409</v>
      </c>
      <c r="AK81" s="44">
        <f>HLOOKUP(I81,ElecAvoidedCostsWOCC!$A$5:$Q$50,G81+1,FALSE)*J81*L81</f>
        <v>0</v>
      </c>
      <c r="AL81" s="44">
        <f t="shared" si="34"/>
        <v>9548.8706129179409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9548.8706129179409</v>
      </c>
      <c r="AN81" s="48">
        <f t="shared" si="35"/>
        <v>10503.757674209735</v>
      </c>
      <c r="AO81" s="47">
        <f t="shared" si="36"/>
        <v>2.0157597950010402</v>
      </c>
      <c r="AP81" s="47">
        <f t="shared" si="37"/>
        <v>2.5769096121711401</v>
      </c>
    </row>
    <row r="82" spans="2:42">
      <c r="B82" s="97" t="s">
        <v>70</v>
      </c>
      <c r="C82" s="98">
        <v>18231134</v>
      </c>
      <c r="D82" s="61" t="s">
        <v>176</v>
      </c>
      <c r="E82" s="38" t="s">
        <v>1444</v>
      </c>
      <c r="F82" s="39" t="s">
        <v>1445</v>
      </c>
      <c r="G82" s="39">
        <v>7</v>
      </c>
      <c r="H82" s="39"/>
      <c r="I82" s="40" t="s">
        <v>271</v>
      </c>
      <c r="J82" s="41">
        <v>96</v>
      </c>
      <c r="K82" s="41">
        <v>37</v>
      </c>
      <c r="L82" s="41"/>
      <c r="M82" s="42">
        <v>17</v>
      </c>
      <c r="N82" s="42">
        <v>17</v>
      </c>
      <c r="O82" s="43">
        <v>3552</v>
      </c>
      <c r="P82" s="44">
        <v>1632</v>
      </c>
      <c r="Q82" s="44">
        <v>1632</v>
      </c>
      <c r="R82" s="45">
        <v>0</v>
      </c>
      <c r="S82" s="46">
        <v>0</v>
      </c>
      <c r="T82" s="39">
        <f t="shared" si="19"/>
        <v>7</v>
      </c>
      <c r="U82" s="47">
        <f t="shared" si="20"/>
        <v>1.6459912200601358E-3</v>
      </c>
      <c r="V82" s="48">
        <f t="shared" si="21"/>
        <v>0</v>
      </c>
      <c r="W82" s="49">
        <f t="shared" si="22"/>
        <v>2.351416028657337E-4</v>
      </c>
      <c r="X82" s="44">
        <f t="shared" si="23"/>
        <v>320.98227413426486</v>
      </c>
      <c r="Y82" s="44">
        <f t="shared" si="24"/>
        <v>0</v>
      </c>
      <c r="Z82" s="44">
        <f t="shared" si="25"/>
        <v>1756.0883043016784</v>
      </c>
      <c r="AA82" s="50">
        <f t="shared" si="26"/>
        <v>1952.9822741342648</v>
      </c>
      <c r="AB82" s="51">
        <f t="shared" si="27"/>
        <v>1641.6643024228085</v>
      </c>
      <c r="AC82" s="44">
        <f t="shared" si="28"/>
        <v>1825.7289652559266</v>
      </c>
      <c r="AD82" s="44">
        <f t="shared" si="29"/>
        <v>0</v>
      </c>
      <c r="AE82" s="44">
        <f t="shared" si="30"/>
        <v>0</v>
      </c>
      <c r="AF82" s="52">
        <f>HLOOKUP(I82,ElecAvoidedCostsWOCC!$A$5:$Q$50,G82+1,FALSE)</f>
        <v>0.51471879727314174</v>
      </c>
      <c r="AG82" s="44">
        <f t="shared" si="31"/>
        <v>1828.2811679141994</v>
      </c>
      <c r="AH82" s="52">
        <f>HLOOKUP(I82,ElecAvoidedCostsWOCC!$A$5:$Q$50,T82+1,FALSE)</f>
        <v>0.51471879727314174</v>
      </c>
      <c r="AI82" s="44">
        <f t="shared" si="32"/>
        <v>0</v>
      </c>
      <c r="AJ82" s="44">
        <f t="shared" si="33"/>
        <v>1828.2811679141994</v>
      </c>
      <c r="AK82" s="44">
        <f>HLOOKUP(I82,ElecAvoidedCostsWOCC!$A$5:$Q$50,G82+1,FALSE)*J82*L82</f>
        <v>0</v>
      </c>
      <c r="AL82" s="44">
        <f t="shared" si="34"/>
        <v>1828.2811679141994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1828.2811679141994</v>
      </c>
      <c r="AN82" s="48">
        <f t="shared" si="35"/>
        <v>2011.1092847056195</v>
      </c>
      <c r="AO82" s="47">
        <f t="shared" si="36"/>
        <v>1.1136754117245391</v>
      </c>
      <c r="AP82" s="47">
        <f t="shared" si="37"/>
        <v>1.1015376997229744</v>
      </c>
    </row>
    <row r="83" spans="2:42">
      <c r="B83" s="97" t="s">
        <v>70</v>
      </c>
      <c r="C83" s="98">
        <v>18231134</v>
      </c>
      <c r="D83" s="61" t="s">
        <v>176</v>
      </c>
      <c r="E83" s="38" t="s">
        <v>1446</v>
      </c>
      <c r="F83" s="39" t="s">
        <v>1447</v>
      </c>
      <c r="G83" s="39">
        <v>7</v>
      </c>
      <c r="H83" s="39"/>
      <c r="I83" s="40" t="s">
        <v>271</v>
      </c>
      <c r="J83" s="41">
        <v>1389</v>
      </c>
      <c r="K83" s="41">
        <v>60.64</v>
      </c>
      <c r="L83" s="41"/>
      <c r="M83" s="42">
        <v>17</v>
      </c>
      <c r="N83" s="42">
        <v>17</v>
      </c>
      <c r="O83" s="43">
        <v>84228.96</v>
      </c>
      <c r="P83" s="44">
        <v>23613</v>
      </c>
      <c r="Q83" s="44">
        <v>23613</v>
      </c>
      <c r="R83" s="45">
        <v>0</v>
      </c>
      <c r="S83" s="46">
        <v>0</v>
      </c>
      <c r="T83" s="39">
        <f t="shared" si="19"/>
        <v>7</v>
      </c>
      <c r="U83" s="47">
        <f t="shared" si="20"/>
        <v>3.9031567746282768E-2</v>
      </c>
      <c r="V83" s="48">
        <f t="shared" si="21"/>
        <v>0</v>
      </c>
      <c r="W83" s="49">
        <f t="shared" si="22"/>
        <v>5.5759382494689671E-3</v>
      </c>
      <c r="X83" s="44">
        <f t="shared" si="23"/>
        <v>7611.4873673322154</v>
      </c>
      <c r="Y83" s="44">
        <f t="shared" si="24"/>
        <v>0</v>
      </c>
      <c r="Z83" s="44">
        <f t="shared" si="25"/>
        <v>41642.311807289952</v>
      </c>
      <c r="AA83" s="50">
        <f t="shared" si="26"/>
        <v>31224.487367332214</v>
      </c>
      <c r="AB83" s="51">
        <f t="shared" si="27"/>
        <v>38928.963080573943</v>
      </c>
      <c r="AC83" s="44">
        <f t="shared" si="28"/>
        <v>29189.947992270929</v>
      </c>
      <c r="AD83" s="44">
        <f t="shared" si="29"/>
        <v>0</v>
      </c>
      <c r="AE83" s="44">
        <f t="shared" si="30"/>
        <v>0</v>
      </c>
      <c r="AF83" s="52">
        <f>HLOOKUP(I83,ElecAvoidedCostsWOCC!$A$5:$Q$50,G83+1,FALSE)</f>
        <v>0.51471879727314174</v>
      </c>
      <c r="AG83" s="44">
        <f t="shared" si="31"/>
        <v>43354.228986767564</v>
      </c>
      <c r="AH83" s="52">
        <f>HLOOKUP(I83,ElecAvoidedCostsWOCC!$A$5:$Q$50,T83+1,FALSE)</f>
        <v>0.51471879727314174</v>
      </c>
      <c r="AI83" s="44">
        <f t="shared" si="32"/>
        <v>0</v>
      </c>
      <c r="AJ83" s="44">
        <f t="shared" si="33"/>
        <v>43354.228986767564</v>
      </c>
      <c r="AK83" s="44">
        <f>HLOOKUP(I83,ElecAvoidedCostsWOCC!$A$5:$Q$50,G83+1,FALSE)*J83*L83</f>
        <v>0</v>
      </c>
      <c r="AL83" s="44">
        <f t="shared" si="34"/>
        <v>43354.228986767564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43354.228986767564</v>
      </c>
      <c r="AN83" s="48">
        <f t="shared" si="35"/>
        <v>47689.651885444327</v>
      </c>
      <c r="AO83" s="47">
        <f t="shared" si="36"/>
        <v>1.1136754117245391</v>
      </c>
      <c r="AP83" s="47">
        <f t="shared" si="37"/>
        <v>1.6337696763992813</v>
      </c>
    </row>
    <row r="84" spans="2:42">
      <c r="B84" s="97" t="s">
        <v>70</v>
      </c>
      <c r="C84" s="98">
        <v>18231134</v>
      </c>
      <c r="D84" s="61" t="s">
        <v>176</v>
      </c>
      <c r="E84" s="38" t="s">
        <v>1448</v>
      </c>
      <c r="F84" s="39" t="s">
        <v>1449</v>
      </c>
      <c r="G84" s="39">
        <v>7</v>
      </c>
      <c r="H84" s="39"/>
      <c r="I84" s="40" t="s">
        <v>271</v>
      </c>
      <c r="J84" s="41">
        <v>130</v>
      </c>
      <c r="K84" s="41">
        <v>45.15</v>
      </c>
      <c r="L84" s="41"/>
      <c r="M84" s="42">
        <v>17</v>
      </c>
      <c r="N84" s="42">
        <v>17</v>
      </c>
      <c r="O84" s="43">
        <v>5869.5</v>
      </c>
      <c r="P84" s="44">
        <v>2210</v>
      </c>
      <c r="Q84" s="44">
        <v>2210</v>
      </c>
      <c r="R84" s="45">
        <v>0</v>
      </c>
      <c r="S84" s="46">
        <v>0</v>
      </c>
      <c r="T84" s="39">
        <f t="shared" si="19"/>
        <v>7</v>
      </c>
      <c r="U84" s="47">
        <f t="shared" si="20"/>
        <v>2.7199170794321419E-3</v>
      </c>
      <c r="V84" s="48">
        <f t="shared" si="21"/>
        <v>0</v>
      </c>
      <c r="W84" s="49">
        <f t="shared" si="22"/>
        <v>3.8855958277602028E-4</v>
      </c>
      <c r="X84" s="44">
        <f t="shared" si="23"/>
        <v>530.40694201325095</v>
      </c>
      <c r="Y84" s="44">
        <f t="shared" si="24"/>
        <v>0</v>
      </c>
      <c r="Z84" s="44">
        <f t="shared" si="25"/>
        <v>2901.846931897157</v>
      </c>
      <c r="AA84" s="50">
        <f t="shared" si="26"/>
        <v>2740.406942013251</v>
      </c>
      <c r="AB84" s="51">
        <f t="shared" si="27"/>
        <v>2712.7670673059333</v>
      </c>
      <c r="AC84" s="44">
        <f t="shared" si="28"/>
        <v>2561.8462578416852</v>
      </c>
      <c r="AD84" s="44">
        <f t="shared" si="29"/>
        <v>0</v>
      </c>
      <c r="AE84" s="44">
        <f t="shared" si="30"/>
        <v>0</v>
      </c>
      <c r="AF84" s="52">
        <f>HLOOKUP(I84,ElecAvoidedCostsWOCC!$A$5:$Q$50,G84+1,FALSE)</f>
        <v>0.51471879727314174</v>
      </c>
      <c r="AG84" s="44">
        <f t="shared" si="31"/>
        <v>3021.1419805947053</v>
      </c>
      <c r="AH84" s="52">
        <f>HLOOKUP(I84,ElecAvoidedCostsWOCC!$A$5:$Q$50,T84+1,FALSE)</f>
        <v>0.51471879727314174</v>
      </c>
      <c r="AI84" s="44">
        <f t="shared" si="32"/>
        <v>0</v>
      </c>
      <c r="AJ84" s="44">
        <f t="shared" si="33"/>
        <v>3021.1419805947053</v>
      </c>
      <c r="AK84" s="44">
        <f>HLOOKUP(I84,ElecAvoidedCostsWOCC!$A$5:$Q$50,G84+1,FALSE)*J84*L84</f>
        <v>0</v>
      </c>
      <c r="AL84" s="44">
        <f t="shared" si="34"/>
        <v>3021.1419805947053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3021.1419805947053</v>
      </c>
      <c r="AN84" s="48">
        <f t="shared" si="35"/>
        <v>3323.256178654176</v>
      </c>
      <c r="AO84" s="47">
        <f t="shared" si="36"/>
        <v>1.1136754117245389</v>
      </c>
      <c r="AP84" s="47">
        <f t="shared" si="37"/>
        <v>1.2972114030972204</v>
      </c>
    </row>
    <row r="85" spans="2:42">
      <c r="B85" s="97" t="s">
        <v>70</v>
      </c>
      <c r="C85" s="98">
        <v>18231134</v>
      </c>
      <c r="D85" s="61" t="s">
        <v>176</v>
      </c>
      <c r="E85" s="38" t="s">
        <v>1450</v>
      </c>
      <c r="F85" s="39" t="s">
        <v>1451</v>
      </c>
      <c r="G85" s="39">
        <v>7</v>
      </c>
      <c r="H85" s="39"/>
      <c r="I85" s="40" t="s">
        <v>271</v>
      </c>
      <c r="J85" s="41">
        <v>292</v>
      </c>
      <c r="K85" s="41">
        <v>74</v>
      </c>
      <c r="L85" s="41"/>
      <c r="M85" s="42">
        <v>17</v>
      </c>
      <c r="N85" s="42">
        <v>17</v>
      </c>
      <c r="O85" s="43">
        <v>21608</v>
      </c>
      <c r="P85" s="44">
        <v>4964</v>
      </c>
      <c r="Q85" s="44">
        <v>4964</v>
      </c>
      <c r="R85" s="45">
        <v>0</v>
      </c>
      <c r="S85" s="46">
        <v>0</v>
      </c>
      <c r="T85" s="39">
        <f t="shared" si="19"/>
        <v>7</v>
      </c>
      <c r="U85" s="47">
        <f t="shared" si="20"/>
        <v>1.0013113255365826E-2</v>
      </c>
      <c r="V85" s="48">
        <f t="shared" si="21"/>
        <v>0</v>
      </c>
      <c r="W85" s="49">
        <f t="shared" si="22"/>
        <v>1.4304447507665467E-3</v>
      </c>
      <c r="X85" s="44">
        <f t="shared" si="23"/>
        <v>1952.6421676501111</v>
      </c>
      <c r="Y85" s="44">
        <f t="shared" si="24"/>
        <v>0</v>
      </c>
      <c r="Z85" s="44">
        <f t="shared" si="25"/>
        <v>10682.87051783521</v>
      </c>
      <c r="AA85" s="50">
        <f t="shared" si="26"/>
        <v>6916.6421676501113</v>
      </c>
      <c r="AB85" s="51">
        <f t="shared" si="27"/>
        <v>9986.7911730720843</v>
      </c>
      <c r="AC85" s="44">
        <f t="shared" si="28"/>
        <v>6465.9644457792938</v>
      </c>
      <c r="AD85" s="44">
        <f t="shared" si="29"/>
        <v>0</v>
      </c>
      <c r="AE85" s="44">
        <f t="shared" si="30"/>
        <v>0</v>
      </c>
      <c r="AF85" s="52">
        <f>HLOOKUP(I85,ElecAvoidedCostsWOCC!$A$5:$Q$50,G85+1,FALSE)</f>
        <v>0.51471879727314174</v>
      </c>
      <c r="AG85" s="44">
        <f t="shared" si="31"/>
        <v>11122.043771478047</v>
      </c>
      <c r="AH85" s="52">
        <f>HLOOKUP(I85,ElecAvoidedCostsWOCC!$A$5:$Q$50,T85+1,FALSE)</f>
        <v>0.51471879727314174</v>
      </c>
      <c r="AI85" s="44">
        <f t="shared" si="32"/>
        <v>0</v>
      </c>
      <c r="AJ85" s="44">
        <f t="shared" si="33"/>
        <v>11122.043771478047</v>
      </c>
      <c r="AK85" s="44">
        <f>HLOOKUP(I85,ElecAvoidedCostsWOCC!$A$5:$Q$50,G85+1,FALSE)*J85*L85</f>
        <v>0</v>
      </c>
      <c r="AL85" s="44">
        <f t="shared" si="34"/>
        <v>11122.043771478047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11122.043771478046</v>
      </c>
      <c r="AN85" s="48">
        <f t="shared" si="35"/>
        <v>12234.248148625851</v>
      </c>
      <c r="AO85" s="47">
        <f t="shared" si="36"/>
        <v>1.1136754117245391</v>
      </c>
      <c r="AP85" s="47">
        <f t="shared" si="37"/>
        <v>1.8920995083126149</v>
      </c>
    </row>
    <row r="86" spans="2:42">
      <c r="B86" s="97" t="s">
        <v>70</v>
      </c>
      <c r="C86" s="98">
        <v>18231134</v>
      </c>
      <c r="D86" s="61" t="s">
        <v>176</v>
      </c>
      <c r="E86" s="38" t="s">
        <v>1452</v>
      </c>
      <c r="F86" s="39" t="s">
        <v>1453</v>
      </c>
      <c r="G86" s="39">
        <v>1</v>
      </c>
      <c r="H86" s="39"/>
      <c r="I86" s="40" t="s">
        <v>271</v>
      </c>
      <c r="J86" s="41">
        <v>1447</v>
      </c>
      <c r="K86" s="41">
        <v>0</v>
      </c>
      <c r="L86" s="41"/>
      <c r="M86" s="42">
        <v>240</v>
      </c>
      <c r="N86" s="42">
        <v>240</v>
      </c>
      <c r="O86" s="43">
        <v>0</v>
      </c>
      <c r="P86" s="44">
        <v>347280</v>
      </c>
      <c r="Q86" s="44">
        <v>347280</v>
      </c>
      <c r="R86" s="45">
        <v>0</v>
      </c>
      <c r="S86" s="46">
        <v>0</v>
      </c>
      <c r="T86" s="39">
        <f t="shared" si="19"/>
        <v>1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347280</v>
      </c>
      <c r="AB86" s="51">
        <f t="shared" si="27"/>
        <v>0</v>
      </c>
      <c r="AC86" s="44">
        <f t="shared" si="28"/>
        <v>324651.77152472653</v>
      </c>
      <c r="AD86" s="44">
        <f t="shared" si="29"/>
        <v>0</v>
      </c>
      <c r="AE86" s="44">
        <f t="shared" si="30"/>
        <v>0</v>
      </c>
      <c r="AF86" s="52">
        <f>HLOOKUP(I86,ElecAvoidedCostsWOCC!$A$5:$Q$50,G86+1,FALSE)</f>
        <v>8.1625385732676276E-2</v>
      </c>
      <c r="AG86" s="44">
        <f t="shared" si="31"/>
        <v>0</v>
      </c>
      <c r="AH86" s="52">
        <f>HLOOKUP(I86,ElecAvoidedCostsWOCC!$A$5:$Q$50,T86+1,FALSE)</f>
        <v>8.1625385732676276E-2</v>
      </c>
      <c r="AI86" s="44">
        <f t="shared" si="32"/>
        <v>0</v>
      </c>
      <c r="AJ86" s="44">
        <f t="shared" si="33"/>
        <v>0</v>
      </c>
      <c r="AK86" s="44">
        <f>HLOOKUP(I86,ElecAvoidedCostsWOCC!$A$5:$Q$50,G86+1,FALSE)*J86*L86</f>
        <v>0</v>
      </c>
      <c r="AL86" s="44">
        <f t="shared" si="34"/>
        <v>0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>
        <f t="shared" si="37"/>
        <v>0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ref="T87:T150" si="38">G87+H87</f>
        <v>0</v>
      </c>
      <c r="U87" s="47">
        <f t="shared" ref="U87:U150" si="39">(O87/$A$10)*T87</f>
        <v>0</v>
      </c>
      <c r="V87" s="48">
        <f t="shared" ref="V87:V150" si="40">N87-M87</f>
        <v>0</v>
      </c>
      <c r="W87" s="49">
        <f t="shared" ref="W87:W150" si="41">(O87/A$10)</f>
        <v>0</v>
      </c>
      <c r="X87" s="44">
        <f t="shared" ref="X87:X150" si="42">W87*A$8</f>
        <v>0</v>
      </c>
      <c r="Y87" s="44">
        <f t="shared" ref="Y87:Y150" si="43">Q87-P87</f>
        <v>0</v>
      </c>
      <c r="Z87" s="44">
        <f t="shared" ref="Z87:Z150" si="44">X87+(A$6*W87)</f>
        <v>0</v>
      </c>
      <c r="AA87" s="50">
        <f t="shared" ref="AA87:AA150" si="45">Q87+X87</f>
        <v>0</v>
      </c>
      <c r="AB87" s="51">
        <f t="shared" ref="AB87:AB150" si="46">Z87/(1+ElecDiscountRate)^1</f>
        <v>0</v>
      </c>
      <c r="AC87" s="44">
        <f t="shared" ref="AC87:AC150" si="47">AA87/(1+ElecDiscountRate)^1</f>
        <v>0</v>
      </c>
      <c r="AD87" s="44">
        <f t="shared" ref="AD87:AD150" si="48">-PV(ElecDiscountRate,T87,R87)*J87</f>
        <v>0</v>
      </c>
      <c r="AE87" s="44">
        <f t="shared" ref="AE87:AE150" si="49">-PV(ElecDiscountRate,T87,S87)*J87</f>
        <v>0</v>
      </c>
      <c r="AF87" s="52" t="e">
        <f>HLOOKUP(I87,ElecAvoidedCostsWOCC!$A$5:$Q$50,G87+1,FALSE)</f>
        <v>#N/A</v>
      </c>
      <c r="AG87" s="44" t="e">
        <f t="shared" ref="AG87:AG150" si="50">AF87*J87*K87</f>
        <v>#N/A</v>
      </c>
      <c r="AH87" s="52" t="e">
        <f>HLOOKUP(I87,ElecAvoidedCostsWOCC!$A$5:$Q$50,T87+1,FALSE)</f>
        <v>#N/A</v>
      </c>
      <c r="AI87" s="44" t="e">
        <f t="shared" ref="AI87:AI150" si="51">AH87*J87*L87</f>
        <v>#N/A</v>
      </c>
      <c r="AJ87" s="44" t="e">
        <f t="shared" ref="AJ87:AJ150" si="52">AG87+AI87</f>
        <v>#N/A</v>
      </c>
      <c r="AK87" s="44" t="e">
        <f>HLOOKUP(I87,ElecAvoidedCostsWOCC!$A$5:$Q$50,G87+1,FALSE)*J87*L87</f>
        <v>#N/A</v>
      </c>
      <c r="AL87" s="44" t="e">
        <f t="shared" ref="AL87:AL150" si="53">AG87+AI87-AK87</f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ref="AN87:AN150" si="54">AM87*1.1+AD87+AE87</f>
        <v>0</v>
      </c>
      <c r="AO87" s="47">
        <f t="shared" ref="AO87:AO150" si="55">IFERROR(AM87/AB87,0)</f>
        <v>0</v>
      </c>
      <c r="AP87" s="47" t="e">
        <f t="shared" ref="AP87:AP150" si="56">AN87/AC87</f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HLOOKUP(I88,ElecAvoidedCostsWOCC!$A$5:$Q$50,G88+1,FALSE)</f>
        <v>#N/A</v>
      </c>
      <c r="AG88" s="44" t="e">
        <f t="shared" si="50"/>
        <v>#N/A</v>
      </c>
      <c r="AH88" s="52" t="e">
        <f>HLOOKUP(I88,ElecAvoidedCostsWOCC!$A$5:$Q$50,T88+1,FALSE)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HLOOKUP(I88,ElecAvoidedCostsWOCC!$A$5:$Q$50,G88+1,FALSE)*J88*L88</f>
        <v>#N/A</v>
      </c>
      <c r="AL88" s="44" t="e">
        <f t="shared" si="53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 t="e">
        <f>HLOOKUP(I89,ElecAvoidedCostsWOCC!$A$5:$Q$50,G89+1,FALSE)</f>
        <v>#N/A</v>
      </c>
      <c r="AG89" s="44" t="e">
        <f t="shared" si="50"/>
        <v>#N/A</v>
      </c>
      <c r="AH89" s="52" t="e">
        <f>HLOOKUP(I89,ElecAvoidedCostsWOCC!$A$5:$Q$50,T89+1,FALSE)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HLOOKUP(I89,ElecAvoidedCostsWOCC!$A$5:$Q$50,G89+1,FALSE)*J89*L89</f>
        <v>#N/A</v>
      </c>
      <c r="AL89" s="44" t="e">
        <f t="shared" si="53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HLOOKUP(I90,ElecAvoidedCostsWOCC!$A$5:$Q$50,G90+1,FALSE)</f>
        <v>#N/A</v>
      </c>
      <c r="AG90" s="44" t="e">
        <f t="shared" si="50"/>
        <v>#N/A</v>
      </c>
      <c r="AH90" s="52" t="e">
        <f>HLOOKUP(I90,ElecAvoidedCostsWOCC!$A$5:$Q$50,T90+1,FALSE)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HLOOKUP(I90,ElecAvoidedCostsWOCC!$A$5:$Q$50,G90+1,FALSE)*J90*L90</f>
        <v>#N/A</v>
      </c>
      <c r="AL90" s="44" t="e">
        <f t="shared" si="53"/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HLOOKUP(I91,ElecAvoidedCostsWOCC!$A$5:$Q$50,G91+1,FALSE)</f>
        <v>#N/A</v>
      </c>
      <c r="AG91" s="44" t="e">
        <f t="shared" si="50"/>
        <v>#N/A</v>
      </c>
      <c r="AH91" s="52" t="e">
        <f>HLOOKUP(I91,ElecAvoidedCostsWOCC!$A$5:$Q$50,T91+1,FALSE)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HLOOKUP(I91,ElecAvoidedCostsWOCC!$A$5:$Q$50,G91+1,FALSE)*J91*L91</f>
        <v>#N/A</v>
      </c>
      <c r="AL91" s="44" t="e">
        <f t="shared" si="53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3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HLOOKUP(I92,ElecAvoidedCostsWOCC!$A$5:$Q$50,G92+1,FALSE)</f>
        <v>#N/A</v>
      </c>
      <c r="AG92" s="44" t="e">
        <f t="shared" si="50"/>
        <v>#N/A</v>
      </c>
      <c r="AH92" s="52" t="e">
        <f>HLOOKUP(I92,ElecAvoidedCostsWOCC!$A$5:$Q$50,T92+1,FALSE)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HLOOKUP(I92,ElecAvoidedCostsWOCC!$A$5:$Q$50,G92+1,FALSE)*J92*L92</f>
        <v>#N/A</v>
      </c>
      <c r="AL92" s="44" t="e">
        <f t="shared" si="53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3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HLOOKUP(I93,ElecAvoidedCostsWOCC!$A$5:$Q$50,G93+1,FALSE)</f>
        <v>#N/A</v>
      </c>
      <c r="AG93" s="44" t="e">
        <f t="shared" si="50"/>
        <v>#N/A</v>
      </c>
      <c r="AH93" s="52" t="e">
        <f>HLOOKUP(I93,ElecAvoidedCostsWOCC!$A$5:$Q$50,T93+1,FALSE)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HLOOKUP(I93,ElecAvoidedCostsWOCC!$A$5:$Q$50,G93+1,FALSE)*J93*L93</f>
        <v>#N/A</v>
      </c>
      <c r="AL93" s="44" t="e">
        <f t="shared" si="53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>
      <c r="B94" s="37"/>
      <c r="C94" s="61"/>
      <c r="D94" s="61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e">
        <f>HLOOKUP(I94,ElecAvoidedCostsWOCC!$A$5:$Q$50,G94+1,FALSE)</f>
        <v>#N/A</v>
      </c>
      <c r="AG94" s="44" t="e">
        <f t="shared" si="50"/>
        <v>#N/A</v>
      </c>
      <c r="AH94" s="52" t="e">
        <f>HLOOKUP(I94,ElecAvoidedCostsWOCC!$A$5:$Q$50,T94+1,FALSE)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HLOOKUP(I94,ElecAvoidedCostsWOCC!$A$5:$Q$50,G94+1,FALSE)*J94*L94</f>
        <v>#N/A</v>
      </c>
      <c r="AL94" s="44" t="e">
        <f t="shared" si="53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37"/>
      <c r="C95" s="61"/>
      <c r="D95" s="61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e">
        <f>HLOOKUP(I95,ElecAvoidedCostsWOCC!$A$5:$Q$50,G95+1,FALSE)</f>
        <v>#N/A</v>
      </c>
      <c r="AG95" s="44" t="e">
        <f t="shared" si="50"/>
        <v>#N/A</v>
      </c>
      <c r="AH95" s="52" t="e">
        <f>HLOOKUP(I95,ElecAvoidedCostsWOCC!$A$5:$Q$50,T95+1,FALSE)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HLOOKUP(I95,ElecAvoidedCostsWOCC!$A$5:$Q$50,G95+1,FALSE)*J95*L95</f>
        <v>#N/A</v>
      </c>
      <c r="AL95" s="44" t="e">
        <f t="shared" si="53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>
      <c r="B96" s="3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HLOOKUP(I96,ElecAvoidedCostsWOCC!$A$5:$Q$50,G96+1,FALSE)</f>
        <v>#N/A</v>
      </c>
      <c r="AG96" s="44" t="e">
        <f t="shared" si="50"/>
        <v>#N/A</v>
      </c>
      <c r="AH96" s="52" t="e">
        <f>HLOOKUP(I96,ElecAvoidedCostsWOCC!$A$5:$Q$50,T96+1,FALSE)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HLOOKUP(I96,ElecAvoidedCostsWOCC!$A$5:$Q$50,G96+1,FALSE)*J96*L96</f>
        <v>#N/A</v>
      </c>
      <c r="AL96" s="44" t="e">
        <f t="shared" si="53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>
      <c r="B97" s="3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HLOOKUP(I97,ElecAvoidedCostsWOCC!$A$5:$Q$50,G97+1,FALSE)</f>
        <v>#N/A</v>
      </c>
      <c r="AG97" s="44" t="e">
        <f t="shared" si="50"/>
        <v>#N/A</v>
      </c>
      <c r="AH97" s="52" t="e">
        <f>HLOOKUP(I97,ElecAvoidedCostsWOCC!$A$5:$Q$50,T97+1,FALSE)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HLOOKUP(I97,ElecAvoidedCostsWOCC!$A$5:$Q$50,G97+1,FALSE)*J97*L97</f>
        <v>#N/A</v>
      </c>
      <c r="AL97" s="44" t="e">
        <f t="shared" si="53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>
      <c r="B98" s="3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HLOOKUP(I98,ElecAvoidedCostsWOCC!$A$5:$Q$50,G98+1,FALSE)</f>
        <v>#N/A</v>
      </c>
      <c r="AG98" s="44" t="e">
        <f t="shared" si="50"/>
        <v>#N/A</v>
      </c>
      <c r="AH98" s="52" t="e">
        <f>HLOOKUP(I98,ElecAvoidedCostsWOCC!$A$5:$Q$50,T98+1,FALSE)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HLOOKUP(I98,ElecAvoidedCostsWOCC!$A$5:$Q$50,G98+1,FALSE)*J98*L98</f>
        <v>#N/A</v>
      </c>
      <c r="AL98" s="44" t="e">
        <f t="shared" si="53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>
      <c r="B99" s="37"/>
      <c r="C99" s="61"/>
      <c r="D99" s="61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8"/>
        <v>0</v>
      </c>
      <c r="U99" s="47">
        <f t="shared" si="39"/>
        <v>0</v>
      </c>
      <c r="V99" s="48">
        <f t="shared" si="40"/>
        <v>0</v>
      </c>
      <c r="W99" s="49">
        <f t="shared" si="41"/>
        <v>0</v>
      </c>
      <c r="X99" s="44">
        <f t="shared" si="42"/>
        <v>0</v>
      </c>
      <c r="Y99" s="44">
        <f t="shared" si="43"/>
        <v>0</v>
      </c>
      <c r="Z99" s="44">
        <f t="shared" si="44"/>
        <v>0</v>
      </c>
      <c r="AA99" s="50">
        <f t="shared" si="45"/>
        <v>0</v>
      </c>
      <c r="AB99" s="51">
        <f t="shared" si="46"/>
        <v>0</v>
      </c>
      <c r="AC99" s="44">
        <f t="shared" si="47"/>
        <v>0</v>
      </c>
      <c r="AD99" s="44">
        <f t="shared" si="48"/>
        <v>0</v>
      </c>
      <c r="AE99" s="44">
        <f t="shared" si="49"/>
        <v>0</v>
      </c>
      <c r="AF99" s="52" t="e">
        <f>HLOOKUP(I99,ElecAvoidedCostsWOCC!$A$5:$Q$50,G99+1,FALSE)</f>
        <v>#N/A</v>
      </c>
      <c r="AG99" s="44" t="e">
        <f t="shared" si="50"/>
        <v>#N/A</v>
      </c>
      <c r="AH99" s="52" t="e">
        <f>HLOOKUP(I99,ElecAvoidedCostsWOCC!$A$5:$Q$50,T99+1,FALSE)</f>
        <v>#N/A</v>
      </c>
      <c r="AI99" s="44" t="e">
        <f t="shared" si="51"/>
        <v>#N/A</v>
      </c>
      <c r="AJ99" s="44" t="e">
        <f t="shared" si="52"/>
        <v>#N/A</v>
      </c>
      <c r="AK99" s="44" t="e">
        <f>HLOOKUP(I99,ElecAvoidedCostsWOCC!$A$5:$Q$50,G99+1,FALSE)*J99*L99</f>
        <v>#N/A</v>
      </c>
      <c r="AL99" s="44" t="e">
        <f t="shared" si="53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54"/>
        <v>0</v>
      </c>
      <c r="AO99" s="47">
        <f t="shared" si="55"/>
        <v>0</v>
      </c>
      <c r="AP99" s="47" t="e">
        <f t="shared" si="56"/>
        <v>#DIV/0!</v>
      </c>
    </row>
    <row r="100" spans="2:42">
      <c r="B100" s="37"/>
      <c r="C100" s="61"/>
      <c r="D100" s="61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0">
        <f t="shared" si="45"/>
        <v>0</v>
      </c>
      <c r="AB100" s="51">
        <f t="shared" si="46"/>
        <v>0</v>
      </c>
      <c r="AC100" s="44">
        <f t="shared" si="47"/>
        <v>0</v>
      </c>
      <c r="AD100" s="44">
        <f t="shared" si="48"/>
        <v>0</v>
      </c>
      <c r="AE100" s="44">
        <f t="shared" si="49"/>
        <v>0</v>
      </c>
      <c r="AF100" s="52" t="e">
        <f>HLOOKUP(I100,ElecAvoidedCostsWOCC!$A$5:$Q$50,G100+1,FALSE)</f>
        <v>#N/A</v>
      </c>
      <c r="AG100" s="44" t="e">
        <f t="shared" si="50"/>
        <v>#N/A</v>
      </c>
      <c r="AH100" s="52" t="e">
        <f>HLOOKUP(I100,ElecAvoidedCostsWOCC!$A$5:$Q$50,T100+1,FALSE)</f>
        <v>#N/A</v>
      </c>
      <c r="AI100" s="44" t="e">
        <f t="shared" si="51"/>
        <v>#N/A</v>
      </c>
      <c r="AJ100" s="44" t="e">
        <f t="shared" si="52"/>
        <v>#N/A</v>
      </c>
      <c r="AK100" s="44" t="e">
        <f>HLOOKUP(I100,ElecAvoidedCostsWOCC!$A$5:$Q$50,G100+1,FALSE)*J100*L100</f>
        <v>#N/A</v>
      </c>
      <c r="AL100" s="44" t="e">
        <f t="shared" si="53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54"/>
        <v>0</v>
      </c>
      <c r="AO100" s="47">
        <f t="shared" si="55"/>
        <v>0</v>
      </c>
      <c r="AP100" s="47" t="e">
        <f t="shared" si="56"/>
        <v>#DIV/0!</v>
      </c>
    </row>
    <row r="101" spans="2:42">
      <c r="B101" s="37"/>
      <c r="C101" s="61"/>
      <c r="D101" s="61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0</v>
      </c>
      <c r="AB101" s="51">
        <f t="shared" si="46"/>
        <v>0</v>
      </c>
      <c r="AC101" s="44">
        <f t="shared" si="47"/>
        <v>0</v>
      </c>
      <c r="AD101" s="44">
        <f t="shared" si="48"/>
        <v>0</v>
      </c>
      <c r="AE101" s="44">
        <f t="shared" si="49"/>
        <v>0</v>
      </c>
      <c r="AF101" s="52" t="e">
        <f>HLOOKUP(I101,ElecAvoidedCostsWOCC!$A$5:$Q$50,G101+1,FALSE)</f>
        <v>#N/A</v>
      </c>
      <c r="AG101" s="44" t="e">
        <f t="shared" si="50"/>
        <v>#N/A</v>
      </c>
      <c r="AH101" s="52" t="e">
        <f>HLOOKUP(I101,ElecAvoidedCostsWOCC!$A$5:$Q$50,T101+1,FALSE)</f>
        <v>#N/A</v>
      </c>
      <c r="AI101" s="44" t="e">
        <f t="shared" si="51"/>
        <v>#N/A</v>
      </c>
      <c r="AJ101" s="44" t="e">
        <f t="shared" si="52"/>
        <v>#N/A</v>
      </c>
      <c r="AK101" s="44" t="e">
        <f>HLOOKUP(I101,ElecAvoidedCostsWOCC!$A$5:$Q$50,G101+1,FALSE)*J101*L101</f>
        <v>#N/A</v>
      </c>
      <c r="AL101" s="44" t="e">
        <f t="shared" si="53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 t="e">
        <f t="shared" si="56"/>
        <v>#DIV/0!</v>
      </c>
    </row>
    <row r="102" spans="2:42">
      <c r="B102" s="37"/>
      <c r="C102" s="61"/>
      <c r="D102" s="61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0</v>
      </c>
      <c r="AB102" s="51">
        <f t="shared" si="46"/>
        <v>0</v>
      </c>
      <c r="AC102" s="44">
        <f t="shared" si="47"/>
        <v>0</v>
      </c>
      <c r="AD102" s="44">
        <f t="shared" si="48"/>
        <v>0</v>
      </c>
      <c r="AE102" s="44">
        <f t="shared" si="49"/>
        <v>0</v>
      </c>
      <c r="AF102" s="52" t="e">
        <f>HLOOKUP(I102,ElecAvoidedCostsWOCC!$A$5:$Q$50,G102+1,FALSE)</f>
        <v>#N/A</v>
      </c>
      <c r="AG102" s="44" t="e">
        <f t="shared" si="50"/>
        <v>#N/A</v>
      </c>
      <c r="AH102" s="52" t="e">
        <f>HLOOKUP(I102,ElecAvoidedCostsWOCC!$A$5:$Q$50,T102+1,FALSE)</f>
        <v>#N/A</v>
      </c>
      <c r="AI102" s="44" t="e">
        <f t="shared" si="51"/>
        <v>#N/A</v>
      </c>
      <c r="AJ102" s="44" t="e">
        <f t="shared" si="52"/>
        <v>#N/A</v>
      </c>
      <c r="AK102" s="44" t="e">
        <f>HLOOKUP(I102,ElecAvoidedCostsWOCC!$A$5:$Q$50,G102+1,FALSE)*J102*L102</f>
        <v>#N/A</v>
      </c>
      <c r="AL102" s="44" t="e">
        <f t="shared" si="53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4"/>
        <v>0</v>
      </c>
      <c r="AO102" s="47">
        <f t="shared" si="55"/>
        <v>0</v>
      </c>
      <c r="AP102" s="47" t="e">
        <f t="shared" si="56"/>
        <v>#DIV/0!</v>
      </c>
    </row>
    <row r="103" spans="2:42">
      <c r="B103" s="37"/>
      <c r="C103" s="61"/>
      <c r="D103" s="61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HLOOKUP(I103,ElecAvoidedCostsWOCC!$A$5:$Q$50,G103+1,FALSE)</f>
        <v>#N/A</v>
      </c>
      <c r="AG103" s="44" t="e">
        <f t="shared" si="50"/>
        <v>#N/A</v>
      </c>
      <c r="AH103" s="52" t="e">
        <f>HLOOKUP(I103,ElecAvoidedCostsWOCC!$A$5:$Q$50,T103+1,FALSE)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HLOOKUP(I103,ElecAvoidedCostsWOCC!$A$5:$Q$50,G103+1,FALSE)*J103*L103</f>
        <v>#N/A</v>
      </c>
      <c r="AL103" s="44" t="e">
        <f t="shared" si="53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2">
      <c r="B104" s="37"/>
      <c r="C104" s="61"/>
      <c r="D104" s="61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HLOOKUP(I104,ElecAvoidedCostsWOCC!$A$5:$Q$50,G104+1,FALSE)</f>
        <v>#N/A</v>
      </c>
      <c r="AG104" s="44" t="e">
        <f t="shared" si="50"/>
        <v>#N/A</v>
      </c>
      <c r="AH104" s="52" t="e">
        <f>HLOOKUP(I104,ElecAvoidedCostsWOCC!$A$5:$Q$50,T104+1,FALSE)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HLOOKUP(I104,ElecAvoidedCostsWOCC!$A$5:$Q$50,G104+1,FALSE)*J104*L104</f>
        <v>#N/A</v>
      </c>
      <c r="AL104" s="44" t="e">
        <f t="shared" si="53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2">
      <c r="B105" s="37"/>
      <c r="C105" s="61"/>
      <c r="D105" s="61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HLOOKUP(I105,ElecAvoidedCostsWOCC!$A$5:$Q$50,G105+1,FALSE)</f>
        <v>#N/A</v>
      </c>
      <c r="AG105" s="44" t="e">
        <f t="shared" si="50"/>
        <v>#N/A</v>
      </c>
      <c r="AH105" s="52" t="e">
        <f>HLOOKUP(I105,ElecAvoidedCostsWOCC!$A$5:$Q$50,T105+1,FALSE)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HLOOKUP(I105,ElecAvoidedCostsWOCC!$A$5:$Q$50,G105+1,FALSE)*J105*L105</f>
        <v>#N/A</v>
      </c>
      <c r="AL105" s="44" t="e">
        <f t="shared" si="53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2">
      <c r="B106" s="3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HLOOKUP(I106,ElecAvoidedCostsWOCC!$A$5:$Q$50,G106+1,FALSE)</f>
        <v>#N/A</v>
      </c>
      <c r="AG106" s="44" t="e">
        <f t="shared" si="50"/>
        <v>#N/A</v>
      </c>
      <c r="AH106" s="52" t="e">
        <f>HLOOKUP(I106,ElecAvoidedCostsWOCC!$A$5:$Q$50,T106+1,FALSE)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HLOOKUP(I106,ElecAvoidedCostsWOCC!$A$5:$Q$50,G106+1,FALSE)*J106*L106</f>
        <v>#N/A</v>
      </c>
      <c r="AL106" s="44" t="e">
        <f t="shared" si="53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2">
      <c r="B107" s="3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HLOOKUP(I107,ElecAvoidedCostsWOCC!$A$5:$Q$50,G107+1,FALSE)</f>
        <v>#N/A</v>
      </c>
      <c r="AG107" s="44" t="e">
        <f t="shared" si="50"/>
        <v>#N/A</v>
      </c>
      <c r="AH107" s="52" t="e">
        <f>HLOOKUP(I107,ElecAvoidedCostsWOCC!$A$5:$Q$50,T107+1,FALSE)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HLOOKUP(I107,ElecAvoidedCostsWOCC!$A$5:$Q$50,G107+1,FALSE)*J107*L107</f>
        <v>#N/A</v>
      </c>
      <c r="AL107" s="44" t="e">
        <f t="shared" si="53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>
      <c r="B108" s="3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HLOOKUP(I108,ElecAvoidedCostsWOCC!$A$5:$Q$50,G108+1,FALSE)</f>
        <v>#N/A</v>
      </c>
      <c r="AG108" s="44" t="e">
        <f t="shared" si="50"/>
        <v>#N/A</v>
      </c>
      <c r="AH108" s="52" t="e">
        <f>HLOOKUP(I108,ElecAvoidedCostsWOCC!$A$5:$Q$50,T108+1,FALSE)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HLOOKUP(I108,ElecAvoidedCostsWOCC!$A$5:$Q$50,G108+1,FALSE)*J108*L108</f>
        <v>#N/A</v>
      </c>
      <c r="AL108" s="44" t="e">
        <f t="shared" si="53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>
      <c r="B109" s="3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HLOOKUP(I109,ElecAvoidedCostsWOCC!$A$5:$Q$50,G109+1,FALSE)</f>
        <v>#N/A</v>
      </c>
      <c r="AG109" s="44" t="e">
        <f t="shared" si="50"/>
        <v>#N/A</v>
      </c>
      <c r="AH109" s="52" t="e">
        <f>HLOOKUP(I109,ElecAvoidedCostsWOCC!$A$5:$Q$50,T109+1,FALSE)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HLOOKUP(I109,ElecAvoidedCostsWOCC!$A$5:$Q$50,G109+1,FALSE)*J109*L109</f>
        <v>#N/A</v>
      </c>
      <c r="AL109" s="44" t="e">
        <f t="shared" si="53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>
      <c r="B110" s="3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HLOOKUP(I110,ElecAvoidedCostsWOCC!$A$5:$Q$50,G110+1,FALSE)</f>
        <v>#N/A</v>
      </c>
      <c r="AG110" s="44" t="e">
        <f t="shared" si="50"/>
        <v>#N/A</v>
      </c>
      <c r="AH110" s="52" t="e">
        <f>HLOOKUP(I110,ElecAvoidedCostsWOCC!$A$5:$Q$50,T110+1,FALSE)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HLOOKUP(I110,ElecAvoidedCostsWOCC!$A$5:$Q$50,G110+1,FALSE)*J110*L110</f>
        <v>#N/A</v>
      </c>
      <c r="AL110" s="44" t="e">
        <f t="shared" si="53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2">
      <c r="B111" s="3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HLOOKUP(I111,ElecAvoidedCostsWOCC!$A$5:$Q$50,G111+1,FALSE)</f>
        <v>#N/A</v>
      </c>
      <c r="AG111" s="44" t="e">
        <f t="shared" si="50"/>
        <v>#N/A</v>
      </c>
      <c r="AH111" s="52" t="e">
        <f>HLOOKUP(I111,ElecAvoidedCostsWOCC!$A$5:$Q$50,T111+1,FALSE)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HLOOKUP(I111,ElecAvoidedCostsWOCC!$A$5:$Q$50,G111+1,FALSE)*J111*L111</f>
        <v>#N/A</v>
      </c>
      <c r="AL111" s="44" t="e">
        <f t="shared" si="53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>
      <c r="B112" s="3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HLOOKUP(I112,ElecAvoidedCostsWOCC!$A$5:$Q$50,G112+1,FALSE)</f>
        <v>#N/A</v>
      </c>
      <c r="AG112" s="44" t="e">
        <f t="shared" si="50"/>
        <v>#N/A</v>
      </c>
      <c r="AH112" s="52" t="e">
        <f>HLOOKUP(I112,ElecAvoidedCostsWOCC!$A$5:$Q$50,T112+1,FALSE)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HLOOKUP(I112,ElecAvoidedCostsWOCC!$A$5:$Q$50,G112+1,FALSE)*J112*L112</f>
        <v>#N/A</v>
      </c>
      <c r="AL112" s="44" t="e">
        <f t="shared" si="53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3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HLOOKUP(I113,ElecAvoidedCostsWOCC!$A$5:$Q$50,G113+1,FALSE)</f>
        <v>#N/A</v>
      </c>
      <c r="AG113" s="44" t="e">
        <f t="shared" si="50"/>
        <v>#N/A</v>
      </c>
      <c r="AH113" s="52" t="e">
        <f>HLOOKUP(I113,ElecAvoidedCostsWOCC!$A$5:$Q$50,T113+1,FALSE)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HLOOKUP(I113,ElecAvoidedCostsWOCC!$A$5:$Q$50,G113+1,FALSE)*J113*L113</f>
        <v>#N/A</v>
      </c>
      <c r="AL113" s="44" t="e">
        <f t="shared" si="53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3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HLOOKUP(I114,ElecAvoidedCostsWOCC!$A$5:$Q$50,G114+1,FALSE)</f>
        <v>#N/A</v>
      </c>
      <c r="AG114" s="44" t="e">
        <f t="shared" si="50"/>
        <v>#N/A</v>
      </c>
      <c r="AH114" s="52" t="e">
        <f>HLOOKUP(I114,ElecAvoidedCostsWOCC!$A$5:$Q$50,T114+1,FALSE)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HLOOKUP(I114,ElecAvoidedCostsWOCC!$A$5:$Q$50,G114+1,FALSE)*J114*L114</f>
        <v>#N/A</v>
      </c>
      <c r="AL114" s="44" t="e">
        <f t="shared" si="53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3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HLOOKUP(I115,ElecAvoidedCostsWOCC!$A$5:$Q$50,G115+1,FALSE)</f>
        <v>#N/A</v>
      </c>
      <c r="AG115" s="44" t="e">
        <f t="shared" si="50"/>
        <v>#N/A</v>
      </c>
      <c r="AH115" s="52" t="e">
        <f>HLOOKUP(I115,ElecAvoidedCostsWOCC!$A$5:$Q$50,T115+1,FALSE)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HLOOKUP(I115,ElecAvoidedCostsWOCC!$A$5:$Q$50,G115+1,FALSE)*J115*L115</f>
        <v>#N/A</v>
      </c>
      <c r="AL115" s="44" t="e">
        <f t="shared" si="53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3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HLOOKUP(I116,ElecAvoidedCostsWOCC!$A$5:$Q$50,G116+1,FALSE)</f>
        <v>#N/A</v>
      </c>
      <c r="AG116" s="44" t="e">
        <f t="shared" si="50"/>
        <v>#N/A</v>
      </c>
      <c r="AH116" s="52" t="e">
        <f>HLOOKUP(I116,ElecAvoidedCostsWOCC!$A$5:$Q$50,T116+1,FALSE)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HLOOKUP(I116,ElecAvoidedCostsWOCC!$A$5:$Q$50,G116+1,FALSE)*J116*L116</f>
        <v>#N/A</v>
      </c>
      <c r="AL116" s="44" t="e">
        <f t="shared" si="53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3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HLOOKUP(I117,ElecAvoidedCostsWOCC!$A$5:$Q$50,G117+1,FALSE)</f>
        <v>#N/A</v>
      </c>
      <c r="AG117" s="44" t="e">
        <f t="shared" si="50"/>
        <v>#N/A</v>
      </c>
      <c r="AH117" s="52" t="e">
        <f>HLOOKUP(I117,ElecAvoidedCostsWOCC!$A$5:$Q$50,T117+1,FALSE)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HLOOKUP(I117,ElecAvoidedCostsWOCC!$A$5:$Q$50,G117+1,FALSE)*J117*L117</f>
        <v>#N/A</v>
      </c>
      <c r="AL117" s="44" t="e">
        <f t="shared" si="53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3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HLOOKUP(I118,ElecAvoidedCostsWOCC!$A$5:$Q$50,G118+1,FALSE)</f>
        <v>#N/A</v>
      </c>
      <c r="AG118" s="44" t="e">
        <f t="shared" si="50"/>
        <v>#N/A</v>
      </c>
      <c r="AH118" s="52" t="e">
        <f>HLOOKUP(I118,ElecAvoidedCostsWOCC!$A$5:$Q$50,T118+1,FALSE)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HLOOKUP(I118,ElecAvoidedCostsWOCC!$A$5:$Q$50,G118+1,FALSE)*J118*L118</f>
        <v>#N/A</v>
      </c>
      <c r="AL118" s="44" t="e">
        <f t="shared" si="53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3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HLOOKUP(I119,ElecAvoidedCostsWOCC!$A$5:$Q$50,G119+1,FALSE)</f>
        <v>#N/A</v>
      </c>
      <c r="AG119" s="44" t="e">
        <f t="shared" si="50"/>
        <v>#N/A</v>
      </c>
      <c r="AH119" s="52" t="e">
        <f>HLOOKUP(I119,ElecAvoidedCostsWOCC!$A$5:$Q$50,T119+1,FALSE)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HLOOKUP(I119,ElecAvoidedCostsWOCC!$A$5:$Q$50,G119+1,FALSE)*J119*L119</f>
        <v>#N/A</v>
      </c>
      <c r="AL119" s="44" t="e">
        <f t="shared" si="53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3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HLOOKUP(I120,ElecAvoidedCostsWOCC!$A$5:$Q$50,G120+1,FALSE)</f>
        <v>#N/A</v>
      </c>
      <c r="AG120" s="44" t="e">
        <f t="shared" si="50"/>
        <v>#N/A</v>
      </c>
      <c r="AH120" s="52" t="e">
        <f>HLOOKUP(I120,ElecAvoidedCostsWOCC!$A$5:$Q$50,T120+1,FALSE)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HLOOKUP(I120,ElecAvoidedCostsWOCC!$A$5:$Q$50,G120+1,FALSE)*J120*L120</f>
        <v>#N/A</v>
      </c>
      <c r="AL120" s="44" t="e">
        <f t="shared" si="53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3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HLOOKUP(I121,ElecAvoidedCostsWOCC!$A$5:$Q$50,G121+1,FALSE)</f>
        <v>#N/A</v>
      </c>
      <c r="AG121" s="44" t="e">
        <f t="shared" si="50"/>
        <v>#N/A</v>
      </c>
      <c r="AH121" s="52" t="e">
        <f>HLOOKUP(I121,ElecAvoidedCostsWOCC!$A$5:$Q$50,T121+1,FALSE)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HLOOKUP(I121,ElecAvoidedCostsWOCC!$A$5:$Q$50,G121+1,FALSE)*J121*L121</f>
        <v>#N/A</v>
      </c>
      <c r="AL121" s="44" t="e">
        <f t="shared" si="53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HLOOKUP(I123,ElecAvoidedCostsWOCC!$A$5:$Q$50,G123+1,FALSE)</f>
        <v>#N/A</v>
      </c>
      <c r="AG123" s="44" t="e">
        <f t="shared" si="50"/>
        <v>#N/A</v>
      </c>
      <c r="AH123" s="52" t="e">
        <f>HLOOKUP(I123,ElecAvoidedCostsWOCC!$A$5:$Q$50,T123+1,FALSE)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HLOOKUP(I123,ElecAvoidedCostsWOCC!$A$5:$Q$50,G123+1,FALSE)*J123*L123</f>
        <v>#N/A</v>
      </c>
      <c r="AL123" s="44" t="e">
        <f t="shared" si="53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HLOOKUP(I125,ElecAvoidedCostsWOCC!$A$5:$Q$50,G125+1,FALSE)</f>
        <v>#N/A</v>
      </c>
      <c r="AG125" s="44" t="e">
        <f t="shared" si="50"/>
        <v>#N/A</v>
      </c>
      <c r="AH125" s="52" t="e">
        <f>HLOOKUP(I125,ElecAvoidedCostsWOCC!$A$5:$Q$50,T125+1,FALSE)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HLOOKUP(I125,ElecAvoidedCostsWOCC!$A$5:$Q$50,G125+1,FALSE)*J125*L125</f>
        <v>#N/A</v>
      </c>
      <c r="AL125" s="44" t="e">
        <f t="shared" si="53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HLOOKUP(I127,ElecAvoidedCostsWOCC!$A$5:$Q$50,G127+1,FALSE)</f>
        <v>#N/A</v>
      </c>
      <c r="AG127" s="44" t="e">
        <f t="shared" si="50"/>
        <v>#N/A</v>
      </c>
      <c r="AH127" s="52" t="e">
        <f>HLOOKUP(I127,ElecAvoidedCostsWOCC!$A$5:$Q$50,T127+1,FALSE)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HLOOKUP(I127,ElecAvoidedCostsWOCC!$A$5:$Q$50,G127+1,FALSE)*J127*L127</f>
        <v>#N/A</v>
      </c>
      <c r="AL127" s="44" t="e">
        <f t="shared" si="53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HLOOKUP(I130,ElecAvoidedCostsWOCC!$A$5:$Q$50,G130+1,FALSE)</f>
        <v>#N/A</v>
      </c>
      <c r="AG130" s="44" t="e">
        <f t="shared" si="50"/>
        <v>#N/A</v>
      </c>
      <c r="AH130" s="52" t="e">
        <f>HLOOKUP(I130,ElecAvoidedCostsWOCC!$A$5:$Q$50,T130+1,FALSE)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HLOOKUP(I130,ElecAvoidedCostsWOCC!$A$5:$Q$50,G130+1,FALSE)*J130*L130</f>
        <v>#N/A</v>
      </c>
      <c r="AL130" s="44" t="e">
        <f t="shared" si="53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3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3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0">
        <f t="shared" si="45"/>
        <v>0</v>
      </c>
      <c r="AB132" s="51">
        <f t="shared" si="46"/>
        <v>0</v>
      </c>
      <c r="AC132" s="44">
        <f t="shared" si="47"/>
        <v>0</v>
      </c>
      <c r="AD132" s="44">
        <f t="shared" si="48"/>
        <v>0</v>
      </c>
      <c r="AE132" s="44">
        <f t="shared" si="49"/>
        <v>0</v>
      </c>
      <c r="AF132" s="52" t="e">
        <f>HLOOKUP(I132,ElecAvoidedCostsWOCC!$A$5:$Q$50,G132+1,FALSE)</f>
        <v>#N/A</v>
      </c>
      <c r="AG132" s="44" t="e">
        <f t="shared" si="50"/>
        <v>#N/A</v>
      </c>
      <c r="AH132" s="52" t="e">
        <f>HLOOKUP(I132,ElecAvoidedCostsWOCC!$A$5:$Q$50,T132+1,FALSE)</f>
        <v>#N/A</v>
      </c>
      <c r="AI132" s="44" t="e">
        <f t="shared" si="51"/>
        <v>#N/A</v>
      </c>
      <c r="AJ132" s="44" t="e">
        <f t="shared" si="52"/>
        <v>#N/A</v>
      </c>
      <c r="AK132" s="44" t="e">
        <f>HLOOKUP(I132,ElecAvoidedCostsWOCC!$A$5:$Q$50,G132+1,FALSE)*J132*L132</f>
        <v>#N/A</v>
      </c>
      <c r="AL132" s="44" t="e">
        <f t="shared" si="53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4"/>
        <v>0</v>
      </c>
      <c r="AO132" s="47">
        <f t="shared" si="55"/>
        <v>0</v>
      </c>
      <c r="AP132" s="47" t="e">
        <f t="shared" si="56"/>
        <v>#DIV/0!</v>
      </c>
    </row>
    <row r="133" spans="2:42">
      <c r="B133" s="3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HLOOKUP(I133,ElecAvoidedCostsWOCC!$A$5:$Q$50,G133+1,FALSE)</f>
        <v>#N/A</v>
      </c>
      <c r="AG133" s="44" t="e">
        <f t="shared" si="50"/>
        <v>#N/A</v>
      </c>
      <c r="AH133" s="52" t="e">
        <f>HLOOKUP(I133,ElecAvoidedCostsWOCC!$A$5:$Q$50,T133+1,FALSE)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HLOOKUP(I133,ElecAvoidedCostsWOCC!$A$5:$Q$50,G133+1,FALSE)*J133*L133</f>
        <v>#N/A</v>
      </c>
      <c r="AL133" s="44" t="e">
        <f t="shared" si="53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  <row r="134" spans="2:42">
      <c r="B134" s="37"/>
      <c r="C134" s="61"/>
      <c r="D134" s="61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38"/>
        <v>0</v>
      </c>
      <c r="U134" s="47">
        <f t="shared" si="39"/>
        <v>0</v>
      </c>
      <c r="V134" s="48">
        <f t="shared" si="40"/>
        <v>0</v>
      </c>
      <c r="W134" s="49">
        <f t="shared" si="41"/>
        <v>0</v>
      </c>
      <c r="X134" s="44">
        <f t="shared" si="42"/>
        <v>0</v>
      </c>
      <c r="Y134" s="44">
        <f t="shared" si="43"/>
        <v>0</v>
      </c>
      <c r="Z134" s="44">
        <f t="shared" si="44"/>
        <v>0</v>
      </c>
      <c r="AA134" s="50">
        <f t="shared" si="45"/>
        <v>0</v>
      </c>
      <c r="AB134" s="51">
        <f t="shared" si="46"/>
        <v>0</v>
      </c>
      <c r="AC134" s="44">
        <f t="shared" si="47"/>
        <v>0</v>
      </c>
      <c r="AD134" s="44">
        <f t="shared" si="48"/>
        <v>0</v>
      </c>
      <c r="AE134" s="44">
        <f t="shared" si="49"/>
        <v>0</v>
      </c>
      <c r="AF134" s="52" t="e">
        <f>HLOOKUP(I134,ElecAvoidedCostsWOCC!$A$5:$Q$50,G134+1,FALSE)</f>
        <v>#N/A</v>
      </c>
      <c r="AG134" s="44" t="e">
        <f t="shared" si="50"/>
        <v>#N/A</v>
      </c>
      <c r="AH134" s="52" t="e">
        <f>HLOOKUP(I134,ElecAvoidedCostsWOCC!$A$5:$Q$50,T134+1,FALSE)</f>
        <v>#N/A</v>
      </c>
      <c r="AI134" s="44" t="e">
        <f t="shared" si="51"/>
        <v>#N/A</v>
      </c>
      <c r="AJ134" s="44" t="e">
        <f t="shared" si="52"/>
        <v>#N/A</v>
      </c>
      <c r="AK134" s="44" t="e">
        <f>HLOOKUP(I134,ElecAvoidedCostsWOCC!$A$5:$Q$50,G134+1,FALSE)*J134*L134</f>
        <v>#N/A</v>
      </c>
      <c r="AL134" s="44" t="e">
        <f t="shared" si="53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54"/>
        <v>0</v>
      </c>
      <c r="AO134" s="47">
        <f t="shared" si="55"/>
        <v>0</v>
      </c>
      <c r="AP134" s="47" t="e">
        <f t="shared" si="56"/>
        <v>#DIV/0!</v>
      </c>
    </row>
    <row r="135" spans="2:42">
      <c r="B135" s="37"/>
      <c r="C135" s="61"/>
      <c r="D135" s="61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38"/>
        <v>0</v>
      </c>
      <c r="U135" s="47">
        <f t="shared" si="39"/>
        <v>0</v>
      </c>
      <c r="V135" s="48">
        <f t="shared" si="40"/>
        <v>0</v>
      </c>
      <c r="W135" s="49">
        <f t="shared" si="41"/>
        <v>0</v>
      </c>
      <c r="X135" s="44">
        <f t="shared" si="42"/>
        <v>0</v>
      </c>
      <c r="Y135" s="44">
        <f t="shared" si="43"/>
        <v>0</v>
      </c>
      <c r="Z135" s="44">
        <f t="shared" si="44"/>
        <v>0</v>
      </c>
      <c r="AA135" s="50">
        <f t="shared" si="45"/>
        <v>0</v>
      </c>
      <c r="AB135" s="51">
        <f t="shared" si="46"/>
        <v>0</v>
      </c>
      <c r="AC135" s="44">
        <f t="shared" si="47"/>
        <v>0</v>
      </c>
      <c r="AD135" s="44">
        <f t="shared" si="48"/>
        <v>0</v>
      </c>
      <c r="AE135" s="44">
        <f t="shared" si="49"/>
        <v>0</v>
      </c>
      <c r="AF135" s="52" t="e">
        <f>HLOOKUP(I135,ElecAvoidedCostsWOCC!$A$5:$Q$50,G135+1,FALSE)</f>
        <v>#N/A</v>
      </c>
      <c r="AG135" s="44" t="e">
        <f t="shared" si="50"/>
        <v>#N/A</v>
      </c>
      <c r="AH135" s="52" t="e">
        <f>HLOOKUP(I135,ElecAvoidedCostsWOCC!$A$5:$Q$50,T135+1,FALSE)</f>
        <v>#N/A</v>
      </c>
      <c r="AI135" s="44" t="e">
        <f t="shared" si="51"/>
        <v>#N/A</v>
      </c>
      <c r="AJ135" s="44" t="e">
        <f t="shared" si="52"/>
        <v>#N/A</v>
      </c>
      <c r="AK135" s="44" t="e">
        <f>HLOOKUP(I135,ElecAvoidedCostsWOCC!$A$5:$Q$50,G135+1,FALSE)*J135*L135</f>
        <v>#N/A</v>
      </c>
      <c r="AL135" s="44" t="e">
        <f t="shared" si="53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54"/>
        <v>0</v>
      </c>
      <c r="AO135" s="47">
        <f t="shared" si="55"/>
        <v>0</v>
      </c>
      <c r="AP135" s="47" t="e">
        <f t="shared" si="56"/>
        <v>#DIV/0!</v>
      </c>
    </row>
    <row r="136" spans="2:42">
      <c r="B136" s="37"/>
      <c r="C136" s="61"/>
      <c r="D136" s="61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38"/>
        <v>0</v>
      </c>
      <c r="U136" s="47">
        <f t="shared" si="39"/>
        <v>0</v>
      </c>
      <c r="V136" s="48">
        <f t="shared" si="40"/>
        <v>0</v>
      </c>
      <c r="W136" s="49">
        <f t="shared" si="41"/>
        <v>0</v>
      </c>
      <c r="X136" s="44">
        <f t="shared" si="42"/>
        <v>0</v>
      </c>
      <c r="Y136" s="44">
        <f t="shared" si="43"/>
        <v>0</v>
      </c>
      <c r="Z136" s="44">
        <f t="shared" si="44"/>
        <v>0</v>
      </c>
      <c r="AA136" s="50">
        <f t="shared" si="45"/>
        <v>0</v>
      </c>
      <c r="AB136" s="51">
        <f t="shared" si="46"/>
        <v>0</v>
      </c>
      <c r="AC136" s="44">
        <f t="shared" si="47"/>
        <v>0</v>
      </c>
      <c r="AD136" s="44">
        <f t="shared" si="48"/>
        <v>0</v>
      </c>
      <c r="AE136" s="44">
        <f t="shared" si="49"/>
        <v>0</v>
      </c>
      <c r="AF136" s="52" t="e">
        <f>HLOOKUP(I136,ElecAvoidedCostsWOCC!$A$5:$Q$50,G136+1,FALSE)</f>
        <v>#N/A</v>
      </c>
      <c r="AG136" s="44" t="e">
        <f t="shared" si="50"/>
        <v>#N/A</v>
      </c>
      <c r="AH136" s="52" t="e">
        <f>HLOOKUP(I136,ElecAvoidedCostsWOCC!$A$5:$Q$50,T136+1,FALSE)</f>
        <v>#N/A</v>
      </c>
      <c r="AI136" s="44" t="e">
        <f t="shared" si="51"/>
        <v>#N/A</v>
      </c>
      <c r="AJ136" s="44" t="e">
        <f t="shared" si="52"/>
        <v>#N/A</v>
      </c>
      <c r="AK136" s="44" t="e">
        <f>HLOOKUP(I136,ElecAvoidedCostsWOCC!$A$5:$Q$50,G136+1,FALSE)*J136*L136</f>
        <v>#N/A</v>
      </c>
      <c r="AL136" s="44" t="e">
        <f t="shared" si="53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54"/>
        <v>0</v>
      </c>
      <c r="AO136" s="47">
        <f t="shared" si="55"/>
        <v>0</v>
      </c>
      <c r="AP136" s="47" t="e">
        <f t="shared" si="56"/>
        <v>#DIV/0!</v>
      </c>
    </row>
    <row r="137" spans="2:42">
      <c r="B137" s="37"/>
      <c r="C137" s="61"/>
      <c r="D137" s="61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38"/>
        <v>0</v>
      </c>
      <c r="U137" s="47">
        <f t="shared" si="39"/>
        <v>0</v>
      </c>
      <c r="V137" s="48">
        <f t="shared" si="40"/>
        <v>0</v>
      </c>
      <c r="W137" s="49">
        <f t="shared" si="41"/>
        <v>0</v>
      </c>
      <c r="X137" s="44">
        <f t="shared" si="42"/>
        <v>0</v>
      </c>
      <c r="Y137" s="44">
        <f t="shared" si="43"/>
        <v>0</v>
      </c>
      <c r="Z137" s="44">
        <f t="shared" si="44"/>
        <v>0</v>
      </c>
      <c r="AA137" s="50">
        <f t="shared" si="45"/>
        <v>0</v>
      </c>
      <c r="AB137" s="51">
        <f t="shared" si="46"/>
        <v>0</v>
      </c>
      <c r="AC137" s="44">
        <f t="shared" si="47"/>
        <v>0</v>
      </c>
      <c r="AD137" s="44">
        <f t="shared" si="48"/>
        <v>0</v>
      </c>
      <c r="AE137" s="44">
        <f t="shared" si="49"/>
        <v>0</v>
      </c>
      <c r="AF137" s="52" t="e">
        <f>HLOOKUP(I137,ElecAvoidedCostsWOCC!$A$5:$Q$50,G137+1,FALSE)</f>
        <v>#N/A</v>
      </c>
      <c r="AG137" s="44" t="e">
        <f t="shared" si="50"/>
        <v>#N/A</v>
      </c>
      <c r="AH137" s="52" t="e">
        <f>HLOOKUP(I137,ElecAvoidedCostsWOCC!$A$5:$Q$50,T137+1,FALSE)</f>
        <v>#N/A</v>
      </c>
      <c r="AI137" s="44" t="e">
        <f t="shared" si="51"/>
        <v>#N/A</v>
      </c>
      <c r="AJ137" s="44" t="e">
        <f t="shared" si="52"/>
        <v>#N/A</v>
      </c>
      <c r="AK137" s="44" t="e">
        <f>HLOOKUP(I137,ElecAvoidedCostsWOCC!$A$5:$Q$50,G137+1,FALSE)*J137*L137</f>
        <v>#N/A</v>
      </c>
      <c r="AL137" s="44" t="e">
        <f t="shared" si="53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54"/>
        <v>0</v>
      </c>
      <c r="AO137" s="47">
        <f t="shared" si="55"/>
        <v>0</v>
      </c>
      <c r="AP137" s="47" t="e">
        <f t="shared" si="56"/>
        <v>#DIV/0!</v>
      </c>
    </row>
    <row r="138" spans="2:42">
      <c r="B138" s="37"/>
      <c r="C138" s="61"/>
      <c r="D138" s="61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38"/>
        <v>0</v>
      </c>
      <c r="U138" s="47">
        <f t="shared" si="39"/>
        <v>0</v>
      </c>
      <c r="V138" s="48">
        <f t="shared" si="40"/>
        <v>0</v>
      </c>
      <c r="W138" s="49">
        <f t="shared" si="41"/>
        <v>0</v>
      </c>
      <c r="X138" s="44">
        <f t="shared" si="42"/>
        <v>0</v>
      </c>
      <c r="Y138" s="44">
        <f t="shared" si="43"/>
        <v>0</v>
      </c>
      <c r="Z138" s="44">
        <f t="shared" si="44"/>
        <v>0</v>
      </c>
      <c r="AA138" s="50">
        <f t="shared" si="45"/>
        <v>0</v>
      </c>
      <c r="AB138" s="51">
        <f t="shared" si="46"/>
        <v>0</v>
      </c>
      <c r="AC138" s="44">
        <f t="shared" si="47"/>
        <v>0</v>
      </c>
      <c r="AD138" s="44">
        <f t="shared" si="48"/>
        <v>0</v>
      </c>
      <c r="AE138" s="44">
        <f t="shared" si="49"/>
        <v>0</v>
      </c>
      <c r="AF138" s="52" t="e">
        <f>HLOOKUP(I138,ElecAvoidedCostsWOCC!$A$5:$Q$50,G138+1,FALSE)</f>
        <v>#N/A</v>
      </c>
      <c r="AG138" s="44" t="e">
        <f t="shared" si="50"/>
        <v>#N/A</v>
      </c>
      <c r="AH138" s="52" t="e">
        <f>HLOOKUP(I138,ElecAvoidedCostsWOCC!$A$5:$Q$50,T138+1,FALSE)</f>
        <v>#N/A</v>
      </c>
      <c r="AI138" s="44" t="e">
        <f t="shared" si="51"/>
        <v>#N/A</v>
      </c>
      <c r="AJ138" s="44" t="e">
        <f t="shared" si="52"/>
        <v>#N/A</v>
      </c>
      <c r="AK138" s="44" t="e">
        <f>HLOOKUP(I138,ElecAvoidedCostsWOCC!$A$5:$Q$50,G138+1,FALSE)*J138*L138</f>
        <v>#N/A</v>
      </c>
      <c r="AL138" s="44" t="e">
        <f t="shared" si="53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54"/>
        <v>0</v>
      </c>
      <c r="AO138" s="47">
        <f t="shared" si="55"/>
        <v>0</v>
      </c>
      <c r="AP138" s="47" t="e">
        <f t="shared" si="56"/>
        <v>#DIV/0!</v>
      </c>
    </row>
    <row r="139" spans="2:42">
      <c r="B139" s="37"/>
      <c r="C139" s="61"/>
      <c r="D139" s="61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38"/>
        <v>0</v>
      </c>
      <c r="U139" s="47">
        <f t="shared" si="39"/>
        <v>0</v>
      </c>
      <c r="V139" s="48">
        <f t="shared" si="40"/>
        <v>0</v>
      </c>
      <c r="W139" s="49">
        <f t="shared" si="41"/>
        <v>0</v>
      </c>
      <c r="X139" s="44">
        <f t="shared" si="42"/>
        <v>0</v>
      </c>
      <c r="Y139" s="44">
        <f t="shared" si="43"/>
        <v>0</v>
      </c>
      <c r="Z139" s="44">
        <f t="shared" si="44"/>
        <v>0</v>
      </c>
      <c r="AA139" s="50">
        <f t="shared" si="45"/>
        <v>0</v>
      </c>
      <c r="AB139" s="51">
        <f t="shared" si="46"/>
        <v>0</v>
      </c>
      <c r="AC139" s="44">
        <f t="shared" si="47"/>
        <v>0</v>
      </c>
      <c r="AD139" s="44">
        <f t="shared" si="48"/>
        <v>0</v>
      </c>
      <c r="AE139" s="44">
        <f t="shared" si="49"/>
        <v>0</v>
      </c>
      <c r="AF139" s="52" t="e">
        <f>HLOOKUP(I139,ElecAvoidedCostsWOCC!$A$5:$Q$50,G139+1,FALSE)</f>
        <v>#N/A</v>
      </c>
      <c r="AG139" s="44" t="e">
        <f t="shared" si="50"/>
        <v>#N/A</v>
      </c>
      <c r="AH139" s="52" t="e">
        <f>HLOOKUP(I139,ElecAvoidedCostsWOCC!$A$5:$Q$50,T139+1,FALSE)</f>
        <v>#N/A</v>
      </c>
      <c r="AI139" s="44" t="e">
        <f t="shared" si="51"/>
        <v>#N/A</v>
      </c>
      <c r="AJ139" s="44" t="e">
        <f t="shared" si="52"/>
        <v>#N/A</v>
      </c>
      <c r="AK139" s="44" t="e">
        <f>HLOOKUP(I139,ElecAvoidedCostsWOCC!$A$5:$Q$50,G139+1,FALSE)*J139*L139</f>
        <v>#N/A</v>
      </c>
      <c r="AL139" s="44" t="e">
        <f t="shared" si="53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54"/>
        <v>0</v>
      </c>
      <c r="AO139" s="47">
        <f t="shared" si="55"/>
        <v>0</v>
      </c>
      <c r="AP139" s="47" t="e">
        <f t="shared" si="56"/>
        <v>#DIV/0!</v>
      </c>
    </row>
    <row r="140" spans="2:42">
      <c r="B140" s="37"/>
      <c r="C140" s="61"/>
      <c r="D140" s="61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38"/>
        <v>0</v>
      </c>
      <c r="U140" s="47">
        <f t="shared" si="39"/>
        <v>0</v>
      </c>
      <c r="V140" s="48">
        <f t="shared" si="40"/>
        <v>0</v>
      </c>
      <c r="W140" s="49">
        <f t="shared" si="41"/>
        <v>0</v>
      </c>
      <c r="X140" s="44">
        <f t="shared" si="42"/>
        <v>0</v>
      </c>
      <c r="Y140" s="44">
        <f t="shared" si="43"/>
        <v>0</v>
      </c>
      <c r="Z140" s="44">
        <f t="shared" si="44"/>
        <v>0</v>
      </c>
      <c r="AA140" s="50">
        <f t="shared" si="45"/>
        <v>0</v>
      </c>
      <c r="AB140" s="51">
        <f t="shared" si="46"/>
        <v>0</v>
      </c>
      <c r="AC140" s="44">
        <f t="shared" si="47"/>
        <v>0</v>
      </c>
      <c r="AD140" s="44">
        <f t="shared" si="48"/>
        <v>0</v>
      </c>
      <c r="AE140" s="44">
        <f t="shared" si="49"/>
        <v>0</v>
      </c>
      <c r="AF140" s="52" t="e">
        <f>HLOOKUP(I140,ElecAvoidedCostsWOCC!$A$5:$Q$50,G140+1,FALSE)</f>
        <v>#N/A</v>
      </c>
      <c r="AG140" s="44" t="e">
        <f t="shared" si="50"/>
        <v>#N/A</v>
      </c>
      <c r="AH140" s="52" t="e">
        <f>HLOOKUP(I140,ElecAvoidedCostsWOCC!$A$5:$Q$50,T140+1,FALSE)</f>
        <v>#N/A</v>
      </c>
      <c r="AI140" s="44" t="e">
        <f t="shared" si="51"/>
        <v>#N/A</v>
      </c>
      <c r="AJ140" s="44" t="e">
        <f t="shared" si="52"/>
        <v>#N/A</v>
      </c>
      <c r="AK140" s="44" t="e">
        <f>HLOOKUP(I140,ElecAvoidedCostsWOCC!$A$5:$Q$50,G140+1,FALSE)*J140*L140</f>
        <v>#N/A</v>
      </c>
      <c r="AL140" s="44" t="e">
        <f t="shared" si="53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54"/>
        <v>0</v>
      </c>
      <c r="AO140" s="47">
        <f t="shared" si="55"/>
        <v>0</v>
      </c>
      <c r="AP140" s="47" t="e">
        <f t="shared" si="56"/>
        <v>#DIV/0!</v>
      </c>
    </row>
    <row r="141" spans="2:42">
      <c r="B141" s="37"/>
      <c r="C141" s="61"/>
      <c r="D141" s="61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38"/>
        <v>0</v>
      </c>
      <c r="U141" s="47">
        <f t="shared" si="39"/>
        <v>0</v>
      </c>
      <c r="V141" s="48">
        <f t="shared" si="40"/>
        <v>0</v>
      </c>
      <c r="W141" s="49">
        <f t="shared" si="41"/>
        <v>0</v>
      </c>
      <c r="X141" s="44">
        <f t="shared" si="42"/>
        <v>0</v>
      </c>
      <c r="Y141" s="44">
        <f t="shared" si="43"/>
        <v>0</v>
      </c>
      <c r="Z141" s="44">
        <f t="shared" si="44"/>
        <v>0</v>
      </c>
      <c r="AA141" s="50">
        <f t="shared" si="45"/>
        <v>0</v>
      </c>
      <c r="AB141" s="51">
        <f t="shared" si="46"/>
        <v>0</v>
      </c>
      <c r="AC141" s="44">
        <f t="shared" si="47"/>
        <v>0</v>
      </c>
      <c r="AD141" s="44">
        <f t="shared" si="48"/>
        <v>0</v>
      </c>
      <c r="AE141" s="44">
        <f t="shared" si="49"/>
        <v>0</v>
      </c>
      <c r="AF141" s="52" t="e">
        <f>HLOOKUP(I141,ElecAvoidedCostsWOCC!$A$5:$Q$50,G141+1,FALSE)</f>
        <v>#N/A</v>
      </c>
      <c r="AG141" s="44" t="e">
        <f t="shared" si="50"/>
        <v>#N/A</v>
      </c>
      <c r="AH141" s="52" t="e">
        <f>HLOOKUP(I141,ElecAvoidedCostsWOCC!$A$5:$Q$50,T141+1,FALSE)</f>
        <v>#N/A</v>
      </c>
      <c r="AI141" s="44" t="e">
        <f t="shared" si="51"/>
        <v>#N/A</v>
      </c>
      <c r="AJ141" s="44" t="e">
        <f t="shared" si="52"/>
        <v>#N/A</v>
      </c>
      <c r="AK141" s="44" t="e">
        <f>HLOOKUP(I141,ElecAvoidedCostsWOCC!$A$5:$Q$50,G141+1,FALSE)*J141*L141</f>
        <v>#N/A</v>
      </c>
      <c r="AL141" s="44" t="e">
        <f t="shared" si="53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54"/>
        <v>0</v>
      </c>
      <c r="AO141" s="47">
        <f t="shared" si="55"/>
        <v>0</v>
      </c>
      <c r="AP141" s="47" t="e">
        <f t="shared" si="56"/>
        <v>#DIV/0!</v>
      </c>
    </row>
    <row r="142" spans="2:42">
      <c r="B142" s="37"/>
      <c r="C142" s="61"/>
      <c r="D142" s="61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38"/>
        <v>0</v>
      </c>
      <c r="U142" s="47">
        <f t="shared" si="39"/>
        <v>0</v>
      </c>
      <c r="V142" s="48">
        <f t="shared" si="40"/>
        <v>0</v>
      </c>
      <c r="W142" s="49">
        <f t="shared" si="41"/>
        <v>0</v>
      </c>
      <c r="X142" s="44">
        <f t="shared" si="42"/>
        <v>0</v>
      </c>
      <c r="Y142" s="44">
        <f t="shared" si="43"/>
        <v>0</v>
      </c>
      <c r="Z142" s="44">
        <f t="shared" si="44"/>
        <v>0</v>
      </c>
      <c r="AA142" s="50">
        <f t="shared" si="45"/>
        <v>0</v>
      </c>
      <c r="AB142" s="51">
        <f t="shared" si="46"/>
        <v>0</v>
      </c>
      <c r="AC142" s="44">
        <f t="shared" si="47"/>
        <v>0</v>
      </c>
      <c r="AD142" s="44">
        <f t="shared" si="48"/>
        <v>0</v>
      </c>
      <c r="AE142" s="44">
        <f t="shared" si="49"/>
        <v>0</v>
      </c>
      <c r="AF142" s="52" t="e">
        <f>HLOOKUP(I142,ElecAvoidedCostsWOCC!$A$5:$Q$50,G142+1,FALSE)</f>
        <v>#N/A</v>
      </c>
      <c r="AG142" s="44" t="e">
        <f t="shared" si="50"/>
        <v>#N/A</v>
      </c>
      <c r="AH142" s="52" t="e">
        <f>HLOOKUP(I142,ElecAvoidedCostsWOCC!$A$5:$Q$50,T142+1,FALSE)</f>
        <v>#N/A</v>
      </c>
      <c r="AI142" s="44" t="e">
        <f t="shared" si="51"/>
        <v>#N/A</v>
      </c>
      <c r="AJ142" s="44" t="e">
        <f t="shared" si="52"/>
        <v>#N/A</v>
      </c>
      <c r="AK142" s="44" t="e">
        <f>HLOOKUP(I142,ElecAvoidedCostsWOCC!$A$5:$Q$50,G142+1,FALSE)*J142*L142</f>
        <v>#N/A</v>
      </c>
      <c r="AL142" s="44" t="e">
        <f t="shared" si="53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54"/>
        <v>0</v>
      </c>
      <c r="AO142" s="47">
        <f t="shared" si="55"/>
        <v>0</v>
      </c>
      <c r="AP142" s="47" t="e">
        <f t="shared" si="56"/>
        <v>#DIV/0!</v>
      </c>
    </row>
    <row r="143" spans="2:42">
      <c r="B143" s="37"/>
      <c r="C143" s="61"/>
      <c r="D143" s="61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38"/>
        <v>0</v>
      </c>
      <c r="U143" s="47">
        <f t="shared" si="39"/>
        <v>0</v>
      </c>
      <c r="V143" s="48">
        <f t="shared" si="40"/>
        <v>0</v>
      </c>
      <c r="W143" s="49">
        <f t="shared" si="41"/>
        <v>0</v>
      </c>
      <c r="X143" s="44">
        <f t="shared" si="42"/>
        <v>0</v>
      </c>
      <c r="Y143" s="44">
        <f t="shared" si="43"/>
        <v>0</v>
      </c>
      <c r="Z143" s="44">
        <f t="shared" si="44"/>
        <v>0</v>
      </c>
      <c r="AA143" s="50">
        <f t="shared" si="45"/>
        <v>0</v>
      </c>
      <c r="AB143" s="51">
        <f t="shared" si="46"/>
        <v>0</v>
      </c>
      <c r="AC143" s="44">
        <f t="shared" si="47"/>
        <v>0</v>
      </c>
      <c r="AD143" s="44">
        <f t="shared" si="48"/>
        <v>0</v>
      </c>
      <c r="AE143" s="44">
        <f t="shared" si="49"/>
        <v>0</v>
      </c>
      <c r="AF143" s="52" t="e">
        <f>HLOOKUP(I143,ElecAvoidedCostsWOCC!$A$5:$Q$50,G143+1,FALSE)</f>
        <v>#N/A</v>
      </c>
      <c r="AG143" s="44" t="e">
        <f t="shared" si="50"/>
        <v>#N/A</v>
      </c>
      <c r="AH143" s="52" t="e">
        <f>HLOOKUP(I143,ElecAvoidedCostsWOCC!$A$5:$Q$50,T143+1,FALSE)</f>
        <v>#N/A</v>
      </c>
      <c r="AI143" s="44" t="e">
        <f t="shared" si="51"/>
        <v>#N/A</v>
      </c>
      <c r="AJ143" s="44" t="e">
        <f t="shared" si="52"/>
        <v>#N/A</v>
      </c>
      <c r="AK143" s="44" t="e">
        <f>HLOOKUP(I143,ElecAvoidedCostsWOCC!$A$5:$Q$50,G143+1,FALSE)*J143*L143</f>
        <v>#N/A</v>
      </c>
      <c r="AL143" s="44" t="e">
        <f t="shared" si="53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54"/>
        <v>0</v>
      </c>
      <c r="AO143" s="47">
        <f t="shared" si="55"/>
        <v>0</v>
      </c>
      <c r="AP143" s="47" t="e">
        <f t="shared" si="56"/>
        <v>#DIV/0!</v>
      </c>
    </row>
    <row r="144" spans="2:42">
      <c r="B144" s="37"/>
      <c r="C144" s="61"/>
      <c r="D144" s="61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38"/>
        <v>0</v>
      </c>
      <c r="U144" s="47">
        <f t="shared" si="39"/>
        <v>0</v>
      </c>
      <c r="V144" s="48">
        <f t="shared" si="40"/>
        <v>0</v>
      </c>
      <c r="W144" s="49">
        <f t="shared" si="41"/>
        <v>0</v>
      </c>
      <c r="X144" s="44">
        <f t="shared" si="42"/>
        <v>0</v>
      </c>
      <c r="Y144" s="44">
        <f t="shared" si="43"/>
        <v>0</v>
      </c>
      <c r="Z144" s="44">
        <f t="shared" si="44"/>
        <v>0</v>
      </c>
      <c r="AA144" s="50">
        <f t="shared" si="45"/>
        <v>0</v>
      </c>
      <c r="AB144" s="51">
        <f t="shared" si="46"/>
        <v>0</v>
      </c>
      <c r="AC144" s="44">
        <f t="shared" si="47"/>
        <v>0</v>
      </c>
      <c r="AD144" s="44">
        <f t="shared" si="48"/>
        <v>0</v>
      </c>
      <c r="AE144" s="44">
        <f t="shared" si="49"/>
        <v>0</v>
      </c>
      <c r="AF144" s="52" t="e">
        <f>HLOOKUP(I144,ElecAvoidedCostsWOCC!$A$5:$Q$50,G144+1,FALSE)</f>
        <v>#N/A</v>
      </c>
      <c r="AG144" s="44" t="e">
        <f t="shared" si="50"/>
        <v>#N/A</v>
      </c>
      <c r="AH144" s="52" t="e">
        <f>HLOOKUP(I144,ElecAvoidedCostsWOCC!$A$5:$Q$50,T144+1,FALSE)</f>
        <v>#N/A</v>
      </c>
      <c r="AI144" s="44" t="e">
        <f t="shared" si="51"/>
        <v>#N/A</v>
      </c>
      <c r="AJ144" s="44" t="e">
        <f t="shared" si="52"/>
        <v>#N/A</v>
      </c>
      <c r="AK144" s="44" t="e">
        <f>HLOOKUP(I144,ElecAvoidedCostsWOCC!$A$5:$Q$50,G144+1,FALSE)*J144*L144</f>
        <v>#N/A</v>
      </c>
      <c r="AL144" s="44" t="e">
        <f t="shared" si="53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54"/>
        <v>0</v>
      </c>
      <c r="AO144" s="47">
        <f t="shared" si="55"/>
        <v>0</v>
      </c>
      <c r="AP144" s="47" t="e">
        <f t="shared" si="56"/>
        <v>#DIV/0!</v>
      </c>
    </row>
    <row r="145" spans="2:42">
      <c r="B145" s="37"/>
      <c r="C145" s="61"/>
      <c r="D145" s="61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38"/>
        <v>0</v>
      </c>
      <c r="U145" s="47">
        <f t="shared" si="39"/>
        <v>0</v>
      </c>
      <c r="V145" s="48">
        <f t="shared" si="40"/>
        <v>0</v>
      </c>
      <c r="W145" s="49">
        <f t="shared" si="41"/>
        <v>0</v>
      </c>
      <c r="X145" s="44">
        <f t="shared" si="42"/>
        <v>0</v>
      </c>
      <c r="Y145" s="44">
        <f t="shared" si="43"/>
        <v>0</v>
      </c>
      <c r="Z145" s="44">
        <f t="shared" si="44"/>
        <v>0</v>
      </c>
      <c r="AA145" s="50">
        <f t="shared" si="45"/>
        <v>0</v>
      </c>
      <c r="AB145" s="51">
        <f t="shared" si="46"/>
        <v>0</v>
      </c>
      <c r="AC145" s="44">
        <f t="shared" si="47"/>
        <v>0</v>
      </c>
      <c r="AD145" s="44">
        <f t="shared" si="48"/>
        <v>0</v>
      </c>
      <c r="AE145" s="44">
        <f t="shared" si="49"/>
        <v>0</v>
      </c>
      <c r="AF145" s="52" t="e">
        <f>HLOOKUP(I145,ElecAvoidedCostsWOCC!$A$5:$Q$50,G145+1,FALSE)</f>
        <v>#N/A</v>
      </c>
      <c r="AG145" s="44" t="e">
        <f t="shared" si="50"/>
        <v>#N/A</v>
      </c>
      <c r="AH145" s="52" t="e">
        <f>HLOOKUP(I145,ElecAvoidedCostsWOCC!$A$5:$Q$50,T145+1,FALSE)</f>
        <v>#N/A</v>
      </c>
      <c r="AI145" s="44" t="e">
        <f t="shared" si="51"/>
        <v>#N/A</v>
      </c>
      <c r="AJ145" s="44" t="e">
        <f t="shared" si="52"/>
        <v>#N/A</v>
      </c>
      <c r="AK145" s="44" t="e">
        <f>HLOOKUP(I145,ElecAvoidedCostsWOCC!$A$5:$Q$50,G145+1,FALSE)*J145*L145</f>
        <v>#N/A</v>
      </c>
      <c r="AL145" s="44" t="e">
        <f t="shared" si="53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54"/>
        <v>0</v>
      </c>
      <c r="AO145" s="47">
        <f t="shared" si="55"/>
        <v>0</v>
      </c>
      <c r="AP145" s="47" t="e">
        <f t="shared" si="56"/>
        <v>#DIV/0!</v>
      </c>
    </row>
    <row r="146" spans="2:42">
      <c r="B146" s="37"/>
      <c r="C146" s="61"/>
      <c r="D146" s="61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38"/>
        <v>0</v>
      </c>
      <c r="U146" s="47">
        <f t="shared" si="39"/>
        <v>0</v>
      </c>
      <c r="V146" s="48">
        <f t="shared" si="40"/>
        <v>0</v>
      </c>
      <c r="W146" s="49">
        <f t="shared" si="41"/>
        <v>0</v>
      </c>
      <c r="X146" s="44">
        <f t="shared" si="42"/>
        <v>0</v>
      </c>
      <c r="Y146" s="44">
        <f t="shared" si="43"/>
        <v>0</v>
      </c>
      <c r="Z146" s="44">
        <f t="shared" si="44"/>
        <v>0</v>
      </c>
      <c r="AA146" s="50">
        <f t="shared" si="45"/>
        <v>0</v>
      </c>
      <c r="AB146" s="51">
        <f t="shared" si="46"/>
        <v>0</v>
      </c>
      <c r="AC146" s="44">
        <f t="shared" si="47"/>
        <v>0</v>
      </c>
      <c r="AD146" s="44">
        <f t="shared" si="48"/>
        <v>0</v>
      </c>
      <c r="AE146" s="44">
        <f t="shared" si="49"/>
        <v>0</v>
      </c>
      <c r="AF146" s="52" t="e">
        <f>HLOOKUP(I146,ElecAvoidedCostsWOCC!$A$5:$Q$50,G146+1,FALSE)</f>
        <v>#N/A</v>
      </c>
      <c r="AG146" s="44" t="e">
        <f t="shared" si="50"/>
        <v>#N/A</v>
      </c>
      <c r="AH146" s="52" t="e">
        <f>HLOOKUP(I146,ElecAvoidedCostsWOCC!$A$5:$Q$50,T146+1,FALSE)</f>
        <v>#N/A</v>
      </c>
      <c r="AI146" s="44" t="e">
        <f t="shared" si="51"/>
        <v>#N/A</v>
      </c>
      <c r="AJ146" s="44" t="e">
        <f t="shared" si="52"/>
        <v>#N/A</v>
      </c>
      <c r="AK146" s="44" t="e">
        <f>HLOOKUP(I146,ElecAvoidedCostsWOCC!$A$5:$Q$50,G146+1,FALSE)*J146*L146</f>
        <v>#N/A</v>
      </c>
      <c r="AL146" s="44" t="e">
        <f t="shared" si="53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54"/>
        <v>0</v>
      </c>
      <c r="AO146" s="47">
        <f t="shared" si="55"/>
        <v>0</v>
      </c>
      <c r="AP146" s="47" t="e">
        <f t="shared" si="56"/>
        <v>#DIV/0!</v>
      </c>
    </row>
    <row r="147" spans="2:42">
      <c r="B147" s="37"/>
      <c r="C147" s="61"/>
      <c r="D147" s="61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38"/>
        <v>0</v>
      </c>
      <c r="U147" s="47">
        <f t="shared" si="39"/>
        <v>0</v>
      </c>
      <c r="V147" s="48">
        <f t="shared" si="40"/>
        <v>0</v>
      </c>
      <c r="W147" s="49">
        <f t="shared" si="41"/>
        <v>0</v>
      </c>
      <c r="X147" s="44">
        <f t="shared" si="42"/>
        <v>0</v>
      </c>
      <c r="Y147" s="44">
        <f t="shared" si="43"/>
        <v>0</v>
      </c>
      <c r="Z147" s="44">
        <f t="shared" si="44"/>
        <v>0</v>
      </c>
      <c r="AA147" s="50">
        <f t="shared" si="45"/>
        <v>0</v>
      </c>
      <c r="AB147" s="51">
        <f t="shared" si="46"/>
        <v>0</v>
      </c>
      <c r="AC147" s="44">
        <f t="shared" si="47"/>
        <v>0</v>
      </c>
      <c r="AD147" s="44">
        <f t="shared" si="48"/>
        <v>0</v>
      </c>
      <c r="AE147" s="44">
        <f t="shared" si="49"/>
        <v>0</v>
      </c>
      <c r="AF147" s="52" t="e">
        <f>HLOOKUP(I147,ElecAvoidedCostsWOCC!$A$5:$Q$50,G147+1,FALSE)</f>
        <v>#N/A</v>
      </c>
      <c r="AG147" s="44" t="e">
        <f t="shared" si="50"/>
        <v>#N/A</v>
      </c>
      <c r="AH147" s="52" t="e">
        <f>HLOOKUP(I147,ElecAvoidedCostsWOCC!$A$5:$Q$50,T147+1,FALSE)</f>
        <v>#N/A</v>
      </c>
      <c r="AI147" s="44" t="e">
        <f t="shared" si="51"/>
        <v>#N/A</v>
      </c>
      <c r="AJ147" s="44" t="e">
        <f t="shared" si="52"/>
        <v>#N/A</v>
      </c>
      <c r="AK147" s="44" t="e">
        <f>HLOOKUP(I147,ElecAvoidedCostsWOCC!$A$5:$Q$50,G147+1,FALSE)*J147*L147</f>
        <v>#N/A</v>
      </c>
      <c r="AL147" s="44" t="e">
        <f t="shared" si="53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54"/>
        <v>0</v>
      </c>
      <c r="AO147" s="47">
        <f t="shared" si="55"/>
        <v>0</v>
      </c>
      <c r="AP147" s="47" t="e">
        <f t="shared" si="56"/>
        <v>#DIV/0!</v>
      </c>
    </row>
    <row r="148" spans="2:42">
      <c r="B148" s="37"/>
      <c r="C148" s="61"/>
      <c r="D148" s="61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38"/>
        <v>0</v>
      </c>
      <c r="U148" s="47">
        <f t="shared" si="39"/>
        <v>0</v>
      </c>
      <c r="V148" s="48">
        <f t="shared" si="40"/>
        <v>0</v>
      </c>
      <c r="W148" s="49">
        <f t="shared" si="41"/>
        <v>0</v>
      </c>
      <c r="X148" s="44">
        <f t="shared" si="42"/>
        <v>0</v>
      </c>
      <c r="Y148" s="44">
        <f t="shared" si="43"/>
        <v>0</v>
      </c>
      <c r="Z148" s="44">
        <f t="shared" si="44"/>
        <v>0</v>
      </c>
      <c r="AA148" s="50">
        <f t="shared" si="45"/>
        <v>0</v>
      </c>
      <c r="AB148" s="51">
        <f t="shared" si="46"/>
        <v>0</v>
      </c>
      <c r="AC148" s="44">
        <f t="shared" si="47"/>
        <v>0</v>
      </c>
      <c r="AD148" s="44">
        <f t="shared" si="48"/>
        <v>0</v>
      </c>
      <c r="AE148" s="44">
        <f t="shared" si="49"/>
        <v>0</v>
      </c>
      <c r="AF148" s="52" t="e">
        <f>HLOOKUP(I148,ElecAvoidedCostsWOCC!$A$5:$Q$50,G148+1,FALSE)</f>
        <v>#N/A</v>
      </c>
      <c r="AG148" s="44" t="e">
        <f t="shared" si="50"/>
        <v>#N/A</v>
      </c>
      <c r="AH148" s="52" t="e">
        <f>HLOOKUP(I148,ElecAvoidedCostsWOCC!$A$5:$Q$50,T148+1,FALSE)</f>
        <v>#N/A</v>
      </c>
      <c r="AI148" s="44" t="e">
        <f t="shared" si="51"/>
        <v>#N/A</v>
      </c>
      <c r="AJ148" s="44" t="e">
        <f t="shared" si="52"/>
        <v>#N/A</v>
      </c>
      <c r="AK148" s="44" t="e">
        <f>HLOOKUP(I148,ElecAvoidedCostsWOCC!$A$5:$Q$50,G148+1,FALSE)*J148*L148</f>
        <v>#N/A</v>
      </c>
      <c r="AL148" s="44" t="e">
        <f t="shared" si="53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54"/>
        <v>0</v>
      </c>
      <c r="AO148" s="47">
        <f t="shared" si="55"/>
        <v>0</v>
      </c>
      <c r="AP148" s="47" t="e">
        <f t="shared" si="56"/>
        <v>#DIV/0!</v>
      </c>
    </row>
    <row r="149" spans="2:42">
      <c r="B149" s="37"/>
      <c r="C149" s="61"/>
      <c r="D149" s="61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38"/>
        <v>0</v>
      </c>
      <c r="U149" s="47">
        <f t="shared" si="39"/>
        <v>0</v>
      </c>
      <c r="V149" s="48">
        <f t="shared" si="40"/>
        <v>0</v>
      </c>
      <c r="W149" s="49">
        <f t="shared" si="41"/>
        <v>0</v>
      </c>
      <c r="X149" s="44">
        <f t="shared" si="42"/>
        <v>0</v>
      </c>
      <c r="Y149" s="44">
        <f t="shared" si="43"/>
        <v>0</v>
      </c>
      <c r="Z149" s="44">
        <f t="shared" si="44"/>
        <v>0</v>
      </c>
      <c r="AA149" s="50">
        <f t="shared" si="45"/>
        <v>0</v>
      </c>
      <c r="AB149" s="51">
        <f t="shared" si="46"/>
        <v>0</v>
      </c>
      <c r="AC149" s="44">
        <f t="shared" si="47"/>
        <v>0</v>
      </c>
      <c r="AD149" s="44">
        <f t="shared" si="48"/>
        <v>0</v>
      </c>
      <c r="AE149" s="44">
        <f t="shared" si="49"/>
        <v>0</v>
      </c>
      <c r="AF149" s="52" t="e">
        <f>HLOOKUP(I149,ElecAvoidedCostsWOCC!$A$5:$Q$50,G149+1,FALSE)</f>
        <v>#N/A</v>
      </c>
      <c r="AG149" s="44" t="e">
        <f t="shared" si="50"/>
        <v>#N/A</v>
      </c>
      <c r="AH149" s="52" t="e">
        <f>HLOOKUP(I149,ElecAvoidedCostsWOCC!$A$5:$Q$50,T149+1,FALSE)</f>
        <v>#N/A</v>
      </c>
      <c r="AI149" s="44" t="e">
        <f t="shared" si="51"/>
        <v>#N/A</v>
      </c>
      <c r="AJ149" s="44" t="e">
        <f t="shared" si="52"/>
        <v>#N/A</v>
      </c>
      <c r="AK149" s="44" t="e">
        <f>HLOOKUP(I149,ElecAvoidedCostsWOCC!$A$5:$Q$50,G149+1,FALSE)*J149*L149</f>
        <v>#N/A</v>
      </c>
      <c r="AL149" s="44" t="e">
        <f t="shared" si="53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54"/>
        <v>0</v>
      </c>
      <c r="AO149" s="47">
        <f t="shared" si="55"/>
        <v>0</v>
      </c>
      <c r="AP149" s="47" t="e">
        <f t="shared" si="56"/>
        <v>#DIV/0!</v>
      </c>
    </row>
    <row r="150" spans="2:42">
      <c r="B150" s="37"/>
      <c r="C150" s="61"/>
      <c r="D150" s="61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38"/>
        <v>0</v>
      </c>
      <c r="U150" s="47">
        <f t="shared" si="39"/>
        <v>0</v>
      </c>
      <c r="V150" s="48">
        <f t="shared" si="40"/>
        <v>0</v>
      </c>
      <c r="W150" s="49">
        <f t="shared" si="41"/>
        <v>0</v>
      </c>
      <c r="X150" s="44">
        <f t="shared" si="42"/>
        <v>0</v>
      </c>
      <c r="Y150" s="44">
        <f t="shared" si="43"/>
        <v>0</v>
      </c>
      <c r="Z150" s="44">
        <f t="shared" si="44"/>
        <v>0</v>
      </c>
      <c r="AA150" s="50">
        <f t="shared" si="45"/>
        <v>0</v>
      </c>
      <c r="AB150" s="51">
        <f t="shared" si="46"/>
        <v>0</v>
      </c>
      <c r="AC150" s="44">
        <f t="shared" si="47"/>
        <v>0</v>
      </c>
      <c r="AD150" s="44">
        <f t="shared" si="48"/>
        <v>0</v>
      </c>
      <c r="AE150" s="44">
        <f t="shared" si="49"/>
        <v>0</v>
      </c>
      <c r="AF150" s="52" t="e">
        <f>HLOOKUP(I150,ElecAvoidedCostsWOCC!$A$5:$Q$50,G150+1,FALSE)</f>
        <v>#N/A</v>
      </c>
      <c r="AG150" s="44" t="e">
        <f t="shared" si="50"/>
        <v>#N/A</v>
      </c>
      <c r="AH150" s="52" t="e">
        <f>HLOOKUP(I150,ElecAvoidedCostsWOCC!$A$5:$Q$50,T150+1,FALSE)</f>
        <v>#N/A</v>
      </c>
      <c r="AI150" s="44" t="e">
        <f t="shared" si="51"/>
        <v>#N/A</v>
      </c>
      <c r="AJ150" s="44" t="e">
        <f t="shared" si="52"/>
        <v>#N/A</v>
      </c>
      <c r="AK150" s="44" t="e">
        <f>HLOOKUP(I150,ElecAvoidedCostsWOCC!$A$5:$Q$50,G150+1,FALSE)*J150*L150</f>
        <v>#N/A</v>
      </c>
      <c r="AL150" s="44" t="e">
        <f t="shared" si="53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54"/>
        <v>0</v>
      </c>
      <c r="AO150" s="47">
        <f t="shared" si="55"/>
        <v>0</v>
      </c>
      <c r="AP150" s="47" t="e">
        <f t="shared" si="56"/>
        <v>#DIV/0!</v>
      </c>
    </row>
    <row r="151" spans="2:42">
      <c r="B151" s="37"/>
      <c r="C151" s="61"/>
      <c r="D151" s="61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ref="T151:T172" si="57">G151+H151</f>
        <v>0</v>
      </c>
      <c r="U151" s="47">
        <f t="shared" ref="U151:U172" si="58">(O151/$A$10)*T151</f>
        <v>0</v>
      </c>
      <c r="V151" s="48">
        <f t="shared" ref="V151:V172" si="59">N151-M151</f>
        <v>0</v>
      </c>
      <c r="W151" s="49">
        <f t="shared" ref="W151:W172" si="60">(O151/A$10)</f>
        <v>0</v>
      </c>
      <c r="X151" s="44">
        <f t="shared" ref="X151:X172" si="61">W151*A$8</f>
        <v>0</v>
      </c>
      <c r="Y151" s="44">
        <f t="shared" ref="Y151:Y172" si="62">Q151-P151</f>
        <v>0</v>
      </c>
      <c r="Z151" s="44">
        <f t="shared" ref="Z151:Z172" si="63">X151+(A$6*W151)</f>
        <v>0</v>
      </c>
      <c r="AA151" s="50">
        <f t="shared" ref="AA151:AA172" si="64">Q151+X151</f>
        <v>0</v>
      </c>
      <c r="AB151" s="51">
        <f t="shared" ref="AB151:AB172" si="65">Z151/(1+ElecDiscountRate)^1</f>
        <v>0</v>
      </c>
      <c r="AC151" s="44">
        <f t="shared" ref="AC151:AC172" si="66">AA151/(1+ElecDiscountRate)^1</f>
        <v>0</v>
      </c>
      <c r="AD151" s="44">
        <f t="shared" ref="AD151:AD172" si="67">-PV(ElecDiscountRate,T151,R151)*J151</f>
        <v>0</v>
      </c>
      <c r="AE151" s="44">
        <f t="shared" ref="AE151:AE172" si="68">-PV(ElecDiscountRate,T151,S151)*J151</f>
        <v>0</v>
      </c>
      <c r="AF151" s="52" t="e">
        <f>HLOOKUP(I151,ElecAvoidedCostsWOCC!$A$5:$Q$50,G151+1,FALSE)</f>
        <v>#N/A</v>
      </c>
      <c r="AG151" s="44" t="e">
        <f t="shared" ref="AG151:AG172" si="69">AF151*J151*K151</f>
        <v>#N/A</v>
      </c>
      <c r="AH151" s="52" t="e">
        <f>HLOOKUP(I151,ElecAvoidedCostsWOCC!$A$5:$Q$50,T151+1,FALSE)</f>
        <v>#N/A</v>
      </c>
      <c r="AI151" s="44" t="e">
        <f t="shared" ref="AI151:AI172" si="70">AH151*J151*L151</f>
        <v>#N/A</v>
      </c>
      <c r="AJ151" s="44" t="e">
        <f t="shared" ref="AJ151:AJ172" si="71">AG151+AI151</f>
        <v>#N/A</v>
      </c>
      <c r="AK151" s="44" t="e">
        <f>HLOOKUP(I151,ElecAvoidedCostsWOCC!$A$5:$Q$50,G151+1,FALSE)*J151*L151</f>
        <v>#N/A</v>
      </c>
      <c r="AL151" s="44" t="e">
        <f t="shared" ref="AL151:AL172" si="72">AG151+AI151-AK151</f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ref="AN151:AN172" si="73">AM151*1.1+AD151+AE151</f>
        <v>0</v>
      </c>
      <c r="AO151" s="47">
        <f t="shared" ref="AO151:AO172" si="74">IFERROR(AM151/AB151,0)</f>
        <v>0</v>
      </c>
      <c r="AP151" s="47" t="e">
        <f t="shared" ref="AP151:AP172" si="75">AN151/AC151</f>
        <v>#DIV/0!</v>
      </c>
    </row>
    <row r="152" spans="2:42">
      <c r="B152" s="37"/>
      <c r="C152" s="61"/>
      <c r="D152" s="61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7"/>
        <v>0</v>
      </c>
      <c r="U152" s="47">
        <f t="shared" si="58"/>
        <v>0</v>
      </c>
      <c r="V152" s="48">
        <f t="shared" si="59"/>
        <v>0</v>
      </c>
      <c r="W152" s="49">
        <f t="shared" si="60"/>
        <v>0</v>
      </c>
      <c r="X152" s="44">
        <f t="shared" si="61"/>
        <v>0</v>
      </c>
      <c r="Y152" s="44">
        <f t="shared" si="62"/>
        <v>0</v>
      </c>
      <c r="Z152" s="44">
        <f t="shared" si="63"/>
        <v>0</v>
      </c>
      <c r="AA152" s="50">
        <f t="shared" si="64"/>
        <v>0</v>
      </c>
      <c r="AB152" s="51">
        <f t="shared" si="65"/>
        <v>0</v>
      </c>
      <c r="AC152" s="44">
        <f t="shared" si="66"/>
        <v>0</v>
      </c>
      <c r="AD152" s="44">
        <f t="shared" si="67"/>
        <v>0</v>
      </c>
      <c r="AE152" s="44">
        <f t="shared" si="68"/>
        <v>0</v>
      </c>
      <c r="AF152" s="52" t="e">
        <f>HLOOKUP(I152,ElecAvoidedCostsWOCC!$A$5:$Q$50,G152+1,FALSE)</f>
        <v>#N/A</v>
      </c>
      <c r="AG152" s="44" t="e">
        <f t="shared" si="69"/>
        <v>#N/A</v>
      </c>
      <c r="AH152" s="52" t="e">
        <f>HLOOKUP(I152,ElecAvoidedCostsWOCC!$A$5:$Q$50,T152+1,FALSE)</f>
        <v>#N/A</v>
      </c>
      <c r="AI152" s="44" t="e">
        <f t="shared" si="70"/>
        <v>#N/A</v>
      </c>
      <c r="AJ152" s="44" t="e">
        <f t="shared" si="71"/>
        <v>#N/A</v>
      </c>
      <c r="AK152" s="44" t="e">
        <f>HLOOKUP(I152,ElecAvoidedCostsWOCC!$A$5:$Q$50,G152+1,FALSE)*J152*L152</f>
        <v>#N/A</v>
      </c>
      <c r="AL152" s="44" t="e">
        <f t="shared" si="72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73"/>
        <v>0</v>
      </c>
      <c r="AO152" s="47">
        <f t="shared" si="74"/>
        <v>0</v>
      </c>
      <c r="AP152" s="47" t="e">
        <f t="shared" si="75"/>
        <v>#DIV/0!</v>
      </c>
    </row>
    <row r="153" spans="2:42">
      <c r="B153" s="37"/>
      <c r="C153" s="61"/>
      <c r="D153" s="61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7"/>
        <v>0</v>
      </c>
      <c r="U153" s="47">
        <f t="shared" si="58"/>
        <v>0</v>
      </c>
      <c r="V153" s="48">
        <f t="shared" si="59"/>
        <v>0</v>
      </c>
      <c r="W153" s="49">
        <f t="shared" si="60"/>
        <v>0</v>
      </c>
      <c r="X153" s="44">
        <f t="shared" si="61"/>
        <v>0</v>
      </c>
      <c r="Y153" s="44">
        <f t="shared" si="62"/>
        <v>0</v>
      </c>
      <c r="Z153" s="44">
        <f t="shared" si="63"/>
        <v>0</v>
      </c>
      <c r="AA153" s="50">
        <f t="shared" si="64"/>
        <v>0</v>
      </c>
      <c r="AB153" s="51">
        <f t="shared" si="65"/>
        <v>0</v>
      </c>
      <c r="AC153" s="44">
        <f t="shared" si="66"/>
        <v>0</v>
      </c>
      <c r="AD153" s="44">
        <f t="shared" si="67"/>
        <v>0</v>
      </c>
      <c r="AE153" s="44">
        <f t="shared" si="68"/>
        <v>0</v>
      </c>
      <c r="AF153" s="52" t="e">
        <f>HLOOKUP(I153,ElecAvoidedCostsWOCC!$A$5:$Q$50,G153+1,FALSE)</f>
        <v>#N/A</v>
      </c>
      <c r="AG153" s="44" t="e">
        <f t="shared" si="69"/>
        <v>#N/A</v>
      </c>
      <c r="AH153" s="52" t="e">
        <f>HLOOKUP(I153,ElecAvoidedCostsWOCC!$A$5:$Q$50,T153+1,FALSE)</f>
        <v>#N/A</v>
      </c>
      <c r="AI153" s="44" t="e">
        <f t="shared" si="70"/>
        <v>#N/A</v>
      </c>
      <c r="AJ153" s="44" t="e">
        <f t="shared" si="71"/>
        <v>#N/A</v>
      </c>
      <c r="AK153" s="44" t="e">
        <f>HLOOKUP(I153,ElecAvoidedCostsWOCC!$A$5:$Q$50,G153+1,FALSE)*J153*L153</f>
        <v>#N/A</v>
      </c>
      <c r="AL153" s="44" t="e">
        <f t="shared" si="72"/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73"/>
        <v>0</v>
      </c>
      <c r="AO153" s="47">
        <f t="shared" si="74"/>
        <v>0</v>
      </c>
      <c r="AP153" s="47" t="e">
        <f t="shared" si="75"/>
        <v>#DIV/0!</v>
      </c>
    </row>
    <row r="154" spans="2:42">
      <c r="B154" s="37"/>
      <c r="C154" s="61"/>
      <c r="D154" s="61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7"/>
        <v>0</v>
      </c>
      <c r="U154" s="47">
        <f t="shared" si="58"/>
        <v>0</v>
      </c>
      <c r="V154" s="48">
        <f t="shared" si="59"/>
        <v>0</v>
      </c>
      <c r="W154" s="49">
        <f t="shared" si="60"/>
        <v>0</v>
      </c>
      <c r="X154" s="44">
        <f t="shared" si="61"/>
        <v>0</v>
      </c>
      <c r="Y154" s="44">
        <f t="shared" si="62"/>
        <v>0</v>
      </c>
      <c r="Z154" s="44">
        <f t="shared" si="63"/>
        <v>0</v>
      </c>
      <c r="AA154" s="50">
        <f t="shared" si="64"/>
        <v>0</v>
      </c>
      <c r="AB154" s="51">
        <f t="shared" si="65"/>
        <v>0</v>
      </c>
      <c r="AC154" s="44">
        <f t="shared" si="66"/>
        <v>0</v>
      </c>
      <c r="AD154" s="44">
        <f t="shared" si="67"/>
        <v>0</v>
      </c>
      <c r="AE154" s="44">
        <f t="shared" si="68"/>
        <v>0</v>
      </c>
      <c r="AF154" s="52" t="e">
        <f>HLOOKUP(I154,ElecAvoidedCostsWOCC!$A$5:$Q$50,G154+1,FALSE)</f>
        <v>#N/A</v>
      </c>
      <c r="AG154" s="44" t="e">
        <f t="shared" si="69"/>
        <v>#N/A</v>
      </c>
      <c r="AH154" s="52" t="e">
        <f>HLOOKUP(I154,ElecAvoidedCostsWOCC!$A$5:$Q$50,T154+1,FALSE)</f>
        <v>#N/A</v>
      </c>
      <c r="AI154" s="44" t="e">
        <f t="shared" si="70"/>
        <v>#N/A</v>
      </c>
      <c r="AJ154" s="44" t="e">
        <f t="shared" si="71"/>
        <v>#N/A</v>
      </c>
      <c r="AK154" s="44" t="e">
        <f>HLOOKUP(I154,ElecAvoidedCostsWOCC!$A$5:$Q$50,G154+1,FALSE)*J154*L154</f>
        <v>#N/A</v>
      </c>
      <c r="AL154" s="44" t="e">
        <f t="shared" si="72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3"/>
        <v>0</v>
      </c>
      <c r="AO154" s="47">
        <f t="shared" si="74"/>
        <v>0</v>
      </c>
      <c r="AP154" s="47" t="e">
        <f t="shared" si="75"/>
        <v>#DIV/0!</v>
      </c>
    </row>
    <row r="155" spans="2:42">
      <c r="B155" s="37"/>
      <c r="C155" s="61"/>
      <c r="D155" s="61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7"/>
        <v>0</v>
      </c>
      <c r="U155" s="47">
        <f t="shared" si="58"/>
        <v>0</v>
      </c>
      <c r="V155" s="48">
        <f t="shared" si="59"/>
        <v>0</v>
      </c>
      <c r="W155" s="49">
        <f t="shared" si="60"/>
        <v>0</v>
      </c>
      <c r="X155" s="44">
        <f t="shared" si="61"/>
        <v>0</v>
      </c>
      <c r="Y155" s="44">
        <f t="shared" si="62"/>
        <v>0</v>
      </c>
      <c r="Z155" s="44">
        <f t="shared" si="63"/>
        <v>0</v>
      </c>
      <c r="AA155" s="50">
        <f t="shared" si="64"/>
        <v>0</v>
      </c>
      <c r="AB155" s="51">
        <f t="shared" si="65"/>
        <v>0</v>
      </c>
      <c r="AC155" s="44">
        <f t="shared" si="66"/>
        <v>0</v>
      </c>
      <c r="AD155" s="44">
        <f t="shared" si="67"/>
        <v>0</v>
      </c>
      <c r="AE155" s="44">
        <f t="shared" si="68"/>
        <v>0</v>
      </c>
      <c r="AF155" s="52" t="e">
        <f>HLOOKUP(I155,ElecAvoidedCostsWOCC!$A$5:$Q$50,G155+1,FALSE)</f>
        <v>#N/A</v>
      </c>
      <c r="AG155" s="44" t="e">
        <f t="shared" si="69"/>
        <v>#N/A</v>
      </c>
      <c r="AH155" s="52" t="e">
        <f>HLOOKUP(I155,ElecAvoidedCostsWOCC!$A$5:$Q$50,T155+1,FALSE)</f>
        <v>#N/A</v>
      </c>
      <c r="AI155" s="44" t="e">
        <f t="shared" si="70"/>
        <v>#N/A</v>
      </c>
      <c r="AJ155" s="44" t="e">
        <f t="shared" si="71"/>
        <v>#N/A</v>
      </c>
      <c r="AK155" s="44" t="e">
        <f>HLOOKUP(I155,ElecAvoidedCostsWOCC!$A$5:$Q$50,G155+1,FALSE)*J155*L155</f>
        <v>#N/A</v>
      </c>
      <c r="AL155" s="44" t="e">
        <f t="shared" si="72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3"/>
        <v>0</v>
      </c>
      <c r="AO155" s="47">
        <f t="shared" si="74"/>
        <v>0</v>
      </c>
      <c r="AP155" s="47" t="e">
        <f t="shared" si="75"/>
        <v>#DIV/0!</v>
      </c>
    </row>
    <row r="156" spans="2:42">
      <c r="B156" s="37"/>
      <c r="C156" s="61"/>
      <c r="D156" s="61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0</v>
      </c>
      <c r="AB156" s="51">
        <f t="shared" si="65"/>
        <v>0</v>
      </c>
      <c r="AC156" s="44">
        <f t="shared" si="66"/>
        <v>0</v>
      </c>
      <c r="AD156" s="44">
        <f t="shared" si="67"/>
        <v>0</v>
      </c>
      <c r="AE156" s="44">
        <f t="shared" si="68"/>
        <v>0</v>
      </c>
      <c r="AF156" s="52" t="e">
        <f>HLOOKUP(I156,ElecAvoidedCostsWOCC!$A$5:$Q$50,G156+1,FALSE)</f>
        <v>#N/A</v>
      </c>
      <c r="AG156" s="44" t="e">
        <f t="shared" si="69"/>
        <v>#N/A</v>
      </c>
      <c r="AH156" s="52" t="e">
        <f>HLOOKUP(I156,ElecAvoidedCostsWOCC!$A$5:$Q$50,T156+1,FALSE)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HLOOKUP(I156,ElecAvoidedCostsWOCC!$A$5:$Q$50,G156+1,FALSE)*J156*L156</f>
        <v>#N/A</v>
      </c>
      <c r="AL156" s="44" t="e">
        <f t="shared" si="72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 t="e">
        <f t="shared" si="75"/>
        <v>#DIV/0!</v>
      </c>
    </row>
    <row r="157" spans="2:42">
      <c r="B157" s="37"/>
      <c r="C157" s="61"/>
      <c r="D157" s="61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0</v>
      </c>
      <c r="AB157" s="51">
        <f t="shared" si="65"/>
        <v>0</v>
      </c>
      <c r="AC157" s="44">
        <f t="shared" si="66"/>
        <v>0</v>
      </c>
      <c r="AD157" s="44">
        <f t="shared" si="67"/>
        <v>0</v>
      </c>
      <c r="AE157" s="44">
        <f t="shared" si="68"/>
        <v>0</v>
      </c>
      <c r="AF157" s="52" t="e">
        <f>HLOOKUP(I157,ElecAvoidedCostsWOCC!$A$5:$Q$50,G157+1,FALSE)</f>
        <v>#N/A</v>
      </c>
      <c r="AG157" s="44" t="e">
        <f t="shared" si="69"/>
        <v>#N/A</v>
      </c>
      <c r="AH157" s="52" t="e">
        <f>HLOOKUP(I157,ElecAvoidedCostsWOCC!$A$5:$Q$50,T157+1,FALSE)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HLOOKUP(I157,ElecAvoidedCostsWOCC!$A$5:$Q$50,G157+1,FALSE)*J157*L157</f>
        <v>#N/A</v>
      </c>
      <c r="AL157" s="44" t="e">
        <f t="shared" si="72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 t="e">
        <f t="shared" si="75"/>
        <v>#DIV/0!</v>
      </c>
    </row>
    <row r="158" spans="2:42">
      <c r="B158" s="37"/>
      <c r="C158" s="61"/>
      <c r="D158" s="61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7"/>
        <v>0</v>
      </c>
      <c r="U158" s="47">
        <f t="shared" si="58"/>
        <v>0</v>
      </c>
      <c r="V158" s="48">
        <f t="shared" si="59"/>
        <v>0</v>
      </c>
      <c r="W158" s="49">
        <f t="shared" si="60"/>
        <v>0</v>
      </c>
      <c r="X158" s="44">
        <f t="shared" si="61"/>
        <v>0</v>
      </c>
      <c r="Y158" s="44">
        <f t="shared" si="62"/>
        <v>0</v>
      </c>
      <c r="Z158" s="44">
        <f t="shared" si="63"/>
        <v>0</v>
      </c>
      <c r="AA158" s="50">
        <f t="shared" si="64"/>
        <v>0</v>
      </c>
      <c r="AB158" s="51">
        <f t="shared" si="65"/>
        <v>0</v>
      </c>
      <c r="AC158" s="44">
        <f t="shared" si="66"/>
        <v>0</v>
      </c>
      <c r="AD158" s="44">
        <f t="shared" si="67"/>
        <v>0</v>
      </c>
      <c r="AE158" s="44">
        <f t="shared" si="68"/>
        <v>0</v>
      </c>
      <c r="AF158" s="52" t="e">
        <f>HLOOKUP(I158,ElecAvoidedCostsWOCC!$A$5:$Q$50,G158+1,FALSE)</f>
        <v>#N/A</v>
      </c>
      <c r="AG158" s="44" t="e">
        <f t="shared" si="69"/>
        <v>#N/A</v>
      </c>
      <c r="AH158" s="52" t="e">
        <f>HLOOKUP(I158,ElecAvoidedCostsWOCC!$A$5:$Q$50,T158+1,FALSE)</f>
        <v>#N/A</v>
      </c>
      <c r="AI158" s="44" t="e">
        <f t="shared" si="70"/>
        <v>#N/A</v>
      </c>
      <c r="AJ158" s="44" t="e">
        <f t="shared" si="71"/>
        <v>#N/A</v>
      </c>
      <c r="AK158" s="44" t="e">
        <f>HLOOKUP(I158,ElecAvoidedCostsWOCC!$A$5:$Q$50,G158+1,FALSE)*J158*L158</f>
        <v>#N/A</v>
      </c>
      <c r="AL158" s="44" t="e">
        <f t="shared" si="72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3"/>
        <v>0</v>
      </c>
      <c r="AO158" s="47">
        <f t="shared" si="74"/>
        <v>0</v>
      </c>
      <c r="AP158" s="47" t="e">
        <f t="shared" si="75"/>
        <v>#DIV/0!</v>
      </c>
    </row>
    <row r="159" spans="2:42">
      <c r="B159" s="37"/>
      <c r="C159" s="61"/>
      <c r="D159" s="61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7"/>
        <v>0</v>
      </c>
      <c r="U159" s="47">
        <f t="shared" si="58"/>
        <v>0</v>
      </c>
      <c r="V159" s="48">
        <f t="shared" si="59"/>
        <v>0</v>
      </c>
      <c r="W159" s="49">
        <f t="shared" si="60"/>
        <v>0</v>
      </c>
      <c r="X159" s="44">
        <f t="shared" si="61"/>
        <v>0</v>
      </c>
      <c r="Y159" s="44">
        <f t="shared" si="62"/>
        <v>0</v>
      </c>
      <c r="Z159" s="44">
        <f t="shared" si="63"/>
        <v>0</v>
      </c>
      <c r="AA159" s="50">
        <f t="shared" si="64"/>
        <v>0</v>
      </c>
      <c r="AB159" s="51">
        <f t="shared" si="65"/>
        <v>0</v>
      </c>
      <c r="AC159" s="44">
        <f t="shared" si="66"/>
        <v>0</v>
      </c>
      <c r="AD159" s="44">
        <f t="shared" si="67"/>
        <v>0</v>
      </c>
      <c r="AE159" s="44">
        <f t="shared" si="68"/>
        <v>0</v>
      </c>
      <c r="AF159" s="52" t="e">
        <f>HLOOKUP(I159,ElecAvoidedCostsWOCC!$A$5:$Q$50,G159+1,FALSE)</f>
        <v>#N/A</v>
      </c>
      <c r="AG159" s="44" t="e">
        <f t="shared" si="69"/>
        <v>#N/A</v>
      </c>
      <c r="AH159" s="52" t="e">
        <f>HLOOKUP(I159,ElecAvoidedCostsWOCC!$A$5:$Q$50,T159+1,FALSE)</f>
        <v>#N/A</v>
      </c>
      <c r="AI159" s="44" t="e">
        <f t="shared" si="70"/>
        <v>#N/A</v>
      </c>
      <c r="AJ159" s="44" t="e">
        <f t="shared" si="71"/>
        <v>#N/A</v>
      </c>
      <c r="AK159" s="44" t="e">
        <f>HLOOKUP(I159,ElecAvoidedCostsWOCC!$A$5:$Q$50,G159+1,FALSE)*J159*L159</f>
        <v>#N/A</v>
      </c>
      <c r="AL159" s="44" t="e">
        <f t="shared" si="72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3"/>
        <v>0</v>
      </c>
      <c r="AO159" s="47">
        <f t="shared" si="74"/>
        <v>0</v>
      </c>
      <c r="AP159" s="47" t="e">
        <f t="shared" si="75"/>
        <v>#DIV/0!</v>
      </c>
    </row>
    <row r="160" spans="2:42">
      <c r="B160" s="37"/>
      <c r="C160" s="61"/>
      <c r="D160" s="61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HLOOKUP(I160,ElecAvoidedCostsWOCC!$A$5:$Q$50,G160+1,FALSE)</f>
        <v>#N/A</v>
      </c>
      <c r="AG160" s="44" t="e">
        <f t="shared" si="69"/>
        <v>#N/A</v>
      </c>
      <c r="AH160" s="52" t="e">
        <f>HLOOKUP(I160,ElecAvoidedCostsWOCC!$A$5:$Q$50,T160+1,FALSE)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HLOOKUP(I160,ElecAvoidedCostsWOCC!$A$5:$Q$50,G160+1,FALSE)*J160*L160</f>
        <v>#N/A</v>
      </c>
      <c r="AL160" s="44" t="e">
        <f t="shared" si="72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>
      <c r="B161" s="37"/>
      <c r="C161" s="61"/>
      <c r="D161" s="61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0</v>
      </c>
      <c r="AB161" s="51">
        <f t="shared" si="65"/>
        <v>0</v>
      </c>
      <c r="AC161" s="44">
        <f t="shared" si="66"/>
        <v>0</v>
      </c>
      <c r="AD161" s="44">
        <f t="shared" si="67"/>
        <v>0</v>
      </c>
      <c r="AE161" s="44">
        <f t="shared" si="68"/>
        <v>0</v>
      </c>
      <c r="AF161" s="52" t="e">
        <f>HLOOKUP(I161,ElecAvoidedCostsWOCC!$A$5:$Q$50,G161+1,FALSE)</f>
        <v>#N/A</v>
      </c>
      <c r="AG161" s="44" t="e">
        <f t="shared" si="69"/>
        <v>#N/A</v>
      </c>
      <c r="AH161" s="52" t="e">
        <f>HLOOKUP(I161,ElecAvoidedCostsWOCC!$A$5:$Q$50,T161+1,FALSE)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HLOOKUP(I161,ElecAvoidedCostsWOCC!$A$5:$Q$50,G161+1,FALSE)*J161*L161</f>
        <v>#N/A</v>
      </c>
      <c r="AL161" s="44" t="e">
        <f t="shared" si="72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 t="e">
        <f t="shared" si="75"/>
        <v>#DIV/0!</v>
      </c>
    </row>
    <row r="162" spans="2:42">
      <c r="B162" s="37"/>
      <c r="C162" s="61"/>
      <c r="D162" s="61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0</v>
      </c>
      <c r="Z162" s="44">
        <f t="shared" si="63"/>
        <v>0</v>
      </c>
      <c r="AA162" s="50">
        <f t="shared" si="64"/>
        <v>0</v>
      </c>
      <c r="AB162" s="51">
        <f t="shared" si="65"/>
        <v>0</v>
      </c>
      <c r="AC162" s="44">
        <f t="shared" si="66"/>
        <v>0</v>
      </c>
      <c r="AD162" s="44">
        <f t="shared" si="67"/>
        <v>0</v>
      </c>
      <c r="AE162" s="44">
        <f t="shared" si="68"/>
        <v>0</v>
      </c>
      <c r="AF162" s="52" t="e">
        <f>HLOOKUP(I162,ElecAvoidedCostsWOCC!$A$5:$Q$50,G162+1,FALSE)</f>
        <v>#N/A</v>
      </c>
      <c r="AG162" s="44" t="e">
        <f t="shared" si="69"/>
        <v>#N/A</v>
      </c>
      <c r="AH162" s="52" t="e">
        <f>HLOOKUP(I162,ElecAvoidedCostsWOCC!$A$5:$Q$50,T162+1,FALSE)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HLOOKUP(I162,ElecAvoidedCostsWOCC!$A$5:$Q$50,G162+1,FALSE)*J162*L162</f>
        <v>#N/A</v>
      </c>
      <c r="AL162" s="44" t="e">
        <f t="shared" si="72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 t="e">
        <f t="shared" si="75"/>
        <v>#DIV/0!</v>
      </c>
    </row>
    <row r="163" spans="2:42">
      <c r="B163" s="37"/>
      <c r="C163" s="61"/>
      <c r="D163" s="61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0</v>
      </c>
      <c r="AB163" s="51">
        <f t="shared" si="65"/>
        <v>0</v>
      </c>
      <c r="AC163" s="44">
        <f t="shared" si="66"/>
        <v>0</v>
      </c>
      <c r="AD163" s="44">
        <f t="shared" si="67"/>
        <v>0</v>
      </c>
      <c r="AE163" s="44">
        <f t="shared" si="68"/>
        <v>0</v>
      </c>
      <c r="AF163" s="52" t="e">
        <f>HLOOKUP(I163,ElecAvoidedCostsWOCC!$A$5:$Q$50,G163+1,FALSE)</f>
        <v>#N/A</v>
      </c>
      <c r="AG163" s="44" t="e">
        <f t="shared" si="69"/>
        <v>#N/A</v>
      </c>
      <c r="AH163" s="52" t="e">
        <f>HLOOKUP(I163,ElecAvoidedCostsWOCC!$A$5:$Q$50,T163+1,FALSE)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HLOOKUP(I163,ElecAvoidedCostsWOCC!$A$5:$Q$50,G163+1,FALSE)*J163*L163</f>
        <v>#N/A</v>
      </c>
      <c r="AL163" s="44" t="e">
        <f t="shared" si="72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 t="e">
        <f t="shared" si="75"/>
        <v>#DIV/0!</v>
      </c>
    </row>
    <row r="164" spans="2:42">
      <c r="B164" s="37"/>
      <c r="C164" s="61"/>
      <c r="D164" s="61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0</v>
      </c>
      <c r="Z164" s="44">
        <f t="shared" si="63"/>
        <v>0</v>
      </c>
      <c r="AA164" s="50">
        <f t="shared" si="64"/>
        <v>0</v>
      </c>
      <c r="AB164" s="51">
        <f t="shared" si="65"/>
        <v>0</v>
      </c>
      <c r="AC164" s="44">
        <f t="shared" si="66"/>
        <v>0</v>
      </c>
      <c r="AD164" s="44">
        <f t="shared" si="67"/>
        <v>0</v>
      </c>
      <c r="AE164" s="44">
        <f t="shared" si="68"/>
        <v>0</v>
      </c>
      <c r="AF164" s="52" t="e">
        <f>HLOOKUP(I164,ElecAvoidedCostsWOCC!$A$5:$Q$50,G164+1,FALSE)</f>
        <v>#N/A</v>
      </c>
      <c r="AG164" s="44" t="e">
        <f t="shared" si="69"/>
        <v>#N/A</v>
      </c>
      <c r="AH164" s="52" t="e">
        <f>HLOOKUP(I164,ElecAvoidedCostsWOCC!$A$5:$Q$50,T164+1,FALSE)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HLOOKUP(I164,ElecAvoidedCostsWOCC!$A$5:$Q$50,G164+1,FALSE)*J164*L164</f>
        <v>#N/A</v>
      </c>
      <c r="AL164" s="44" t="e">
        <f t="shared" si="72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 t="e">
        <f t="shared" si="75"/>
        <v>#DIV/0!</v>
      </c>
    </row>
    <row r="165" spans="2:42">
      <c r="B165" s="37"/>
      <c r="C165" s="61"/>
      <c r="D165" s="61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7"/>
        <v>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0">
        <f t="shared" si="64"/>
        <v>0</v>
      </c>
      <c r="AB165" s="51">
        <f t="shared" si="65"/>
        <v>0</v>
      </c>
      <c r="AC165" s="44">
        <f t="shared" si="66"/>
        <v>0</v>
      </c>
      <c r="AD165" s="44">
        <f t="shared" si="67"/>
        <v>0</v>
      </c>
      <c r="AE165" s="44">
        <f t="shared" si="68"/>
        <v>0</v>
      </c>
      <c r="AF165" s="52" t="e">
        <f>HLOOKUP(I165,ElecAvoidedCostsWOCC!$A$5:$Q$50,G165+1,FALSE)</f>
        <v>#N/A</v>
      </c>
      <c r="AG165" s="44" t="e">
        <f t="shared" si="69"/>
        <v>#N/A</v>
      </c>
      <c r="AH165" s="52" t="e">
        <f>HLOOKUP(I165,ElecAvoidedCostsWOCC!$A$5:$Q$50,T165+1,FALSE)</f>
        <v>#N/A</v>
      </c>
      <c r="AI165" s="44" t="e">
        <f t="shared" si="70"/>
        <v>#N/A</v>
      </c>
      <c r="AJ165" s="44" t="e">
        <f t="shared" si="71"/>
        <v>#N/A</v>
      </c>
      <c r="AK165" s="44" t="e">
        <f>HLOOKUP(I165,ElecAvoidedCostsWOCC!$A$5:$Q$50,G165+1,FALSE)*J165*L165</f>
        <v>#N/A</v>
      </c>
      <c r="AL165" s="44" t="e">
        <f t="shared" si="72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3"/>
        <v>0</v>
      </c>
      <c r="AO165" s="47">
        <f t="shared" si="74"/>
        <v>0</v>
      </c>
      <c r="AP165" s="47" t="e">
        <f t="shared" si="75"/>
        <v>#DIV/0!</v>
      </c>
    </row>
    <row r="166" spans="2:42">
      <c r="B166" s="37"/>
      <c r="C166" s="61"/>
      <c r="D166" s="61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HLOOKUP(I166,ElecAvoidedCostsWOCC!$A$5:$Q$50,G166+1,FALSE)</f>
        <v>#N/A</v>
      </c>
      <c r="AG166" s="44" t="e">
        <f t="shared" si="69"/>
        <v>#N/A</v>
      </c>
      <c r="AH166" s="52" t="e">
        <f>HLOOKUP(I166,ElecAvoidedCostsWOCC!$A$5:$Q$50,T166+1,FALSE)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HLOOKUP(I166,ElecAvoidedCostsWOCC!$A$5:$Q$50,G166+1,FALSE)*J166*L166</f>
        <v>#N/A</v>
      </c>
      <c r="AL166" s="44" t="e">
        <f t="shared" si="72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>
      <c r="B167" s="37"/>
      <c r="C167" s="61"/>
      <c r="D167" s="61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0">
        <f t="shared" si="64"/>
        <v>0</v>
      </c>
      <c r="AB167" s="51">
        <f t="shared" si="65"/>
        <v>0</v>
      </c>
      <c r="AC167" s="44">
        <f t="shared" si="66"/>
        <v>0</v>
      </c>
      <c r="AD167" s="44">
        <f t="shared" si="67"/>
        <v>0</v>
      </c>
      <c r="AE167" s="44">
        <f t="shared" si="68"/>
        <v>0</v>
      </c>
      <c r="AF167" s="52" t="e">
        <f>HLOOKUP(I167,ElecAvoidedCostsWOCC!$A$5:$Q$50,G167+1,FALSE)</f>
        <v>#N/A</v>
      </c>
      <c r="AG167" s="44" t="e">
        <f t="shared" si="69"/>
        <v>#N/A</v>
      </c>
      <c r="AH167" s="52" t="e">
        <f>HLOOKUP(I167,ElecAvoidedCostsWOCC!$A$5:$Q$50,T167+1,FALSE)</f>
        <v>#N/A</v>
      </c>
      <c r="AI167" s="44" t="e">
        <f t="shared" si="70"/>
        <v>#N/A</v>
      </c>
      <c r="AJ167" s="44" t="e">
        <f t="shared" si="71"/>
        <v>#N/A</v>
      </c>
      <c r="AK167" s="44" t="e">
        <f>HLOOKUP(I167,ElecAvoidedCostsWOCC!$A$5:$Q$50,G167+1,FALSE)*J167*L167</f>
        <v>#N/A</v>
      </c>
      <c r="AL167" s="44" t="e">
        <f t="shared" si="72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3"/>
        <v>0</v>
      </c>
      <c r="AO167" s="47">
        <f t="shared" si="74"/>
        <v>0</v>
      </c>
      <c r="AP167" s="47" t="e">
        <f t="shared" si="75"/>
        <v>#DIV/0!</v>
      </c>
    </row>
    <row r="168" spans="2:42">
      <c r="B168" s="37"/>
      <c r="C168" s="61"/>
      <c r="D168" s="61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HLOOKUP(I168,ElecAvoidedCostsWOCC!$A$5:$Q$50,G168+1,FALSE)</f>
        <v>#N/A</v>
      </c>
      <c r="AG168" s="44" t="e">
        <f t="shared" si="69"/>
        <v>#N/A</v>
      </c>
      <c r="AH168" s="52" t="e">
        <f>HLOOKUP(I168,ElecAvoidedCostsWOCC!$A$5:$Q$50,T168+1,FALSE)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HLOOKUP(I168,ElecAvoidedCostsWOCC!$A$5:$Q$50,G168+1,FALSE)*J168*L168</f>
        <v>#N/A</v>
      </c>
      <c r="AL168" s="44" t="e">
        <f t="shared" si="72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>
      <c r="B169" s="37"/>
      <c r="C169" s="61"/>
      <c r="D169" s="61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HLOOKUP(I169,ElecAvoidedCostsWOCC!$A$5:$Q$50,G169+1,FALSE)</f>
        <v>#N/A</v>
      </c>
      <c r="AG169" s="44" t="e">
        <f t="shared" si="69"/>
        <v>#N/A</v>
      </c>
      <c r="AH169" s="52" t="e">
        <f>HLOOKUP(I169,ElecAvoidedCostsWOCC!$A$5:$Q$50,T169+1,FALSE)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HLOOKUP(I169,ElecAvoidedCostsWOCC!$A$5:$Q$50,G169+1,FALSE)*J169*L169</f>
        <v>#N/A</v>
      </c>
      <c r="AL169" s="44" t="e">
        <f t="shared" si="72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>
      <c r="B170" s="37"/>
      <c r="C170" s="61"/>
      <c r="D170" s="61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HLOOKUP(I170,ElecAvoidedCostsWOCC!$A$5:$Q$50,G170+1,FALSE)</f>
        <v>#N/A</v>
      </c>
      <c r="AG170" s="44" t="e">
        <f t="shared" si="69"/>
        <v>#N/A</v>
      </c>
      <c r="AH170" s="52" t="e">
        <f>HLOOKUP(I170,ElecAvoidedCostsWOCC!$A$5:$Q$50,T170+1,FALSE)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HLOOKUP(I170,ElecAvoidedCostsWOCC!$A$5:$Q$50,G170+1,FALSE)*J170*L170</f>
        <v>#N/A</v>
      </c>
      <c r="AL170" s="44" t="e">
        <f t="shared" si="72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>
      <c r="B171" s="37"/>
      <c r="C171" s="61"/>
      <c r="D171" s="61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HLOOKUP(I171,ElecAvoidedCostsWOCC!$A$5:$Q$50,G171+1,FALSE)</f>
        <v>#N/A</v>
      </c>
      <c r="AG171" s="44" t="e">
        <f t="shared" si="69"/>
        <v>#N/A</v>
      </c>
      <c r="AH171" s="52" t="e">
        <f>HLOOKUP(I171,ElecAvoidedCostsWOCC!$A$5:$Q$50,T171+1,FALSE)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HLOOKUP(I171,ElecAvoidedCostsWOCC!$A$5:$Q$50,G171+1,FALSE)*J171*L171</f>
        <v>#N/A</v>
      </c>
      <c r="AL171" s="44" t="e">
        <f t="shared" si="72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>
      <c r="B172" s="3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HLOOKUP(I172,ElecAvoidedCostsWOCC!$A$5:$Q$50,G172+1,FALSE)</f>
        <v>#N/A</v>
      </c>
      <c r="AG172" s="44" t="e">
        <f t="shared" si="69"/>
        <v>#N/A</v>
      </c>
      <c r="AH172" s="52" t="e">
        <f>HLOOKUP(I172,ElecAvoidedCostsWOCC!$A$5:$Q$50,T172+1,FALSE)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HLOOKUP(I172,ElecAvoidedCostsWOCC!$A$5:$Q$50,G172+1,FALSE)*J172*L172</f>
        <v>#N/A</v>
      </c>
      <c r="AL172" s="44" t="e">
        <f t="shared" si="72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</sheetData>
  <conditionalFormatting sqref="J5:L172">
    <cfRule type="expression" dxfId="179" priority="4">
      <formula>ISTEXT(J5)</formula>
    </cfRule>
    <cfRule type="notContainsBlanks" dxfId="178" priority="5">
      <formula>LEN(TRIM(J5))&gt;0</formula>
    </cfRule>
  </conditionalFormatting>
  <conditionalFormatting sqref="M5:N172 R5:S172">
    <cfRule type="expression" dxfId="177" priority="2">
      <formula>ISTEXT(M5)</formula>
    </cfRule>
  </conditionalFormatting>
  <conditionalFormatting sqref="M5:N172 R5:S172">
    <cfRule type="notContainsBlanks" dxfId="176" priority="3">
      <formula>LEN(TRIM(M5))&gt;0</formula>
    </cfRule>
  </conditionalFormatting>
  <conditionalFormatting sqref="R5:S172">
    <cfRule type="expression" dxfId="1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M15" sqref="M1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18230014</v>
      </c>
      <c r="D2" s="20" t="s">
        <v>313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18230014</v>
      </c>
      <c r="D5" s="61" t="s">
        <v>313</v>
      </c>
      <c r="E5" s="38" t="s">
        <v>1454</v>
      </c>
      <c r="F5" s="39" t="s">
        <v>1455</v>
      </c>
      <c r="G5" s="39">
        <v>10</v>
      </c>
      <c r="H5" s="39"/>
      <c r="I5" s="40" t="s">
        <v>275</v>
      </c>
      <c r="J5" s="41">
        <v>1204</v>
      </c>
      <c r="K5" s="41">
        <v>253</v>
      </c>
      <c r="L5" s="41"/>
      <c r="M5" s="42">
        <v>200</v>
      </c>
      <c r="N5" s="42">
        <v>206.08</v>
      </c>
      <c r="O5" s="43">
        <v>304612</v>
      </c>
      <c r="P5" s="44">
        <v>240767.76</v>
      </c>
      <c r="Q5" s="44">
        <v>248120.32000000001</v>
      </c>
      <c r="R5" s="45">
        <v>0</v>
      </c>
      <c r="S5" s="46">
        <v>0</v>
      </c>
      <c r="T5" s="39">
        <f t="shared" ref="T5:T24" si="0">G5+H5</f>
        <v>10</v>
      </c>
      <c r="U5" s="47">
        <f t="shared" ref="U5:U24" si="1">(O5/$A$10)*T5</f>
        <v>5.0308594569330145</v>
      </c>
      <c r="V5" s="48">
        <f t="shared" ref="V5:V24" si="2">N5-M5</f>
        <v>6.0800000000000125</v>
      </c>
      <c r="W5" s="49">
        <f t="shared" ref="W5:W24" si="3">(O5/A$10)</f>
        <v>0.50308594569330145</v>
      </c>
      <c r="X5" s="44">
        <f t="shared" ref="X5:X24" si="4">W5*A$8</f>
        <v>238.19107184793177</v>
      </c>
      <c r="Y5" s="44">
        <f t="shared" ref="Y5:Y24" si="5">Q5-P5</f>
        <v>7352.5599999999977</v>
      </c>
      <c r="Z5" s="44">
        <f t="shared" ref="Z5:Z24" si="6">X5+(A$6*W5)</f>
        <v>302543.9243561629</v>
      </c>
      <c r="AA5" s="50">
        <f t="shared" ref="AA5:AA24" si="7">Q5+X5</f>
        <v>248358.51107184793</v>
      </c>
      <c r="AB5" s="51">
        <f t="shared" ref="AB5:AC20" si="8">Z5/(1+ElecDiscountRate)^1</f>
        <v>282830.62948131521</v>
      </c>
      <c r="AC5" s="44">
        <f t="shared" si="8"/>
        <v>232175.85404491719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0.97334887994043018</v>
      </c>
      <c r="AG5" s="44">
        <f t="shared" ref="AG5:AG24" si="10">AF5*J5*K5</f>
        <v>296493.74901641434</v>
      </c>
      <c r="AH5" s="52">
        <f>HLOOKUP(I5,ElecAvoidedCostsWOCC!$A$5:$Q$50,T5+1,FALSE)</f>
        <v>0.97334887994043018</v>
      </c>
      <c r="AI5" s="44">
        <f t="shared" ref="AI5:AI24" si="11">AH5*J5*L5</f>
        <v>0</v>
      </c>
      <c r="AJ5" s="44">
        <f>AG5+AI5</f>
        <v>296493.74901641434</v>
      </c>
      <c r="AK5" s="44">
        <f>HLOOKUP(I5,ElecAvoidedCostsWOCC!$A$5:$Q$50,G5+1,FALSE)*J5*L5</f>
        <v>0</v>
      </c>
      <c r="AL5" s="44">
        <f>AG5+AI5-AK5</f>
        <v>296493.74901641434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296493.74901641434</v>
      </c>
      <c r="AN5" s="48">
        <f>AM5*1.1+AD5+AE5</f>
        <v>326143.12391805579</v>
      </c>
      <c r="AO5" s="47">
        <f>IFERROR(AM5/AB5,0)</f>
        <v>1.0483084861075902</v>
      </c>
      <c r="AP5" s="47">
        <f>AN5/AC5</f>
        <v>1.404724557855872</v>
      </c>
    </row>
    <row r="6" spans="1:42" ht="13.5" customHeight="1">
      <c r="A6" s="53">
        <f>SUMIF('Program Costs'!D:D,C2,'Program Costs'!L:L)</f>
        <v>600902.76</v>
      </c>
      <c r="B6" s="97" t="s">
        <v>70</v>
      </c>
      <c r="C6" s="98">
        <v>18230014</v>
      </c>
      <c r="D6" s="61" t="s">
        <v>313</v>
      </c>
      <c r="E6" s="38" t="s">
        <v>1456</v>
      </c>
      <c r="F6" s="39" t="s">
        <v>1457</v>
      </c>
      <c r="G6" s="39">
        <v>15</v>
      </c>
      <c r="H6" s="39"/>
      <c r="I6" s="40" t="s">
        <v>275</v>
      </c>
      <c r="J6" s="41">
        <v>415</v>
      </c>
      <c r="K6" s="41">
        <v>725</v>
      </c>
      <c r="L6" s="41"/>
      <c r="M6" s="42">
        <v>900</v>
      </c>
      <c r="N6" s="42">
        <v>907</v>
      </c>
      <c r="O6" s="43">
        <v>300875</v>
      </c>
      <c r="P6" s="44">
        <v>360135</v>
      </c>
      <c r="Q6" s="44">
        <v>376405</v>
      </c>
      <c r="R6" s="45">
        <v>0</v>
      </c>
      <c r="S6" s="46">
        <v>0</v>
      </c>
      <c r="T6" s="39">
        <f t="shared" si="0"/>
        <v>15</v>
      </c>
      <c r="U6" s="47">
        <f t="shared" si="1"/>
        <v>7.4537108146004787</v>
      </c>
      <c r="V6" s="48">
        <f t="shared" si="2"/>
        <v>7</v>
      </c>
      <c r="W6" s="49">
        <f t="shared" si="3"/>
        <v>0.49691405430669855</v>
      </c>
      <c r="X6" s="44">
        <f t="shared" si="4"/>
        <v>235.26892815203098</v>
      </c>
      <c r="Y6" s="44">
        <f t="shared" si="5"/>
        <v>16270</v>
      </c>
      <c r="Z6" s="44">
        <f t="shared" si="6"/>
        <v>298832.29564383707</v>
      </c>
      <c r="AA6" s="50">
        <f t="shared" si="7"/>
        <v>376640.26892815204</v>
      </c>
      <c r="AB6" s="51">
        <f t="shared" si="8"/>
        <v>279360.84476380015</v>
      </c>
      <c r="AC6" s="44">
        <f t="shared" si="8"/>
        <v>352098.97067229316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414841.27175632032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414841.27175632032</v>
      </c>
      <c r="AK6" s="44">
        <f>HLOOKUP(I6,ElecAvoidedCostsWOCC!$A$5:$Q$50,G6+1,FALSE)*J6*L6</f>
        <v>0</v>
      </c>
      <c r="AL6" s="44">
        <f t="shared" ref="AL6:AL24" si="13">AG6+AI6-AK6</f>
        <v>414841.27175632032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414841.27175632032</v>
      </c>
      <c r="AN6" s="48">
        <f t="shared" ref="AN6:AN24" si="14">AM6*1.1+AD6+AE6</f>
        <v>456325.39893195237</v>
      </c>
      <c r="AO6" s="47">
        <f t="shared" ref="AO6:AO24" si="15">IFERROR(AM6/AB6,0)</f>
        <v>1.4849656977056644</v>
      </c>
      <c r="AP6" s="47">
        <f t="shared" ref="AP6:AP24" si="16">AN6/AC6</f>
        <v>1.2960145781189041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473.45999999996275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605487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600902.76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23622.559999999998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12.484570271533492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601376.22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624998.78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1.265289591465047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1.3392131403722962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74" priority="4">
      <formula>ISTEXT(J5)</formula>
    </cfRule>
    <cfRule type="notContainsBlanks" dxfId="173" priority="5">
      <formula>LEN(TRIM(J5))&gt;0</formula>
    </cfRule>
  </conditionalFormatting>
  <conditionalFormatting sqref="M5:N24 R5:S24">
    <cfRule type="expression" dxfId="172" priority="2">
      <formula>ISTEXT(M5)</formula>
    </cfRule>
  </conditionalFormatting>
  <conditionalFormatting sqref="M5:N24 R5:S24">
    <cfRule type="notContainsBlanks" dxfId="171" priority="3">
      <formula>LEN(TRIM(M5))&gt;0</formula>
    </cfRule>
  </conditionalFormatting>
  <conditionalFormatting sqref="R5:S24">
    <cfRule type="expression" dxfId="1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D12" sqref="D1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18230525</v>
      </c>
      <c r="D2" s="20" t="s">
        <v>314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315</v>
      </c>
      <c r="C5" s="98">
        <v>18230525</v>
      </c>
      <c r="D5" s="61" t="s">
        <v>314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3" si="0">G5+H5</f>
        <v>0</v>
      </c>
      <c r="U5" s="47" t="e">
        <f t="shared" ref="U5:U23" si="1">(O5/$A$10)*T5</f>
        <v>#DIV/0!</v>
      </c>
      <c r="V5" s="48">
        <f t="shared" ref="V5:V23" si="2">N5-M5</f>
        <v>0</v>
      </c>
      <c r="W5" s="49" t="e">
        <f t="shared" ref="W5:W23" si="3">(O5/A$10)</f>
        <v>#DIV/0!</v>
      </c>
      <c r="X5" s="44" t="e">
        <f t="shared" ref="X5:X23" si="4">W5*A$8</f>
        <v>#DIV/0!</v>
      </c>
      <c r="Y5" s="44">
        <f t="shared" ref="Y5:Y23" si="5">Q5-P5</f>
        <v>0</v>
      </c>
      <c r="Z5" s="44" t="e">
        <f t="shared" ref="Z5:Z23" si="6">X5+(A$6*W5)</f>
        <v>#DIV/0!</v>
      </c>
      <c r="AA5" s="50" t="e">
        <f t="shared" ref="AA5:AA23" si="7">Q5+X5</f>
        <v>#DIV/0!</v>
      </c>
      <c r="AB5" s="51" t="e">
        <f t="shared" ref="AB5:AC19" si="8">Z5/(1+ElecDiscountRate)^1</f>
        <v>#DIV/0!</v>
      </c>
      <c r="AC5" s="44" t="e">
        <f t="shared" si="8"/>
        <v>#DIV/0!</v>
      </c>
      <c r="AD5" s="44">
        <f t="shared" ref="AD5:AD23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3" si="10">AF5*J5*K5</f>
        <v>#N/A</v>
      </c>
      <c r="AH5" s="52" t="e">
        <f>HLOOKUP(I5,ElecAvoidedCostsWOCC!$A$5:$Q$50,T5+1,FALSE)</f>
        <v>#N/A</v>
      </c>
      <c r="AI5" s="44" t="e">
        <f t="shared" ref="AI5:AI23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Costs'!D:D,C5,'Program Costs'!L:L)+SUMIF('Program Costs'!D:D,#REF!,'Program Costs'!L:L)+SUMIF('Program Costs'!D:D,C6,'Program Costs'!L:L)+SUMIF('Program Costs'!D:D,C7,'Program Costs'!L:L)</f>
        <v>0</v>
      </c>
      <c r="B6" s="97" t="s">
        <v>315</v>
      </c>
      <c r="C6" s="100">
        <v>18230750</v>
      </c>
      <c r="D6" s="99" t="s">
        <v>158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3" si="12">AG6+AI6</f>
        <v>#N/A</v>
      </c>
      <c r="AK6" s="44" t="e">
        <f>HLOOKUP(I6,ElecAvoidedCostsWOCC!$A$5:$Q$50,G6+1,FALSE)*J6*L6</f>
        <v>#N/A</v>
      </c>
      <c r="AL6" s="44" t="e">
        <f t="shared" ref="AL6:AL23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3" si="14">AM6*1.1+AD6+AE6</f>
        <v>0</v>
      </c>
      <c r="AO6" s="47">
        <f t="shared" ref="AO6:AO23" si="15">IFERROR(AM6/AB6,0)</f>
        <v>0</v>
      </c>
      <c r="AP6" s="47" t="e">
        <f t="shared" ref="AP6:AP23" si="16">AN6/AC6</f>
        <v>#DIV/0!</v>
      </c>
    </row>
    <row r="7" spans="1:42" ht="13.5" customHeight="1">
      <c r="A7" s="36" t="s">
        <v>249</v>
      </c>
      <c r="B7" s="97" t="s">
        <v>315</v>
      </c>
      <c r="C7" s="100">
        <v>18230749</v>
      </c>
      <c r="D7" s="100" t="s">
        <v>1828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Costs'!D:D,C5,'Program Costs'!O:O)+SUMIF('Program Costs'!D:D,#REF!,'Program Costs'!O:O)+SUMIF('Program Costs'!D:D,C6,'Program Costs'!O:O)+SUMIF('Program Costs'!D:D,C7,'Program Costs'!O:O)</f>
        <v>338818.27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f t="shared" ref="AE8:AE23" si="17">-PV(ElecDiscountRate,T8,S8)*J8</f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si="17"/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SUM(O5:O998)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SUM(P5:P999)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SUM(Y5:Y999)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SUM(U5:U998)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338818.27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A8+SUM(Q5:Q905)</f>
        <v>338818.27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ref="AB20:AC23" si="18">Z20/(1+ElecDiscountRate)^1</f>
        <v>#DIV/0!</v>
      </c>
      <c r="AC20" s="44" t="e">
        <f t="shared" si="1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18"/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(SUM(AM5:AM999)/(SUM(AB5:AB999)))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(SUM(AN5:AN999)/SUM(AC5:AC999))</f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3">
    <cfRule type="expression" dxfId="169" priority="4">
      <formula>ISTEXT(J5)</formula>
    </cfRule>
    <cfRule type="notContainsBlanks" dxfId="168" priority="5">
      <formula>LEN(TRIM(J5))&gt;0</formula>
    </cfRule>
  </conditionalFormatting>
  <conditionalFormatting sqref="M5:N23 R5:S23">
    <cfRule type="expression" dxfId="167" priority="2">
      <formula>ISTEXT(M5)</formula>
    </cfRule>
  </conditionalFormatting>
  <conditionalFormatting sqref="M5:N23 R5:S23">
    <cfRule type="notContainsBlanks" dxfId="166" priority="3">
      <formula>LEN(TRIM(M5))&gt;0</formula>
    </cfRule>
  </conditionalFormatting>
  <conditionalFormatting sqref="R5:S23">
    <cfRule type="expression" dxfId="1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F16" sqref="F1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18230140</v>
      </c>
      <c r="D2" s="20" t="s">
        <v>26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315</v>
      </c>
      <c r="C5" s="98">
        <v>18230140</v>
      </c>
      <c r="D5" s="61" t="s">
        <v>26</v>
      </c>
      <c r="E5" s="38" t="s">
        <v>1089</v>
      </c>
      <c r="F5" s="39" t="s">
        <v>1090</v>
      </c>
      <c r="G5" s="39">
        <v>13.5</v>
      </c>
      <c r="H5" s="39"/>
      <c r="I5" s="40" t="s">
        <v>270</v>
      </c>
      <c r="J5" s="41">
        <v>1</v>
      </c>
      <c r="K5" s="41">
        <v>143598</v>
      </c>
      <c r="L5" s="41"/>
      <c r="M5" s="42">
        <v>43079</v>
      </c>
      <c r="N5" s="42">
        <v>43079</v>
      </c>
      <c r="O5" s="43">
        <v>143598</v>
      </c>
      <c r="P5" s="44">
        <v>43079</v>
      </c>
      <c r="Q5" s="44">
        <v>43079</v>
      </c>
      <c r="R5" s="45"/>
      <c r="S5" s="46"/>
      <c r="T5" s="39">
        <f t="shared" ref="T5:T24" si="0">G5+H5</f>
        <v>13.5</v>
      </c>
      <c r="U5" s="47">
        <f t="shared" ref="U5:U24" si="1">(O5/$A$10)*T5</f>
        <v>3.1911139424287769</v>
      </c>
      <c r="V5" s="48">
        <f t="shared" ref="V5:V24" si="2">N5-M5</f>
        <v>0</v>
      </c>
      <c r="W5" s="49">
        <f t="shared" ref="W5:W24" si="3">(O5/A$10)</f>
        <v>0.23637881055027976</v>
      </c>
      <c r="X5" s="44">
        <f t="shared" ref="X5:X24" si="4">W5*A$8</f>
        <v>4622.1110771023777</v>
      </c>
      <c r="Y5" s="44">
        <f t="shared" ref="Y5:Y24" si="5">Q5-P5</f>
        <v>0</v>
      </c>
      <c r="Z5" s="44">
        <f t="shared" ref="Z5:Z24" si="6">X5+(A$6*W5)</f>
        <v>50695.886935510163</v>
      </c>
      <c r="AA5" s="50">
        <f t="shared" ref="AA5:AA24" si="7">Q5+X5</f>
        <v>47701.111077102381</v>
      </c>
      <c r="AB5" s="51">
        <f t="shared" ref="AB5:AC20" si="8">Z5/(1+ElecDiscountRate)^1</f>
        <v>47392.621235402599</v>
      </c>
      <c r="AC5" s="44">
        <f t="shared" si="8"/>
        <v>44592.980346921919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0.90851002629939792</v>
      </c>
      <c r="AG5" s="44">
        <f t="shared" ref="AG5:AG24" si="10">AF5*J5*K5</f>
        <v>130460.22275654094</v>
      </c>
      <c r="AH5" s="52">
        <f>HLOOKUP(I5,ElecAvoidedCostsWOCC!$A$5:$Q$50,T5+1,FALSE)</f>
        <v>0.90851002629939792</v>
      </c>
      <c r="AI5" s="44">
        <f t="shared" ref="AI5:AI24" si="11">AH5*J5*L5</f>
        <v>0</v>
      </c>
      <c r="AJ5" s="44">
        <f>AG5+AI5</f>
        <v>130460.22275654094</v>
      </c>
      <c r="AK5" s="44">
        <f>HLOOKUP(I5,ElecAvoidedCostsWOCC!$A$5:$Q$50,G5+1,FALSE)*J5*L5</f>
        <v>0</v>
      </c>
      <c r="AL5" s="44">
        <f>AG5+AI5-AK5</f>
        <v>130460.22275654094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130460.22275654094</v>
      </c>
      <c r="AN5" s="48">
        <f>AM5*1.1+AD5+AE5</f>
        <v>143506.24503219506</v>
      </c>
      <c r="AO5" s="47">
        <f>IFERROR(AM5/AB5,0)</f>
        <v>2.7527538961927327</v>
      </c>
      <c r="AP5" s="47">
        <f>AN5/AC5</f>
        <v>3.218135318961715</v>
      </c>
    </row>
    <row r="6" spans="1:42" ht="13.5" customHeight="1">
      <c r="A6" s="53">
        <f>SUMIF('Program Costs'!D:D,C2,'Program Costs'!L:L)+SUMIF('Program Costs'!D:D,C8,'Program Costs'!L:L)</f>
        <v>194915</v>
      </c>
      <c r="B6" s="97" t="s">
        <v>315</v>
      </c>
      <c r="C6" s="98">
        <v>18230140</v>
      </c>
      <c r="D6" s="61" t="s">
        <v>26</v>
      </c>
      <c r="E6" s="38" t="s">
        <v>1089</v>
      </c>
      <c r="F6" s="39" t="s">
        <v>1090</v>
      </c>
      <c r="G6" s="39">
        <v>12</v>
      </c>
      <c r="H6" s="39"/>
      <c r="I6" s="40" t="s">
        <v>270</v>
      </c>
      <c r="J6" s="41">
        <v>1</v>
      </c>
      <c r="K6" s="41">
        <v>253367</v>
      </c>
      <c r="L6" s="41"/>
      <c r="M6" s="42">
        <v>88678</v>
      </c>
      <c r="N6" s="42">
        <v>88678</v>
      </c>
      <c r="O6" s="43">
        <v>253367</v>
      </c>
      <c r="P6" s="44">
        <v>88678</v>
      </c>
      <c r="Q6" s="44">
        <v>88678</v>
      </c>
      <c r="R6" s="45"/>
      <c r="S6" s="46"/>
      <c r="T6" s="39">
        <f t="shared" si="0"/>
        <v>12</v>
      </c>
      <c r="U6" s="47">
        <f t="shared" si="1"/>
        <v>5.0048543929045861</v>
      </c>
      <c r="V6" s="48">
        <f t="shared" si="2"/>
        <v>0</v>
      </c>
      <c r="W6" s="49">
        <f t="shared" si="3"/>
        <v>0.41707119940871551</v>
      </c>
      <c r="X6" s="44">
        <f t="shared" si="4"/>
        <v>8155.3393311341242</v>
      </c>
      <c r="Y6" s="44">
        <f t="shared" si="5"/>
        <v>0</v>
      </c>
      <c r="Z6" s="44">
        <f t="shared" si="6"/>
        <v>89448.772163883899</v>
      </c>
      <c r="AA6" s="50">
        <f t="shared" si="7"/>
        <v>96833.339331134121</v>
      </c>
      <c r="AB6" s="51">
        <f t="shared" si="8"/>
        <v>83620.428310632793</v>
      </c>
      <c r="AC6" s="44">
        <f t="shared" si="8"/>
        <v>90523.828485682068</v>
      </c>
      <c r="AD6" s="44">
        <f t="shared" si="9"/>
        <v>0</v>
      </c>
      <c r="AE6" s="44">
        <v>0</v>
      </c>
      <c r="AF6" s="52">
        <f>HLOOKUP(I6,ElecAvoidedCostsWOCC!$A$5:$Q$50,G6+1,FALSE)</f>
        <v>0.84449631507500578</v>
      </c>
      <c r="AG6" s="44">
        <f t="shared" si="10"/>
        <v>213967.49786160898</v>
      </c>
      <c r="AH6" s="52">
        <f>HLOOKUP(I6,ElecAvoidedCostsWOCC!$A$5:$Q$50,T6+1,FALSE)</f>
        <v>0.84449631507500578</v>
      </c>
      <c r="AI6" s="44">
        <f t="shared" si="11"/>
        <v>0</v>
      </c>
      <c r="AJ6" s="44">
        <f t="shared" ref="AJ6:AJ24" si="12">AG6+AI6</f>
        <v>213967.49786160898</v>
      </c>
      <c r="AK6" s="44">
        <f>HLOOKUP(I6,ElecAvoidedCostsWOCC!$A$5:$Q$50,G6+1,FALSE)*J6*L6</f>
        <v>0</v>
      </c>
      <c r="AL6" s="44">
        <f t="shared" ref="AL6:AL24" si="13">AG6+AI6-AK6</f>
        <v>213967.49786160898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213967.49786160898</v>
      </c>
      <c r="AN6" s="48">
        <f t="shared" ref="AN6:AN24" si="14">AM6*1.1+AD6+AE6</f>
        <v>235364.24764776989</v>
      </c>
      <c r="AO6" s="47">
        <f t="shared" ref="AO6:AO24" si="15">IFERROR(AM6/AB6,0)</f>
        <v>2.5587945695131276</v>
      </c>
      <c r="AP6" s="47">
        <f t="shared" ref="AP6:AP24" si="16">AN6/AC6</f>
        <v>2.6000253368094888</v>
      </c>
    </row>
    <row r="7" spans="1:42" ht="13.5" customHeight="1">
      <c r="A7" s="36" t="s">
        <v>249</v>
      </c>
      <c r="B7" s="97" t="s">
        <v>315</v>
      </c>
      <c r="C7" s="98">
        <v>18230140</v>
      </c>
      <c r="D7" s="61" t="s">
        <v>26</v>
      </c>
      <c r="E7" s="38" t="s">
        <v>1089</v>
      </c>
      <c r="F7" s="39" t="s">
        <v>1090</v>
      </c>
      <c r="G7" s="39">
        <v>15</v>
      </c>
      <c r="H7" s="39"/>
      <c r="I7" s="40" t="s">
        <v>270</v>
      </c>
      <c r="J7" s="41">
        <v>1</v>
      </c>
      <c r="K7" s="41">
        <v>210526</v>
      </c>
      <c r="L7" s="41"/>
      <c r="M7" s="42">
        <v>63158</v>
      </c>
      <c r="N7" s="42">
        <v>63158</v>
      </c>
      <c r="O7" s="43">
        <v>210526</v>
      </c>
      <c r="P7" s="44">
        <v>63158</v>
      </c>
      <c r="Q7" s="44">
        <v>63158</v>
      </c>
      <c r="R7" s="45"/>
      <c r="S7" s="46"/>
      <c r="T7" s="39">
        <f t="shared" si="0"/>
        <v>15</v>
      </c>
      <c r="U7" s="47">
        <f t="shared" si="1"/>
        <v>5.1982498506150705</v>
      </c>
      <c r="V7" s="48">
        <f t="shared" si="2"/>
        <v>0</v>
      </c>
      <c r="W7" s="49">
        <f t="shared" si="3"/>
        <v>0.34654999004100473</v>
      </c>
      <c r="X7" s="44">
        <f t="shared" si="4"/>
        <v>6776.3795917634998</v>
      </c>
      <c r="Y7" s="44">
        <f t="shared" si="5"/>
        <v>0</v>
      </c>
      <c r="Z7" s="44">
        <f t="shared" si="6"/>
        <v>74324.170900605939</v>
      </c>
      <c r="AA7" s="50">
        <f t="shared" si="7"/>
        <v>69934.3795917635</v>
      </c>
      <c r="AB7" s="51">
        <f t="shared" si="8"/>
        <v>69481.32270786757</v>
      </c>
      <c r="AC7" s="44">
        <f t="shared" si="8"/>
        <v>65377.563421298953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216714.7031678145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216714.7031678145</v>
      </c>
      <c r="AK7" s="44">
        <f>HLOOKUP(I7,ElecAvoidedCostsWOCC!$A$5:$Q$50,G7+1,FALSE)*J7*L7</f>
        <v>0</v>
      </c>
      <c r="AL7" s="44">
        <f t="shared" si="13"/>
        <v>216714.7031678145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216714.7031678145</v>
      </c>
      <c r="AN7" s="48">
        <f t="shared" si="14"/>
        <v>238386.17348459596</v>
      </c>
      <c r="AO7" s="47">
        <f t="shared" si="15"/>
        <v>3.1190353712606464</v>
      </c>
      <c r="AP7" s="47">
        <f t="shared" si="16"/>
        <v>3.6462994490696117</v>
      </c>
    </row>
    <row r="8" spans="1:42" ht="13.5" customHeight="1">
      <c r="A8" s="53">
        <f>SUMIF('Program Costs'!D:D,C2,'Program Costs'!O:O)+SUMIF('Program Costs'!D:D,C8,'Program Costs'!O:O)</f>
        <v>19553.830000000002</v>
      </c>
      <c r="B8" s="97"/>
      <c r="C8" s="100">
        <v>18231128</v>
      </c>
      <c r="D8" s="100" t="s">
        <v>1827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607491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194915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13.394218185948434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214468.83000000002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214468.83000000002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2.7987938887149526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3.0786732775864492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64" priority="4">
      <formula>ISTEXT(J5)</formula>
    </cfRule>
    <cfRule type="notContainsBlanks" dxfId="163" priority="5">
      <formula>LEN(TRIM(J5))&gt;0</formula>
    </cfRule>
  </conditionalFormatting>
  <conditionalFormatting sqref="M5:N24 R5:S24">
    <cfRule type="expression" dxfId="162" priority="2">
      <formula>ISTEXT(M5)</formula>
    </cfRule>
  </conditionalFormatting>
  <conditionalFormatting sqref="M5:N24 R5:S24">
    <cfRule type="notContainsBlanks" dxfId="161" priority="3">
      <formula>LEN(TRIM(M5))&gt;0</formula>
    </cfRule>
  </conditionalFormatting>
  <conditionalFormatting sqref="R5:S24">
    <cfRule type="expression" dxfId="1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D8" sqref="D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18230134</v>
      </c>
      <c r="D2" s="20" t="s">
        <v>174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173</v>
      </c>
      <c r="C5" s="98">
        <v>18230134</v>
      </c>
      <c r="D5" s="61" t="s">
        <v>174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25615.18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25615.18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25615.18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59" priority="4">
      <formula>ISTEXT(J5)</formula>
    </cfRule>
    <cfRule type="notContainsBlanks" dxfId="158" priority="5">
      <formula>LEN(TRIM(J5))&gt;0</formula>
    </cfRule>
  </conditionalFormatting>
  <conditionalFormatting sqref="M5:N24 R5:S24">
    <cfRule type="expression" dxfId="157" priority="2">
      <formula>ISTEXT(M5)</formula>
    </cfRule>
  </conditionalFormatting>
  <conditionalFormatting sqref="M5:N24 R5:S24">
    <cfRule type="notContainsBlanks" dxfId="156" priority="3">
      <formula>LEN(TRIM(M5))&gt;0</formula>
    </cfRule>
  </conditionalFormatting>
  <conditionalFormatting sqref="R5:S24">
    <cfRule type="expression" dxfId="1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A18" sqref="A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3" max="23" width="10.8554687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18230421</v>
      </c>
      <c r="D2" s="20" t="s">
        <v>50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18230421</v>
      </c>
      <c r="D5" s="61" t="s">
        <v>50</v>
      </c>
      <c r="E5" s="38" t="s">
        <v>1825</v>
      </c>
      <c r="F5" s="39" t="s">
        <v>1826</v>
      </c>
      <c r="G5" s="39">
        <v>5</v>
      </c>
      <c r="H5" s="39"/>
      <c r="I5" s="40" t="s">
        <v>270</v>
      </c>
      <c r="J5" s="41">
        <v>1</v>
      </c>
      <c r="K5" s="41">
        <v>10249200</v>
      </c>
      <c r="L5" s="41"/>
      <c r="M5" s="42">
        <v>0</v>
      </c>
      <c r="N5" s="42">
        <v>0</v>
      </c>
      <c r="O5" s="43">
        <v>10249200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1483874.7100000004</v>
      </c>
      <c r="Y5" s="44">
        <f t="shared" ref="Y5:Y24" si="5">Q5-P5</f>
        <v>0</v>
      </c>
      <c r="Z5" s="44">
        <f t="shared" ref="Z5:Z24" si="6">X5+(A$6*W5)</f>
        <v>4289485.32</v>
      </c>
      <c r="AA5" s="50">
        <f t="shared" ref="AA5:AA24" si="7">Q5+X5</f>
        <v>1483874.7100000004</v>
      </c>
      <c r="AB5" s="51">
        <f t="shared" ref="AB5:AC20" si="8">Z5/(1+ElecDiscountRate)^1</f>
        <v>4009989.081050762</v>
      </c>
      <c r="AC5" s="44">
        <f t="shared" si="8"/>
        <v>1387187.7255305229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0.35807218478063102</v>
      </c>
      <c r="AG5" s="44">
        <f t="shared" ref="AG5:AG24" si="10">AF5*J5*K5</f>
        <v>3669953.4362536436</v>
      </c>
      <c r="AH5" s="52">
        <f>HLOOKUP(I5,ElecAvoidedCostsWOCC!$A$5:$Q$50,T5+1,FALSE)</f>
        <v>0.35807218478063102</v>
      </c>
      <c r="AI5" s="44">
        <f t="shared" ref="AI5:AI24" si="11">AH5*J5*L5</f>
        <v>0</v>
      </c>
      <c r="AJ5" s="44">
        <f>AG5+AI5</f>
        <v>3669953.4362536436</v>
      </c>
      <c r="AK5" s="44">
        <f>HLOOKUP(I5,ElecAvoidedCostsWOCC!$A$5:$Q$50,G5+1,FALSE)*J5*L5</f>
        <v>0</v>
      </c>
      <c r="AL5" s="44">
        <f>AG5+AI5-AK5</f>
        <v>3669953.4362536436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3669953.4362536436</v>
      </c>
      <c r="AN5" s="48">
        <f>AM5*1.1+AD5+AE5</f>
        <v>4036948.7798790084</v>
      </c>
      <c r="AO5" s="47">
        <f>IFERROR(AM5/AB5,0)</f>
        <v>0.91520285020127368</v>
      </c>
      <c r="AP5" s="47">
        <f>AN5/AC5</f>
        <v>2.9101676042693487</v>
      </c>
    </row>
    <row r="6" spans="1:42" ht="13.5" customHeight="1">
      <c r="A6" s="53">
        <f>SUMIF('Program Costs'!C:C,D2,'Program Costs'!L:L)</f>
        <v>2805610.61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Costs'!C:C,D2,'Program Costs'!O:O)</f>
        <v>1483874.7100000004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10249200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4289485.32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1483874.7100000004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0.91520285020127368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2.9101676042693487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54" priority="4">
      <formula>ISTEXT(J5)</formula>
    </cfRule>
    <cfRule type="notContainsBlanks" dxfId="153" priority="5">
      <formula>LEN(TRIM(J5))&gt;0</formula>
    </cfRule>
  </conditionalFormatting>
  <conditionalFormatting sqref="M5:N24 R5:S24">
    <cfRule type="expression" dxfId="152" priority="2">
      <formula>ISTEXT(M5)</formula>
    </cfRule>
  </conditionalFormatting>
  <conditionalFormatting sqref="M5:N24 R5:S24">
    <cfRule type="notContainsBlanks" dxfId="151" priority="3">
      <formula>LEN(TRIM(M5))&gt;0</formula>
    </cfRule>
  </conditionalFormatting>
  <conditionalFormatting sqref="R5:S24">
    <cfRule type="expression" dxfId="1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F5" sqref="F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4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18230713</v>
      </c>
      <c r="D2" s="20" t="s">
        <v>97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96</v>
      </c>
      <c r="C5" s="98">
        <v>18230713</v>
      </c>
      <c r="D5" s="61" t="s">
        <v>97</v>
      </c>
      <c r="E5" s="38" t="s">
        <v>1458</v>
      </c>
      <c r="F5" s="39" t="s">
        <v>1459</v>
      </c>
      <c r="G5" s="39">
        <v>15</v>
      </c>
      <c r="H5" s="39"/>
      <c r="I5" s="40" t="s">
        <v>270</v>
      </c>
      <c r="J5" s="41">
        <v>1</v>
      </c>
      <c r="K5" s="41">
        <v>2251863</v>
      </c>
      <c r="L5" s="41"/>
      <c r="M5" s="42"/>
      <c r="N5" s="42">
        <v>167328</v>
      </c>
      <c r="O5" s="43">
        <v>2251863</v>
      </c>
      <c r="P5" s="44">
        <v>0</v>
      </c>
      <c r="Q5" s="44">
        <v>167328</v>
      </c>
      <c r="R5" s="45"/>
      <c r="S5" s="46"/>
      <c r="T5" s="39">
        <f t="shared" ref="T5:T24" si="0">G5+H5</f>
        <v>15</v>
      </c>
      <c r="U5" s="47">
        <f t="shared" ref="U5:U24" si="1">(O5/$A$10)*T5</f>
        <v>14.718847676803593</v>
      </c>
      <c r="V5" s="48">
        <f t="shared" ref="V5:V24" si="2">N5-M5</f>
        <v>167328</v>
      </c>
      <c r="W5" s="49">
        <f t="shared" ref="W5:W24" si="3">(O5/A$10)</f>
        <v>0.9812565117869062</v>
      </c>
      <c r="X5" s="44">
        <f t="shared" ref="X5:X24" si="4">W5*A$8</f>
        <v>0</v>
      </c>
      <c r="Y5" s="44">
        <f t="shared" ref="Y5:Y24" si="5">Q5-P5</f>
        <v>167328</v>
      </c>
      <c r="Z5" s="44">
        <f t="shared" ref="Z5:Z24" si="6">X5+(A$6*W5)</f>
        <v>0</v>
      </c>
      <c r="AA5" s="50">
        <f t="shared" ref="AA5:AA24" si="7">Q5+X5</f>
        <v>167328</v>
      </c>
      <c r="AB5" s="51">
        <f t="shared" ref="AB5:AC20" si="8">Z5/(1+ElecDiscountRate)^1</f>
        <v>0</v>
      </c>
      <c r="AC5" s="44">
        <f t="shared" si="8"/>
        <v>156425.16593437412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2318059.6297824699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2318059.6297824699</v>
      </c>
      <c r="AK5" s="44">
        <f>HLOOKUP(I5,ElecAvoidedCostsWOCC!$A$5:$Q$50,G5+1,FALSE)*J5*L5</f>
        <v>0</v>
      </c>
      <c r="AL5" s="44">
        <f>AG5+AI5-AK5</f>
        <v>2318059.6297824699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2318059.6297824699</v>
      </c>
      <c r="AN5" s="48">
        <f>AM5*1.1+AD5+AE5</f>
        <v>2549865.592760717</v>
      </c>
      <c r="AO5" s="47">
        <f>IFERROR(AM5/AB5,0)</f>
        <v>0</v>
      </c>
      <c r="AP5" s="47">
        <f>AN5/AC5</f>
        <v>16.300865513100849</v>
      </c>
    </row>
    <row r="6" spans="1:42" ht="13.5" customHeight="1">
      <c r="A6" s="53">
        <f>SUMIF('Program Costs'!C:C,D2,'Program Costs'!L:L)</f>
        <v>0</v>
      </c>
      <c r="B6" s="97" t="s">
        <v>96</v>
      </c>
      <c r="C6" s="98">
        <v>18230713</v>
      </c>
      <c r="D6" s="61" t="s">
        <v>97</v>
      </c>
      <c r="E6" s="38" t="s">
        <v>1011</v>
      </c>
      <c r="F6" s="39" t="s">
        <v>1012</v>
      </c>
      <c r="G6" s="39">
        <v>15</v>
      </c>
      <c r="H6" s="39"/>
      <c r="I6" s="40" t="s">
        <v>271</v>
      </c>
      <c r="J6" s="41">
        <v>1</v>
      </c>
      <c r="K6" s="41">
        <v>43014</v>
      </c>
      <c r="L6" s="41"/>
      <c r="M6" s="42"/>
      <c r="N6" s="42">
        <v>1760</v>
      </c>
      <c r="O6" s="43">
        <v>43014</v>
      </c>
      <c r="P6" s="44">
        <v>0</v>
      </c>
      <c r="Q6" s="44">
        <v>1760</v>
      </c>
      <c r="R6" s="45"/>
      <c r="S6" s="46"/>
      <c r="T6" s="39">
        <f t="shared" si="0"/>
        <v>15</v>
      </c>
      <c r="U6" s="47">
        <f t="shared" si="1"/>
        <v>0.28115232319640659</v>
      </c>
      <c r="V6" s="48">
        <f t="shared" si="2"/>
        <v>1760</v>
      </c>
      <c r="W6" s="49">
        <f t="shared" si="3"/>
        <v>1.8743488213093774E-2</v>
      </c>
      <c r="X6" s="44">
        <f t="shared" si="4"/>
        <v>0</v>
      </c>
      <c r="Y6" s="44">
        <f t="shared" si="5"/>
        <v>1760</v>
      </c>
      <c r="Z6" s="44">
        <f t="shared" si="6"/>
        <v>0</v>
      </c>
      <c r="AA6" s="50">
        <f t="shared" si="7"/>
        <v>1760</v>
      </c>
      <c r="AB6" s="51">
        <f t="shared" si="8"/>
        <v>0</v>
      </c>
      <c r="AC6" s="44">
        <f t="shared" si="8"/>
        <v>1645.3211180704868</v>
      </c>
      <c r="AD6" s="44">
        <f t="shared" si="9"/>
        <v>0</v>
      </c>
      <c r="AE6" s="44">
        <v>0</v>
      </c>
      <c r="AF6" s="52">
        <f>HLOOKUP(I6,ElecAvoidedCostsWOCC!$A$5:$Q$50,G6+1,FALSE)</f>
        <v>1.0545904948077327</v>
      </c>
      <c r="AG6" s="44">
        <f t="shared" si="10"/>
        <v>45362.155543659814</v>
      </c>
      <c r="AH6" s="52">
        <f>HLOOKUP(I6,ElecAvoidedCostsWOCC!$A$5:$Q$50,T6+1,FALSE)</f>
        <v>1.0545904948077327</v>
      </c>
      <c r="AI6" s="44">
        <f t="shared" si="11"/>
        <v>0</v>
      </c>
      <c r="AJ6" s="44">
        <f t="shared" ref="AJ6:AJ24" si="12">AG6+AI6</f>
        <v>45362.155543659814</v>
      </c>
      <c r="AK6" s="44">
        <f>HLOOKUP(I6,ElecAvoidedCostsWOCC!$A$5:$Q$50,G6+1,FALSE)*J6*L6</f>
        <v>0</v>
      </c>
      <c r="AL6" s="44">
        <f t="shared" ref="AL6:AL24" si="13">AG6+AI6-AK6</f>
        <v>45362.155543659814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45362.155543659814</v>
      </c>
      <c r="AN6" s="48">
        <f t="shared" ref="AN6:AN24" si="14">AM6*1.1+AD6+AE6</f>
        <v>49898.371098025797</v>
      </c>
      <c r="AO6" s="47">
        <f t="shared" ref="AO6:AO24" si="15">IFERROR(AM6/AB6,0)</f>
        <v>0</v>
      </c>
      <c r="AP6" s="47">
        <f t="shared" ref="AP6:AP24" si="16">AN6/AC6</f>
        <v>30.32743611565807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Costs'!C:C,D2,'Program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2294877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169088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169088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(SUM(AN5:AN110)/SUM(AC5:AC110))</f>
        <v>16.44686501785873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49" priority="4">
      <formula>ISTEXT(J5)</formula>
    </cfRule>
    <cfRule type="notContainsBlanks" dxfId="148" priority="5">
      <formula>LEN(TRIM(J5))&gt;0</formula>
    </cfRule>
  </conditionalFormatting>
  <conditionalFormatting sqref="M5:N24 R5:S24">
    <cfRule type="expression" dxfId="147" priority="2">
      <formula>ISTEXT(M5)</formula>
    </cfRule>
  </conditionalFormatting>
  <conditionalFormatting sqref="M5:N24 R5:S24">
    <cfRule type="notContainsBlanks" dxfId="146" priority="3">
      <formula>LEN(TRIM(M5))&gt;0</formula>
    </cfRule>
  </conditionalFormatting>
  <conditionalFormatting sqref="R5:S24">
    <cfRule type="expression" dxfId="1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131"/>
  <sheetViews>
    <sheetView zoomScale="85" zoomScaleNormal="85" workbookViewId="0">
      <selection activeCell="O10" sqref="O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98">
        <v>18230661</v>
      </c>
      <c r="D2" s="61" t="s">
        <v>109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108</v>
      </c>
      <c r="C5" s="98">
        <v>18230661</v>
      </c>
      <c r="D5" s="61" t="s">
        <v>109</v>
      </c>
      <c r="E5" s="38"/>
      <c r="F5" s="39" t="s">
        <v>339</v>
      </c>
      <c r="G5" s="39"/>
      <c r="H5" s="39"/>
      <c r="I5" s="40"/>
      <c r="J5" s="41" t="s">
        <v>340</v>
      </c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1" si="0">G5+H5</f>
        <v>0</v>
      </c>
      <c r="U5" s="47">
        <f t="shared" ref="U5:U21" si="1">(O5/$A$10)*T5</f>
        <v>0</v>
      </c>
      <c r="V5" s="48">
        <f t="shared" ref="V5:V21" si="2">N5-M5</f>
        <v>0</v>
      </c>
      <c r="W5" s="49">
        <f t="shared" ref="W5:W21" si="3">(O5/A$10)</f>
        <v>0</v>
      </c>
      <c r="X5" s="44">
        <f t="shared" ref="X5:X21" si="4">W5*A$8</f>
        <v>0</v>
      </c>
      <c r="Y5" s="44">
        <f t="shared" ref="Y5:Y21" si="5">Q5-P5</f>
        <v>0</v>
      </c>
      <c r="Z5" s="44">
        <f t="shared" ref="Z5:Z21" si="6">X5+(A$6*W5)</f>
        <v>0</v>
      </c>
      <c r="AA5" s="50">
        <f t="shared" ref="AA5:AA21" si="7">Q5+X5</f>
        <v>0</v>
      </c>
      <c r="AB5" s="51">
        <f t="shared" ref="AB5:AC21" si="8">Z5/(1+GasDiscountRate)^1</f>
        <v>0</v>
      </c>
      <c r="AC5" s="44">
        <f t="shared" si="8"/>
        <v>0</v>
      </c>
      <c r="AD5" s="44" t="e">
        <f t="shared" ref="AD5:AD21" si="9">-PV(GasDiscountRate,T5,R5)*J5</f>
        <v>#VALUE!</v>
      </c>
      <c r="AE5" s="44">
        <v>0</v>
      </c>
      <c r="AF5" s="52" t="e">
        <f>HLOOKUP(I5,GasAvoidedCostsWOCC!$A$5:$G$50,G5+1,FALSE)</f>
        <v>#N/A</v>
      </c>
      <c r="AG5" s="44" t="e">
        <f t="shared" ref="AG5:AG21" si="10">AF5*J5*K5</f>
        <v>#N/A</v>
      </c>
      <c r="AH5" s="52" t="e">
        <f>HLOOKUP(I5,GasAvoidedCostsWOCC!$A$5:$Q$50,T5+1,FALSE)</f>
        <v>#N/A</v>
      </c>
      <c r="AI5" s="44" t="e">
        <f t="shared" ref="AI5:AI21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 t="e">
        <f>AM5*1.1+AD5+AE5</f>
        <v>#VALUE!</v>
      </c>
      <c r="AO5" s="47">
        <f>IFERROR(AM5/AB5,0)</f>
        <v>0</v>
      </c>
      <c r="AP5" s="47" t="e">
        <f>AN5/AC5</f>
        <v>#VALUE!</v>
      </c>
    </row>
    <row r="6" spans="1:42" ht="13.5" customHeight="1">
      <c r="A6" s="53">
        <f>SUMIF('Program Costs'!D:D,C2,'Program Costs'!L:L)</f>
        <v>442558.36</v>
      </c>
      <c r="B6" s="97" t="s">
        <v>108</v>
      </c>
      <c r="C6" s="98">
        <v>18230661</v>
      </c>
      <c r="D6" s="61" t="s">
        <v>109</v>
      </c>
      <c r="E6" s="38" t="s">
        <v>1601</v>
      </c>
      <c r="F6" s="39" t="s">
        <v>1602</v>
      </c>
      <c r="G6" s="39">
        <v>25</v>
      </c>
      <c r="H6" s="39"/>
      <c r="I6" s="40" t="s">
        <v>283</v>
      </c>
      <c r="J6" s="41">
        <v>6345</v>
      </c>
      <c r="K6" s="41">
        <v>0.02</v>
      </c>
      <c r="L6" s="41"/>
      <c r="M6" s="42">
        <v>1.1499999999999999</v>
      </c>
      <c r="N6" s="42">
        <v>1.1499999999999999</v>
      </c>
      <c r="O6" s="43">
        <v>126.9</v>
      </c>
      <c r="P6" s="44">
        <v>8979.9699999999993</v>
      </c>
      <c r="Q6" s="44">
        <v>8979.9699999999993</v>
      </c>
      <c r="R6" s="45">
        <v>0</v>
      </c>
      <c r="S6" s="46">
        <v>0</v>
      </c>
      <c r="T6" s="39">
        <f t="shared" si="0"/>
        <v>25</v>
      </c>
      <c r="U6" s="47">
        <f t="shared" si="1"/>
        <v>0.33710229102048767</v>
      </c>
      <c r="V6" s="48">
        <f t="shared" si="2"/>
        <v>0</v>
      </c>
      <c r="W6" s="49">
        <f t="shared" si="3"/>
        <v>1.3484091640819507E-2</v>
      </c>
      <c r="X6" s="44">
        <f t="shared" si="4"/>
        <v>720.6672559714126</v>
      </c>
      <c r="Y6" s="44">
        <f t="shared" si="5"/>
        <v>0</v>
      </c>
      <c r="Z6" s="44">
        <f t="shared" si="6"/>
        <v>6688.1647386222021</v>
      </c>
      <c r="AA6" s="50">
        <f t="shared" si="7"/>
        <v>9700.6372559714127</v>
      </c>
      <c r="AB6" s="51">
        <f t="shared" si="8"/>
        <v>6252.3742531758453</v>
      </c>
      <c r="AC6" s="44">
        <f t="shared" si="8"/>
        <v>9068.5587136313097</v>
      </c>
      <c r="AD6" s="44">
        <f t="shared" si="9"/>
        <v>0</v>
      </c>
      <c r="AE6" s="44">
        <v>0</v>
      </c>
      <c r="AF6" s="52">
        <f>HLOOKUP(I6,GasAvoidedCostsWOCC!$A$5:$G$50,G6+1,FALSE)</f>
        <v>16.472554524074432</v>
      </c>
      <c r="AG6" s="44">
        <f t="shared" si="10"/>
        <v>2090.3671691050458</v>
      </c>
      <c r="AH6" s="52">
        <f>HLOOKUP(I6,GasAvoidedCostsWOCC!$A$5:$Q$50,T6+1,FALSE)</f>
        <v>16.472554524074432</v>
      </c>
      <c r="AI6" s="44">
        <f t="shared" si="11"/>
        <v>0</v>
      </c>
      <c r="AJ6" s="44">
        <f t="shared" ref="AJ6:AJ21" si="12">AG6+AI6</f>
        <v>2090.3671691050458</v>
      </c>
      <c r="AK6" s="44">
        <f>HLOOKUP(I6,GasAvoidedCostsWOCC!$A$5:$Q$50,G6+1,FALSE)*J6*L6</f>
        <v>0</v>
      </c>
      <c r="AL6" s="44">
        <f t="shared" ref="AL6:AL21" si="13">AG6+AI6-AK6</f>
        <v>2090.3671691050458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2090.3671691050454</v>
      </c>
      <c r="AN6" s="48">
        <f t="shared" ref="AN6:AN21" si="14">AM6*1.1+AD6+AE6</f>
        <v>2299.4038860155501</v>
      </c>
      <c r="AO6" s="47">
        <f t="shared" ref="AO6:AO21" si="15">IFERROR(AM6/AB6,0)</f>
        <v>0.33433174094517126</v>
      </c>
      <c r="AP6" s="47">
        <f t="shared" ref="AP6:AP21" si="16">AN6/AC6</f>
        <v>0.25355780986004151</v>
      </c>
    </row>
    <row r="7" spans="1:42" ht="13.5" customHeight="1">
      <c r="A7" s="36" t="s">
        <v>249</v>
      </c>
      <c r="B7" s="97" t="s">
        <v>108</v>
      </c>
      <c r="C7" s="98">
        <v>18230661</v>
      </c>
      <c r="D7" s="61" t="s">
        <v>109</v>
      </c>
      <c r="E7" s="38" t="s">
        <v>1605</v>
      </c>
      <c r="F7" s="39" t="s">
        <v>1606</v>
      </c>
      <c r="G7" s="39">
        <v>15</v>
      </c>
      <c r="H7" s="39"/>
      <c r="I7" s="40" t="s">
        <v>283</v>
      </c>
      <c r="J7" s="41">
        <v>41086</v>
      </c>
      <c r="K7" s="41">
        <v>0.01</v>
      </c>
      <c r="L7" s="41"/>
      <c r="M7" s="42">
        <v>1.32</v>
      </c>
      <c r="N7" s="42">
        <v>1.32</v>
      </c>
      <c r="O7" s="43">
        <v>410.86</v>
      </c>
      <c r="P7" s="44">
        <v>57151.91</v>
      </c>
      <c r="Q7" s="44">
        <v>57151.91</v>
      </c>
      <c r="R7" s="45">
        <v>0</v>
      </c>
      <c r="S7" s="46">
        <v>0</v>
      </c>
      <c r="T7" s="39">
        <f t="shared" si="0"/>
        <v>15</v>
      </c>
      <c r="U7" s="47">
        <f t="shared" si="1"/>
        <v>0.65485506992282538</v>
      </c>
      <c r="V7" s="48">
        <f t="shared" si="2"/>
        <v>0</v>
      </c>
      <c r="W7" s="49">
        <f t="shared" si="3"/>
        <v>4.3657004661521691E-2</v>
      </c>
      <c r="X7" s="44">
        <f t="shared" si="4"/>
        <v>2333.2809203184761</v>
      </c>
      <c r="Y7" s="44">
        <f t="shared" si="5"/>
        <v>0</v>
      </c>
      <c r="Z7" s="44">
        <f t="shared" si="6"/>
        <v>21654.05330583387</v>
      </c>
      <c r="AA7" s="50">
        <f t="shared" si="7"/>
        <v>59485.190920318477</v>
      </c>
      <c r="AB7" s="51">
        <f t="shared" si="8"/>
        <v>20243.108634041197</v>
      </c>
      <c r="AC7" s="44">
        <f t="shared" si="8"/>
        <v>55609.227746394754</v>
      </c>
      <c r="AD7" s="44">
        <f t="shared" si="9"/>
        <v>0</v>
      </c>
      <c r="AE7" s="44">
        <f t="shared" ref="AE7:AE21" si="17">-PV(GasDiscountRate,T7,S7)*J7</f>
        <v>0</v>
      </c>
      <c r="AF7" s="52">
        <f>HLOOKUP(I7,GasAvoidedCostsWOCC!$A$5:$G$50,G7+1,FALSE)</f>
        <v>10.768151117636117</v>
      </c>
      <c r="AG7" s="44">
        <f t="shared" si="10"/>
        <v>4424.2025681919749</v>
      </c>
      <c r="AH7" s="52">
        <f>HLOOKUP(I7,GasAvoidedCostsWOCC!$A$5:$Q$50,T7+1,FALSE)</f>
        <v>10.768151117636117</v>
      </c>
      <c r="AI7" s="44">
        <f t="shared" si="11"/>
        <v>0</v>
      </c>
      <c r="AJ7" s="44">
        <f t="shared" si="12"/>
        <v>4424.2025681919749</v>
      </c>
      <c r="AK7" s="44">
        <f>HLOOKUP(I7,GasAvoidedCostsWOCC!$A$5:$Q$50,G7+1,FALSE)*J7*L7</f>
        <v>0</v>
      </c>
      <c r="AL7" s="44">
        <f t="shared" si="13"/>
        <v>4424.2025681919749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4424.2025681919749</v>
      </c>
      <c r="AN7" s="48">
        <f t="shared" si="14"/>
        <v>4866.6228250111726</v>
      </c>
      <c r="AO7" s="47">
        <f t="shared" si="15"/>
        <v>0.21855351607174364</v>
      </c>
      <c r="AP7" s="47">
        <f t="shared" si="16"/>
        <v>8.7514662983729077E-2</v>
      </c>
    </row>
    <row r="8" spans="1:42" ht="13.5" customHeight="1">
      <c r="A8" s="53">
        <f>SUMIF('Program Costs'!D:D,C2,'Program Costs'!O:O)</f>
        <v>53445.739999999991</v>
      </c>
      <c r="B8" s="97" t="s">
        <v>108</v>
      </c>
      <c r="C8" s="98">
        <v>18230661</v>
      </c>
      <c r="D8" s="61" t="s">
        <v>109</v>
      </c>
      <c r="E8" s="38" t="s">
        <v>1480</v>
      </c>
      <c r="F8" s="39" t="s">
        <v>1481</v>
      </c>
      <c r="G8" s="39">
        <v>18</v>
      </c>
      <c r="H8" s="39"/>
      <c r="I8" s="40" t="s">
        <v>283</v>
      </c>
      <c r="J8" s="41">
        <v>7</v>
      </c>
      <c r="K8" s="41">
        <v>18.96</v>
      </c>
      <c r="L8" s="41"/>
      <c r="M8" s="42">
        <v>549</v>
      </c>
      <c r="N8" s="42">
        <v>549</v>
      </c>
      <c r="O8" s="43">
        <v>132.72</v>
      </c>
      <c r="P8" s="44">
        <v>4995.8999999999996</v>
      </c>
      <c r="Q8" s="44">
        <v>4995.8999999999996</v>
      </c>
      <c r="R8" s="45">
        <v>0</v>
      </c>
      <c r="S8" s="46">
        <v>0</v>
      </c>
      <c r="T8" s="39">
        <f t="shared" si="0"/>
        <v>18</v>
      </c>
      <c r="U8" s="47">
        <f t="shared" si="1"/>
        <v>0.25384519752759782</v>
      </c>
      <c r="V8" s="48">
        <f t="shared" si="2"/>
        <v>0</v>
      </c>
      <c r="W8" s="49">
        <f t="shared" si="3"/>
        <v>1.4102510973755436E-2</v>
      </c>
      <c r="X8" s="44">
        <f t="shared" si="4"/>
        <v>753.71913485047969</v>
      </c>
      <c r="Y8" s="44">
        <f t="shared" si="5"/>
        <v>0</v>
      </c>
      <c r="Z8" s="44">
        <f t="shared" si="6"/>
        <v>6994.903263277688</v>
      </c>
      <c r="AA8" s="50">
        <f t="shared" si="7"/>
        <v>5749.619134850479</v>
      </c>
      <c r="AB8" s="51">
        <f t="shared" si="8"/>
        <v>6539.1261692789449</v>
      </c>
      <c r="AC8" s="44">
        <f t="shared" si="8"/>
        <v>5374.9828314952592</v>
      </c>
      <c r="AD8" s="44">
        <f t="shared" si="9"/>
        <v>0</v>
      </c>
      <c r="AE8" s="44">
        <f t="shared" si="17"/>
        <v>0</v>
      </c>
      <c r="AF8" s="52">
        <f>HLOOKUP(I8,GasAvoidedCostsWOCC!$A$5:$G$50,G8+1,FALSE)</f>
        <v>12.598768311384578</v>
      </c>
      <c r="AG8" s="44">
        <f t="shared" si="10"/>
        <v>1672.1085302869615</v>
      </c>
      <c r="AH8" s="52">
        <f>HLOOKUP(I8,GasAvoidedCostsWOCC!$A$5:$Q$50,T8+1,FALSE)</f>
        <v>12.598768311384578</v>
      </c>
      <c r="AI8" s="44">
        <f t="shared" si="11"/>
        <v>0</v>
      </c>
      <c r="AJ8" s="44">
        <f t="shared" si="12"/>
        <v>1672.1085302869615</v>
      </c>
      <c r="AK8" s="44">
        <f>HLOOKUP(I8,GasAvoidedCostsWOCC!$A$5:$Q$50,G8+1,FALSE)*J8*L8</f>
        <v>0</v>
      </c>
      <c r="AL8" s="44">
        <f t="shared" si="13"/>
        <v>1672.1085302869615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1672.1085302869615</v>
      </c>
      <c r="AN8" s="48">
        <f t="shared" si="14"/>
        <v>1839.3193833156577</v>
      </c>
      <c r="AO8" s="47">
        <f t="shared" si="15"/>
        <v>0.25570825321318752</v>
      </c>
      <c r="AP8" s="47">
        <f t="shared" si="16"/>
        <v>0.34220004807047538</v>
      </c>
    </row>
    <row r="9" spans="1:42" ht="13.5" customHeight="1">
      <c r="A9" s="36" t="s">
        <v>317</v>
      </c>
      <c r="B9" s="97" t="s">
        <v>108</v>
      </c>
      <c r="C9" s="98">
        <v>18230661</v>
      </c>
      <c r="D9" s="61" t="s">
        <v>109</v>
      </c>
      <c r="E9" s="38" t="s">
        <v>1484</v>
      </c>
      <c r="F9" s="39" t="s">
        <v>1485</v>
      </c>
      <c r="G9" s="39">
        <v>20</v>
      </c>
      <c r="H9" s="39"/>
      <c r="I9" s="40" t="s">
        <v>283</v>
      </c>
      <c r="J9" s="41">
        <v>32</v>
      </c>
      <c r="K9" s="41">
        <v>50.8</v>
      </c>
      <c r="L9" s="41"/>
      <c r="M9" s="42">
        <v>631.5</v>
      </c>
      <c r="N9" s="42">
        <v>631.5</v>
      </c>
      <c r="O9" s="43">
        <v>1625.6</v>
      </c>
      <c r="P9" s="44">
        <v>23238.49</v>
      </c>
      <c r="Q9" s="44">
        <v>23238.49</v>
      </c>
      <c r="R9" s="45">
        <v>0</v>
      </c>
      <c r="S9" s="46">
        <v>0</v>
      </c>
      <c r="T9" s="39">
        <f t="shared" si="0"/>
        <v>20</v>
      </c>
      <c r="U9" s="47">
        <f t="shared" si="1"/>
        <v>3.454647655053773</v>
      </c>
      <c r="V9" s="48">
        <f t="shared" si="2"/>
        <v>0</v>
      </c>
      <c r="W9" s="49">
        <f t="shared" si="3"/>
        <v>0.17273238275268865</v>
      </c>
      <c r="X9" s="44">
        <f t="shared" si="4"/>
        <v>9231.8100181806803</v>
      </c>
      <c r="Y9" s="44">
        <f t="shared" si="5"/>
        <v>0</v>
      </c>
      <c r="Z9" s="44">
        <f t="shared" si="6"/>
        <v>85675.970048102856</v>
      </c>
      <c r="AA9" s="50">
        <f t="shared" si="7"/>
        <v>32470.300018180682</v>
      </c>
      <c r="AB9" s="51">
        <f t="shared" si="8"/>
        <v>80093.456154158033</v>
      </c>
      <c r="AC9" s="44">
        <f t="shared" si="8"/>
        <v>30354.585414771132</v>
      </c>
      <c r="AD9" s="44">
        <f t="shared" si="9"/>
        <v>0</v>
      </c>
      <c r="AE9" s="44">
        <f t="shared" si="17"/>
        <v>0</v>
      </c>
      <c r="AF9" s="52">
        <f>HLOOKUP(I9,GasAvoidedCostsWOCC!$A$5:$G$50,G9+1,FALSE)</f>
        <v>13.765480191058694</v>
      </c>
      <c r="AG9" s="44">
        <f t="shared" si="10"/>
        <v>22377.164598585012</v>
      </c>
      <c r="AH9" s="52">
        <f>HLOOKUP(I9,GasAvoidedCostsWOCC!$A$5:$Q$50,T9+1,FALSE)</f>
        <v>13.765480191058694</v>
      </c>
      <c r="AI9" s="44">
        <f t="shared" si="11"/>
        <v>0</v>
      </c>
      <c r="AJ9" s="44">
        <f t="shared" si="12"/>
        <v>22377.164598585012</v>
      </c>
      <c r="AK9" s="44">
        <f>HLOOKUP(I9,GasAvoidedCostsWOCC!$A$5:$Q$50,G9+1,FALSE)*J9*L9</f>
        <v>0</v>
      </c>
      <c r="AL9" s="44">
        <f t="shared" si="13"/>
        <v>22377.164598585012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22377.164598585012</v>
      </c>
      <c r="AN9" s="48">
        <f t="shared" si="14"/>
        <v>24614.881058443516</v>
      </c>
      <c r="AO9" s="47">
        <f t="shared" si="15"/>
        <v>0.27938817567711249</v>
      </c>
      <c r="AP9" s="47">
        <f t="shared" si="16"/>
        <v>0.81091145611448334</v>
      </c>
    </row>
    <row r="10" spans="1:42" ht="13.5" customHeight="1">
      <c r="A10" s="54">
        <f>SUM(O5:O997)</f>
        <v>9411.0899999999965</v>
      </c>
      <c r="B10" s="97" t="s">
        <v>108</v>
      </c>
      <c r="C10" s="98">
        <v>18230661</v>
      </c>
      <c r="D10" s="61" t="s">
        <v>109</v>
      </c>
      <c r="E10" s="38" t="s">
        <v>1500</v>
      </c>
      <c r="F10" s="39" t="s">
        <v>1501</v>
      </c>
      <c r="G10" s="39">
        <v>20</v>
      </c>
      <c r="H10" s="39"/>
      <c r="I10" s="40" t="s">
        <v>283</v>
      </c>
      <c r="J10" s="41">
        <v>1</v>
      </c>
      <c r="K10" s="41">
        <v>110</v>
      </c>
      <c r="L10" s="41"/>
      <c r="M10" s="42">
        <v>4290</v>
      </c>
      <c r="N10" s="42">
        <v>4290</v>
      </c>
      <c r="O10" s="43">
        <v>110</v>
      </c>
      <c r="P10" s="44">
        <v>5577</v>
      </c>
      <c r="Q10" s="44">
        <v>5577</v>
      </c>
      <c r="R10" s="45">
        <v>0</v>
      </c>
      <c r="S10" s="46">
        <v>0</v>
      </c>
      <c r="T10" s="39">
        <f t="shared" si="0"/>
        <v>20</v>
      </c>
      <c r="U10" s="47">
        <f t="shared" si="1"/>
        <v>0.23376675815447528</v>
      </c>
      <c r="V10" s="48">
        <f t="shared" si="2"/>
        <v>0</v>
      </c>
      <c r="W10" s="49">
        <f t="shared" si="3"/>
        <v>1.1688337907723764E-2</v>
      </c>
      <c r="X10" s="44">
        <f t="shared" si="4"/>
        <v>624.69186884834824</v>
      </c>
      <c r="Y10" s="44">
        <f t="shared" si="5"/>
        <v>0</v>
      </c>
      <c r="Z10" s="44">
        <f t="shared" si="6"/>
        <v>5797.4635244164083</v>
      </c>
      <c r="AA10" s="50">
        <f t="shared" si="7"/>
        <v>6201.6918688483483</v>
      </c>
      <c r="AB10" s="51">
        <f t="shared" si="8"/>
        <v>5419.7097545259494</v>
      </c>
      <c r="AC10" s="44">
        <f t="shared" si="8"/>
        <v>5797.5992043080751</v>
      </c>
      <c r="AD10" s="44">
        <f t="shared" si="9"/>
        <v>0</v>
      </c>
      <c r="AE10" s="44">
        <f t="shared" si="17"/>
        <v>0</v>
      </c>
      <c r="AF10" s="52">
        <f>HLOOKUP(I10,GasAvoidedCostsWOCC!$A$5:$G$50,G10+1,FALSE)</f>
        <v>13.765480191058694</v>
      </c>
      <c r="AG10" s="44">
        <f t="shared" si="10"/>
        <v>1514.2028210164565</v>
      </c>
      <c r="AH10" s="52">
        <f>HLOOKUP(I10,GasAvoidedCostsWOCC!$A$5:$Q$50,T10+1,FALSE)</f>
        <v>13.765480191058694</v>
      </c>
      <c r="AI10" s="44">
        <f t="shared" si="11"/>
        <v>0</v>
      </c>
      <c r="AJ10" s="44">
        <f t="shared" si="12"/>
        <v>1514.2028210164565</v>
      </c>
      <c r="AK10" s="44">
        <f>HLOOKUP(I10,GasAvoidedCostsWOCC!$A$5:$Q$50,G10+1,FALSE)*J10*L10</f>
        <v>0</v>
      </c>
      <c r="AL10" s="44">
        <f t="shared" si="13"/>
        <v>1514.2028210164565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1514.2028210164565</v>
      </c>
      <c r="AN10" s="48">
        <f t="shared" si="14"/>
        <v>1665.6231031181023</v>
      </c>
      <c r="AO10" s="47">
        <f t="shared" si="15"/>
        <v>0.27938817567711255</v>
      </c>
      <c r="AP10" s="47">
        <f t="shared" si="16"/>
        <v>0.28729531732383512</v>
      </c>
    </row>
    <row r="11" spans="1:42" ht="13.5" customHeight="1">
      <c r="A11" s="36" t="s">
        <v>252</v>
      </c>
      <c r="B11" s="97" t="s">
        <v>108</v>
      </c>
      <c r="C11" s="98">
        <v>18230661</v>
      </c>
      <c r="D11" s="61" t="s">
        <v>109</v>
      </c>
      <c r="E11" s="38" t="s">
        <v>1502</v>
      </c>
      <c r="F11" s="39" t="s">
        <v>1503</v>
      </c>
      <c r="G11" s="39">
        <v>20</v>
      </c>
      <c r="H11" s="39"/>
      <c r="I11" s="40" t="s">
        <v>283</v>
      </c>
      <c r="J11" s="41">
        <v>17</v>
      </c>
      <c r="K11" s="41">
        <v>110</v>
      </c>
      <c r="L11" s="41"/>
      <c r="M11" s="42">
        <v>4290</v>
      </c>
      <c r="N11" s="42">
        <v>4290</v>
      </c>
      <c r="O11" s="43">
        <v>1870</v>
      </c>
      <c r="P11" s="44">
        <v>88596.07</v>
      </c>
      <c r="Q11" s="44">
        <v>88596.07</v>
      </c>
      <c r="R11" s="45">
        <v>0</v>
      </c>
      <c r="S11" s="46"/>
      <c r="T11" s="39">
        <f t="shared" si="0"/>
        <v>20</v>
      </c>
      <c r="U11" s="47">
        <f t="shared" si="1"/>
        <v>3.9740348886260799</v>
      </c>
      <c r="V11" s="48">
        <f t="shared" si="2"/>
        <v>0</v>
      </c>
      <c r="W11" s="49">
        <f t="shared" si="3"/>
        <v>0.19870174443130401</v>
      </c>
      <c r="X11" s="44">
        <f t="shared" si="4"/>
        <v>10619.761770421919</v>
      </c>
      <c r="Y11" s="44">
        <f t="shared" si="5"/>
        <v>0</v>
      </c>
      <c r="Z11" s="44">
        <f t="shared" si="6"/>
        <v>98556.879915078942</v>
      </c>
      <c r="AA11" s="50">
        <f t="shared" si="7"/>
        <v>99215.831770421923</v>
      </c>
      <c r="AB11" s="51">
        <f t="shared" si="8"/>
        <v>92135.065826941136</v>
      </c>
      <c r="AC11" s="44">
        <f t="shared" si="8"/>
        <v>92751.081397047688</v>
      </c>
      <c r="AD11" s="44">
        <f t="shared" si="9"/>
        <v>0</v>
      </c>
      <c r="AE11" s="44">
        <f t="shared" si="17"/>
        <v>0</v>
      </c>
      <c r="AF11" s="52">
        <f>HLOOKUP(I11,GasAvoidedCostsWOCC!$A$5:$G$50,G11+1,FALSE)</f>
        <v>13.765480191058694</v>
      </c>
      <c r="AG11" s="44">
        <f t="shared" si="10"/>
        <v>25741.447957279757</v>
      </c>
      <c r="AH11" s="52">
        <f>HLOOKUP(I11,GasAvoidedCostsWOCC!$A$5:$Q$50,T11+1,FALSE)</f>
        <v>13.765480191058694</v>
      </c>
      <c r="AI11" s="44">
        <f t="shared" si="11"/>
        <v>0</v>
      </c>
      <c r="AJ11" s="44">
        <f t="shared" si="12"/>
        <v>25741.447957279757</v>
      </c>
      <c r="AK11" s="44">
        <f>HLOOKUP(I11,GasAvoidedCostsWOCC!$A$5:$Q$50,G11+1,FALSE)*J11*L11</f>
        <v>0</v>
      </c>
      <c r="AL11" s="44">
        <f t="shared" si="13"/>
        <v>25741.447957279757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25741.447957279761</v>
      </c>
      <c r="AN11" s="48">
        <f t="shared" si="14"/>
        <v>28315.592753007739</v>
      </c>
      <c r="AO11" s="47">
        <f t="shared" si="15"/>
        <v>0.27938817567711255</v>
      </c>
      <c r="AP11" s="47">
        <f t="shared" si="16"/>
        <v>0.30528585032658218</v>
      </c>
    </row>
    <row r="12" spans="1:42" ht="13.5" customHeight="1">
      <c r="A12" s="55">
        <f>SUM(P5:P998)</f>
        <v>508780.75000000017</v>
      </c>
      <c r="B12" s="97" t="s">
        <v>108</v>
      </c>
      <c r="C12" s="98">
        <v>18230661</v>
      </c>
      <c r="D12" s="61" t="s">
        <v>109</v>
      </c>
      <c r="E12" s="38" t="s">
        <v>1510</v>
      </c>
      <c r="F12" s="39" t="s">
        <v>1511</v>
      </c>
      <c r="G12" s="39">
        <v>20</v>
      </c>
      <c r="H12" s="39"/>
      <c r="I12" s="40" t="s">
        <v>283</v>
      </c>
      <c r="J12" s="41">
        <v>3428</v>
      </c>
      <c r="K12" s="41">
        <v>0.2</v>
      </c>
      <c r="L12" s="41"/>
      <c r="M12" s="42">
        <v>6.46</v>
      </c>
      <c r="N12" s="42">
        <v>6.46</v>
      </c>
      <c r="O12" s="43">
        <v>685.6</v>
      </c>
      <c r="P12" s="44">
        <v>25741.85</v>
      </c>
      <c r="Q12" s="44">
        <v>25741.85</v>
      </c>
      <c r="R12" s="45">
        <v>0</v>
      </c>
      <c r="S12" s="46">
        <v>0</v>
      </c>
      <c r="T12" s="39">
        <f t="shared" si="0"/>
        <v>20</v>
      </c>
      <c r="U12" s="47">
        <f t="shared" si="1"/>
        <v>1.4570044490064387</v>
      </c>
      <c r="V12" s="48">
        <f t="shared" si="2"/>
        <v>0</v>
      </c>
      <c r="W12" s="49">
        <f t="shared" si="3"/>
        <v>7.2850222450321939E-2</v>
      </c>
      <c r="X12" s="44">
        <f t="shared" si="4"/>
        <v>3893.5340480220684</v>
      </c>
      <c r="Y12" s="44">
        <f t="shared" si="5"/>
        <v>0</v>
      </c>
      <c r="Z12" s="44">
        <f t="shared" si="6"/>
        <v>36134.009021271726</v>
      </c>
      <c r="AA12" s="50">
        <f t="shared" si="7"/>
        <v>29635.384048022068</v>
      </c>
      <c r="AB12" s="51">
        <f t="shared" si="8"/>
        <v>33779.572797299916</v>
      </c>
      <c r="AC12" s="44">
        <f t="shared" si="8"/>
        <v>27704.38819110224</v>
      </c>
      <c r="AD12" s="44">
        <f t="shared" si="9"/>
        <v>0</v>
      </c>
      <c r="AE12" s="44">
        <f t="shared" si="17"/>
        <v>0</v>
      </c>
      <c r="AF12" s="52">
        <f>HLOOKUP(I12,GasAvoidedCostsWOCC!$A$5:$G$50,G12+1,FALSE)</f>
        <v>13.765480191058694</v>
      </c>
      <c r="AG12" s="44">
        <f t="shared" si="10"/>
        <v>9437.6132189898399</v>
      </c>
      <c r="AH12" s="52">
        <f>HLOOKUP(I12,GasAvoidedCostsWOCC!$A$5:$Q$50,T12+1,FALSE)</f>
        <v>13.765480191058694</v>
      </c>
      <c r="AI12" s="44">
        <f t="shared" si="11"/>
        <v>0</v>
      </c>
      <c r="AJ12" s="44">
        <f t="shared" si="12"/>
        <v>9437.6132189898399</v>
      </c>
      <c r="AK12" s="44">
        <f>HLOOKUP(I12,GasAvoidedCostsWOCC!$A$5:$Q$50,G12+1,FALSE)*J12*L12</f>
        <v>0</v>
      </c>
      <c r="AL12" s="44">
        <f t="shared" si="13"/>
        <v>9437.6132189898399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9437.6132189898417</v>
      </c>
      <c r="AN12" s="48">
        <f t="shared" si="14"/>
        <v>10381.374540888826</v>
      </c>
      <c r="AO12" s="47">
        <f t="shared" si="15"/>
        <v>0.27938817567711255</v>
      </c>
      <c r="AP12" s="47">
        <f t="shared" si="16"/>
        <v>0.37471950180885027</v>
      </c>
    </row>
    <row r="13" spans="1:42" ht="13.5" customHeight="1">
      <c r="A13" s="56" t="s">
        <v>255</v>
      </c>
      <c r="B13" s="97" t="s">
        <v>108</v>
      </c>
      <c r="C13" s="98">
        <v>18230661</v>
      </c>
      <c r="D13" s="61" t="s">
        <v>109</v>
      </c>
      <c r="E13" s="38" t="s">
        <v>1516</v>
      </c>
      <c r="F13" s="39" t="s">
        <v>1517</v>
      </c>
      <c r="G13" s="39">
        <v>25</v>
      </c>
      <c r="H13" s="39"/>
      <c r="I13" s="40" t="s">
        <v>283</v>
      </c>
      <c r="J13" s="41">
        <v>6692</v>
      </c>
      <c r="K13" s="41">
        <v>0.04</v>
      </c>
      <c r="L13" s="41"/>
      <c r="M13" s="42">
        <v>2.37</v>
      </c>
      <c r="N13" s="42">
        <v>2.37</v>
      </c>
      <c r="O13" s="43">
        <v>267.68</v>
      </c>
      <c r="P13" s="44">
        <v>20618.05</v>
      </c>
      <c r="Q13" s="44">
        <v>20618.05</v>
      </c>
      <c r="R13" s="45">
        <v>0</v>
      </c>
      <c r="S13" s="46">
        <v>0</v>
      </c>
      <c r="T13" s="39">
        <f t="shared" si="0"/>
        <v>25</v>
      </c>
      <c r="U13" s="47">
        <f t="shared" si="1"/>
        <v>0.7110759752589767</v>
      </c>
      <c r="V13" s="48">
        <f t="shared" si="2"/>
        <v>0</v>
      </c>
      <c r="W13" s="49">
        <f t="shared" si="3"/>
        <v>2.8443039010359068E-2</v>
      </c>
      <c r="X13" s="44">
        <f t="shared" si="4"/>
        <v>1520.1592677575077</v>
      </c>
      <c r="Y13" s="44">
        <f t="shared" si="5"/>
        <v>0</v>
      </c>
      <c r="Z13" s="44">
        <f t="shared" si="6"/>
        <v>14107.863965598041</v>
      </c>
      <c r="AA13" s="50">
        <f t="shared" si="7"/>
        <v>22138.209267757506</v>
      </c>
      <c r="AB13" s="51">
        <f t="shared" si="8"/>
        <v>13188.617337195512</v>
      </c>
      <c r="AC13" s="44">
        <f t="shared" si="8"/>
        <v>20695.717741196135</v>
      </c>
      <c r="AD13" s="44">
        <f t="shared" si="9"/>
        <v>0</v>
      </c>
      <c r="AE13" s="44">
        <f t="shared" si="17"/>
        <v>0</v>
      </c>
      <c r="AF13" s="52">
        <f>HLOOKUP(I13,GasAvoidedCostsWOCC!$A$5:$G$50,G13+1,FALSE)</f>
        <v>16.472554524074432</v>
      </c>
      <c r="AG13" s="44">
        <f t="shared" si="10"/>
        <v>4409.3733950042442</v>
      </c>
      <c r="AH13" s="52">
        <f>HLOOKUP(I13,GasAvoidedCostsWOCC!$A$5:$Q$50,T13+1,FALSE)</f>
        <v>16.472554524074432</v>
      </c>
      <c r="AI13" s="44">
        <f t="shared" si="11"/>
        <v>0</v>
      </c>
      <c r="AJ13" s="44">
        <f t="shared" si="12"/>
        <v>4409.3733950042442</v>
      </c>
      <c r="AK13" s="44">
        <f>HLOOKUP(I13,GasAvoidedCostsWOCC!$A$5:$Q$50,G13+1,FALSE)*J13*L13</f>
        <v>0</v>
      </c>
      <c r="AL13" s="44">
        <f t="shared" si="13"/>
        <v>4409.3733950042442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4409.3733950042442</v>
      </c>
      <c r="AN13" s="48">
        <f t="shared" si="14"/>
        <v>4850.3107345046692</v>
      </c>
      <c r="AO13" s="47">
        <f t="shared" si="15"/>
        <v>0.33433174094517126</v>
      </c>
      <c r="AP13" s="47">
        <f t="shared" si="16"/>
        <v>0.2343630114769984</v>
      </c>
    </row>
    <row r="14" spans="1:42" ht="13.5" customHeight="1">
      <c r="A14" s="55">
        <f>SUM(Y5:Y998)</f>
        <v>0</v>
      </c>
      <c r="B14" s="97" t="s">
        <v>108</v>
      </c>
      <c r="C14" s="98">
        <v>18230661</v>
      </c>
      <c r="D14" s="61" t="s">
        <v>109</v>
      </c>
      <c r="E14" s="38" t="s">
        <v>1522</v>
      </c>
      <c r="F14" s="39" t="s">
        <v>1523</v>
      </c>
      <c r="G14" s="39">
        <v>25</v>
      </c>
      <c r="H14" s="39"/>
      <c r="I14" s="40" t="s">
        <v>283</v>
      </c>
      <c r="J14" s="41">
        <v>300</v>
      </c>
      <c r="K14" s="41">
        <v>0.02</v>
      </c>
      <c r="L14" s="41"/>
      <c r="M14" s="42">
        <v>2.7</v>
      </c>
      <c r="N14" s="42">
        <v>2.7</v>
      </c>
      <c r="O14" s="43">
        <v>6</v>
      </c>
      <c r="P14" s="44">
        <v>1613.98</v>
      </c>
      <c r="Q14" s="44">
        <v>1613.98</v>
      </c>
      <c r="R14" s="45">
        <v>0</v>
      </c>
      <c r="S14" s="46">
        <v>0</v>
      </c>
      <c r="T14" s="39">
        <f t="shared" si="0"/>
        <v>25</v>
      </c>
      <c r="U14" s="47">
        <f t="shared" si="1"/>
        <v>1.5938642601441497E-2</v>
      </c>
      <c r="V14" s="48">
        <f t="shared" si="2"/>
        <v>0</v>
      </c>
      <c r="W14" s="49">
        <f t="shared" si="3"/>
        <v>6.3754570405765982E-4</v>
      </c>
      <c r="X14" s="44">
        <f t="shared" si="4"/>
        <v>34.074101937182625</v>
      </c>
      <c r="Y14" s="44">
        <f t="shared" si="5"/>
        <v>0</v>
      </c>
      <c r="Z14" s="44">
        <f t="shared" si="6"/>
        <v>316.2252831499859</v>
      </c>
      <c r="AA14" s="50">
        <f t="shared" si="7"/>
        <v>1648.0541019371826</v>
      </c>
      <c r="AB14" s="51">
        <f t="shared" si="8"/>
        <v>295.62053206505175</v>
      </c>
      <c r="AC14" s="44">
        <f t="shared" si="8"/>
        <v>1540.6694418408736</v>
      </c>
      <c r="AD14" s="44">
        <f t="shared" si="9"/>
        <v>0</v>
      </c>
      <c r="AE14" s="44">
        <f t="shared" si="17"/>
        <v>0</v>
      </c>
      <c r="AF14" s="52">
        <f>HLOOKUP(I14,GasAvoidedCostsWOCC!$A$5:$G$50,G14+1,FALSE)</f>
        <v>16.472554524074432</v>
      </c>
      <c r="AG14" s="44">
        <f t="shared" si="10"/>
        <v>98.835327144446609</v>
      </c>
      <c r="AH14" s="52">
        <f>HLOOKUP(I14,GasAvoidedCostsWOCC!$A$5:$Q$50,T14+1,FALSE)</f>
        <v>16.472554524074432</v>
      </c>
      <c r="AI14" s="44">
        <f t="shared" si="11"/>
        <v>0</v>
      </c>
      <c r="AJ14" s="44">
        <f t="shared" si="12"/>
        <v>98.835327144446609</v>
      </c>
      <c r="AK14" s="44">
        <f>HLOOKUP(I14,GasAvoidedCostsWOCC!$A$5:$Q$50,G14+1,FALSE)*J14*L14</f>
        <v>0</v>
      </c>
      <c r="AL14" s="44">
        <f t="shared" si="13"/>
        <v>98.835327144446609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98.835327144446595</v>
      </c>
      <c r="AN14" s="48">
        <f t="shared" si="14"/>
        <v>108.71885985889126</v>
      </c>
      <c r="AO14" s="47">
        <f t="shared" si="15"/>
        <v>0.33433174094517132</v>
      </c>
      <c r="AP14" s="47">
        <f t="shared" si="16"/>
        <v>7.0565987035472191E-2</v>
      </c>
    </row>
    <row r="15" spans="1:42" ht="13.5" customHeight="1">
      <c r="A15" s="57" t="s">
        <v>258</v>
      </c>
      <c r="B15" s="97" t="s">
        <v>108</v>
      </c>
      <c r="C15" s="98">
        <v>18230661</v>
      </c>
      <c r="D15" s="61" t="s">
        <v>109</v>
      </c>
      <c r="E15" s="38" t="s">
        <v>1526</v>
      </c>
      <c r="F15" s="39" t="s">
        <v>1527</v>
      </c>
      <c r="G15" s="39">
        <v>45</v>
      </c>
      <c r="H15" s="39"/>
      <c r="I15" s="40" t="s">
        <v>283</v>
      </c>
      <c r="J15" s="41">
        <v>30435</v>
      </c>
      <c r="K15" s="41">
        <v>0.03</v>
      </c>
      <c r="L15" s="41"/>
      <c r="M15" s="42">
        <v>2.14</v>
      </c>
      <c r="N15" s="42">
        <v>2.14</v>
      </c>
      <c r="O15" s="43">
        <v>913.05</v>
      </c>
      <c r="P15" s="44">
        <v>82497.350000000006</v>
      </c>
      <c r="Q15" s="44">
        <v>82497.350000000006</v>
      </c>
      <c r="R15" s="45">
        <v>0</v>
      </c>
      <c r="S15" s="46">
        <v>0</v>
      </c>
      <c r="T15" s="39">
        <f t="shared" si="0"/>
        <v>45</v>
      </c>
      <c r="U15" s="47">
        <f t="shared" si="1"/>
        <v>4.3658332881738469</v>
      </c>
      <c r="V15" s="48">
        <f t="shared" si="2"/>
        <v>0</v>
      </c>
      <c r="W15" s="49">
        <f t="shared" si="3"/>
        <v>9.7018517514974381E-2</v>
      </c>
      <c r="X15" s="44">
        <f t="shared" si="4"/>
        <v>5185.226462290766</v>
      </c>
      <c r="Y15" s="44">
        <f t="shared" si="5"/>
        <v>0</v>
      </c>
      <c r="Z15" s="44">
        <f t="shared" si="6"/>
        <v>48121.582463349107</v>
      </c>
      <c r="AA15" s="50">
        <f t="shared" si="7"/>
        <v>87682.576462290774</v>
      </c>
      <c r="AB15" s="51">
        <f t="shared" si="8"/>
        <v>44986.054466999252</v>
      </c>
      <c r="AC15" s="44">
        <f t="shared" si="8"/>
        <v>81969.315193316594</v>
      </c>
      <c r="AD15" s="44">
        <f t="shared" si="9"/>
        <v>0</v>
      </c>
      <c r="AE15" s="44">
        <f t="shared" si="17"/>
        <v>0</v>
      </c>
      <c r="AF15" s="52">
        <f>HLOOKUP(I15,GasAvoidedCostsWOCC!$A$5:$G$50,G15+1,FALSE)</f>
        <v>27.444232870165703</v>
      </c>
      <c r="AG15" s="44">
        <f t="shared" si="10"/>
        <v>25057.956822104792</v>
      </c>
      <c r="AH15" s="52">
        <f>HLOOKUP(I15,GasAvoidedCostsWOCC!$A$5:$Q$50,T15+1,FALSE)</f>
        <v>27.444232870165703</v>
      </c>
      <c r="AI15" s="44">
        <f t="shared" si="11"/>
        <v>0</v>
      </c>
      <c r="AJ15" s="44">
        <f t="shared" si="12"/>
        <v>25057.956822104792</v>
      </c>
      <c r="AK15" s="44">
        <f>HLOOKUP(I15,GasAvoidedCostsWOCC!$A$5:$Q$50,G15+1,FALSE)*J15*L15</f>
        <v>0</v>
      </c>
      <c r="AL15" s="44">
        <f t="shared" si="13"/>
        <v>25057.956822104792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25057.956822104792</v>
      </c>
      <c r="AN15" s="48">
        <f t="shared" si="14"/>
        <v>27563.752504315275</v>
      </c>
      <c r="AO15" s="47">
        <f t="shared" si="15"/>
        <v>0.55701610463497619</v>
      </c>
      <c r="AP15" s="47">
        <f t="shared" si="16"/>
        <v>0.33626915680958008</v>
      </c>
    </row>
    <row r="16" spans="1:42" ht="13.5" customHeight="1">
      <c r="A16" s="54">
        <f>SUM(U5:U997)</f>
        <v>29.793510634793638</v>
      </c>
      <c r="B16" s="97" t="s">
        <v>108</v>
      </c>
      <c r="C16" s="98">
        <v>18230661</v>
      </c>
      <c r="D16" s="61" t="s">
        <v>109</v>
      </c>
      <c r="E16" s="38" t="s">
        <v>1534</v>
      </c>
      <c r="F16" s="39" t="s">
        <v>1535</v>
      </c>
      <c r="G16" s="39">
        <v>45</v>
      </c>
      <c r="H16" s="39"/>
      <c r="I16" s="40" t="s">
        <v>283</v>
      </c>
      <c r="J16" s="41">
        <v>19465</v>
      </c>
      <c r="K16" s="41">
        <v>7.0000000000000007E-2</v>
      </c>
      <c r="L16" s="41"/>
      <c r="M16" s="42">
        <v>2.75</v>
      </c>
      <c r="N16" s="42">
        <v>2.75</v>
      </c>
      <c r="O16" s="43">
        <v>1362.55</v>
      </c>
      <c r="P16" s="44">
        <v>69257.42</v>
      </c>
      <c r="Q16" s="44">
        <v>69257.42</v>
      </c>
      <c r="R16" s="45">
        <v>0</v>
      </c>
      <c r="S16" s="46">
        <v>0</v>
      </c>
      <c r="T16" s="39">
        <f t="shared" si="0"/>
        <v>45</v>
      </c>
      <c r="U16" s="47">
        <f t="shared" si="1"/>
        <v>6.5151592429782328</v>
      </c>
      <c r="V16" s="48">
        <f t="shared" si="2"/>
        <v>0</v>
      </c>
      <c r="W16" s="49">
        <f t="shared" si="3"/>
        <v>0.14478131651062739</v>
      </c>
      <c r="X16" s="44">
        <f t="shared" si="4"/>
        <v>7737.944599084698</v>
      </c>
      <c r="Y16" s="44">
        <f t="shared" si="5"/>
        <v>0</v>
      </c>
      <c r="Z16" s="44">
        <f t="shared" si="6"/>
        <v>71812.126592668879</v>
      </c>
      <c r="AA16" s="50">
        <f t="shared" si="7"/>
        <v>76995.3645990847</v>
      </c>
      <c r="AB16" s="51">
        <f t="shared" si="8"/>
        <v>67132.959327539385</v>
      </c>
      <c r="AC16" s="44">
        <f t="shared" si="8"/>
        <v>71978.465550233421</v>
      </c>
      <c r="AD16" s="44">
        <f t="shared" si="9"/>
        <v>0</v>
      </c>
      <c r="AE16" s="44">
        <f t="shared" si="17"/>
        <v>0</v>
      </c>
      <c r="AF16" s="52">
        <f>HLOOKUP(I16,GasAvoidedCostsWOCC!$A$5:$G$50,G16+1,FALSE)</f>
        <v>27.444232870165703</v>
      </c>
      <c r="AG16" s="44">
        <f t="shared" si="10"/>
        <v>37394.139497244279</v>
      </c>
      <c r="AH16" s="52">
        <f>HLOOKUP(I16,GasAvoidedCostsWOCC!$A$5:$Q$50,T16+1,FALSE)</f>
        <v>27.444232870165703</v>
      </c>
      <c r="AI16" s="44">
        <f t="shared" si="11"/>
        <v>0</v>
      </c>
      <c r="AJ16" s="44">
        <f t="shared" si="12"/>
        <v>37394.139497244279</v>
      </c>
      <c r="AK16" s="44">
        <f>HLOOKUP(I16,GasAvoidedCostsWOCC!$A$5:$Q$50,G16+1,FALSE)*J16*L16</f>
        <v>0</v>
      </c>
      <c r="AL16" s="44">
        <f t="shared" si="13"/>
        <v>37394.139497244279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37394.139497244279</v>
      </c>
      <c r="AN16" s="48">
        <f t="shared" si="14"/>
        <v>41133.553446968712</v>
      </c>
      <c r="AO16" s="47">
        <f t="shared" si="15"/>
        <v>0.55701610463497619</v>
      </c>
      <c r="AP16" s="47">
        <f t="shared" si="16"/>
        <v>0.57147027423447649</v>
      </c>
    </row>
    <row r="17" spans="1:42" ht="13.5" customHeight="1">
      <c r="A17" s="58" t="s">
        <v>261</v>
      </c>
      <c r="B17" s="97" t="s">
        <v>108</v>
      </c>
      <c r="C17" s="98">
        <v>18230661</v>
      </c>
      <c r="D17" s="61" t="s">
        <v>109</v>
      </c>
      <c r="E17" s="38" t="s">
        <v>1539</v>
      </c>
      <c r="F17" s="39" t="s">
        <v>1540</v>
      </c>
      <c r="G17" s="39">
        <v>25</v>
      </c>
      <c r="H17" s="39"/>
      <c r="I17" s="40" t="s">
        <v>283</v>
      </c>
      <c r="J17" s="41">
        <v>1680</v>
      </c>
      <c r="K17" s="41">
        <v>0.04</v>
      </c>
      <c r="L17" s="41"/>
      <c r="M17" s="42">
        <v>2.0299999999999998</v>
      </c>
      <c r="N17" s="42">
        <v>2.0299999999999998</v>
      </c>
      <c r="O17" s="43">
        <v>67.2</v>
      </c>
      <c r="P17" s="44">
        <v>4433.5200000000004</v>
      </c>
      <c r="Q17" s="44">
        <v>4433.5200000000004</v>
      </c>
      <c r="R17" s="45">
        <v>0</v>
      </c>
      <c r="S17" s="46">
        <v>0</v>
      </c>
      <c r="T17" s="39">
        <f t="shared" si="0"/>
        <v>25</v>
      </c>
      <c r="U17" s="47">
        <f t="shared" si="1"/>
        <v>0.17851279713614476</v>
      </c>
      <c r="V17" s="48">
        <f t="shared" si="2"/>
        <v>0</v>
      </c>
      <c r="W17" s="49">
        <f t="shared" si="3"/>
        <v>7.1405118854457909E-3</v>
      </c>
      <c r="X17" s="44">
        <f t="shared" si="4"/>
        <v>381.62994169644548</v>
      </c>
      <c r="Y17" s="44">
        <f t="shared" si="5"/>
        <v>0</v>
      </c>
      <c r="Z17" s="44">
        <f t="shared" si="6"/>
        <v>3541.7231712798421</v>
      </c>
      <c r="AA17" s="50">
        <f t="shared" si="7"/>
        <v>4815.1499416964461</v>
      </c>
      <c r="AB17" s="51">
        <f t="shared" si="8"/>
        <v>3310.9499591285798</v>
      </c>
      <c r="AC17" s="44">
        <f t="shared" si="8"/>
        <v>4501.4022078119524</v>
      </c>
      <c r="AD17" s="44">
        <f t="shared" si="9"/>
        <v>0</v>
      </c>
      <c r="AE17" s="44">
        <f t="shared" si="17"/>
        <v>0</v>
      </c>
      <c r="AF17" s="52">
        <f>HLOOKUP(I17,GasAvoidedCostsWOCC!$A$5:$G$50,G17+1,FALSE)</f>
        <v>16.472554524074432</v>
      </c>
      <c r="AG17" s="44">
        <f t="shared" si="10"/>
        <v>1106.9556640178018</v>
      </c>
      <c r="AH17" s="52">
        <f>HLOOKUP(I17,GasAvoidedCostsWOCC!$A$5:$Q$50,T17+1,FALSE)</f>
        <v>16.472554524074432</v>
      </c>
      <c r="AI17" s="44">
        <f t="shared" si="11"/>
        <v>0</v>
      </c>
      <c r="AJ17" s="44">
        <f t="shared" si="12"/>
        <v>1106.9556640178018</v>
      </c>
      <c r="AK17" s="44">
        <f>HLOOKUP(I17,GasAvoidedCostsWOCC!$A$5:$Q$50,G17+1,FALSE)*J17*L17</f>
        <v>0</v>
      </c>
      <c r="AL17" s="44">
        <f t="shared" si="13"/>
        <v>1106.9556640178018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1106.9556640178018</v>
      </c>
      <c r="AN17" s="48">
        <f t="shared" si="14"/>
        <v>1217.6512304195821</v>
      </c>
      <c r="AO17" s="47">
        <f t="shared" si="15"/>
        <v>0.33433174094517132</v>
      </c>
      <c r="AP17" s="47">
        <f t="shared" si="16"/>
        <v>0.27050487252758948</v>
      </c>
    </row>
    <row r="18" spans="1:42" ht="13.5" customHeight="1">
      <c r="A18" s="59">
        <f>A6+A8</f>
        <v>496004.1</v>
      </c>
      <c r="B18" s="97" t="s">
        <v>108</v>
      </c>
      <c r="C18" s="98">
        <v>18230661</v>
      </c>
      <c r="D18" s="61" t="s">
        <v>109</v>
      </c>
      <c r="E18" s="38" t="s">
        <v>1543</v>
      </c>
      <c r="F18" s="39" t="s">
        <v>1544</v>
      </c>
      <c r="G18" s="39">
        <v>45</v>
      </c>
      <c r="H18" s="39"/>
      <c r="I18" s="40" t="s">
        <v>283</v>
      </c>
      <c r="J18" s="41">
        <v>6951</v>
      </c>
      <c r="K18" s="41">
        <v>0.09</v>
      </c>
      <c r="L18" s="41"/>
      <c r="M18" s="42">
        <v>2.4300000000000002</v>
      </c>
      <c r="N18" s="42">
        <v>2.4300000000000002</v>
      </c>
      <c r="O18" s="43">
        <v>625.59</v>
      </c>
      <c r="P18" s="44">
        <v>21772.58</v>
      </c>
      <c r="Q18" s="44">
        <v>21772.58</v>
      </c>
      <c r="R18" s="45">
        <v>0</v>
      </c>
      <c r="S18" s="46">
        <v>0</v>
      </c>
      <c r="T18" s="39">
        <f t="shared" si="0"/>
        <v>45</v>
      </c>
      <c r="U18" s="47">
        <f t="shared" si="1"/>
        <v>2.9913166275107361</v>
      </c>
      <c r="V18" s="48">
        <f t="shared" si="2"/>
        <v>0</v>
      </c>
      <c r="W18" s="49">
        <f t="shared" si="3"/>
        <v>6.6473702833571915E-2</v>
      </c>
      <c r="X18" s="44">
        <f t="shared" si="4"/>
        <v>3552.7362384803473</v>
      </c>
      <c r="Y18" s="44">
        <f t="shared" si="5"/>
        <v>0</v>
      </c>
      <c r="Z18" s="44">
        <f t="shared" si="6"/>
        <v>32971.229147633283</v>
      </c>
      <c r="AA18" s="50">
        <f t="shared" si="7"/>
        <v>25325.316238480351</v>
      </c>
      <c r="AB18" s="51">
        <f t="shared" si="8"/>
        <v>30822.874775762626</v>
      </c>
      <c r="AC18" s="44">
        <f t="shared" si="8"/>
        <v>23675.157743741562</v>
      </c>
      <c r="AD18" s="44">
        <f t="shared" si="9"/>
        <v>0</v>
      </c>
      <c r="AE18" s="44">
        <f t="shared" si="17"/>
        <v>0</v>
      </c>
      <c r="AF18" s="52">
        <f>HLOOKUP(I18,GasAvoidedCostsWOCC!$A$5:$G$50,G18+1,FALSE)</f>
        <v>27.444232870165703</v>
      </c>
      <c r="AG18" s="44">
        <f t="shared" si="10"/>
        <v>17168.837641246962</v>
      </c>
      <c r="AH18" s="52">
        <f>HLOOKUP(I18,GasAvoidedCostsWOCC!$A$5:$Q$50,T18+1,FALSE)</f>
        <v>27.444232870165703</v>
      </c>
      <c r="AI18" s="44">
        <f t="shared" si="11"/>
        <v>0</v>
      </c>
      <c r="AJ18" s="44">
        <f t="shared" si="12"/>
        <v>17168.837641246962</v>
      </c>
      <c r="AK18" s="44">
        <f>HLOOKUP(I18,GasAvoidedCostsWOCC!$A$5:$Q$50,G18+1,FALSE)*J18*L18</f>
        <v>0</v>
      </c>
      <c r="AL18" s="44">
        <f t="shared" si="13"/>
        <v>17168.837641246962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17168.837641246962</v>
      </c>
      <c r="AN18" s="48">
        <f t="shared" si="14"/>
        <v>18885.72140537166</v>
      </c>
      <c r="AO18" s="47">
        <f t="shared" si="15"/>
        <v>0.55701610463497619</v>
      </c>
      <c r="AP18" s="47">
        <f t="shared" si="16"/>
        <v>0.79770203053299737</v>
      </c>
    </row>
    <row r="19" spans="1:42" ht="13.5" customHeight="1">
      <c r="A19" s="58" t="s">
        <v>231</v>
      </c>
      <c r="B19" s="97" t="s">
        <v>108</v>
      </c>
      <c r="C19" s="98">
        <v>18230661</v>
      </c>
      <c r="D19" s="61" t="s">
        <v>109</v>
      </c>
      <c r="E19" s="38" t="s">
        <v>1547</v>
      </c>
      <c r="F19" s="39" t="s">
        <v>1548</v>
      </c>
      <c r="G19" s="39">
        <v>45</v>
      </c>
      <c r="H19" s="39"/>
      <c r="I19" s="40" t="s">
        <v>283</v>
      </c>
      <c r="J19" s="41">
        <v>6394</v>
      </c>
      <c r="K19" s="41">
        <v>0.03</v>
      </c>
      <c r="L19" s="41"/>
      <c r="M19" s="42">
        <v>1.59</v>
      </c>
      <c r="N19" s="42">
        <v>1.59</v>
      </c>
      <c r="O19" s="43">
        <v>191.82</v>
      </c>
      <c r="P19" s="44">
        <v>13216.4</v>
      </c>
      <c r="Q19" s="44">
        <v>13216.4</v>
      </c>
      <c r="R19" s="45">
        <v>0</v>
      </c>
      <c r="S19" s="46">
        <v>0</v>
      </c>
      <c r="T19" s="39">
        <f t="shared" si="0"/>
        <v>45</v>
      </c>
      <c r="U19" s="47">
        <f t="shared" si="1"/>
        <v>0.91720512714255242</v>
      </c>
      <c r="V19" s="48">
        <f t="shared" si="2"/>
        <v>0</v>
      </c>
      <c r="W19" s="49">
        <f t="shared" si="3"/>
        <v>2.0382336158723386E-2</v>
      </c>
      <c r="X19" s="44">
        <f t="shared" si="4"/>
        <v>1089.3490389317287</v>
      </c>
      <c r="Y19" s="44">
        <f t="shared" si="5"/>
        <v>0</v>
      </c>
      <c r="Z19" s="44">
        <f t="shared" si="6"/>
        <v>10109.72230230505</v>
      </c>
      <c r="AA19" s="50">
        <f t="shared" si="7"/>
        <v>14305.749038931728</v>
      </c>
      <c r="AB19" s="51">
        <f t="shared" si="8"/>
        <v>9450.9884101197058</v>
      </c>
      <c r="AC19" s="44">
        <f t="shared" si="8"/>
        <v>13373.608524756219</v>
      </c>
      <c r="AD19" s="44">
        <f t="shared" si="9"/>
        <v>0</v>
      </c>
      <c r="AE19" s="44">
        <f t="shared" si="17"/>
        <v>0</v>
      </c>
      <c r="AF19" s="52">
        <f>HLOOKUP(I19,GasAvoidedCostsWOCC!$A$5:$G$50,G19+1,FALSE)</f>
        <v>27.444232870165703</v>
      </c>
      <c r="AG19" s="44">
        <f t="shared" si="10"/>
        <v>5264.3527491551849</v>
      </c>
      <c r="AH19" s="52">
        <f>HLOOKUP(I19,GasAvoidedCostsWOCC!$A$5:$Q$50,T19+1,FALSE)</f>
        <v>27.444232870165703</v>
      </c>
      <c r="AI19" s="44">
        <f t="shared" si="11"/>
        <v>0</v>
      </c>
      <c r="AJ19" s="44">
        <f t="shared" si="12"/>
        <v>5264.3527491551849</v>
      </c>
      <c r="AK19" s="44">
        <f>HLOOKUP(I19,GasAvoidedCostsWOCC!$A$5:$Q$50,G19+1,FALSE)*J19*L19</f>
        <v>0</v>
      </c>
      <c r="AL19" s="44">
        <f t="shared" si="13"/>
        <v>5264.3527491551849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5264.3527491551849</v>
      </c>
      <c r="AN19" s="48">
        <f t="shared" si="14"/>
        <v>5790.7880240707036</v>
      </c>
      <c r="AO19" s="47">
        <f t="shared" si="15"/>
        <v>0.55701610463497619</v>
      </c>
      <c r="AP19" s="47">
        <f t="shared" si="16"/>
        <v>0.43300116145550638</v>
      </c>
    </row>
    <row r="20" spans="1:42" ht="13.5" customHeight="1">
      <c r="A20" s="59">
        <f>A8+SUM(Q5:Q904)</f>
        <v>562226.49000000022</v>
      </c>
      <c r="B20" s="97" t="s">
        <v>108</v>
      </c>
      <c r="C20" s="98">
        <v>18230661</v>
      </c>
      <c r="D20" s="61" t="s">
        <v>109</v>
      </c>
      <c r="E20" s="38" t="s">
        <v>1609</v>
      </c>
      <c r="F20" s="39" t="s">
        <v>1610</v>
      </c>
      <c r="G20" s="39">
        <v>15</v>
      </c>
      <c r="H20" s="39"/>
      <c r="I20" s="40" t="s">
        <v>279</v>
      </c>
      <c r="J20" s="41">
        <v>7</v>
      </c>
      <c r="K20" s="41">
        <v>0.84</v>
      </c>
      <c r="L20" s="41"/>
      <c r="M20" s="42">
        <v>20</v>
      </c>
      <c r="N20" s="42">
        <v>20</v>
      </c>
      <c r="O20" s="43">
        <v>5.88</v>
      </c>
      <c r="P20" s="44">
        <v>182</v>
      </c>
      <c r="Q20" s="44">
        <v>182</v>
      </c>
      <c r="R20" s="45">
        <v>0</v>
      </c>
      <c r="S20" s="46">
        <v>0</v>
      </c>
      <c r="T20" s="39">
        <f t="shared" si="0"/>
        <v>15</v>
      </c>
      <c r="U20" s="47">
        <f t="shared" si="1"/>
        <v>9.3719218496476006E-3</v>
      </c>
      <c r="V20" s="48">
        <f t="shared" si="2"/>
        <v>0</v>
      </c>
      <c r="W20" s="49">
        <f t="shared" si="3"/>
        <v>6.2479478997650665E-4</v>
      </c>
      <c r="X20" s="44">
        <f t="shared" si="4"/>
        <v>33.392619898438973</v>
      </c>
      <c r="Y20" s="44">
        <f t="shared" si="5"/>
        <v>0</v>
      </c>
      <c r="Z20" s="44">
        <f t="shared" si="6"/>
        <v>309.90077748698616</v>
      </c>
      <c r="AA20" s="50">
        <f t="shared" si="7"/>
        <v>215.39261989843897</v>
      </c>
      <c r="AB20" s="51">
        <f t="shared" si="8"/>
        <v>289.7081214237507</v>
      </c>
      <c r="AC20" s="44">
        <f t="shared" si="8"/>
        <v>201.35796942922215</v>
      </c>
      <c r="AD20" s="44">
        <f t="shared" si="9"/>
        <v>0</v>
      </c>
      <c r="AE20" s="44">
        <f t="shared" si="17"/>
        <v>0</v>
      </c>
      <c r="AF20" s="52">
        <f>HLOOKUP(I20,GasAvoidedCostsWOCC!$A$5:$G$50,G20+1,FALSE)</f>
        <v>10.206458422347051</v>
      </c>
      <c r="AG20" s="44">
        <f t="shared" si="10"/>
        <v>60.013975523400653</v>
      </c>
      <c r="AH20" s="52">
        <f>HLOOKUP(I20,GasAvoidedCostsWOCC!$A$5:$Q$50,T20+1,FALSE)</f>
        <v>10.206458422347051</v>
      </c>
      <c r="AI20" s="44">
        <f t="shared" si="11"/>
        <v>0</v>
      </c>
      <c r="AJ20" s="44">
        <f t="shared" si="12"/>
        <v>60.013975523400653</v>
      </c>
      <c r="AK20" s="44">
        <f>HLOOKUP(I20,GasAvoidedCostsWOCC!$A$5:$Q$50,G20+1,FALSE)*J20*L20</f>
        <v>0</v>
      </c>
      <c r="AL20" s="44">
        <f t="shared" si="13"/>
        <v>60.013975523400653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60.01397552340066</v>
      </c>
      <c r="AN20" s="48">
        <f t="shared" si="14"/>
        <v>66.015373075740726</v>
      </c>
      <c r="AO20" s="47">
        <f t="shared" si="15"/>
        <v>0.20715323832989593</v>
      </c>
      <c r="AP20" s="47">
        <f t="shared" si="16"/>
        <v>0.32785080850224457</v>
      </c>
    </row>
    <row r="21" spans="1:42" ht="13.5" customHeight="1">
      <c r="A21" s="58" t="s">
        <v>245</v>
      </c>
      <c r="B21" s="97" t="s">
        <v>108</v>
      </c>
      <c r="C21" s="98">
        <v>18230661</v>
      </c>
      <c r="D21" s="61" t="s">
        <v>109</v>
      </c>
      <c r="E21" s="38" t="s">
        <v>1613</v>
      </c>
      <c r="F21" s="39" t="s">
        <v>1614</v>
      </c>
      <c r="G21" s="39">
        <v>15</v>
      </c>
      <c r="H21" s="39"/>
      <c r="I21" s="40" t="s">
        <v>279</v>
      </c>
      <c r="J21" s="41">
        <v>21</v>
      </c>
      <c r="K21" s="41">
        <v>0.84</v>
      </c>
      <c r="L21" s="41"/>
      <c r="M21" s="42">
        <v>20</v>
      </c>
      <c r="N21" s="42">
        <v>20</v>
      </c>
      <c r="O21" s="43">
        <v>17.64</v>
      </c>
      <c r="P21" s="44">
        <v>546</v>
      </c>
      <c r="Q21" s="44">
        <v>546</v>
      </c>
      <c r="R21" s="45">
        <v>0</v>
      </c>
      <c r="S21" s="46">
        <v>0</v>
      </c>
      <c r="T21" s="39">
        <f t="shared" si="0"/>
        <v>15</v>
      </c>
      <c r="U21" s="47">
        <f t="shared" si="1"/>
        <v>2.8115765548942802E-2</v>
      </c>
      <c r="V21" s="48">
        <f t="shared" si="2"/>
        <v>0</v>
      </c>
      <c r="W21" s="49">
        <f t="shared" si="3"/>
        <v>1.8743843699295202E-3</v>
      </c>
      <c r="X21" s="44">
        <f t="shared" si="4"/>
        <v>100.17785969531694</v>
      </c>
      <c r="Y21" s="44">
        <f t="shared" si="5"/>
        <v>0</v>
      </c>
      <c r="Z21" s="44">
        <f t="shared" si="6"/>
        <v>929.70233246095859</v>
      </c>
      <c r="AA21" s="50">
        <f t="shared" si="7"/>
        <v>646.1778596953169</v>
      </c>
      <c r="AB21" s="51">
        <f t="shared" si="8"/>
        <v>869.12436427125226</v>
      </c>
      <c r="AC21" s="44">
        <f t="shared" si="8"/>
        <v>604.07390828766654</v>
      </c>
      <c r="AD21" s="44">
        <f t="shared" si="9"/>
        <v>0</v>
      </c>
      <c r="AE21" s="44">
        <f t="shared" si="17"/>
        <v>0</v>
      </c>
      <c r="AF21" s="52">
        <f>HLOOKUP(I21,GasAvoidedCostsWOCC!$A$5:$G$50,G21+1,FALSE)</f>
        <v>10.206458422347051</v>
      </c>
      <c r="AG21" s="44">
        <f t="shared" si="10"/>
        <v>180.04192657020198</v>
      </c>
      <c r="AH21" s="52">
        <f>HLOOKUP(I21,GasAvoidedCostsWOCC!$A$5:$Q$50,T21+1,FALSE)</f>
        <v>10.206458422347051</v>
      </c>
      <c r="AI21" s="44">
        <f t="shared" si="11"/>
        <v>0</v>
      </c>
      <c r="AJ21" s="44">
        <f t="shared" si="12"/>
        <v>180.04192657020198</v>
      </c>
      <c r="AK21" s="44">
        <f>HLOOKUP(I21,GasAvoidedCostsWOCC!$A$5:$Q$50,G21+1,FALSE)*J21*L21</f>
        <v>0</v>
      </c>
      <c r="AL21" s="44">
        <f t="shared" si="13"/>
        <v>180.04192657020198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180.04192657020198</v>
      </c>
      <c r="AN21" s="48">
        <f t="shared" si="14"/>
        <v>198.04611922722219</v>
      </c>
      <c r="AO21" s="47">
        <f t="shared" si="15"/>
        <v>0.20715323832989591</v>
      </c>
      <c r="AP21" s="47">
        <f t="shared" si="16"/>
        <v>0.32785080850224452</v>
      </c>
    </row>
    <row r="22" spans="1:42" ht="13.5" customHeight="1">
      <c r="A22" s="60">
        <f>(SUM(AM6:AM998)/(SUM(AB6:AB998)))</f>
        <v>0.38731828567004795</v>
      </c>
      <c r="B22" s="97" t="s">
        <v>108</v>
      </c>
      <c r="C22" s="98">
        <v>18230661</v>
      </c>
      <c r="D22" s="61" t="s">
        <v>109</v>
      </c>
      <c r="E22" s="38" t="s">
        <v>1629</v>
      </c>
      <c r="F22" s="39" t="s">
        <v>1630</v>
      </c>
      <c r="G22" s="39">
        <v>45</v>
      </c>
      <c r="H22" s="39"/>
      <c r="I22" s="40" t="s">
        <v>283</v>
      </c>
      <c r="J22" s="41">
        <v>210</v>
      </c>
      <c r="K22" s="41">
        <v>0.09</v>
      </c>
      <c r="L22" s="41"/>
      <c r="M22" s="42">
        <v>2.4300000000000002</v>
      </c>
      <c r="N22" s="42">
        <v>2.4300000000000002</v>
      </c>
      <c r="O22" s="43">
        <v>18.899999999999999</v>
      </c>
      <c r="P22" s="44">
        <v>663.39</v>
      </c>
      <c r="Q22" s="44">
        <v>663.39</v>
      </c>
      <c r="R22" s="45">
        <v>0</v>
      </c>
      <c r="S22" s="46">
        <v>0</v>
      </c>
      <c r="T22" s="39">
        <f t="shared" ref="T22:T85" si="18">G22+H22</f>
        <v>45</v>
      </c>
      <c r="U22" s="47">
        <f t="shared" ref="U22:U85" si="19">(O22/$A$10)*T22</f>
        <v>9.0372103550173277E-2</v>
      </c>
      <c r="V22" s="48">
        <f t="shared" ref="V22:V85" si="20">N22-M22</f>
        <v>0</v>
      </c>
      <c r="W22" s="49">
        <f t="shared" ref="W22:W85" si="21">(O22/A$10)</f>
        <v>2.0082689677816284E-3</v>
      </c>
      <c r="X22" s="44">
        <f t="shared" ref="X22:X85" si="22">W22*A$8</f>
        <v>107.33342110212527</v>
      </c>
      <c r="Y22" s="44">
        <f t="shared" ref="Y22:Y85" si="23">Q22-P22</f>
        <v>0</v>
      </c>
      <c r="Z22" s="44">
        <f t="shared" ref="Z22:Z85" si="24">X22+(A$6*W22)</f>
        <v>996.10964192245558</v>
      </c>
      <c r="AA22" s="50">
        <f t="shared" ref="AA22:AA85" si="25">Q22+X22</f>
        <v>770.72342110212526</v>
      </c>
      <c r="AB22" s="51">
        <f t="shared" ref="AB22:AB85" si="26">Z22/(1+GasDiscountRate)^1</f>
        <v>931.20467600491304</v>
      </c>
      <c r="AC22" s="44">
        <f t="shared" ref="AC22:AC85" si="27">AA22/(1+GasDiscountRate)^1</f>
        <v>720.50427325617011</v>
      </c>
      <c r="AD22" s="44">
        <f t="shared" ref="AD22:AD85" si="28">-PV(GasDiscountRate,T22,R22)*J22</f>
        <v>0</v>
      </c>
      <c r="AE22" s="44">
        <f t="shared" ref="AE22:AE85" si="29">-PV(GasDiscountRate,T22,S22)*J22</f>
        <v>0</v>
      </c>
      <c r="AF22" s="52">
        <f>HLOOKUP(I22,GasAvoidedCostsWOCC!$A$5:$G$50,G22+1,FALSE)</f>
        <v>27.444232870165703</v>
      </c>
      <c r="AG22" s="44">
        <f t="shared" ref="AG22:AG85" si="30">AF22*J22*K22</f>
        <v>518.6960012461318</v>
      </c>
      <c r="AH22" s="52">
        <f>HLOOKUP(I22,GasAvoidedCostsWOCC!$A$5:$Q$50,T22+1,FALSE)</f>
        <v>27.444232870165703</v>
      </c>
      <c r="AI22" s="44">
        <f t="shared" ref="AI22:AI85" si="31">AH22*J22*L22</f>
        <v>0</v>
      </c>
      <c r="AJ22" s="44">
        <f t="shared" ref="AJ22:AJ85" si="32">AG22+AI22</f>
        <v>518.6960012461318</v>
      </c>
      <c r="AK22" s="44">
        <f>HLOOKUP(I22,GasAvoidedCostsWOCC!$A$5:$Q$50,G22+1,FALSE)*J22*L22</f>
        <v>0</v>
      </c>
      <c r="AL22" s="44">
        <f t="shared" ref="AL22:AL85" si="33">AG22+AI22-AK22</f>
        <v>518.6960012461318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518.6960012461318</v>
      </c>
      <c r="AN22" s="48">
        <f t="shared" ref="AN22:AN85" si="34">AM22*1.1+AD22+AE22</f>
        <v>570.56560137074507</v>
      </c>
      <c r="AO22" s="47">
        <f t="shared" ref="AO22:AO85" si="35">IFERROR(AM22/AB22,0)</f>
        <v>0.55701610463497631</v>
      </c>
      <c r="AP22" s="47">
        <f t="shared" ref="AP22:AP85" si="36">AN22/AC22</f>
        <v>0.79189759526642611</v>
      </c>
    </row>
    <row r="23" spans="1:42" ht="13.5" customHeight="1">
      <c r="A23" s="58" t="s">
        <v>246</v>
      </c>
      <c r="B23" s="97" t="s">
        <v>108</v>
      </c>
      <c r="C23" s="98">
        <v>18230661</v>
      </c>
      <c r="D23" s="61" t="s">
        <v>109</v>
      </c>
      <c r="E23" s="38" t="s">
        <v>1633</v>
      </c>
      <c r="F23" s="39" t="s">
        <v>1634</v>
      </c>
      <c r="G23" s="39">
        <v>45</v>
      </c>
      <c r="H23" s="39"/>
      <c r="I23" s="40" t="s">
        <v>283</v>
      </c>
      <c r="J23" s="41">
        <v>18788</v>
      </c>
      <c r="K23" s="41">
        <v>0.03</v>
      </c>
      <c r="L23" s="41"/>
      <c r="M23" s="42">
        <v>1.82</v>
      </c>
      <c r="N23" s="42">
        <v>1.82</v>
      </c>
      <c r="O23" s="43">
        <v>563.64</v>
      </c>
      <c r="P23" s="44">
        <v>42718.16</v>
      </c>
      <c r="Q23" s="44">
        <v>42718.16</v>
      </c>
      <c r="R23" s="45">
        <v>0</v>
      </c>
      <c r="S23" s="46">
        <v>0</v>
      </c>
      <c r="T23" s="39">
        <f t="shared" si="18"/>
        <v>45</v>
      </c>
      <c r="U23" s="47">
        <f t="shared" si="19"/>
        <v>2.6950969547629455</v>
      </c>
      <c r="V23" s="48">
        <f t="shared" si="20"/>
        <v>0</v>
      </c>
      <c r="W23" s="49">
        <f t="shared" si="21"/>
        <v>5.9891043439176568E-2</v>
      </c>
      <c r="X23" s="44">
        <f t="shared" si="22"/>
        <v>3200.921135978936</v>
      </c>
      <c r="Y23" s="44">
        <f t="shared" si="23"/>
        <v>0</v>
      </c>
      <c r="Z23" s="44">
        <f t="shared" si="24"/>
        <v>29706.203099109676</v>
      </c>
      <c r="AA23" s="50">
        <f t="shared" si="25"/>
        <v>45919.081135978937</v>
      </c>
      <c r="AB23" s="51">
        <f t="shared" si="26"/>
        <v>27770.592782190964</v>
      </c>
      <c r="AC23" s="44">
        <f t="shared" si="27"/>
        <v>42927.064724669472</v>
      </c>
      <c r="AD23" s="44">
        <f t="shared" si="28"/>
        <v>0</v>
      </c>
      <c r="AE23" s="44">
        <f t="shared" si="29"/>
        <v>0</v>
      </c>
      <c r="AF23" s="52">
        <f>HLOOKUP(I23,GasAvoidedCostsWOCC!$A$5:$G$50,G23+1,FALSE)</f>
        <v>27.444232870165703</v>
      </c>
      <c r="AG23" s="44">
        <f t="shared" si="30"/>
        <v>15468.667414940197</v>
      </c>
      <c r="AH23" s="52">
        <f>HLOOKUP(I23,GasAvoidedCostsWOCC!$A$5:$Q$50,T23+1,FALSE)</f>
        <v>27.444232870165703</v>
      </c>
      <c r="AI23" s="44">
        <f t="shared" si="31"/>
        <v>0</v>
      </c>
      <c r="AJ23" s="44">
        <f t="shared" si="32"/>
        <v>15468.667414940197</v>
      </c>
      <c r="AK23" s="44">
        <f>HLOOKUP(I23,GasAvoidedCostsWOCC!$A$5:$Q$50,G23+1,FALSE)*J23*L23</f>
        <v>0</v>
      </c>
      <c r="AL23" s="44">
        <f t="shared" si="33"/>
        <v>15468.667414940197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15468.667414940195</v>
      </c>
      <c r="AN23" s="48">
        <f t="shared" si="34"/>
        <v>17015.534156434216</v>
      </c>
      <c r="AO23" s="47">
        <f t="shared" si="35"/>
        <v>0.55701610463497608</v>
      </c>
      <c r="AP23" s="47">
        <f t="shared" si="36"/>
        <v>0.3963824283251231</v>
      </c>
    </row>
    <row r="24" spans="1:42" ht="13.5" customHeight="1">
      <c r="A24" s="60">
        <f>(SUM(AN6:AN998)/SUM(AC6:AC998))</f>
        <v>0.37829664739095986</v>
      </c>
      <c r="B24" s="97" t="s">
        <v>108</v>
      </c>
      <c r="C24" s="98">
        <v>18230661</v>
      </c>
      <c r="D24" s="61" t="s">
        <v>109</v>
      </c>
      <c r="E24" s="38" t="s">
        <v>1647</v>
      </c>
      <c r="F24" s="39" t="s">
        <v>1648</v>
      </c>
      <c r="G24" s="39"/>
      <c r="H24" s="39"/>
      <c r="I24" s="40"/>
      <c r="J24" s="41">
        <v>6</v>
      </c>
      <c r="K24" s="41"/>
      <c r="L24" s="41"/>
      <c r="M24" s="42">
        <v>281.8533333333333</v>
      </c>
      <c r="N24" s="42">
        <v>281.8533333333333</v>
      </c>
      <c r="O24" s="43">
        <v>0</v>
      </c>
      <c r="P24" s="44">
        <v>1691.12</v>
      </c>
      <c r="Q24" s="44">
        <v>1691.12</v>
      </c>
      <c r="R24" s="45"/>
      <c r="S24" s="46"/>
      <c r="T24" s="39">
        <f t="shared" si="18"/>
        <v>0</v>
      </c>
      <c r="U24" s="47">
        <f t="shared" si="19"/>
        <v>0</v>
      </c>
      <c r="V24" s="48">
        <f t="shared" si="20"/>
        <v>0</v>
      </c>
      <c r="W24" s="49">
        <f t="shared" si="21"/>
        <v>0</v>
      </c>
      <c r="X24" s="44">
        <f t="shared" si="22"/>
        <v>0</v>
      </c>
      <c r="Y24" s="44">
        <f t="shared" si="23"/>
        <v>0</v>
      </c>
      <c r="Z24" s="44">
        <f t="shared" si="24"/>
        <v>0</v>
      </c>
      <c r="AA24" s="50">
        <f t="shared" si="25"/>
        <v>1691.12</v>
      </c>
      <c r="AB24" s="51">
        <f t="shared" si="26"/>
        <v>0</v>
      </c>
      <c r="AC24" s="44">
        <f t="shared" si="27"/>
        <v>1580.9292324950918</v>
      </c>
      <c r="AD24" s="44">
        <f t="shared" si="28"/>
        <v>0</v>
      </c>
      <c r="AE24" s="44">
        <f t="shared" si="29"/>
        <v>0</v>
      </c>
      <c r="AF24" s="52" t="e">
        <f>HLOOKUP(I24,GasAvoidedCostsWOCC!$A$5:$G$50,G24+1,FALSE)</f>
        <v>#N/A</v>
      </c>
      <c r="AG24" s="44" t="e">
        <f t="shared" si="30"/>
        <v>#N/A</v>
      </c>
      <c r="AH24" s="52" t="e">
        <f>HLOOKUP(I24,GasAvoidedCostsWOCC!$A$5:$Q$50,T24+1,FALSE)</f>
        <v>#N/A</v>
      </c>
      <c r="AI24" s="44" t="e">
        <f t="shared" si="31"/>
        <v>#N/A</v>
      </c>
      <c r="AJ24" s="44" t="e">
        <f t="shared" si="32"/>
        <v>#N/A</v>
      </c>
      <c r="AK24" s="44" t="e">
        <f>HLOOKUP(I24,GasAvoidedCostsWOCC!$A$5:$Q$50,G24+1,FALSE)*J24*L24</f>
        <v>#N/A</v>
      </c>
      <c r="AL24" s="44" t="e">
        <f t="shared" si="3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34"/>
        <v>0</v>
      </c>
      <c r="AO24" s="47">
        <f t="shared" si="35"/>
        <v>0</v>
      </c>
      <c r="AP24" s="47">
        <f t="shared" si="36"/>
        <v>0</v>
      </c>
    </row>
    <row r="25" spans="1:42" ht="13.5" customHeight="1">
      <c r="B25" s="97" t="s">
        <v>108</v>
      </c>
      <c r="C25" s="98">
        <v>18230661</v>
      </c>
      <c r="D25" s="61" t="s">
        <v>109</v>
      </c>
      <c r="E25" s="38" t="s">
        <v>1651</v>
      </c>
      <c r="F25" s="39" t="s">
        <v>1652</v>
      </c>
      <c r="G25" s="39"/>
      <c r="H25" s="39"/>
      <c r="I25" s="40"/>
      <c r="J25" s="41">
        <v>5</v>
      </c>
      <c r="K25" s="41">
        <v>0</v>
      </c>
      <c r="L25" s="41"/>
      <c r="M25" s="42">
        <v>0</v>
      </c>
      <c r="N25" s="42">
        <v>0</v>
      </c>
      <c r="O25" s="43">
        <v>0</v>
      </c>
      <c r="P25" s="44">
        <v>1099.48</v>
      </c>
      <c r="Q25" s="44">
        <v>1099.48</v>
      </c>
      <c r="R25" s="45"/>
      <c r="S25" s="46"/>
      <c r="T25" s="39">
        <f t="shared" si="18"/>
        <v>0</v>
      </c>
      <c r="U25" s="47">
        <f t="shared" si="19"/>
        <v>0</v>
      </c>
      <c r="V25" s="48">
        <f t="shared" si="20"/>
        <v>0</v>
      </c>
      <c r="W25" s="49">
        <f t="shared" si="21"/>
        <v>0</v>
      </c>
      <c r="X25" s="44">
        <f t="shared" si="22"/>
        <v>0</v>
      </c>
      <c r="Y25" s="44">
        <f t="shared" si="23"/>
        <v>0</v>
      </c>
      <c r="Z25" s="44">
        <f t="shared" si="24"/>
        <v>0</v>
      </c>
      <c r="AA25" s="50">
        <f t="shared" si="25"/>
        <v>1099.48</v>
      </c>
      <c r="AB25" s="51">
        <f t="shared" si="26"/>
        <v>0</v>
      </c>
      <c r="AC25" s="44">
        <f t="shared" si="27"/>
        <v>1027.8395811909882</v>
      </c>
      <c r="AD25" s="44">
        <f t="shared" si="28"/>
        <v>0</v>
      </c>
      <c r="AE25" s="44">
        <f t="shared" si="29"/>
        <v>0</v>
      </c>
      <c r="AF25" s="52" t="e">
        <f>HLOOKUP(I25,GasAvoidedCostsWOCC!$A$5:$G$50,G25+1,FALSE)</f>
        <v>#N/A</v>
      </c>
      <c r="AG25" s="44" t="e">
        <f t="shared" si="30"/>
        <v>#N/A</v>
      </c>
      <c r="AH25" s="52" t="e">
        <f>HLOOKUP(I25,GasAvoidedCostsWOCC!$A$5:$Q$50,T25+1,FALSE)</f>
        <v>#N/A</v>
      </c>
      <c r="AI25" s="44" t="e">
        <f t="shared" si="31"/>
        <v>#N/A</v>
      </c>
      <c r="AJ25" s="44" t="e">
        <f t="shared" si="32"/>
        <v>#N/A</v>
      </c>
      <c r="AK25" s="44" t="e">
        <f>HLOOKUP(I25,GasAvoidedCostsWOCC!$A$5:$Q$50,G25+1,FALSE)*J25*L25</f>
        <v>#N/A</v>
      </c>
      <c r="AL25" s="44" t="e">
        <f t="shared" si="3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34"/>
        <v>0</v>
      </c>
      <c r="AO25" s="47">
        <f t="shared" si="35"/>
        <v>0</v>
      </c>
      <c r="AP25" s="47">
        <f t="shared" si="36"/>
        <v>0</v>
      </c>
    </row>
    <row r="26" spans="1:42" ht="13.5" customHeight="1">
      <c r="B26" s="97" t="s">
        <v>108</v>
      </c>
      <c r="C26" s="98">
        <v>18230661</v>
      </c>
      <c r="D26" s="61" t="s">
        <v>109</v>
      </c>
      <c r="E26" s="38" t="s">
        <v>1653</v>
      </c>
      <c r="F26" s="39" t="s">
        <v>1654</v>
      </c>
      <c r="G26" s="39"/>
      <c r="H26" s="39"/>
      <c r="I26" s="40"/>
      <c r="J26" s="41">
        <v>4</v>
      </c>
      <c r="K26" s="41">
        <v>0</v>
      </c>
      <c r="L26" s="41"/>
      <c r="M26" s="42">
        <v>0</v>
      </c>
      <c r="N26" s="42">
        <v>0</v>
      </c>
      <c r="O26" s="43">
        <v>0</v>
      </c>
      <c r="P26" s="44">
        <v>2153.81</v>
      </c>
      <c r="Q26" s="44">
        <v>2153.81</v>
      </c>
      <c r="R26" s="45"/>
      <c r="S26" s="46"/>
      <c r="T26" s="39">
        <f t="shared" si="18"/>
        <v>0</v>
      </c>
      <c r="U26" s="47">
        <f t="shared" si="19"/>
        <v>0</v>
      </c>
      <c r="V26" s="48">
        <f t="shared" si="20"/>
        <v>0</v>
      </c>
      <c r="W26" s="49">
        <f t="shared" si="21"/>
        <v>0</v>
      </c>
      <c r="X26" s="44">
        <f t="shared" si="22"/>
        <v>0</v>
      </c>
      <c r="Y26" s="44">
        <f t="shared" si="23"/>
        <v>0</v>
      </c>
      <c r="Z26" s="44">
        <f t="shared" si="24"/>
        <v>0</v>
      </c>
      <c r="AA26" s="50">
        <f t="shared" si="25"/>
        <v>2153.81</v>
      </c>
      <c r="AB26" s="51">
        <f t="shared" si="26"/>
        <v>0</v>
      </c>
      <c r="AC26" s="44">
        <f t="shared" si="27"/>
        <v>2013.4710666542019</v>
      </c>
      <c r="AD26" s="44">
        <f t="shared" si="28"/>
        <v>0</v>
      </c>
      <c r="AE26" s="44">
        <f t="shared" si="29"/>
        <v>0</v>
      </c>
      <c r="AF26" s="52" t="e">
        <f>HLOOKUP(I26,GasAvoidedCostsWOCC!$A$5:$G$50,G26+1,FALSE)</f>
        <v>#N/A</v>
      </c>
      <c r="AG26" s="44" t="e">
        <f t="shared" si="30"/>
        <v>#N/A</v>
      </c>
      <c r="AH26" s="52" t="e">
        <f>HLOOKUP(I26,GasAvoidedCostsWOCC!$A$5:$Q$50,T26+1,FALSE)</f>
        <v>#N/A</v>
      </c>
      <c r="AI26" s="44" t="e">
        <f t="shared" si="31"/>
        <v>#N/A</v>
      </c>
      <c r="AJ26" s="44" t="e">
        <f t="shared" si="32"/>
        <v>#N/A</v>
      </c>
      <c r="AK26" s="44" t="e">
        <f>HLOOKUP(I26,GasAvoidedCostsWOCC!$A$5:$Q$50,G26+1,FALSE)*J26*L26</f>
        <v>#N/A</v>
      </c>
      <c r="AL26" s="44" t="e">
        <f t="shared" si="3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4"/>
        <v>0</v>
      </c>
      <c r="AO26" s="47">
        <f t="shared" si="35"/>
        <v>0</v>
      </c>
      <c r="AP26" s="47">
        <f t="shared" si="36"/>
        <v>0</v>
      </c>
    </row>
    <row r="27" spans="1:42" ht="13.5" customHeight="1">
      <c r="B27" s="97" t="s">
        <v>108</v>
      </c>
      <c r="C27" s="98">
        <v>18230661</v>
      </c>
      <c r="D27" s="61" t="s">
        <v>109</v>
      </c>
      <c r="E27" s="38" t="s">
        <v>1657</v>
      </c>
      <c r="F27" s="39" t="s">
        <v>1658</v>
      </c>
      <c r="G27" s="39"/>
      <c r="H27" s="39"/>
      <c r="I27" s="40"/>
      <c r="J27" s="41">
        <v>1</v>
      </c>
      <c r="K27" s="41">
        <v>0</v>
      </c>
      <c r="L27" s="41"/>
      <c r="M27" s="42">
        <v>0</v>
      </c>
      <c r="N27" s="42">
        <v>0</v>
      </c>
      <c r="O27" s="43">
        <v>0</v>
      </c>
      <c r="P27" s="44">
        <v>203.2</v>
      </c>
      <c r="Q27" s="44">
        <v>203.2</v>
      </c>
      <c r="R27" s="45"/>
      <c r="S27" s="46"/>
      <c r="T27" s="39">
        <f t="shared" si="18"/>
        <v>0</v>
      </c>
      <c r="U27" s="47">
        <f t="shared" si="19"/>
        <v>0</v>
      </c>
      <c r="V27" s="48">
        <f t="shared" si="20"/>
        <v>0</v>
      </c>
      <c r="W27" s="49">
        <f t="shared" si="21"/>
        <v>0</v>
      </c>
      <c r="X27" s="44">
        <f t="shared" si="22"/>
        <v>0</v>
      </c>
      <c r="Y27" s="44">
        <f t="shared" si="23"/>
        <v>0</v>
      </c>
      <c r="Z27" s="44">
        <f t="shared" si="24"/>
        <v>0</v>
      </c>
      <c r="AA27" s="50">
        <f t="shared" si="25"/>
        <v>203.2</v>
      </c>
      <c r="AB27" s="51">
        <f t="shared" si="26"/>
        <v>0</v>
      </c>
      <c r="AC27" s="44">
        <f t="shared" si="27"/>
        <v>189.95980181359258</v>
      </c>
      <c r="AD27" s="44">
        <f t="shared" si="28"/>
        <v>0</v>
      </c>
      <c r="AE27" s="44">
        <f t="shared" si="29"/>
        <v>0</v>
      </c>
      <c r="AF27" s="52" t="e">
        <f>HLOOKUP(I27,GasAvoidedCostsWOCC!$A$5:$G$50,G27+1,FALSE)</f>
        <v>#N/A</v>
      </c>
      <c r="AG27" s="44" t="e">
        <f t="shared" si="30"/>
        <v>#N/A</v>
      </c>
      <c r="AH27" s="52" t="e">
        <f>HLOOKUP(I27,GasAvoidedCostsWOCC!$A$5:$Q$50,T27+1,FALSE)</f>
        <v>#N/A</v>
      </c>
      <c r="AI27" s="44" t="e">
        <f t="shared" si="31"/>
        <v>#N/A</v>
      </c>
      <c r="AJ27" s="44" t="e">
        <f t="shared" si="32"/>
        <v>#N/A</v>
      </c>
      <c r="AK27" s="44" t="e">
        <f>HLOOKUP(I27,GasAvoidedCostsWOCC!$A$5:$Q$50,G27+1,FALSE)*J27*L27</f>
        <v>#N/A</v>
      </c>
      <c r="AL27" s="44" t="e">
        <f t="shared" si="3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4"/>
        <v>0</v>
      </c>
      <c r="AO27" s="47">
        <f t="shared" si="35"/>
        <v>0</v>
      </c>
      <c r="AP27" s="47">
        <f t="shared" si="36"/>
        <v>0</v>
      </c>
    </row>
    <row r="28" spans="1:42" ht="13.5" customHeight="1">
      <c r="B28" s="97" t="s">
        <v>108</v>
      </c>
      <c r="C28" s="98">
        <v>18230661</v>
      </c>
      <c r="D28" s="61" t="s">
        <v>109</v>
      </c>
      <c r="E28" s="38" t="s">
        <v>1659</v>
      </c>
      <c r="F28" s="39" t="s">
        <v>1660</v>
      </c>
      <c r="G28" s="39"/>
      <c r="H28" s="39"/>
      <c r="I28" s="40"/>
      <c r="J28" s="41">
        <v>3</v>
      </c>
      <c r="K28" s="41">
        <v>0</v>
      </c>
      <c r="L28" s="41"/>
      <c r="M28" s="42">
        <v>0</v>
      </c>
      <c r="N28" s="42">
        <v>0</v>
      </c>
      <c r="O28" s="43">
        <v>0</v>
      </c>
      <c r="P28" s="44">
        <v>534.85</v>
      </c>
      <c r="Q28" s="44">
        <v>534.85</v>
      </c>
      <c r="R28" s="45">
        <v>0</v>
      </c>
      <c r="S28" s="46">
        <v>0</v>
      </c>
      <c r="T28" s="39">
        <f t="shared" si="18"/>
        <v>0</v>
      </c>
      <c r="U28" s="47">
        <f t="shared" si="19"/>
        <v>0</v>
      </c>
      <c r="V28" s="48">
        <f t="shared" si="20"/>
        <v>0</v>
      </c>
      <c r="W28" s="49">
        <f t="shared" si="21"/>
        <v>0</v>
      </c>
      <c r="X28" s="44">
        <f t="shared" si="22"/>
        <v>0</v>
      </c>
      <c r="Y28" s="44">
        <f t="shared" si="23"/>
        <v>0</v>
      </c>
      <c r="Z28" s="44">
        <f t="shared" si="24"/>
        <v>0</v>
      </c>
      <c r="AA28" s="50">
        <f t="shared" si="25"/>
        <v>534.85</v>
      </c>
      <c r="AB28" s="51">
        <f t="shared" si="26"/>
        <v>0</v>
      </c>
      <c r="AC28" s="44">
        <f t="shared" si="27"/>
        <v>500</v>
      </c>
      <c r="AD28" s="44">
        <f t="shared" si="28"/>
        <v>0</v>
      </c>
      <c r="AE28" s="44">
        <f t="shared" si="29"/>
        <v>0</v>
      </c>
      <c r="AF28" s="52" t="e">
        <f>HLOOKUP(I28,GasAvoidedCostsWOCC!$A$5:$G$50,G28+1,FALSE)</f>
        <v>#N/A</v>
      </c>
      <c r="AG28" s="44" t="e">
        <f t="shared" si="30"/>
        <v>#N/A</v>
      </c>
      <c r="AH28" s="52" t="e">
        <f>HLOOKUP(I28,GasAvoidedCostsWOCC!$A$5:$Q$50,T28+1,FALSE)</f>
        <v>#N/A</v>
      </c>
      <c r="AI28" s="44" t="e">
        <f t="shared" si="31"/>
        <v>#N/A</v>
      </c>
      <c r="AJ28" s="44" t="e">
        <f t="shared" si="32"/>
        <v>#N/A</v>
      </c>
      <c r="AK28" s="44" t="e">
        <f>HLOOKUP(I28,GasAvoidedCostsWOCC!$A$5:$Q$50,G28+1,FALSE)*J28*L28</f>
        <v>#N/A</v>
      </c>
      <c r="AL28" s="44" t="e">
        <f t="shared" si="3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4"/>
        <v>0</v>
      </c>
      <c r="AO28" s="47">
        <f t="shared" si="35"/>
        <v>0</v>
      </c>
      <c r="AP28" s="47">
        <f t="shared" si="36"/>
        <v>0</v>
      </c>
    </row>
    <row r="29" spans="1:42">
      <c r="B29" s="97" t="s">
        <v>108</v>
      </c>
      <c r="C29" s="98">
        <v>18230661</v>
      </c>
      <c r="D29" s="61" t="s">
        <v>109</v>
      </c>
      <c r="E29" s="38" t="s">
        <v>1661</v>
      </c>
      <c r="F29" s="39" t="s">
        <v>1662</v>
      </c>
      <c r="G29" s="39"/>
      <c r="H29" s="39"/>
      <c r="I29" s="40"/>
      <c r="J29" s="41">
        <v>6</v>
      </c>
      <c r="K29" s="41">
        <v>0</v>
      </c>
      <c r="L29" s="41">
        <v>0</v>
      </c>
      <c r="M29" s="42">
        <v>0</v>
      </c>
      <c r="N29" s="42">
        <v>0</v>
      </c>
      <c r="O29" s="43">
        <v>0</v>
      </c>
      <c r="P29" s="44">
        <v>771.34</v>
      </c>
      <c r="Q29" s="44">
        <v>771.34</v>
      </c>
      <c r="R29" s="45"/>
      <c r="S29" s="46"/>
      <c r="T29" s="39">
        <f t="shared" si="18"/>
        <v>0</v>
      </c>
      <c r="U29" s="47">
        <f t="shared" si="19"/>
        <v>0</v>
      </c>
      <c r="V29" s="48">
        <f t="shared" si="20"/>
        <v>0</v>
      </c>
      <c r="W29" s="49">
        <f t="shared" si="21"/>
        <v>0</v>
      </c>
      <c r="X29" s="44">
        <f t="shared" si="22"/>
        <v>0</v>
      </c>
      <c r="Y29" s="44">
        <f t="shared" si="23"/>
        <v>0</v>
      </c>
      <c r="Z29" s="44">
        <f t="shared" si="24"/>
        <v>0</v>
      </c>
      <c r="AA29" s="50">
        <f t="shared" si="25"/>
        <v>771.34</v>
      </c>
      <c r="AB29" s="51">
        <f t="shared" si="26"/>
        <v>0</v>
      </c>
      <c r="AC29" s="44">
        <f t="shared" si="27"/>
        <v>721.08067682527803</v>
      </c>
      <c r="AD29" s="44">
        <f t="shared" si="28"/>
        <v>0</v>
      </c>
      <c r="AE29" s="44">
        <f t="shared" si="29"/>
        <v>0</v>
      </c>
      <c r="AF29" s="52" t="e">
        <f>HLOOKUP(I29,GasAvoidedCostsWOCC!$A$5:$G$50,G29+1,FALSE)</f>
        <v>#N/A</v>
      </c>
      <c r="AG29" s="44" t="e">
        <f t="shared" si="30"/>
        <v>#N/A</v>
      </c>
      <c r="AH29" s="52" t="e">
        <f>HLOOKUP(I29,GasAvoidedCostsWOCC!$A$5:$Q$50,T29+1,FALSE)</f>
        <v>#N/A</v>
      </c>
      <c r="AI29" s="44" t="e">
        <f t="shared" si="31"/>
        <v>#N/A</v>
      </c>
      <c r="AJ29" s="44" t="e">
        <f t="shared" si="32"/>
        <v>#N/A</v>
      </c>
      <c r="AK29" s="44" t="e">
        <f>HLOOKUP(I29,GasAvoidedCostsWOCC!$A$5:$Q$50,G29+1,FALSE)*J29*L29</f>
        <v>#N/A</v>
      </c>
      <c r="AL29" s="44" t="e">
        <f t="shared" si="3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4"/>
        <v>0</v>
      </c>
      <c r="AO29" s="47">
        <f t="shared" si="35"/>
        <v>0</v>
      </c>
      <c r="AP29" s="47">
        <f t="shared" si="36"/>
        <v>0</v>
      </c>
    </row>
    <row r="30" spans="1:42">
      <c r="B30" s="97" t="s">
        <v>108</v>
      </c>
      <c r="C30" s="98">
        <v>18230661</v>
      </c>
      <c r="D30" s="61" t="s">
        <v>109</v>
      </c>
      <c r="E30" s="38" t="s">
        <v>1663</v>
      </c>
      <c r="F30" s="39" t="s">
        <v>1664</v>
      </c>
      <c r="G30" s="39"/>
      <c r="H30" s="39"/>
      <c r="I30" s="40"/>
      <c r="J30" s="41">
        <v>3</v>
      </c>
      <c r="K30" s="41">
        <v>0</v>
      </c>
      <c r="L30" s="41"/>
      <c r="M30" s="42">
        <v>0</v>
      </c>
      <c r="N30" s="42">
        <v>0</v>
      </c>
      <c r="O30" s="43">
        <v>0</v>
      </c>
      <c r="P30" s="44">
        <v>1754.99</v>
      </c>
      <c r="Q30" s="44">
        <v>1754.99</v>
      </c>
      <c r="R30" s="45"/>
      <c r="S30" s="46"/>
      <c r="T30" s="39">
        <f t="shared" si="18"/>
        <v>0</v>
      </c>
      <c r="U30" s="47">
        <f t="shared" si="19"/>
        <v>0</v>
      </c>
      <c r="V30" s="48">
        <f t="shared" si="20"/>
        <v>0</v>
      </c>
      <c r="W30" s="49">
        <f t="shared" si="21"/>
        <v>0</v>
      </c>
      <c r="X30" s="44">
        <f t="shared" si="22"/>
        <v>0</v>
      </c>
      <c r="Y30" s="44">
        <f t="shared" si="23"/>
        <v>0</v>
      </c>
      <c r="Z30" s="44">
        <f t="shared" si="24"/>
        <v>0</v>
      </c>
      <c r="AA30" s="50">
        <f t="shared" si="25"/>
        <v>1754.99</v>
      </c>
      <c r="AB30" s="51">
        <f t="shared" si="26"/>
        <v>0</v>
      </c>
      <c r="AC30" s="44">
        <f t="shared" si="27"/>
        <v>1640.6375619332521</v>
      </c>
      <c r="AD30" s="44">
        <f t="shared" si="28"/>
        <v>0</v>
      </c>
      <c r="AE30" s="44">
        <f t="shared" si="29"/>
        <v>0</v>
      </c>
      <c r="AF30" s="52" t="e">
        <f>HLOOKUP(I30,GasAvoidedCostsWOCC!$A$5:$G$50,G30+1,FALSE)</f>
        <v>#N/A</v>
      </c>
      <c r="AG30" s="44" t="e">
        <f t="shared" si="30"/>
        <v>#N/A</v>
      </c>
      <c r="AH30" s="52" t="e">
        <f>HLOOKUP(I30,GasAvoidedCostsWOCC!$A$5:$Q$50,T30+1,FALSE)</f>
        <v>#N/A</v>
      </c>
      <c r="AI30" s="44" t="e">
        <f t="shared" si="31"/>
        <v>#N/A</v>
      </c>
      <c r="AJ30" s="44" t="e">
        <f t="shared" si="32"/>
        <v>#N/A</v>
      </c>
      <c r="AK30" s="44" t="e">
        <f>HLOOKUP(I30,GasAvoidedCostsWOCC!$A$5:$Q$50,G30+1,FALSE)*J30*L30</f>
        <v>#N/A</v>
      </c>
      <c r="AL30" s="44" t="e">
        <f t="shared" si="3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4"/>
        <v>0</v>
      </c>
      <c r="AO30" s="47">
        <f t="shared" si="35"/>
        <v>0</v>
      </c>
      <c r="AP30" s="47">
        <f t="shared" si="36"/>
        <v>0</v>
      </c>
    </row>
    <row r="31" spans="1:42">
      <c r="B31" s="97" t="s">
        <v>108</v>
      </c>
      <c r="C31" s="98">
        <v>18230661</v>
      </c>
      <c r="D31" s="61" t="s">
        <v>109</v>
      </c>
      <c r="E31" s="38" t="s">
        <v>1665</v>
      </c>
      <c r="F31" s="39" t="s">
        <v>1666</v>
      </c>
      <c r="G31" s="39"/>
      <c r="H31" s="39"/>
      <c r="I31" s="40"/>
      <c r="J31" s="41">
        <v>5</v>
      </c>
      <c r="K31" s="41">
        <v>0</v>
      </c>
      <c r="L31" s="41"/>
      <c r="M31" s="42">
        <v>0</v>
      </c>
      <c r="N31" s="42">
        <v>0</v>
      </c>
      <c r="O31" s="43">
        <v>0</v>
      </c>
      <c r="P31" s="44">
        <v>3604.8</v>
      </c>
      <c r="Q31" s="44">
        <v>3604.8</v>
      </c>
      <c r="R31" s="45"/>
      <c r="S31" s="46"/>
      <c r="T31" s="39">
        <f t="shared" si="18"/>
        <v>0</v>
      </c>
      <c r="U31" s="47">
        <f t="shared" si="19"/>
        <v>0</v>
      </c>
      <c r="V31" s="48">
        <f t="shared" si="20"/>
        <v>0</v>
      </c>
      <c r="W31" s="49">
        <f t="shared" si="21"/>
        <v>0</v>
      </c>
      <c r="X31" s="44">
        <f t="shared" si="22"/>
        <v>0</v>
      </c>
      <c r="Y31" s="44">
        <f t="shared" si="23"/>
        <v>0</v>
      </c>
      <c r="Z31" s="44">
        <f t="shared" si="24"/>
        <v>0</v>
      </c>
      <c r="AA31" s="50">
        <f t="shared" si="25"/>
        <v>3604.8</v>
      </c>
      <c r="AB31" s="51">
        <f t="shared" si="26"/>
        <v>0</v>
      </c>
      <c r="AC31" s="44">
        <f t="shared" si="27"/>
        <v>3369.916799102552</v>
      </c>
      <c r="AD31" s="44">
        <f t="shared" si="28"/>
        <v>0</v>
      </c>
      <c r="AE31" s="44">
        <f t="shared" si="29"/>
        <v>0</v>
      </c>
      <c r="AF31" s="52" t="e">
        <f>HLOOKUP(I31,GasAvoidedCostsWOCC!$A$5:$G$50,G31+1,FALSE)</f>
        <v>#N/A</v>
      </c>
      <c r="AG31" s="44" t="e">
        <f t="shared" si="30"/>
        <v>#N/A</v>
      </c>
      <c r="AH31" s="52" t="e">
        <f>HLOOKUP(I31,GasAvoidedCostsWOCC!$A$5:$Q$50,T31+1,FALSE)</f>
        <v>#N/A</v>
      </c>
      <c r="AI31" s="44" t="e">
        <f t="shared" si="31"/>
        <v>#N/A</v>
      </c>
      <c r="AJ31" s="44" t="e">
        <f t="shared" si="32"/>
        <v>#N/A</v>
      </c>
      <c r="AK31" s="44" t="e">
        <f>HLOOKUP(I31,GasAvoidedCostsWOCC!$A$5:$Q$50,G31+1,FALSE)*J31*L31</f>
        <v>#N/A</v>
      </c>
      <c r="AL31" s="44" t="e">
        <f t="shared" si="3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4"/>
        <v>0</v>
      </c>
      <c r="AO31" s="47">
        <f t="shared" si="35"/>
        <v>0</v>
      </c>
      <c r="AP31" s="47">
        <f t="shared" si="36"/>
        <v>0</v>
      </c>
    </row>
    <row r="32" spans="1:42">
      <c r="B32" s="97" t="s">
        <v>108</v>
      </c>
      <c r="C32" s="98">
        <v>18230661</v>
      </c>
      <c r="D32" s="61" t="s">
        <v>109</v>
      </c>
      <c r="E32" s="38" t="s">
        <v>1667</v>
      </c>
      <c r="F32" s="39" t="s">
        <v>1668</v>
      </c>
      <c r="G32" s="39"/>
      <c r="H32" s="39"/>
      <c r="I32" s="40"/>
      <c r="J32" s="41">
        <v>1</v>
      </c>
      <c r="K32" s="41">
        <v>0</v>
      </c>
      <c r="L32" s="41"/>
      <c r="M32" s="42">
        <v>0</v>
      </c>
      <c r="N32" s="42">
        <v>0</v>
      </c>
      <c r="O32" s="43">
        <v>0</v>
      </c>
      <c r="P32" s="44">
        <v>1051.3399999999999</v>
      </c>
      <c r="Q32" s="44">
        <v>1051.3399999999999</v>
      </c>
      <c r="R32" s="45"/>
      <c r="S32" s="46"/>
      <c r="T32" s="39">
        <f t="shared" si="18"/>
        <v>0</v>
      </c>
      <c r="U32" s="47">
        <f t="shared" si="19"/>
        <v>0</v>
      </c>
      <c r="V32" s="48">
        <f t="shared" si="20"/>
        <v>0</v>
      </c>
      <c r="W32" s="49">
        <f t="shared" si="21"/>
        <v>0</v>
      </c>
      <c r="X32" s="44">
        <f t="shared" si="22"/>
        <v>0</v>
      </c>
      <c r="Y32" s="44">
        <f t="shared" si="23"/>
        <v>0</v>
      </c>
      <c r="Z32" s="44">
        <f t="shared" si="24"/>
        <v>0</v>
      </c>
      <c r="AA32" s="50">
        <f t="shared" si="25"/>
        <v>1051.3399999999999</v>
      </c>
      <c r="AB32" s="51">
        <f t="shared" si="26"/>
        <v>0</v>
      </c>
      <c r="AC32" s="44">
        <f t="shared" si="27"/>
        <v>982.8363092455827</v>
      </c>
      <c r="AD32" s="44">
        <f t="shared" si="28"/>
        <v>0</v>
      </c>
      <c r="AE32" s="44">
        <f t="shared" si="29"/>
        <v>0</v>
      </c>
      <c r="AF32" s="52" t="e">
        <f>HLOOKUP(I32,GasAvoidedCostsWOCC!$A$5:$G$50,G32+1,FALSE)</f>
        <v>#N/A</v>
      </c>
      <c r="AG32" s="44" t="e">
        <f t="shared" si="30"/>
        <v>#N/A</v>
      </c>
      <c r="AH32" s="52" t="e">
        <f>HLOOKUP(I32,GasAvoidedCostsWOCC!$A$5:$Q$50,T32+1,FALSE)</f>
        <v>#N/A</v>
      </c>
      <c r="AI32" s="44" t="e">
        <f t="shared" si="31"/>
        <v>#N/A</v>
      </c>
      <c r="AJ32" s="44" t="e">
        <f t="shared" si="32"/>
        <v>#N/A</v>
      </c>
      <c r="AK32" s="44" t="e">
        <f>HLOOKUP(I32,GasAvoidedCostsWOCC!$A$5:$Q$50,G32+1,FALSE)*J32*L32</f>
        <v>#N/A</v>
      </c>
      <c r="AL32" s="44" t="e">
        <f t="shared" si="3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4"/>
        <v>0</v>
      </c>
      <c r="AO32" s="47">
        <f t="shared" si="35"/>
        <v>0</v>
      </c>
      <c r="AP32" s="47">
        <f t="shared" si="36"/>
        <v>0</v>
      </c>
    </row>
    <row r="33" spans="2:42">
      <c r="B33" s="97" t="s">
        <v>108</v>
      </c>
      <c r="C33" s="98">
        <v>18230661</v>
      </c>
      <c r="D33" s="61" t="s">
        <v>109</v>
      </c>
      <c r="E33" s="38" t="s">
        <v>1669</v>
      </c>
      <c r="F33" s="39" t="s">
        <v>1670</v>
      </c>
      <c r="G33" s="39">
        <v>25</v>
      </c>
      <c r="H33" s="39"/>
      <c r="I33" s="40" t="s">
        <v>283</v>
      </c>
      <c r="J33" s="41">
        <v>1632</v>
      </c>
      <c r="K33" s="41">
        <v>0.03</v>
      </c>
      <c r="L33" s="41"/>
      <c r="M33" s="42">
        <v>1.55</v>
      </c>
      <c r="N33" s="42">
        <v>1.55</v>
      </c>
      <c r="O33" s="43">
        <v>48.96</v>
      </c>
      <c r="P33" s="44">
        <v>4303</v>
      </c>
      <c r="Q33" s="44">
        <v>4303</v>
      </c>
      <c r="R33" s="45">
        <v>0</v>
      </c>
      <c r="S33" s="46">
        <v>0</v>
      </c>
      <c r="T33" s="39">
        <f t="shared" si="18"/>
        <v>25</v>
      </c>
      <c r="U33" s="47">
        <f t="shared" si="19"/>
        <v>0.13005932362776262</v>
      </c>
      <c r="V33" s="48">
        <f t="shared" si="20"/>
        <v>0</v>
      </c>
      <c r="W33" s="49">
        <f t="shared" si="21"/>
        <v>5.2023729451105049E-3</v>
      </c>
      <c r="X33" s="44">
        <f t="shared" si="22"/>
        <v>278.04467180741028</v>
      </c>
      <c r="Y33" s="44">
        <f t="shared" si="23"/>
        <v>0</v>
      </c>
      <c r="Z33" s="44">
        <f t="shared" si="24"/>
        <v>2580.3983105038856</v>
      </c>
      <c r="AA33" s="50">
        <f t="shared" si="25"/>
        <v>4581.0446718074099</v>
      </c>
      <c r="AB33" s="51">
        <f t="shared" si="26"/>
        <v>2412.2635416508228</v>
      </c>
      <c r="AC33" s="44">
        <f t="shared" si="27"/>
        <v>4282.5508757664857</v>
      </c>
      <c r="AD33" s="44">
        <f t="shared" si="28"/>
        <v>0</v>
      </c>
      <c r="AE33" s="44">
        <f t="shared" si="29"/>
        <v>0</v>
      </c>
      <c r="AF33" s="52">
        <f>HLOOKUP(I33,GasAvoidedCostsWOCC!$A$5:$G$50,G33+1,FALSE)</f>
        <v>16.472554524074432</v>
      </c>
      <c r="AG33" s="44">
        <f t="shared" si="30"/>
        <v>806.49626949868423</v>
      </c>
      <c r="AH33" s="52">
        <f>HLOOKUP(I33,GasAvoidedCostsWOCC!$A$5:$Q$50,T33+1,FALSE)</f>
        <v>16.472554524074432</v>
      </c>
      <c r="AI33" s="44">
        <f t="shared" si="31"/>
        <v>0</v>
      </c>
      <c r="AJ33" s="44">
        <f t="shared" si="32"/>
        <v>806.49626949868423</v>
      </c>
      <c r="AK33" s="44">
        <f>HLOOKUP(I33,GasAvoidedCostsWOCC!$A$5:$Q$50,G33+1,FALSE)*J33*L33</f>
        <v>0</v>
      </c>
      <c r="AL33" s="44">
        <f t="shared" si="33"/>
        <v>806.49626949868423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806.49626949868423</v>
      </c>
      <c r="AN33" s="48">
        <f t="shared" si="34"/>
        <v>887.14589644855278</v>
      </c>
      <c r="AO33" s="47">
        <f t="shared" si="35"/>
        <v>0.33433174094517126</v>
      </c>
      <c r="AP33" s="47">
        <f t="shared" si="36"/>
        <v>0.20715361525968387</v>
      </c>
    </row>
    <row r="34" spans="2:42">
      <c r="B34" s="97" t="s">
        <v>108</v>
      </c>
      <c r="C34" s="98">
        <v>18230661</v>
      </c>
      <c r="D34" s="61" t="s">
        <v>109</v>
      </c>
      <c r="E34" s="38" t="s">
        <v>1673</v>
      </c>
      <c r="F34" s="39" t="s">
        <v>1674</v>
      </c>
      <c r="G34" s="39"/>
      <c r="H34" s="39"/>
      <c r="I34" s="40"/>
      <c r="J34" s="41">
        <v>2</v>
      </c>
      <c r="K34" s="41">
        <v>0</v>
      </c>
      <c r="L34" s="41"/>
      <c r="M34" s="42">
        <v>0</v>
      </c>
      <c r="N34" s="42">
        <v>0</v>
      </c>
      <c r="O34" s="43">
        <v>0</v>
      </c>
      <c r="P34" s="44">
        <v>269.23</v>
      </c>
      <c r="Q34" s="44">
        <v>269.23</v>
      </c>
      <c r="R34" s="45"/>
      <c r="S34" s="46"/>
      <c r="T34" s="39">
        <f t="shared" si="18"/>
        <v>0</v>
      </c>
      <c r="U34" s="47">
        <f t="shared" si="19"/>
        <v>0</v>
      </c>
      <c r="V34" s="48">
        <f t="shared" si="20"/>
        <v>0</v>
      </c>
      <c r="W34" s="49">
        <f t="shared" si="21"/>
        <v>0</v>
      </c>
      <c r="X34" s="44">
        <f t="shared" si="22"/>
        <v>0</v>
      </c>
      <c r="Y34" s="44">
        <f t="shared" si="23"/>
        <v>0</v>
      </c>
      <c r="Z34" s="44">
        <f t="shared" si="24"/>
        <v>0</v>
      </c>
      <c r="AA34" s="50">
        <f t="shared" si="25"/>
        <v>269.23</v>
      </c>
      <c r="AB34" s="51">
        <f t="shared" si="26"/>
        <v>0</v>
      </c>
      <c r="AC34" s="44">
        <f t="shared" si="27"/>
        <v>251.68738898756661</v>
      </c>
      <c r="AD34" s="44">
        <f t="shared" si="28"/>
        <v>0</v>
      </c>
      <c r="AE34" s="44">
        <f t="shared" si="29"/>
        <v>0</v>
      </c>
      <c r="AF34" s="52" t="e">
        <f>HLOOKUP(I34,GasAvoidedCostsWOCC!$A$5:$G$50,G34+1,FALSE)</f>
        <v>#N/A</v>
      </c>
      <c r="AG34" s="44" t="e">
        <f t="shared" si="30"/>
        <v>#N/A</v>
      </c>
      <c r="AH34" s="52" t="e">
        <f>HLOOKUP(I34,GasAvoidedCostsWOCC!$A$5:$Q$50,T34+1,FALSE)</f>
        <v>#N/A</v>
      </c>
      <c r="AI34" s="44" t="e">
        <f t="shared" si="31"/>
        <v>#N/A</v>
      </c>
      <c r="AJ34" s="44" t="e">
        <f t="shared" si="32"/>
        <v>#N/A</v>
      </c>
      <c r="AK34" s="44" t="e">
        <f>HLOOKUP(I34,GasAvoidedCostsWOCC!$A$5:$Q$50,G34+1,FALSE)*J34*L34</f>
        <v>#N/A</v>
      </c>
      <c r="AL34" s="44" t="e">
        <f t="shared" si="3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4"/>
        <v>0</v>
      </c>
      <c r="AO34" s="47">
        <f t="shared" si="35"/>
        <v>0</v>
      </c>
      <c r="AP34" s="47">
        <f t="shared" si="36"/>
        <v>0</v>
      </c>
    </row>
    <row r="35" spans="2:42">
      <c r="B35" s="97" t="s">
        <v>108</v>
      </c>
      <c r="C35" s="98">
        <v>18230661</v>
      </c>
      <c r="D35" s="61" t="s">
        <v>109</v>
      </c>
      <c r="E35" s="38" t="s">
        <v>1677</v>
      </c>
      <c r="F35" s="39" t="s">
        <v>1678</v>
      </c>
      <c r="G35" s="39"/>
      <c r="H35" s="39"/>
      <c r="I35" s="40"/>
      <c r="J35" s="41">
        <v>1</v>
      </c>
      <c r="K35" s="41">
        <v>0</v>
      </c>
      <c r="L35" s="41"/>
      <c r="M35" s="42">
        <v>0</v>
      </c>
      <c r="N35" s="42">
        <v>0</v>
      </c>
      <c r="O35" s="43">
        <v>0</v>
      </c>
      <c r="P35" s="44">
        <v>136.34</v>
      </c>
      <c r="Q35" s="44">
        <v>136.34</v>
      </c>
      <c r="R35" s="45">
        <v>0</v>
      </c>
      <c r="S35" s="46">
        <v>0</v>
      </c>
      <c r="T35" s="39">
        <f t="shared" si="18"/>
        <v>0</v>
      </c>
      <c r="U35" s="47">
        <f t="shared" si="19"/>
        <v>0</v>
      </c>
      <c r="V35" s="48">
        <f t="shared" si="20"/>
        <v>0</v>
      </c>
      <c r="W35" s="49">
        <f t="shared" si="21"/>
        <v>0</v>
      </c>
      <c r="X35" s="44">
        <f t="shared" si="22"/>
        <v>0</v>
      </c>
      <c r="Y35" s="44">
        <f t="shared" si="23"/>
        <v>0</v>
      </c>
      <c r="Z35" s="44">
        <f t="shared" si="24"/>
        <v>0</v>
      </c>
      <c r="AA35" s="50">
        <f t="shared" si="25"/>
        <v>136.34</v>
      </c>
      <c r="AB35" s="51">
        <f t="shared" si="26"/>
        <v>0</v>
      </c>
      <c r="AC35" s="44">
        <f t="shared" si="27"/>
        <v>127.45629615780125</v>
      </c>
      <c r="AD35" s="44">
        <f t="shared" si="28"/>
        <v>0</v>
      </c>
      <c r="AE35" s="44">
        <f t="shared" si="29"/>
        <v>0</v>
      </c>
      <c r="AF35" s="52" t="e">
        <f>HLOOKUP(I35,GasAvoidedCostsWOCC!$A$5:$G$50,G35+1,FALSE)</f>
        <v>#N/A</v>
      </c>
      <c r="AG35" s="44" t="e">
        <f t="shared" si="30"/>
        <v>#N/A</v>
      </c>
      <c r="AH35" s="52" t="e">
        <f>HLOOKUP(I35,GasAvoidedCostsWOCC!$A$5:$Q$50,T35+1,FALSE)</f>
        <v>#N/A</v>
      </c>
      <c r="AI35" s="44" t="e">
        <f t="shared" si="31"/>
        <v>#N/A</v>
      </c>
      <c r="AJ35" s="44" t="e">
        <f t="shared" si="32"/>
        <v>#N/A</v>
      </c>
      <c r="AK35" s="44" t="e">
        <f>HLOOKUP(I35,GasAvoidedCostsWOCC!$A$5:$Q$50,G35+1,FALSE)*J35*L35</f>
        <v>#N/A</v>
      </c>
      <c r="AL35" s="44" t="e">
        <f t="shared" si="3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4"/>
        <v>0</v>
      </c>
      <c r="AO35" s="47">
        <f t="shared" si="35"/>
        <v>0</v>
      </c>
      <c r="AP35" s="47">
        <f t="shared" si="36"/>
        <v>0</v>
      </c>
    </row>
    <row r="36" spans="2:42">
      <c r="B36" s="97" t="s">
        <v>108</v>
      </c>
      <c r="C36" s="98">
        <v>18230661</v>
      </c>
      <c r="D36" s="61" t="s">
        <v>109</v>
      </c>
      <c r="E36" s="38" t="s">
        <v>1679</v>
      </c>
      <c r="F36" s="39" t="s">
        <v>1680</v>
      </c>
      <c r="G36" s="39">
        <v>45</v>
      </c>
      <c r="H36" s="39"/>
      <c r="I36" s="40" t="s">
        <v>283</v>
      </c>
      <c r="J36" s="41">
        <v>25</v>
      </c>
      <c r="K36" s="41">
        <v>0.38</v>
      </c>
      <c r="L36" s="41"/>
      <c r="M36" s="42">
        <v>22.6</v>
      </c>
      <c r="N36" s="42">
        <v>22.6</v>
      </c>
      <c r="O36" s="43">
        <v>9.5</v>
      </c>
      <c r="P36" s="44">
        <v>734.5</v>
      </c>
      <c r="Q36" s="44">
        <v>734.5</v>
      </c>
      <c r="R36" s="45">
        <v>0</v>
      </c>
      <c r="S36" s="46">
        <v>0</v>
      </c>
      <c r="T36" s="39">
        <f t="shared" si="18"/>
        <v>45</v>
      </c>
      <c r="U36" s="47">
        <f t="shared" si="19"/>
        <v>4.5425131414108262E-2</v>
      </c>
      <c r="V36" s="48">
        <f t="shared" si="20"/>
        <v>0</v>
      </c>
      <c r="W36" s="49">
        <f t="shared" si="21"/>
        <v>1.0094473647579614E-3</v>
      </c>
      <c r="X36" s="44">
        <f t="shared" si="22"/>
        <v>53.950661400539154</v>
      </c>
      <c r="Y36" s="44">
        <f t="shared" si="23"/>
        <v>0</v>
      </c>
      <c r="Z36" s="44">
        <f t="shared" si="24"/>
        <v>500.69003165414432</v>
      </c>
      <c r="AA36" s="50">
        <f t="shared" si="25"/>
        <v>788.45066140053916</v>
      </c>
      <c r="AB36" s="51">
        <f t="shared" si="26"/>
        <v>468.06584243633193</v>
      </c>
      <c r="AC36" s="44">
        <f t="shared" si="27"/>
        <v>737.07643395394882</v>
      </c>
      <c r="AD36" s="44">
        <f t="shared" si="28"/>
        <v>0</v>
      </c>
      <c r="AE36" s="44">
        <f t="shared" si="29"/>
        <v>0</v>
      </c>
      <c r="AF36" s="52">
        <f>HLOOKUP(I36,GasAvoidedCostsWOCC!$A$5:$G$50,G36+1,FALSE)</f>
        <v>27.444232870165703</v>
      </c>
      <c r="AG36" s="44">
        <f t="shared" si="30"/>
        <v>260.72021226657415</v>
      </c>
      <c r="AH36" s="52">
        <f>HLOOKUP(I36,GasAvoidedCostsWOCC!$A$5:$Q$50,T36+1,FALSE)</f>
        <v>27.444232870165703</v>
      </c>
      <c r="AI36" s="44">
        <f t="shared" si="31"/>
        <v>0</v>
      </c>
      <c r="AJ36" s="44">
        <f t="shared" si="32"/>
        <v>260.72021226657415</v>
      </c>
      <c r="AK36" s="44">
        <f>HLOOKUP(I36,GasAvoidedCostsWOCC!$A$5:$Q$50,G36+1,FALSE)*J36*L36</f>
        <v>0</v>
      </c>
      <c r="AL36" s="44">
        <f t="shared" si="33"/>
        <v>260.72021226657415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260.72021226657415</v>
      </c>
      <c r="AN36" s="48">
        <f t="shared" si="34"/>
        <v>286.79223349323161</v>
      </c>
      <c r="AO36" s="47">
        <f t="shared" si="35"/>
        <v>0.55701610463497619</v>
      </c>
      <c r="AP36" s="47">
        <f t="shared" si="36"/>
        <v>0.38909429237178661</v>
      </c>
    </row>
    <row r="37" spans="2:42">
      <c r="B37" s="97" t="s">
        <v>108</v>
      </c>
      <c r="C37" s="98">
        <v>18230661</v>
      </c>
      <c r="D37" s="61" t="s">
        <v>109</v>
      </c>
      <c r="E37" s="38" t="s">
        <v>1681</v>
      </c>
      <c r="F37" s="39" t="s">
        <v>1682</v>
      </c>
      <c r="G37" s="39">
        <v>13</v>
      </c>
      <c r="H37" s="39"/>
      <c r="I37" s="40" t="s">
        <v>279</v>
      </c>
      <c r="J37" s="41">
        <v>1</v>
      </c>
      <c r="K37" s="41">
        <v>15</v>
      </c>
      <c r="L37" s="41"/>
      <c r="M37" s="42">
        <v>841.67</v>
      </c>
      <c r="N37" s="42">
        <v>841.67</v>
      </c>
      <c r="O37" s="43">
        <v>15</v>
      </c>
      <c r="P37" s="44">
        <v>1094.17</v>
      </c>
      <c r="Q37" s="44">
        <v>1094.17</v>
      </c>
      <c r="R37" s="45">
        <v>0</v>
      </c>
      <c r="S37" s="46">
        <v>0</v>
      </c>
      <c r="T37" s="39">
        <f t="shared" si="18"/>
        <v>13</v>
      </c>
      <c r="U37" s="47">
        <f t="shared" si="19"/>
        <v>2.0720235381873946E-2</v>
      </c>
      <c r="V37" s="48">
        <f t="shared" si="20"/>
        <v>0</v>
      </c>
      <c r="W37" s="49">
        <f t="shared" si="21"/>
        <v>1.5938642601441497E-3</v>
      </c>
      <c r="X37" s="44">
        <f t="shared" si="22"/>
        <v>85.185254842956567</v>
      </c>
      <c r="Y37" s="44">
        <f t="shared" si="23"/>
        <v>0</v>
      </c>
      <c r="Z37" s="44">
        <f t="shared" si="24"/>
        <v>790.56320787496475</v>
      </c>
      <c r="AA37" s="50">
        <f t="shared" si="25"/>
        <v>1179.3552548429566</v>
      </c>
      <c r="AB37" s="51">
        <f t="shared" si="26"/>
        <v>739.05133016262937</v>
      </c>
      <c r="AC37" s="44">
        <f t="shared" si="27"/>
        <v>1102.5102877843849</v>
      </c>
      <c r="AD37" s="44">
        <f t="shared" si="28"/>
        <v>0</v>
      </c>
      <c r="AE37" s="44">
        <f t="shared" si="29"/>
        <v>0</v>
      </c>
      <c r="AF37" s="52">
        <f>HLOOKUP(I37,GasAvoidedCostsWOCC!$A$5:$G$50,G37+1,FALSE)</f>
        <v>9.0054306682141867</v>
      </c>
      <c r="AG37" s="44">
        <f t="shared" si="30"/>
        <v>135.0814600232128</v>
      </c>
      <c r="AH37" s="52">
        <f>HLOOKUP(I37,GasAvoidedCostsWOCC!$A$5:$Q$50,T37+1,FALSE)</f>
        <v>9.0054306682141867</v>
      </c>
      <c r="AI37" s="44">
        <f t="shared" si="31"/>
        <v>0</v>
      </c>
      <c r="AJ37" s="44">
        <f t="shared" si="32"/>
        <v>135.0814600232128</v>
      </c>
      <c r="AK37" s="44">
        <f>HLOOKUP(I37,GasAvoidedCostsWOCC!$A$5:$Q$50,G37+1,FALSE)*J37*L37</f>
        <v>0</v>
      </c>
      <c r="AL37" s="44">
        <f t="shared" si="33"/>
        <v>135.0814600232128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135.0814600232128</v>
      </c>
      <c r="AN37" s="48">
        <f t="shared" si="34"/>
        <v>148.5896060255341</v>
      </c>
      <c r="AO37" s="47">
        <f t="shared" si="35"/>
        <v>0.18277683093201105</v>
      </c>
      <c r="AP37" s="47">
        <f t="shared" si="36"/>
        <v>0.13477389523878383</v>
      </c>
    </row>
    <row r="38" spans="2:42">
      <c r="B38" s="97" t="s">
        <v>108</v>
      </c>
      <c r="C38" s="98">
        <v>18230661</v>
      </c>
      <c r="D38" s="61" t="s">
        <v>109</v>
      </c>
      <c r="E38" s="38" t="s">
        <v>1683</v>
      </c>
      <c r="F38" s="39" t="s">
        <v>1684</v>
      </c>
      <c r="G38" s="39">
        <v>20</v>
      </c>
      <c r="H38" s="39"/>
      <c r="I38" s="40" t="s">
        <v>279</v>
      </c>
      <c r="J38" s="41">
        <v>2</v>
      </c>
      <c r="K38" s="41">
        <v>42</v>
      </c>
      <c r="L38" s="41"/>
      <c r="M38" s="42">
        <v>1484</v>
      </c>
      <c r="N38" s="42">
        <v>1484</v>
      </c>
      <c r="O38" s="43">
        <v>84</v>
      </c>
      <c r="P38" s="44">
        <v>3858.4</v>
      </c>
      <c r="Q38" s="44">
        <v>3858.4</v>
      </c>
      <c r="R38" s="45">
        <v>15.03</v>
      </c>
      <c r="S38" s="46">
        <v>0</v>
      </c>
      <c r="T38" s="39">
        <f t="shared" si="18"/>
        <v>20</v>
      </c>
      <c r="U38" s="47">
        <f t="shared" si="19"/>
        <v>0.17851279713614476</v>
      </c>
      <c r="V38" s="48">
        <f t="shared" si="20"/>
        <v>0</v>
      </c>
      <c r="W38" s="49">
        <f t="shared" si="21"/>
        <v>8.9256398568072388E-3</v>
      </c>
      <c r="X38" s="44">
        <f t="shared" si="22"/>
        <v>477.03742712055686</v>
      </c>
      <c r="Y38" s="44">
        <f t="shared" si="23"/>
        <v>0</v>
      </c>
      <c r="Z38" s="44">
        <f t="shared" si="24"/>
        <v>4427.1539640998026</v>
      </c>
      <c r="AA38" s="50">
        <f t="shared" si="25"/>
        <v>4335.437427120557</v>
      </c>
      <c r="AB38" s="51">
        <f t="shared" si="26"/>
        <v>4138.6874489107249</v>
      </c>
      <c r="AC38" s="44">
        <f t="shared" si="27"/>
        <v>4052.9470198378581</v>
      </c>
      <c r="AD38" s="44">
        <f t="shared" si="28"/>
        <v>319.19995660946779</v>
      </c>
      <c r="AE38" s="44">
        <f t="shared" si="29"/>
        <v>0</v>
      </c>
      <c r="AF38" s="52">
        <f>HLOOKUP(I38,GasAvoidedCostsWOCC!$A$5:$G$50,G38+1,FALSE)</f>
        <v>13.114573164368423</v>
      </c>
      <c r="AG38" s="44">
        <f t="shared" si="30"/>
        <v>1101.6241458069476</v>
      </c>
      <c r="AH38" s="52">
        <f>HLOOKUP(I38,GasAvoidedCostsWOCC!$A$5:$Q$50,T38+1,FALSE)</f>
        <v>13.114573164368423</v>
      </c>
      <c r="AI38" s="44">
        <f t="shared" si="31"/>
        <v>0</v>
      </c>
      <c r="AJ38" s="44">
        <f t="shared" si="32"/>
        <v>1101.6241458069476</v>
      </c>
      <c r="AK38" s="44">
        <f>HLOOKUP(I38,GasAvoidedCostsWOCC!$A$5:$Q$50,G38+1,FALSE)*J38*L38</f>
        <v>0</v>
      </c>
      <c r="AL38" s="44">
        <f t="shared" si="33"/>
        <v>1101.6241458069476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1101.6241458069476</v>
      </c>
      <c r="AN38" s="48">
        <f t="shared" si="34"/>
        <v>1530.9865169971101</v>
      </c>
      <c r="AO38" s="47">
        <f t="shared" si="35"/>
        <v>0.26617717800770091</v>
      </c>
      <c r="AP38" s="47">
        <f t="shared" si="36"/>
        <v>0.37774649150443584</v>
      </c>
    </row>
    <row r="39" spans="2:42">
      <c r="B39" s="97" t="s">
        <v>108</v>
      </c>
      <c r="C39" s="98">
        <v>18230661</v>
      </c>
      <c r="D39" s="61" t="s">
        <v>109</v>
      </c>
      <c r="E39" s="38" t="s">
        <v>1685</v>
      </c>
      <c r="F39" s="39" t="s">
        <v>1686</v>
      </c>
      <c r="G39" s="39">
        <v>20</v>
      </c>
      <c r="H39" s="39"/>
      <c r="I39" s="40" t="s">
        <v>279</v>
      </c>
      <c r="J39" s="41">
        <v>6</v>
      </c>
      <c r="K39" s="41">
        <v>42</v>
      </c>
      <c r="L39" s="41"/>
      <c r="M39" s="42">
        <v>1484</v>
      </c>
      <c r="N39" s="42">
        <v>1484</v>
      </c>
      <c r="O39" s="43">
        <v>252</v>
      </c>
      <c r="P39" s="44">
        <v>11575.2</v>
      </c>
      <c r="Q39" s="44">
        <v>11575.2</v>
      </c>
      <c r="R39" s="45">
        <v>15.03</v>
      </c>
      <c r="S39" s="46">
        <v>0</v>
      </c>
      <c r="T39" s="39">
        <f t="shared" si="18"/>
        <v>20</v>
      </c>
      <c r="U39" s="47">
        <f t="shared" si="19"/>
        <v>0.53553839140843429</v>
      </c>
      <c r="V39" s="48">
        <f t="shared" si="20"/>
        <v>0</v>
      </c>
      <c r="W39" s="49">
        <f t="shared" si="21"/>
        <v>2.6776919570421713E-2</v>
      </c>
      <c r="X39" s="44">
        <f t="shared" si="22"/>
        <v>1431.1122813616703</v>
      </c>
      <c r="Y39" s="44">
        <f t="shared" si="23"/>
        <v>0</v>
      </c>
      <c r="Z39" s="44">
        <f t="shared" si="24"/>
        <v>13281.461892299409</v>
      </c>
      <c r="AA39" s="50">
        <f t="shared" si="25"/>
        <v>13006.312281361672</v>
      </c>
      <c r="AB39" s="51">
        <f t="shared" si="26"/>
        <v>12416.062346732175</v>
      </c>
      <c r="AC39" s="44">
        <f t="shared" si="27"/>
        <v>12158.841059513574</v>
      </c>
      <c r="AD39" s="44">
        <f t="shared" si="28"/>
        <v>957.59986982840337</v>
      </c>
      <c r="AE39" s="44">
        <f t="shared" si="29"/>
        <v>0</v>
      </c>
      <c r="AF39" s="52">
        <f>HLOOKUP(I39,GasAvoidedCostsWOCC!$A$5:$G$50,G39+1,FALSE)</f>
        <v>13.114573164368423</v>
      </c>
      <c r="AG39" s="44">
        <f t="shared" si="30"/>
        <v>3304.8724374208427</v>
      </c>
      <c r="AH39" s="52">
        <f>HLOOKUP(I39,GasAvoidedCostsWOCC!$A$5:$Q$50,T39+1,FALSE)</f>
        <v>13.114573164368423</v>
      </c>
      <c r="AI39" s="44">
        <f t="shared" si="31"/>
        <v>0</v>
      </c>
      <c r="AJ39" s="44">
        <f t="shared" si="32"/>
        <v>3304.8724374208427</v>
      </c>
      <c r="AK39" s="44">
        <f>HLOOKUP(I39,GasAvoidedCostsWOCC!$A$5:$Q$50,G39+1,FALSE)*J39*L39</f>
        <v>0</v>
      </c>
      <c r="AL39" s="44">
        <f t="shared" si="33"/>
        <v>3304.8724374208427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3304.8724374208427</v>
      </c>
      <c r="AN39" s="48">
        <f t="shared" si="34"/>
        <v>4592.9595509913306</v>
      </c>
      <c r="AO39" s="47">
        <f t="shared" si="35"/>
        <v>0.26617717800770091</v>
      </c>
      <c r="AP39" s="47">
        <f t="shared" si="36"/>
        <v>0.3777464915044359</v>
      </c>
    </row>
    <row r="40" spans="2:42">
      <c r="B40" s="97" t="s">
        <v>108</v>
      </c>
      <c r="C40" s="98">
        <v>18230661</v>
      </c>
      <c r="D40" s="61" t="s">
        <v>109</v>
      </c>
      <c r="E40" s="38" t="s">
        <v>1695</v>
      </c>
      <c r="F40" s="39" t="s">
        <v>1696</v>
      </c>
      <c r="G40" s="39"/>
      <c r="H40" s="39"/>
      <c r="I40" s="40"/>
      <c r="J40" s="41">
        <v>15</v>
      </c>
      <c r="K40" s="41">
        <v>0</v>
      </c>
      <c r="L40" s="41"/>
      <c r="M40" s="42">
        <v>0</v>
      </c>
      <c r="N40" s="42">
        <v>0</v>
      </c>
      <c r="O40" s="43">
        <v>0</v>
      </c>
      <c r="P40" s="44">
        <v>2090.1999999999998</v>
      </c>
      <c r="Q40" s="44">
        <v>2090.1999999999998</v>
      </c>
      <c r="R40" s="45">
        <v>0</v>
      </c>
      <c r="S40" s="46">
        <v>0</v>
      </c>
      <c r="T40" s="39">
        <f t="shared" si="18"/>
        <v>0</v>
      </c>
      <c r="U40" s="47">
        <f t="shared" si="19"/>
        <v>0</v>
      </c>
      <c r="V40" s="48">
        <f t="shared" si="20"/>
        <v>0</v>
      </c>
      <c r="W40" s="49">
        <f t="shared" si="21"/>
        <v>0</v>
      </c>
      <c r="X40" s="44">
        <f t="shared" si="22"/>
        <v>0</v>
      </c>
      <c r="Y40" s="44">
        <f t="shared" si="23"/>
        <v>0</v>
      </c>
      <c r="Z40" s="44">
        <f t="shared" si="24"/>
        <v>0</v>
      </c>
      <c r="AA40" s="50">
        <f t="shared" si="25"/>
        <v>2090.1999999999998</v>
      </c>
      <c r="AB40" s="51">
        <f t="shared" si="26"/>
        <v>0</v>
      </c>
      <c r="AC40" s="44">
        <f t="shared" si="27"/>
        <v>1954.0057960175748</v>
      </c>
      <c r="AD40" s="44">
        <f t="shared" si="28"/>
        <v>0</v>
      </c>
      <c r="AE40" s="44">
        <f t="shared" si="29"/>
        <v>0</v>
      </c>
      <c r="AF40" s="52" t="e">
        <f>HLOOKUP(I40,GasAvoidedCostsWOCC!$A$5:$G$50,G40+1,FALSE)</f>
        <v>#N/A</v>
      </c>
      <c r="AG40" s="44" t="e">
        <f t="shared" si="30"/>
        <v>#N/A</v>
      </c>
      <c r="AH40" s="52" t="e">
        <f>HLOOKUP(I40,GasAvoidedCostsWOCC!$A$5:$Q$50,T40+1,FALSE)</f>
        <v>#N/A</v>
      </c>
      <c r="AI40" s="44" t="e">
        <f t="shared" si="31"/>
        <v>#N/A</v>
      </c>
      <c r="AJ40" s="44" t="e">
        <f t="shared" si="32"/>
        <v>#N/A</v>
      </c>
      <c r="AK40" s="44" t="e">
        <f>HLOOKUP(I40,GasAvoidedCostsWOCC!$A$5:$Q$50,G40+1,FALSE)*J40*L40</f>
        <v>#N/A</v>
      </c>
      <c r="AL40" s="44" t="e">
        <f t="shared" si="3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4"/>
        <v>0</v>
      </c>
      <c r="AO40" s="47">
        <f t="shared" si="35"/>
        <v>0</v>
      </c>
      <c r="AP40" s="47">
        <f t="shared" si="36"/>
        <v>0</v>
      </c>
    </row>
    <row r="41" spans="2:42">
      <c r="B41" s="97" t="s">
        <v>108</v>
      </c>
      <c r="C41" s="98">
        <v>18230661</v>
      </c>
      <c r="D41" s="61" t="s">
        <v>109</v>
      </c>
      <c r="E41" s="38" t="s">
        <v>1699</v>
      </c>
      <c r="F41" s="39" t="s">
        <v>1700</v>
      </c>
      <c r="G41" s="39"/>
      <c r="H41" s="39"/>
      <c r="I41" s="40"/>
      <c r="J41" s="41">
        <v>2</v>
      </c>
      <c r="K41" s="41">
        <v>0</v>
      </c>
      <c r="L41" s="41"/>
      <c r="M41" s="42">
        <v>0</v>
      </c>
      <c r="N41" s="42">
        <v>0</v>
      </c>
      <c r="O41" s="43">
        <v>0</v>
      </c>
      <c r="P41" s="44">
        <v>54.74</v>
      </c>
      <c r="Q41" s="44">
        <v>54.74</v>
      </c>
      <c r="R41" s="45">
        <v>0</v>
      </c>
      <c r="S41" s="46">
        <v>0</v>
      </c>
      <c r="T41" s="39">
        <f t="shared" si="18"/>
        <v>0</v>
      </c>
      <c r="U41" s="47">
        <f t="shared" si="19"/>
        <v>0</v>
      </c>
      <c r="V41" s="48">
        <f t="shared" si="20"/>
        <v>0</v>
      </c>
      <c r="W41" s="49">
        <f t="shared" si="21"/>
        <v>0</v>
      </c>
      <c r="X41" s="44">
        <f t="shared" si="22"/>
        <v>0</v>
      </c>
      <c r="Y41" s="44">
        <f t="shared" si="23"/>
        <v>0</v>
      </c>
      <c r="Z41" s="44">
        <f t="shared" si="24"/>
        <v>0</v>
      </c>
      <c r="AA41" s="50">
        <f t="shared" si="25"/>
        <v>54.74</v>
      </c>
      <c r="AB41" s="51">
        <f t="shared" si="26"/>
        <v>0</v>
      </c>
      <c r="AC41" s="44">
        <f t="shared" si="27"/>
        <v>51.173226138169575</v>
      </c>
      <c r="AD41" s="44">
        <f t="shared" si="28"/>
        <v>0</v>
      </c>
      <c r="AE41" s="44">
        <f t="shared" si="29"/>
        <v>0</v>
      </c>
      <c r="AF41" s="52" t="e">
        <f>HLOOKUP(I41,GasAvoidedCostsWOCC!$A$5:$G$50,G41+1,FALSE)</f>
        <v>#N/A</v>
      </c>
      <c r="AG41" s="44" t="e">
        <f t="shared" si="30"/>
        <v>#N/A</v>
      </c>
      <c r="AH41" s="52" t="e">
        <f>HLOOKUP(I41,GasAvoidedCostsWOCC!$A$5:$Q$50,T41+1,FALSE)</f>
        <v>#N/A</v>
      </c>
      <c r="AI41" s="44" t="e">
        <f t="shared" si="31"/>
        <v>#N/A</v>
      </c>
      <c r="AJ41" s="44" t="e">
        <f t="shared" si="32"/>
        <v>#N/A</v>
      </c>
      <c r="AK41" s="44" t="e">
        <f>HLOOKUP(I41,GasAvoidedCostsWOCC!$A$5:$Q$50,G41+1,FALSE)*J41*L41</f>
        <v>#N/A</v>
      </c>
      <c r="AL41" s="44" t="e">
        <f t="shared" si="3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4"/>
        <v>0</v>
      </c>
      <c r="AO41" s="47">
        <f t="shared" si="35"/>
        <v>0</v>
      </c>
      <c r="AP41" s="47">
        <f t="shared" si="36"/>
        <v>0</v>
      </c>
    </row>
    <row r="42" spans="2:42">
      <c r="B42" s="37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8"/>
        <v>0</v>
      </c>
      <c r="U42" s="47">
        <f t="shared" si="19"/>
        <v>0</v>
      </c>
      <c r="V42" s="48">
        <f t="shared" si="20"/>
        <v>0</v>
      </c>
      <c r="W42" s="49">
        <f t="shared" si="21"/>
        <v>0</v>
      </c>
      <c r="X42" s="44">
        <f t="shared" si="22"/>
        <v>0</v>
      </c>
      <c r="Y42" s="44">
        <f t="shared" si="23"/>
        <v>0</v>
      </c>
      <c r="Z42" s="44">
        <f t="shared" si="24"/>
        <v>0</v>
      </c>
      <c r="AA42" s="50">
        <f t="shared" si="25"/>
        <v>0</v>
      </c>
      <c r="AB42" s="51">
        <f t="shared" si="26"/>
        <v>0</v>
      </c>
      <c r="AC42" s="44">
        <f t="shared" si="27"/>
        <v>0</v>
      </c>
      <c r="AD42" s="44">
        <f t="shared" si="28"/>
        <v>0</v>
      </c>
      <c r="AE42" s="44">
        <f t="shared" si="29"/>
        <v>0</v>
      </c>
      <c r="AF42" s="52" t="e">
        <f>HLOOKUP(I42,GasAvoidedCostsWOCC!$A$5:$G$50,G42+1,FALSE)</f>
        <v>#N/A</v>
      </c>
      <c r="AG42" s="44" t="e">
        <f t="shared" si="30"/>
        <v>#N/A</v>
      </c>
      <c r="AH42" s="52" t="e">
        <f>HLOOKUP(I42,GasAvoidedCostsWOCC!$A$5:$Q$50,T42+1,FALSE)</f>
        <v>#N/A</v>
      </c>
      <c r="AI42" s="44" t="e">
        <f t="shared" si="31"/>
        <v>#N/A</v>
      </c>
      <c r="AJ42" s="44" t="e">
        <f t="shared" si="32"/>
        <v>#N/A</v>
      </c>
      <c r="AK42" s="44" t="e">
        <f>HLOOKUP(I42,GasAvoidedCostsWOCC!$A$5:$Q$50,G42+1,FALSE)*J42*L42</f>
        <v>#N/A</v>
      </c>
      <c r="AL42" s="44" t="e">
        <f t="shared" si="33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4"/>
        <v>0</v>
      </c>
      <c r="AO42" s="47">
        <f t="shared" si="35"/>
        <v>0</v>
      </c>
      <c r="AP42" s="47" t="e">
        <f t="shared" si="36"/>
        <v>#DIV/0!</v>
      </c>
    </row>
    <row r="43" spans="2:42">
      <c r="B43" s="37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8"/>
        <v>0</v>
      </c>
      <c r="U43" s="47">
        <f t="shared" si="19"/>
        <v>0</v>
      </c>
      <c r="V43" s="48">
        <f t="shared" si="20"/>
        <v>0</v>
      </c>
      <c r="W43" s="49">
        <f t="shared" si="21"/>
        <v>0</v>
      </c>
      <c r="X43" s="44">
        <f t="shared" si="22"/>
        <v>0</v>
      </c>
      <c r="Y43" s="44">
        <f t="shared" si="23"/>
        <v>0</v>
      </c>
      <c r="Z43" s="44">
        <f t="shared" si="24"/>
        <v>0</v>
      </c>
      <c r="AA43" s="50">
        <f t="shared" si="25"/>
        <v>0</v>
      </c>
      <c r="AB43" s="51">
        <f t="shared" si="26"/>
        <v>0</v>
      </c>
      <c r="AC43" s="44">
        <f t="shared" si="27"/>
        <v>0</v>
      </c>
      <c r="AD43" s="44">
        <f t="shared" si="28"/>
        <v>0</v>
      </c>
      <c r="AE43" s="44">
        <f t="shared" si="29"/>
        <v>0</v>
      </c>
      <c r="AF43" s="52" t="e">
        <f>HLOOKUP(I43,GasAvoidedCostsWOCC!$A$5:$G$50,G43+1,FALSE)</f>
        <v>#N/A</v>
      </c>
      <c r="AG43" s="44" t="e">
        <f t="shared" si="30"/>
        <v>#N/A</v>
      </c>
      <c r="AH43" s="52" t="e">
        <f>HLOOKUP(I43,GasAvoidedCostsWOCC!$A$5:$Q$50,T43+1,FALSE)</f>
        <v>#N/A</v>
      </c>
      <c r="AI43" s="44" t="e">
        <f t="shared" si="31"/>
        <v>#N/A</v>
      </c>
      <c r="AJ43" s="44" t="e">
        <f t="shared" si="32"/>
        <v>#N/A</v>
      </c>
      <c r="AK43" s="44" t="e">
        <f>HLOOKUP(I43,GasAvoidedCostsWOCC!$A$5:$Q$50,G43+1,FALSE)*J43*L43</f>
        <v>#N/A</v>
      </c>
      <c r="AL43" s="44" t="e">
        <f t="shared" si="33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4"/>
        <v>0</v>
      </c>
      <c r="AO43" s="47">
        <f t="shared" si="35"/>
        <v>0</v>
      </c>
      <c r="AP43" s="47" t="e">
        <f t="shared" si="36"/>
        <v>#DIV/0!</v>
      </c>
    </row>
    <row r="44" spans="2:42">
      <c r="B44" s="37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8"/>
        <v>0</v>
      </c>
      <c r="U44" s="47">
        <f t="shared" si="19"/>
        <v>0</v>
      </c>
      <c r="V44" s="48">
        <f t="shared" si="20"/>
        <v>0</v>
      </c>
      <c r="W44" s="49">
        <f t="shared" si="21"/>
        <v>0</v>
      </c>
      <c r="X44" s="44">
        <f t="shared" si="22"/>
        <v>0</v>
      </c>
      <c r="Y44" s="44">
        <f t="shared" si="23"/>
        <v>0</v>
      </c>
      <c r="Z44" s="44">
        <f t="shared" si="24"/>
        <v>0</v>
      </c>
      <c r="AA44" s="50">
        <f t="shared" si="25"/>
        <v>0</v>
      </c>
      <c r="AB44" s="51">
        <f t="shared" si="26"/>
        <v>0</v>
      </c>
      <c r="AC44" s="44">
        <f t="shared" si="27"/>
        <v>0</v>
      </c>
      <c r="AD44" s="44">
        <f t="shared" si="28"/>
        <v>0</v>
      </c>
      <c r="AE44" s="44">
        <f t="shared" si="29"/>
        <v>0</v>
      </c>
      <c r="AF44" s="52" t="e">
        <f>HLOOKUP(I44,GasAvoidedCostsWOCC!$A$5:$G$50,G44+1,FALSE)</f>
        <v>#N/A</v>
      </c>
      <c r="AG44" s="44" t="e">
        <f t="shared" si="30"/>
        <v>#N/A</v>
      </c>
      <c r="AH44" s="52" t="e">
        <f>HLOOKUP(I44,GasAvoidedCostsWOCC!$A$5:$Q$50,T44+1,FALSE)</f>
        <v>#N/A</v>
      </c>
      <c r="AI44" s="44" t="e">
        <f t="shared" si="31"/>
        <v>#N/A</v>
      </c>
      <c r="AJ44" s="44" t="e">
        <f t="shared" si="32"/>
        <v>#N/A</v>
      </c>
      <c r="AK44" s="44" t="e">
        <f>HLOOKUP(I44,GasAvoidedCostsWOCC!$A$5:$Q$50,G44+1,FALSE)*J44*L44</f>
        <v>#N/A</v>
      </c>
      <c r="AL44" s="44" t="e">
        <f t="shared" si="33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4"/>
        <v>0</v>
      </c>
      <c r="AO44" s="47">
        <f t="shared" si="35"/>
        <v>0</v>
      </c>
      <c r="AP44" s="47" t="e">
        <f t="shared" si="36"/>
        <v>#DIV/0!</v>
      </c>
    </row>
    <row r="45" spans="2:42">
      <c r="B45" s="37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8"/>
        <v>0</v>
      </c>
      <c r="U45" s="47">
        <f t="shared" si="19"/>
        <v>0</v>
      </c>
      <c r="V45" s="48">
        <f t="shared" si="20"/>
        <v>0</v>
      </c>
      <c r="W45" s="49">
        <f t="shared" si="21"/>
        <v>0</v>
      </c>
      <c r="X45" s="44">
        <f t="shared" si="22"/>
        <v>0</v>
      </c>
      <c r="Y45" s="44">
        <f t="shared" si="23"/>
        <v>0</v>
      </c>
      <c r="Z45" s="44">
        <f t="shared" si="24"/>
        <v>0</v>
      </c>
      <c r="AA45" s="50">
        <f t="shared" si="25"/>
        <v>0</v>
      </c>
      <c r="AB45" s="51">
        <f t="shared" si="26"/>
        <v>0</v>
      </c>
      <c r="AC45" s="44">
        <f t="shared" si="27"/>
        <v>0</v>
      </c>
      <c r="AD45" s="44">
        <f t="shared" si="28"/>
        <v>0</v>
      </c>
      <c r="AE45" s="44">
        <f t="shared" si="29"/>
        <v>0</v>
      </c>
      <c r="AF45" s="52" t="e">
        <f>HLOOKUP(I45,GasAvoidedCostsWOCC!$A$5:$G$50,G45+1,FALSE)</f>
        <v>#N/A</v>
      </c>
      <c r="AG45" s="44" t="e">
        <f t="shared" si="30"/>
        <v>#N/A</v>
      </c>
      <c r="AH45" s="52" t="e">
        <f>HLOOKUP(I45,GasAvoidedCostsWOCC!$A$5:$Q$50,T45+1,FALSE)</f>
        <v>#N/A</v>
      </c>
      <c r="AI45" s="44" t="e">
        <f t="shared" si="31"/>
        <v>#N/A</v>
      </c>
      <c r="AJ45" s="44" t="e">
        <f t="shared" si="32"/>
        <v>#N/A</v>
      </c>
      <c r="AK45" s="44" t="e">
        <f>HLOOKUP(I45,GasAvoidedCostsWOCC!$A$5:$Q$50,G45+1,FALSE)*J45*L45</f>
        <v>#N/A</v>
      </c>
      <c r="AL45" s="44" t="e">
        <f t="shared" si="33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4"/>
        <v>0</v>
      </c>
      <c r="AO45" s="47">
        <f t="shared" si="35"/>
        <v>0</v>
      </c>
      <c r="AP45" s="47" t="e">
        <f t="shared" si="36"/>
        <v>#DIV/0!</v>
      </c>
    </row>
    <row r="46" spans="2:42">
      <c r="B46" s="37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8"/>
        <v>0</v>
      </c>
      <c r="U46" s="47">
        <f t="shared" si="19"/>
        <v>0</v>
      </c>
      <c r="V46" s="48">
        <f t="shared" si="20"/>
        <v>0</v>
      </c>
      <c r="W46" s="49">
        <f t="shared" si="21"/>
        <v>0</v>
      </c>
      <c r="X46" s="44">
        <f t="shared" si="22"/>
        <v>0</v>
      </c>
      <c r="Y46" s="44">
        <f t="shared" si="23"/>
        <v>0</v>
      </c>
      <c r="Z46" s="44">
        <f t="shared" si="24"/>
        <v>0</v>
      </c>
      <c r="AA46" s="50">
        <f t="shared" si="25"/>
        <v>0</v>
      </c>
      <c r="AB46" s="51">
        <f t="shared" si="26"/>
        <v>0</v>
      </c>
      <c r="AC46" s="44">
        <f t="shared" si="27"/>
        <v>0</v>
      </c>
      <c r="AD46" s="44">
        <f t="shared" si="28"/>
        <v>0</v>
      </c>
      <c r="AE46" s="44">
        <f t="shared" si="29"/>
        <v>0</v>
      </c>
      <c r="AF46" s="52" t="e">
        <f>HLOOKUP(I46,GasAvoidedCostsWOCC!$A$5:$G$50,G46+1,FALSE)</f>
        <v>#N/A</v>
      </c>
      <c r="AG46" s="44" t="e">
        <f t="shared" si="30"/>
        <v>#N/A</v>
      </c>
      <c r="AH46" s="52" t="e">
        <f>HLOOKUP(I46,GasAvoidedCostsWOCC!$A$5:$Q$50,T46+1,FALSE)</f>
        <v>#N/A</v>
      </c>
      <c r="AI46" s="44" t="e">
        <f t="shared" si="31"/>
        <v>#N/A</v>
      </c>
      <c r="AJ46" s="44" t="e">
        <f t="shared" si="32"/>
        <v>#N/A</v>
      </c>
      <c r="AK46" s="44" t="e">
        <f>HLOOKUP(I46,GasAvoidedCostsWOCC!$A$5:$Q$50,G46+1,FALSE)*J46*L46</f>
        <v>#N/A</v>
      </c>
      <c r="AL46" s="44" t="e">
        <f t="shared" si="33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4"/>
        <v>0</v>
      </c>
      <c r="AO46" s="47">
        <f t="shared" si="35"/>
        <v>0</v>
      </c>
      <c r="AP46" s="47" t="e">
        <f t="shared" si="36"/>
        <v>#DIV/0!</v>
      </c>
    </row>
    <row r="47" spans="2:42">
      <c r="B47" s="37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8"/>
        <v>0</v>
      </c>
      <c r="U47" s="47">
        <f t="shared" si="19"/>
        <v>0</v>
      </c>
      <c r="V47" s="48">
        <f t="shared" si="20"/>
        <v>0</v>
      </c>
      <c r="W47" s="49">
        <f t="shared" si="21"/>
        <v>0</v>
      </c>
      <c r="X47" s="44">
        <f t="shared" si="22"/>
        <v>0</v>
      </c>
      <c r="Y47" s="44">
        <f t="shared" si="23"/>
        <v>0</v>
      </c>
      <c r="Z47" s="44">
        <f t="shared" si="24"/>
        <v>0</v>
      </c>
      <c r="AA47" s="50">
        <f t="shared" si="25"/>
        <v>0</v>
      </c>
      <c r="AB47" s="51">
        <f t="shared" si="26"/>
        <v>0</v>
      </c>
      <c r="AC47" s="44">
        <f t="shared" si="27"/>
        <v>0</v>
      </c>
      <c r="AD47" s="44">
        <f t="shared" si="28"/>
        <v>0</v>
      </c>
      <c r="AE47" s="44">
        <f t="shared" si="29"/>
        <v>0</v>
      </c>
      <c r="AF47" s="52" t="e">
        <f>HLOOKUP(I47,GasAvoidedCostsWOCC!$A$5:$G$50,G47+1,FALSE)</f>
        <v>#N/A</v>
      </c>
      <c r="AG47" s="44" t="e">
        <f t="shared" si="30"/>
        <v>#N/A</v>
      </c>
      <c r="AH47" s="52" t="e">
        <f>HLOOKUP(I47,GasAvoidedCostsWOCC!$A$5:$Q$50,T47+1,FALSE)</f>
        <v>#N/A</v>
      </c>
      <c r="AI47" s="44" t="e">
        <f t="shared" si="31"/>
        <v>#N/A</v>
      </c>
      <c r="AJ47" s="44" t="e">
        <f t="shared" si="32"/>
        <v>#N/A</v>
      </c>
      <c r="AK47" s="44" t="e">
        <f>HLOOKUP(I47,GasAvoidedCostsWOCC!$A$5:$Q$50,G47+1,FALSE)*J47*L47</f>
        <v>#N/A</v>
      </c>
      <c r="AL47" s="44" t="e">
        <f t="shared" si="33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4"/>
        <v>0</v>
      </c>
      <c r="AO47" s="47">
        <f t="shared" si="35"/>
        <v>0</v>
      </c>
      <c r="AP47" s="47" t="e">
        <f t="shared" si="36"/>
        <v>#DIV/0!</v>
      </c>
    </row>
    <row r="48" spans="2:42">
      <c r="B48" s="37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8"/>
        <v>0</v>
      </c>
      <c r="U48" s="47">
        <f t="shared" si="19"/>
        <v>0</v>
      </c>
      <c r="V48" s="48">
        <f t="shared" si="20"/>
        <v>0</v>
      </c>
      <c r="W48" s="49">
        <f t="shared" si="21"/>
        <v>0</v>
      </c>
      <c r="X48" s="44">
        <f t="shared" si="22"/>
        <v>0</v>
      </c>
      <c r="Y48" s="44">
        <f t="shared" si="23"/>
        <v>0</v>
      </c>
      <c r="Z48" s="44">
        <f t="shared" si="24"/>
        <v>0</v>
      </c>
      <c r="AA48" s="50">
        <f t="shared" si="25"/>
        <v>0</v>
      </c>
      <c r="AB48" s="51">
        <f t="shared" si="26"/>
        <v>0</v>
      </c>
      <c r="AC48" s="44">
        <f t="shared" si="27"/>
        <v>0</v>
      </c>
      <c r="AD48" s="44">
        <f t="shared" si="28"/>
        <v>0</v>
      </c>
      <c r="AE48" s="44">
        <f t="shared" si="29"/>
        <v>0</v>
      </c>
      <c r="AF48" s="52" t="e">
        <f>HLOOKUP(I48,GasAvoidedCostsWOCC!$A$5:$G$50,G48+1,FALSE)</f>
        <v>#N/A</v>
      </c>
      <c r="AG48" s="44" t="e">
        <f t="shared" si="30"/>
        <v>#N/A</v>
      </c>
      <c r="AH48" s="52" t="e">
        <f>HLOOKUP(I48,GasAvoidedCostsWOCC!$A$5:$Q$50,T48+1,FALSE)</f>
        <v>#N/A</v>
      </c>
      <c r="AI48" s="44" t="e">
        <f t="shared" si="31"/>
        <v>#N/A</v>
      </c>
      <c r="AJ48" s="44" t="e">
        <f t="shared" si="32"/>
        <v>#N/A</v>
      </c>
      <c r="AK48" s="44" t="e">
        <f>HLOOKUP(I48,GasAvoidedCostsWOCC!$A$5:$Q$50,G48+1,FALSE)*J48*L48</f>
        <v>#N/A</v>
      </c>
      <c r="AL48" s="44" t="e">
        <f t="shared" si="33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4"/>
        <v>0</v>
      </c>
      <c r="AO48" s="47">
        <f t="shared" si="35"/>
        <v>0</v>
      </c>
      <c r="AP48" s="47" t="e">
        <f t="shared" si="36"/>
        <v>#DIV/0!</v>
      </c>
    </row>
    <row r="49" spans="2:42">
      <c r="B49" s="37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8"/>
        <v>0</v>
      </c>
      <c r="U49" s="47">
        <f t="shared" si="19"/>
        <v>0</v>
      </c>
      <c r="V49" s="48">
        <f t="shared" si="20"/>
        <v>0</v>
      </c>
      <c r="W49" s="49">
        <f t="shared" si="21"/>
        <v>0</v>
      </c>
      <c r="X49" s="44">
        <f t="shared" si="22"/>
        <v>0</v>
      </c>
      <c r="Y49" s="44">
        <f t="shared" si="23"/>
        <v>0</v>
      </c>
      <c r="Z49" s="44">
        <f t="shared" si="24"/>
        <v>0</v>
      </c>
      <c r="AA49" s="50">
        <f t="shared" si="25"/>
        <v>0</v>
      </c>
      <c r="AB49" s="51">
        <f t="shared" si="26"/>
        <v>0</v>
      </c>
      <c r="AC49" s="44">
        <f t="shared" si="27"/>
        <v>0</v>
      </c>
      <c r="AD49" s="44">
        <f t="shared" si="28"/>
        <v>0</v>
      </c>
      <c r="AE49" s="44">
        <f t="shared" si="29"/>
        <v>0</v>
      </c>
      <c r="AF49" s="52" t="e">
        <f>HLOOKUP(I49,GasAvoidedCostsWOCC!$A$5:$G$50,G49+1,FALSE)</f>
        <v>#N/A</v>
      </c>
      <c r="AG49" s="44" t="e">
        <f t="shared" si="30"/>
        <v>#N/A</v>
      </c>
      <c r="AH49" s="52" t="e">
        <f>HLOOKUP(I49,GasAvoidedCostsWOCC!$A$5:$Q$50,T49+1,FALSE)</f>
        <v>#N/A</v>
      </c>
      <c r="AI49" s="44" t="e">
        <f t="shared" si="31"/>
        <v>#N/A</v>
      </c>
      <c r="AJ49" s="44" t="e">
        <f t="shared" si="32"/>
        <v>#N/A</v>
      </c>
      <c r="AK49" s="44" t="e">
        <f>HLOOKUP(I49,GasAvoidedCostsWOCC!$A$5:$Q$50,G49+1,FALSE)*J49*L49</f>
        <v>#N/A</v>
      </c>
      <c r="AL49" s="44" t="e">
        <f t="shared" si="33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4"/>
        <v>0</v>
      </c>
      <c r="AO49" s="47">
        <f t="shared" si="35"/>
        <v>0</v>
      </c>
      <c r="AP49" s="47" t="e">
        <f t="shared" si="36"/>
        <v>#DIV/0!</v>
      </c>
    </row>
    <row r="50" spans="2:42">
      <c r="B50" s="37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8"/>
        <v>0</v>
      </c>
      <c r="U50" s="47">
        <f t="shared" si="19"/>
        <v>0</v>
      </c>
      <c r="V50" s="48">
        <f t="shared" si="20"/>
        <v>0</v>
      </c>
      <c r="W50" s="49">
        <f t="shared" si="21"/>
        <v>0</v>
      </c>
      <c r="X50" s="44">
        <f t="shared" si="22"/>
        <v>0</v>
      </c>
      <c r="Y50" s="44">
        <f t="shared" si="23"/>
        <v>0</v>
      </c>
      <c r="Z50" s="44">
        <f t="shared" si="24"/>
        <v>0</v>
      </c>
      <c r="AA50" s="50">
        <f t="shared" si="25"/>
        <v>0</v>
      </c>
      <c r="AB50" s="51">
        <f t="shared" si="26"/>
        <v>0</v>
      </c>
      <c r="AC50" s="44">
        <f t="shared" si="27"/>
        <v>0</v>
      </c>
      <c r="AD50" s="44">
        <f t="shared" si="28"/>
        <v>0</v>
      </c>
      <c r="AE50" s="44">
        <f t="shared" si="29"/>
        <v>0</v>
      </c>
      <c r="AF50" s="52" t="e">
        <f>HLOOKUP(I50,GasAvoidedCostsWOCC!$A$5:$G$50,G50+1,FALSE)</f>
        <v>#N/A</v>
      </c>
      <c r="AG50" s="44" t="e">
        <f t="shared" si="30"/>
        <v>#N/A</v>
      </c>
      <c r="AH50" s="52" t="e">
        <f>HLOOKUP(I50,GasAvoidedCostsWOCC!$A$5:$Q$50,T50+1,FALSE)</f>
        <v>#N/A</v>
      </c>
      <c r="AI50" s="44" t="e">
        <f t="shared" si="31"/>
        <v>#N/A</v>
      </c>
      <c r="AJ50" s="44" t="e">
        <f t="shared" si="32"/>
        <v>#N/A</v>
      </c>
      <c r="AK50" s="44" t="e">
        <f>HLOOKUP(I50,GasAvoidedCostsWOCC!$A$5:$Q$50,G50+1,FALSE)*J50*L50</f>
        <v>#N/A</v>
      </c>
      <c r="AL50" s="44" t="e">
        <f t="shared" si="33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4"/>
        <v>0</v>
      </c>
      <c r="AO50" s="47">
        <f t="shared" si="35"/>
        <v>0</v>
      </c>
      <c r="AP50" s="47" t="e">
        <f t="shared" si="36"/>
        <v>#DIV/0!</v>
      </c>
    </row>
    <row r="51" spans="2:42">
      <c r="B51" s="37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8"/>
        <v>0</v>
      </c>
      <c r="U51" s="47">
        <f t="shared" si="19"/>
        <v>0</v>
      </c>
      <c r="V51" s="48">
        <f t="shared" si="20"/>
        <v>0</v>
      </c>
      <c r="W51" s="49">
        <f t="shared" si="21"/>
        <v>0</v>
      </c>
      <c r="X51" s="44">
        <f t="shared" si="22"/>
        <v>0</v>
      </c>
      <c r="Y51" s="44">
        <f t="shared" si="23"/>
        <v>0</v>
      </c>
      <c r="Z51" s="44">
        <f t="shared" si="24"/>
        <v>0</v>
      </c>
      <c r="AA51" s="50">
        <f t="shared" si="25"/>
        <v>0</v>
      </c>
      <c r="AB51" s="51">
        <f t="shared" si="26"/>
        <v>0</v>
      </c>
      <c r="AC51" s="44">
        <f t="shared" si="27"/>
        <v>0</v>
      </c>
      <c r="AD51" s="44">
        <f t="shared" si="28"/>
        <v>0</v>
      </c>
      <c r="AE51" s="44">
        <f t="shared" si="29"/>
        <v>0</v>
      </c>
      <c r="AF51" s="52" t="e">
        <f>HLOOKUP(I51,GasAvoidedCostsWOCC!$A$5:$G$50,G51+1,FALSE)</f>
        <v>#N/A</v>
      </c>
      <c r="AG51" s="44" t="e">
        <f t="shared" si="30"/>
        <v>#N/A</v>
      </c>
      <c r="AH51" s="52" t="e">
        <f>HLOOKUP(I51,GasAvoidedCostsWOCC!$A$5:$Q$50,T51+1,FALSE)</f>
        <v>#N/A</v>
      </c>
      <c r="AI51" s="44" t="e">
        <f t="shared" si="31"/>
        <v>#N/A</v>
      </c>
      <c r="AJ51" s="44" t="e">
        <f t="shared" si="32"/>
        <v>#N/A</v>
      </c>
      <c r="AK51" s="44" t="e">
        <f>HLOOKUP(I51,GasAvoidedCostsWOCC!$A$5:$Q$50,G51+1,FALSE)*J51*L51</f>
        <v>#N/A</v>
      </c>
      <c r="AL51" s="44" t="e">
        <f t="shared" si="33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4"/>
        <v>0</v>
      </c>
      <c r="AO51" s="47">
        <f t="shared" si="35"/>
        <v>0</v>
      </c>
      <c r="AP51" s="47" t="e">
        <f t="shared" si="36"/>
        <v>#DIV/0!</v>
      </c>
    </row>
    <row r="52" spans="2:42">
      <c r="B52" s="37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8"/>
        <v>0</v>
      </c>
      <c r="U52" s="47">
        <f t="shared" si="19"/>
        <v>0</v>
      </c>
      <c r="V52" s="48">
        <f t="shared" si="20"/>
        <v>0</v>
      </c>
      <c r="W52" s="49">
        <f t="shared" si="21"/>
        <v>0</v>
      </c>
      <c r="X52" s="44">
        <f t="shared" si="22"/>
        <v>0</v>
      </c>
      <c r="Y52" s="44">
        <f t="shared" si="23"/>
        <v>0</v>
      </c>
      <c r="Z52" s="44">
        <f t="shared" si="24"/>
        <v>0</v>
      </c>
      <c r="AA52" s="50">
        <f t="shared" si="25"/>
        <v>0</v>
      </c>
      <c r="AB52" s="51">
        <f t="shared" si="26"/>
        <v>0</v>
      </c>
      <c r="AC52" s="44">
        <f t="shared" si="27"/>
        <v>0</v>
      </c>
      <c r="AD52" s="44">
        <f t="shared" si="28"/>
        <v>0</v>
      </c>
      <c r="AE52" s="44">
        <f t="shared" si="29"/>
        <v>0</v>
      </c>
      <c r="AF52" s="52" t="e">
        <f>HLOOKUP(I52,GasAvoidedCostsWOCC!$A$5:$G$50,G52+1,FALSE)</f>
        <v>#N/A</v>
      </c>
      <c r="AG52" s="44" t="e">
        <f t="shared" si="30"/>
        <v>#N/A</v>
      </c>
      <c r="AH52" s="52" t="e">
        <f>HLOOKUP(I52,GasAvoidedCostsWOCC!$A$5:$Q$50,T52+1,FALSE)</f>
        <v>#N/A</v>
      </c>
      <c r="AI52" s="44" t="e">
        <f t="shared" si="31"/>
        <v>#N/A</v>
      </c>
      <c r="AJ52" s="44" t="e">
        <f t="shared" si="32"/>
        <v>#N/A</v>
      </c>
      <c r="AK52" s="44" t="e">
        <f>HLOOKUP(I52,GasAvoidedCostsWOCC!$A$5:$Q$50,G52+1,FALSE)*J52*L52</f>
        <v>#N/A</v>
      </c>
      <c r="AL52" s="44" t="e">
        <f t="shared" si="33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4"/>
        <v>0</v>
      </c>
      <c r="AO52" s="47">
        <f t="shared" si="35"/>
        <v>0</v>
      </c>
      <c r="AP52" s="47" t="e">
        <f t="shared" si="36"/>
        <v>#DIV/0!</v>
      </c>
    </row>
    <row r="53" spans="2:42">
      <c r="B53" s="37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8"/>
        <v>0</v>
      </c>
      <c r="U53" s="47">
        <f t="shared" si="19"/>
        <v>0</v>
      </c>
      <c r="V53" s="48">
        <f t="shared" si="20"/>
        <v>0</v>
      </c>
      <c r="W53" s="49">
        <f t="shared" si="21"/>
        <v>0</v>
      </c>
      <c r="X53" s="44">
        <f t="shared" si="22"/>
        <v>0</v>
      </c>
      <c r="Y53" s="44">
        <f t="shared" si="23"/>
        <v>0</v>
      </c>
      <c r="Z53" s="44">
        <f t="shared" si="24"/>
        <v>0</v>
      </c>
      <c r="AA53" s="50">
        <f t="shared" si="25"/>
        <v>0</v>
      </c>
      <c r="AB53" s="51">
        <f t="shared" si="26"/>
        <v>0</v>
      </c>
      <c r="AC53" s="44">
        <f t="shared" si="27"/>
        <v>0</v>
      </c>
      <c r="AD53" s="44">
        <f t="shared" si="28"/>
        <v>0</v>
      </c>
      <c r="AE53" s="44">
        <f t="shared" si="29"/>
        <v>0</v>
      </c>
      <c r="AF53" s="52" t="e">
        <f>HLOOKUP(I53,GasAvoidedCostsWOCC!$A$5:$G$50,G53+1,FALSE)</f>
        <v>#N/A</v>
      </c>
      <c r="AG53" s="44" t="e">
        <f t="shared" si="30"/>
        <v>#N/A</v>
      </c>
      <c r="AH53" s="52" t="e">
        <f>HLOOKUP(I53,GasAvoidedCostsWOCC!$A$5:$Q$50,T53+1,FALSE)</f>
        <v>#N/A</v>
      </c>
      <c r="AI53" s="44" t="e">
        <f t="shared" si="31"/>
        <v>#N/A</v>
      </c>
      <c r="AJ53" s="44" t="e">
        <f t="shared" si="32"/>
        <v>#N/A</v>
      </c>
      <c r="AK53" s="44" t="e">
        <f>HLOOKUP(I53,GasAvoidedCostsWOCC!$A$5:$Q$50,G53+1,FALSE)*J53*L53</f>
        <v>#N/A</v>
      </c>
      <c r="AL53" s="44" t="e">
        <f t="shared" si="33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4"/>
        <v>0</v>
      </c>
      <c r="AO53" s="47">
        <f t="shared" si="35"/>
        <v>0</v>
      </c>
      <c r="AP53" s="47" t="e">
        <f t="shared" si="36"/>
        <v>#DIV/0!</v>
      </c>
    </row>
    <row r="54" spans="2:42">
      <c r="B54" s="37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8"/>
        <v>0</v>
      </c>
      <c r="U54" s="47">
        <f t="shared" si="19"/>
        <v>0</v>
      </c>
      <c r="V54" s="48">
        <f t="shared" si="20"/>
        <v>0</v>
      </c>
      <c r="W54" s="49">
        <f t="shared" si="21"/>
        <v>0</v>
      </c>
      <c r="X54" s="44">
        <f t="shared" si="22"/>
        <v>0</v>
      </c>
      <c r="Y54" s="44">
        <f t="shared" si="23"/>
        <v>0</v>
      </c>
      <c r="Z54" s="44">
        <f t="shared" si="24"/>
        <v>0</v>
      </c>
      <c r="AA54" s="50">
        <f t="shared" si="25"/>
        <v>0</v>
      </c>
      <c r="AB54" s="51">
        <f t="shared" si="26"/>
        <v>0</v>
      </c>
      <c r="AC54" s="44">
        <f t="shared" si="27"/>
        <v>0</v>
      </c>
      <c r="AD54" s="44">
        <f t="shared" si="28"/>
        <v>0</v>
      </c>
      <c r="AE54" s="44">
        <f t="shared" si="29"/>
        <v>0</v>
      </c>
      <c r="AF54" s="52" t="e">
        <f>HLOOKUP(I54,GasAvoidedCostsWOCC!$A$5:$G$50,G54+1,FALSE)</f>
        <v>#N/A</v>
      </c>
      <c r="AG54" s="44" t="e">
        <f t="shared" si="30"/>
        <v>#N/A</v>
      </c>
      <c r="AH54" s="52" t="e">
        <f>HLOOKUP(I54,GasAvoidedCostsWOCC!$A$5:$Q$50,T54+1,FALSE)</f>
        <v>#N/A</v>
      </c>
      <c r="AI54" s="44" t="e">
        <f t="shared" si="31"/>
        <v>#N/A</v>
      </c>
      <c r="AJ54" s="44" t="e">
        <f t="shared" si="32"/>
        <v>#N/A</v>
      </c>
      <c r="AK54" s="44" t="e">
        <f>HLOOKUP(I54,GasAvoidedCostsWOCC!$A$5:$Q$50,G54+1,FALSE)*J54*L54</f>
        <v>#N/A</v>
      </c>
      <c r="AL54" s="44" t="e">
        <f t="shared" si="3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4"/>
        <v>0</v>
      </c>
      <c r="AO54" s="47">
        <f t="shared" si="35"/>
        <v>0</v>
      </c>
      <c r="AP54" s="47" t="e">
        <f t="shared" si="36"/>
        <v>#DIV/0!</v>
      </c>
    </row>
    <row r="55" spans="2:42">
      <c r="B55" s="37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8"/>
        <v>0</v>
      </c>
      <c r="U55" s="47">
        <f t="shared" si="19"/>
        <v>0</v>
      </c>
      <c r="V55" s="48">
        <f t="shared" si="20"/>
        <v>0</v>
      </c>
      <c r="W55" s="49">
        <f t="shared" si="21"/>
        <v>0</v>
      </c>
      <c r="X55" s="44">
        <f t="shared" si="22"/>
        <v>0</v>
      </c>
      <c r="Y55" s="44">
        <f t="shared" si="23"/>
        <v>0</v>
      </c>
      <c r="Z55" s="44">
        <f t="shared" si="24"/>
        <v>0</v>
      </c>
      <c r="AA55" s="50">
        <f t="shared" si="25"/>
        <v>0</v>
      </c>
      <c r="AB55" s="51">
        <f t="shared" si="26"/>
        <v>0</v>
      </c>
      <c r="AC55" s="44">
        <f t="shared" si="27"/>
        <v>0</v>
      </c>
      <c r="AD55" s="44">
        <f t="shared" si="28"/>
        <v>0</v>
      </c>
      <c r="AE55" s="44">
        <f t="shared" si="29"/>
        <v>0</v>
      </c>
      <c r="AF55" s="52" t="e">
        <f>HLOOKUP(I55,GasAvoidedCostsWOCC!$A$5:$G$50,G55+1,FALSE)</f>
        <v>#N/A</v>
      </c>
      <c r="AG55" s="44" t="e">
        <f t="shared" si="30"/>
        <v>#N/A</v>
      </c>
      <c r="AH55" s="52" t="e">
        <f>HLOOKUP(I55,GasAvoidedCostsWOCC!$A$5:$Q$50,T55+1,FALSE)</f>
        <v>#N/A</v>
      </c>
      <c r="AI55" s="44" t="e">
        <f t="shared" si="31"/>
        <v>#N/A</v>
      </c>
      <c r="AJ55" s="44" t="e">
        <f t="shared" si="32"/>
        <v>#N/A</v>
      </c>
      <c r="AK55" s="44" t="e">
        <f>HLOOKUP(I55,GasAvoidedCostsWOCC!$A$5:$Q$50,G55+1,FALSE)*J55*L55</f>
        <v>#N/A</v>
      </c>
      <c r="AL55" s="44" t="e">
        <f t="shared" si="3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4"/>
        <v>0</v>
      </c>
      <c r="AO55" s="47">
        <f t="shared" si="35"/>
        <v>0</v>
      </c>
      <c r="AP55" s="47" t="e">
        <f t="shared" si="36"/>
        <v>#DIV/0!</v>
      </c>
    </row>
    <row r="56" spans="2:42">
      <c r="B56" s="37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8"/>
        <v>0</v>
      </c>
      <c r="U56" s="47">
        <f t="shared" si="19"/>
        <v>0</v>
      </c>
      <c r="V56" s="48">
        <f t="shared" si="20"/>
        <v>0</v>
      </c>
      <c r="W56" s="49">
        <f t="shared" si="21"/>
        <v>0</v>
      </c>
      <c r="X56" s="44">
        <f t="shared" si="22"/>
        <v>0</v>
      </c>
      <c r="Y56" s="44">
        <f t="shared" si="23"/>
        <v>0</v>
      </c>
      <c r="Z56" s="44">
        <f t="shared" si="24"/>
        <v>0</v>
      </c>
      <c r="AA56" s="50">
        <f t="shared" si="25"/>
        <v>0</v>
      </c>
      <c r="AB56" s="51">
        <f t="shared" si="26"/>
        <v>0</v>
      </c>
      <c r="AC56" s="44">
        <f t="shared" si="27"/>
        <v>0</v>
      </c>
      <c r="AD56" s="44">
        <f t="shared" si="28"/>
        <v>0</v>
      </c>
      <c r="AE56" s="44">
        <f t="shared" si="29"/>
        <v>0</v>
      </c>
      <c r="AF56" s="52" t="e">
        <f>HLOOKUP(I56,GasAvoidedCostsWOCC!$A$5:$G$50,G56+1,FALSE)</f>
        <v>#N/A</v>
      </c>
      <c r="AG56" s="44" t="e">
        <f t="shared" si="30"/>
        <v>#N/A</v>
      </c>
      <c r="AH56" s="52" t="e">
        <f>HLOOKUP(I56,GasAvoidedCostsWOCC!$A$5:$Q$50,T56+1,FALSE)</f>
        <v>#N/A</v>
      </c>
      <c r="AI56" s="44" t="e">
        <f t="shared" si="31"/>
        <v>#N/A</v>
      </c>
      <c r="AJ56" s="44" t="e">
        <f t="shared" si="32"/>
        <v>#N/A</v>
      </c>
      <c r="AK56" s="44" t="e">
        <f>HLOOKUP(I56,GasAvoidedCostsWOCC!$A$5:$Q$50,G56+1,FALSE)*J56*L56</f>
        <v>#N/A</v>
      </c>
      <c r="AL56" s="44" t="e">
        <f t="shared" si="3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4"/>
        <v>0</v>
      </c>
      <c r="AO56" s="47">
        <f t="shared" si="35"/>
        <v>0</v>
      </c>
      <c r="AP56" s="47" t="e">
        <f t="shared" si="36"/>
        <v>#DIV/0!</v>
      </c>
    </row>
    <row r="57" spans="2:42">
      <c r="B57" s="37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8"/>
        <v>0</v>
      </c>
      <c r="U57" s="47">
        <f t="shared" si="19"/>
        <v>0</v>
      </c>
      <c r="V57" s="48">
        <f t="shared" si="20"/>
        <v>0</v>
      </c>
      <c r="W57" s="49">
        <f t="shared" si="21"/>
        <v>0</v>
      </c>
      <c r="X57" s="44">
        <f t="shared" si="22"/>
        <v>0</v>
      </c>
      <c r="Y57" s="44">
        <f t="shared" si="23"/>
        <v>0</v>
      </c>
      <c r="Z57" s="44">
        <f t="shared" si="24"/>
        <v>0</v>
      </c>
      <c r="AA57" s="50">
        <f t="shared" si="25"/>
        <v>0</v>
      </c>
      <c r="AB57" s="51">
        <f t="shared" si="26"/>
        <v>0</v>
      </c>
      <c r="AC57" s="44">
        <f t="shared" si="27"/>
        <v>0</v>
      </c>
      <c r="AD57" s="44">
        <f t="shared" si="28"/>
        <v>0</v>
      </c>
      <c r="AE57" s="44">
        <f t="shared" si="29"/>
        <v>0</v>
      </c>
      <c r="AF57" s="52" t="e">
        <f>HLOOKUP(I57,GasAvoidedCostsWOCC!$A$5:$G$50,G57+1,FALSE)</f>
        <v>#N/A</v>
      </c>
      <c r="AG57" s="44" t="e">
        <f t="shared" si="30"/>
        <v>#N/A</v>
      </c>
      <c r="AH57" s="52" t="e">
        <f>HLOOKUP(I57,GasAvoidedCostsWOCC!$A$5:$Q$50,T57+1,FALSE)</f>
        <v>#N/A</v>
      </c>
      <c r="AI57" s="44" t="e">
        <f t="shared" si="31"/>
        <v>#N/A</v>
      </c>
      <c r="AJ57" s="44" t="e">
        <f t="shared" si="32"/>
        <v>#N/A</v>
      </c>
      <c r="AK57" s="44" t="e">
        <f>HLOOKUP(I57,GasAvoidedCostsWOCC!$A$5:$Q$50,G57+1,FALSE)*J57*L57</f>
        <v>#N/A</v>
      </c>
      <c r="AL57" s="44" t="e">
        <f t="shared" si="3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4"/>
        <v>0</v>
      </c>
      <c r="AO57" s="47">
        <f t="shared" si="35"/>
        <v>0</v>
      </c>
      <c r="AP57" s="47" t="e">
        <f t="shared" si="36"/>
        <v>#DIV/0!</v>
      </c>
    </row>
    <row r="58" spans="2:42">
      <c r="B58" s="37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8"/>
        <v>0</v>
      </c>
      <c r="U58" s="47">
        <f t="shared" si="19"/>
        <v>0</v>
      </c>
      <c r="V58" s="48">
        <f t="shared" si="20"/>
        <v>0</v>
      </c>
      <c r="W58" s="49">
        <f t="shared" si="21"/>
        <v>0</v>
      </c>
      <c r="X58" s="44">
        <f t="shared" si="22"/>
        <v>0</v>
      </c>
      <c r="Y58" s="44">
        <f t="shared" si="23"/>
        <v>0</v>
      </c>
      <c r="Z58" s="44">
        <f t="shared" si="24"/>
        <v>0</v>
      </c>
      <c r="AA58" s="50">
        <f t="shared" si="25"/>
        <v>0</v>
      </c>
      <c r="AB58" s="51">
        <f t="shared" si="26"/>
        <v>0</v>
      </c>
      <c r="AC58" s="44">
        <f t="shared" si="27"/>
        <v>0</v>
      </c>
      <c r="AD58" s="44">
        <f t="shared" si="28"/>
        <v>0</v>
      </c>
      <c r="AE58" s="44">
        <f t="shared" si="29"/>
        <v>0</v>
      </c>
      <c r="AF58" s="52" t="e">
        <f>HLOOKUP(I58,GasAvoidedCostsWOCC!$A$5:$G$50,G58+1,FALSE)</f>
        <v>#N/A</v>
      </c>
      <c r="AG58" s="44" t="e">
        <f t="shared" si="30"/>
        <v>#N/A</v>
      </c>
      <c r="AH58" s="52" t="e">
        <f>HLOOKUP(I58,GasAvoidedCostsWOCC!$A$5:$Q$50,T58+1,FALSE)</f>
        <v>#N/A</v>
      </c>
      <c r="AI58" s="44" t="e">
        <f t="shared" si="31"/>
        <v>#N/A</v>
      </c>
      <c r="AJ58" s="44" t="e">
        <f t="shared" si="32"/>
        <v>#N/A</v>
      </c>
      <c r="AK58" s="44" t="e">
        <f>HLOOKUP(I58,GasAvoidedCostsWOCC!$A$5:$Q$50,G58+1,FALSE)*J58*L58</f>
        <v>#N/A</v>
      </c>
      <c r="AL58" s="44" t="e">
        <f t="shared" si="3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4"/>
        <v>0</v>
      </c>
      <c r="AO58" s="47">
        <f t="shared" si="35"/>
        <v>0</v>
      </c>
      <c r="AP58" s="47" t="e">
        <f t="shared" si="36"/>
        <v>#DIV/0!</v>
      </c>
    </row>
    <row r="59" spans="2:42">
      <c r="B59" s="37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8"/>
        <v>0</v>
      </c>
      <c r="U59" s="47">
        <f t="shared" si="19"/>
        <v>0</v>
      </c>
      <c r="V59" s="48">
        <f t="shared" si="20"/>
        <v>0</v>
      </c>
      <c r="W59" s="49">
        <f t="shared" si="21"/>
        <v>0</v>
      </c>
      <c r="X59" s="44">
        <f t="shared" si="22"/>
        <v>0</v>
      </c>
      <c r="Y59" s="44">
        <f t="shared" si="23"/>
        <v>0</v>
      </c>
      <c r="Z59" s="44">
        <f t="shared" si="24"/>
        <v>0</v>
      </c>
      <c r="AA59" s="50">
        <f t="shared" si="25"/>
        <v>0</v>
      </c>
      <c r="AB59" s="51">
        <f t="shared" si="26"/>
        <v>0</v>
      </c>
      <c r="AC59" s="44">
        <f t="shared" si="27"/>
        <v>0</v>
      </c>
      <c r="AD59" s="44">
        <f t="shared" si="28"/>
        <v>0</v>
      </c>
      <c r="AE59" s="44">
        <f t="shared" si="29"/>
        <v>0</v>
      </c>
      <c r="AF59" s="52" t="e">
        <f>HLOOKUP(I59,GasAvoidedCostsWOCC!$A$5:$G$50,G59+1,FALSE)</f>
        <v>#N/A</v>
      </c>
      <c r="AG59" s="44" t="e">
        <f t="shared" si="30"/>
        <v>#N/A</v>
      </c>
      <c r="AH59" s="52" t="e">
        <f>HLOOKUP(I59,GasAvoidedCostsWOCC!$A$5:$Q$50,T59+1,FALSE)</f>
        <v>#N/A</v>
      </c>
      <c r="AI59" s="44" t="e">
        <f t="shared" si="31"/>
        <v>#N/A</v>
      </c>
      <c r="AJ59" s="44" t="e">
        <f t="shared" si="32"/>
        <v>#N/A</v>
      </c>
      <c r="AK59" s="44" t="e">
        <f>HLOOKUP(I59,GasAvoidedCostsWOCC!$A$5:$Q$50,G59+1,FALSE)*J59*L59</f>
        <v>#N/A</v>
      </c>
      <c r="AL59" s="44" t="e">
        <f t="shared" si="3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4"/>
        <v>0</v>
      </c>
      <c r="AO59" s="47">
        <f t="shared" si="35"/>
        <v>0</v>
      </c>
      <c r="AP59" s="47" t="e">
        <f t="shared" si="36"/>
        <v>#DIV/0!</v>
      </c>
    </row>
    <row r="60" spans="2:42">
      <c r="B60" s="37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8"/>
        <v>0</v>
      </c>
      <c r="U60" s="47">
        <f t="shared" si="19"/>
        <v>0</v>
      </c>
      <c r="V60" s="48">
        <f t="shared" si="20"/>
        <v>0</v>
      </c>
      <c r="W60" s="49">
        <f t="shared" si="21"/>
        <v>0</v>
      </c>
      <c r="X60" s="44">
        <f t="shared" si="22"/>
        <v>0</v>
      </c>
      <c r="Y60" s="44">
        <f t="shared" si="23"/>
        <v>0</v>
      </c>
      <c r="Z60" s="44">
        <f t="shared" si="24"/>
        <v>0</v>
      </c>
      <c r="AA60" s="50">
        <f t="shared" si="25"/>
        <v>0</v>
      </c>
      <c r="AB60" s="51">
        <f t="shared" si="26"/>
        <v>0</v>
      </c>
      <c r="AC60" s="44">
        <f t="shared" si="27"/>
        <v>0</v>
      </c>
      <c r="AD60" s="44">
        <f t="shared" si="28"/>
        <v>0</v>
      </c>
      <c r="AE60" s="44">
        <f t="shared" si="29"/>
        <v>0</v>
      </c>
      <c r="AF60" s="52" t="e">
        <f>HLOOKUP(I60,GasAvoidedCostsWOCC!$A$5:$G$50,G60+1,FALSE)</f>
        <v>#N/A</v>
      </c>
      <c r="AG60" s="44" t="e">
        <f t="shared" si="30"/>
        <v>#N/A</v>
      </c>
      <c r="AH60" s="52" t="e">
        <f>HLOOKUP(I60,GasAvoidedCostsWOCC!$A$5:$Q$50,T60+1,FALSE)</f>
        <v>#N/A</v>
      </c>
      <c r="AI60" s="44" t="e">
        <f t="shared" si="31"/>
        <v>#N/A</v>
      </c>
      <c r="AJ60" s="44" t="e">
        <f t="shared" si="32"/>
        <v>#N/A</v>
      </c>
      <c r="AK60" s="44" t="e">
        <f>HLOOKUP(I60,GasAvoidedCostsWOCC!$A$5:$Q$50,G60+1,FALSE)*J60*L60</f>
        <v>#N/A</v>
      </c>
      <c r="AL60" s="44" t="e">
        <f t="shared" si="3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4"/>
        <v>0</v>
      </c>
      <c r="AO60" s="47">
        <f t="shared" si="35"/>
        <v>0</v>
      </c>
      <c r="AP60" s="47" t="e">
        <f t="shared" si="36"/>
        <v>#DIV/0!</v>
      </c>
    </row>
    <row r="61" spans="2:42">
      <c r="B61" s="37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8"/>
        <v>0</v>
      </c>
      <c r="U61" s="47">
        <f t="shared" si="19"/>
        <v>0</v>
      </c>
      <c r="V61" s="48">
        <f t="shared" si="20"/>
        <v>0</v>
      </c>
      <c r="W61" s="49">
        <f t="shared" si="21"/>
        <v>0</v>
      </c>
      <c r="X61" s="44">
        <f t="shared" si="22"/>
        <v>0</v>
      </c>
      <c r="Y61" s="44">
        <f t="shared" si="23"/>
        <v>0</v>
      </c>
      <c r="Z61" s="44">
        <f t="shared" si="24"/>
        <v>0</v>
      </c>
      <c r="AA61" s="50">
        <f t="shared" si="25"/>
        <v>0</v>
      </c>
      <c r="AB61" s="51">
        <f t="shared" si="26"/>
        <v>0</v>
      </c>
      <c r="AC61" s="44">
        <f t="shared" si="27"/>
        <v>0</v>
      </c>
      <c r="AD61" s="44">
        <f t="shared" si="28"/>
        <v>0</v>
      </c>
      <c r="AE61" s="44">
        <f t="shared" si="29"/>
        <v>0</v>
      </c>
      <c r="AF61" s="52" t="e">
        <f>HLOOKUP(I61,GasAvoidedCostsWOCC!$A$5:$G$50,G61+1,FALSE)</f>
        <v>#N/A</v>
      </c>
      <c r="AG61" s="44" t="e">
        <f t="shared" si="30"/>
        <v>#N/A</v>
      </c>
      <c r="AH61" s="52" t="e">
        <f>HLOOKUP(I61,GasAvoidedCostsWOCC!$A$5:$Q$50,T61+1,FALSE)</f>
        <v>#N/A</v>
      </c>
      <c r="AI61" s="44" t="e">
        <f t="shared" si="31"/>
        <v>#N/A</v>
      </c>
      <c r="AJ61" s="44" t="e">
        <f t="shared" si="32"/>
        <v>#N/A</v>
      </c>
      <c r="AK61" s="44" t="e">
        <f>HLOOKUP(I61,GasAvoidedCostsWOCC!$A$5:$Q$50,G61+1,FALSE)*J61*L61</f>
        <v>#N/A</v>
      </c>
      <c r="AL61" s="44" t="e">
        <f t="shared" si="3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4"/>
        <v>0</v>
      </c>
      <c r="AO61" s="47">
        <f t="shared" si="35"/>
        <v>0</v>
      </c>
      <c r="AP61" s="47" t="e">
        <f t="shared" si="36"/>
        <v>#DIV/0!</v>
      </c>
    </row>
    <row r="62" spans="2:42">
      <c r="B62" s="37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8"/>
        <v>0</v>
      </c>
      <c r="U62" s="47">
        <f t="shared" si="19"/>
        <v>0</v>
      </c>
      <c r="V62" s="48">
        <f t="shared" si="20"/>
        <v>0</v>
      </c>
      <c r="W62" s="49">
        <f t="shared" si="21"/>
        <v>0</v>
      </c>
      <c r="X62" s="44">
        <f t="shared" si="22"/>
        <v>0</v>
      </c>
      <c r="Y62" s="44">
        <f t="shared" si="23"/>
        <v>0</v>
      </c>
      <c r="Z62" s="44">
        <f t="shared" si="24"/>
        <v>0</v>
      </c>
      <c r="AA62" s="50">
        <f t="shared" si="25"/>
        <v>0</v>
      </c>
      <c r="AB62" s="51">
        <f t="shared" si="26"/>
        <v>0</v>
      </c>
      <c r="AC62" s="44">
        <f t="shared" si="27"/>
        <v>0</v>
      </c>
      <c r="AD62" s="44">
        <f t="shared" si="28"/>
        <v>0</v>
      </c>
      <c r="AE62" s="44">
        <f t="shared" si="29"/>
        <v>0</v>
      </c>
      <c r="AF62" s="52" t="e">
        <f>HLOOKUP(I62,GasAvoidedCostsWOCC!$A$5:$G$50,G62+1,FALSE)</f>
        <v>#N/A</v>
      </c>
      <c r="AG62" s="44" t="e">
        <f t="shared" si="30"/>
        <v>#N/A</v>
      </c>
      <c r="AH62" s="52" t="e">
        <f>HLOOKUP(I62,GasAvoidedCostsWOCC!$A$5:$Q$50,T62+1,FALSE)</f>
        <v>#N/A</v>
      </c>
      <c r="AI62" s="44" t="e">
        <f t="shared" si="31"/>
        <v>#N/A</v>
      </c>
      <c r="AJ62" s="44" t="e">
        <f t="shared" si="32"/>
        <v>#N/A</v>
      </c>
      <c r="AK62" s="44" t="e">
        <f>HLOOKUP(I62,GasAvoidedCostsWOCC!$A$5:$Q$50,G62+1,FALSE)*J62*L62</f>
        <v>#N/A</v>
      </c>
      <c r="AL62" s="44" t="e">
        <f t="shared" si="3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4"/>
        <v>0</v>
      </c>
      <c r="AO62" s="47">
        <f t="shared" si="35"/>
        <v>0</v>
      </c>
      <c r="AP62" s="47" t="e">
        <f t="shared" si="36"/>
        <v>#DIV/0!</v>
      </c>
    </row>
    <row r="63" spans="2:42">
      <c r="B63" s="37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8"/>
        <v>0</v>
      </c>
      <c r="U63" s="47">
        <f t="shared" si="19"/>
        <v>0</v>
      </c>
      <c r="V63" s="48">
        <f t="shared" si="20"/>
        <v>0</v>
      </c>
      <c r="W63" s="49">
        <f t="shared" si="21"/>
        <v>0</v>
      </c>
      <c r="X63" s="44">
        <f t="shared" si="22"/>
        <v>0</v>
      </c>
      <c r="Y63" s="44">
        <f t="shared" si="23"/>
        <v>0</v>
      </c>
      <c r="Z63" s="44">
        <f t="shared" si="24"/>
        <v>0</v>
      </c>
      <c r="AA63" s="50">
        <f t="shared" si="25"/>
        <v>0</v>
      </c>
      <c r="AB63" s="51">
        <f t="shared" si="26"/>
        <v>0</v>
      </c>
      <c r="AC63" s="44">
        <f t="shared" si="27"/>
        <v>0</v>
      </c>
      <c r="AD63" s="44">
        <f t="shared" si="28"/>
        <v>0</v>
      </c>
      <c r="AE63" s="44">
        <f t="shared" si="29"/>
        <v>0</v>
      </c>
      <c r="AF63" s="52" t="e">
        <f>HLOOKUP(I63,GasAvoidedCostsWOCC!$A$5:$G$50,G63+1,FALSE)</f>
        <v>#N/A</v>
      </c>
      <c r="AG63" s="44" t="e">
        <f t="shared" si="30"/>
        <v>#N/A</v>
      </c>
      <c r="AH63" s="52" t="e">
        <f>HLOOKUP(I63,GasAvoidedCostsWOCC!$A$5:$Q$50,T63+1,FALSE)</f>
        <v>#N/A</v>
      </c>
      <c r="AI63" s="44" t="e">
        <f t="shared" si="31"/>
        <v>#N/A</v>
      </c>
      <c r="AJ63" s="44" t="e">
        <f t="shared" si="32"/>
        <v>#N/A</v>
      </c>
      <c r="AK63" s="44" t="e">
        <f>HLOOKUP(I63,GasAvoidedCostsWOCC!$A$5:$Q$50,G63+1,FALSE)*J63*L63</f>
        <v>#N/A</v>
      </c>
      <c r="AL63" s="44" t="e">
        <f t="shared" si="3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4"/>
        <v>0</v>
      </c>
      <c r="AO63" s="47">
        <f t="shared" si="35"/>
        <v>0</v>
      </c>
      <c r="AP63" s="47" t="e">
        <f t="shared" si="36"/>
        <v>#DIV/0!</v>
      </c>
    </row>
    <row r="64" spans="2:42">
      <c r="B64" s="37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8"/>
        <v>0</v>
      </c>
      <c r="U64" s="47">
        <f t="shared" si="19"/>
        <v>0</v>
      </c>
      <c r="V64" s="48">
        <f t="shared" si="20"/>
        <v>0</v>
      </c>
      <c r="W64" s="49">
        <f t="shared" si="21"/>
        <v>0</v>
      </c>
      <c r="X64" s="44">
        <f t="shared" si="22"/>
        <v>0</v>
      </c>
      <c r="Y64" s="44">
        <f t="shared" si="23"/>
        <v>0</v>
      </c>
      <c r="Z64" s="44">
        <f t="shared" si="24"/>
        <v>0</v>
      </c>
      <c r="AA64" s="50">
        <f t="shared" si="25"/>
        <v>0</v>
      </c>
      <c r="AB64" s="51">
        <f t="shared" si="26"/>
        <v>0</v>
      </c>
      <c r="AC64" s="44">
        <f t="shared" si="27"/>
        <v>0</v>
      </c>
      <c r="AD64" s="44">
        <f t="shared" si="28"/>
        <v>0</v>
      </c>
      <c r="AE64" s="44">
        <f t="shared" si="29"/>
        <v>0</v>
      </c>
      <c r="AF64" s="52" t="e">
        <f>HLOOKUP(I64,GasAvoidedCostsWOCC!$A$5:$G$50,G64+1,FALSE)</f>
        <v>#N/A</v>
      </c>
      <c r="AG64" s="44" t="e">
        <f t="shared" si="30"/>
        <v>#N/A</v>
      </c>
      <c r="AH64" s="52" t="e">
        <f>HLOOKUP(I64,GasAvoidedCostsWOCC!$A$5:$Q$50,T64+1,FALSE)</f>
        <v>#N/A</v>
      </c>
      <c r="AI64" s="44" t="e">
        <f t="shared" si="31"/>
        <v>#N/A</v>
      </c>
      <c r="AJ64" s="44" t="e">
        <f t="shared" si="32"/>
        <v>#N/A</v>
      </c>
      <c r="AK64" s="44" t="e">
        <f>HLOOKUP(I64,GasAvoidedCostsWOCC!$A$5:$Q$50,G64+1,FALSE)*J64*L64</f>
        <v>#N/A</v>
      </c>
      <c r="AL64" s="44" t="e">
        <f t="shared" si="3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4"/>
        <v>0</v>
      </c>
      <c r="AO64" s="47">
        <f t="shared" si="35"/>
        <v>0</v>
      </c>
      <c r="AP64" s="47" t="e">
        <f t="shared" si="36"/>
        <v>#DIV/0!</v>
      </c>
    </row>
    <row r="65" spans="2:42">
      <c r="B65" s="37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8"/>
        <v>0</v>
      </c>
      <c r="U65" s="47">
        <f t="shared" si="19"/>
        <v>0</v>
      </c>
      <c r="V65" s="48">
        <f t="shared" si="20"/>
        <v>0</v>
      </c>
      <c r="W65" s="49">
        <f t="shared" si="21"/>
        <v>0</v>
      </c>
      <c r="X65" s="44">
        <f t="shared" si="22"/>
        <v>0</v>
      </c>
      <c r="Y65" s="44">
        <f t="shared" si="23"/>
        <v>0</v>
      </c>
      <c r="Z65" s="44">
        <f t="shared" si="24"/>
        <v>0</v>
      </c>
      <c r="AA65" s="50">
        <f t="shared" si="25"/>
        <v>0</v>
      </c>
      <c r="AB65" s="51">
        <f t="shared" si="26"/>
        <v>0</v>
      </c>
      <c r="AC65" s="44">
        <f t="shared" si="27"/>
        <v>0</v>
      </c>
      <c r="AD65" s="44">
        <f t="shared" si="28"/>
        <v>0</v>
      </c>
      <c r="AE65" s="44">
        <f t="shared" si="29"/>
        <v>0</v>
      </c>
      <c r="AF65" s="52" t="e">
        <f>HLOOKUP(I65,GasAvoidedCostsWOCC!$A$5:$G$50,G65+1,FALSE)</f>
        <v>#N/A</v>
      </c>
      <c r="AG65" s="44" t="e">
        <f t="shared" si="30"/>
        <v>#N/A</v>
      </c>
      <c r="AH65" s="52" t="e">
        <f>HLOOKUP(I65,GasAvoidedCostsWOCC!$A$5:$Q$50,T65+1,FALSE)</f>
        <v>#N/A</v>
      </c>
      <c r="AI65" s="44" t="e">
        <f t="shared" si="31"/>
        <v>#N/A</v>
      </c>
      <c r="AJ65" s="44" t="e">
        <f t="shared" si="32"/>
        <v>#N/A</v>
      </c>
      <c r="AK65" s="44" t="e">
        <f>HLOOKUP(I65,GasAvoidedCostsWOCC!$A$5:$Q$50,G65+1,FALSE)*J65*L65</f>
        <v>#N/A</v>
      </c>
      <c r="AL65" s="44" t="e">
        <f t="shared" si="3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4"/>
        <v>0</v>
      </c>
      <c r="AO65" s="47">
        <f t="shared" si="35"/>
        <v>0</v>
      </c>
      <c r="AP65" s="47" t="e">
        <f t="shared" si="36"/>
        <v>#DIV/0!</v>
      </c>
    </row>
    <row r="66" spans="2:42">
      <c r="B66" s="37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8"/>
        <v>0</v>
      </c>
      <c r="U66" s="47">
        <f t="shared" si="19"/>
        <v>0</v>
      </c>
      <c r="V66" s="48">
        <f t="shared" si="20"/>
        <v>0</v>
      </c>
      <c r="W66" s="49">
        <f t="shared" si="21"/>
        <v>0</v>
      </c>
      <c r="X66" s="44">
        <f t="shared" si="22"/>
        <v>0</v>
      </c>
      <c r="Y66" s="44">
        <f t="shared" si="23"/>
        <v>0</v>
      </c>
      <c r="Z66" s="44">
        <f t="shared" si="24"/>
        <v>0</v>
      </c>
      <c r="AA66" s="50">
        <f t="shared" si="25"/>
        <v>0</v>
      </c>
      <c r="AB66" s="51">
        <f t="shared" si="26"/>
        <v>0</v>
      </c>
      <c r="AC66" s="44">
        <f t="shared" si="27"/>
        <v>0</v>
      </c>
      <c r="AD66" s="44">
        <f t="shared" si="28"/>
        <v>0</v>
      </c>
      <c r="AE66" s="44">
        <f t="shared" si="29"/>
        <v>0</v>
      </c>
      <c r="AF66" s="52" t="e">
        <f>HLOOKUP(I66,GasAvoidedCostsWOCC!$A$5:$G$50,G66+1,FALSE)</f>
        <v>#N/A</v>
      </c>
      <c r="AG66" s="44" t="e">
        <f t="shared" si="30"/>
        <v>#N/A</v>
      </c>
      <c r="AH66" s="52" t="e">
        <f>HLOOKUP(I66,GasAvoidedCostsWOCC!$A$5:$Q$50,T66+1,FALSE)</f>
        <v>#N/A</v>
      </c>
      <c r="AI66" s="44" t="e">
        <f t="shared" si="31"/>
        <v>#N/A</v>
      </c>
      <c r="AJ66" s="44" t="e">
        <f t="shared" si="32"/>
        <v>#N/A</v>
      </c>
      <c r="AK66" s="44" t="e">
        <f>HLOOKUP(I66,GasAvoidedCostsWOCC!$A$5:$Q$50,G66+1,FALSE)*J66*L66</f>
        <v>#N/A</v>
      </c>
      <c r="AL66" s="44" t="e">
        <f t="shared" si="3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4"/>
        <v>0</v>
      </c>
      <c r="AO66" s="47">
        <f t="shared" si="35"/>
        <v>0</v>
      </c>
      <c r="AP66" s="47" t="e">
        <f t="shared" si="36"/>
        <v>#DIV/0!</v>
      </c>
    </row>
    <row r="67" spans="2:42">
      <c r="B67" s="37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8"/>
        <v>0</v>
      </c>
      <c r="U67" s="47">
        <f t="shared" si="19"/>
        <v>0</v>
      </c>
      <c r="V67" s="48">
        <f t="shared" si="20"/>
        <v>0</v>
      </c>
      <c r="W67" s="49">
        <f t="shared" si="21"/>
        <v>0</v>
      </c>
      <c r="X67" s="44">
        <f t="shared" si="22"/>
        <v>0</v>
      </c>
      <c r="Y67" s="44">
        <f t="shared" si="23"/>
        <v>0</v>
      </c>
      <c r="Z67" s="44">
        <f t="shared" si="24"/>
        <v>0</v>
      </c>
      <c r="AA67" s="50">
        <f t="shared" si="25"/>
        <v>0</v>
      </c>
      <c r="AB67" s="51">
        <f t="shared" si="26"/>
        <v>0</v>
      </c>
      <c r="AC67" s="44">
        <f t="shared" si="27"/>
        <v>0</v>
      </c>
      <c r="AD67" s="44">
        <f t="shared" si="28"/>
        <v>0</v>
      </c>
      <c r="AE67" s="44">
        <f t="shared" si="29"/>
        <v>0</v>
      </c>
      <c r="AF67" s="52" t="e">
        <f>HLOOKUP(I67,GasAvoidedCostsWOCC!$A$5:$G$50,G67+1,FALSE)</f>
        <v>#N/A</v>
      </c>
      <c r="AG67" s="44" t="e">
        <f t="shared" si="30"/>
        <v>#N/A</v>
      </c>
      <c r="AH67" s="52" t="e">
        <f>HLOOKUP(I67,GasAvoidedCostsWOCC!$A$5:$Q$50,T67+1,FALSE)</f>
        <v>#N/A</v>
      </c>
      <c r="AI67" s="44" t="e">
        <f t="shared" si="31"/>
        <v>#N/A</v>
      </c>
      <c r="AJ67" s="44" t="e">
        <f t="shared" si="32"/>
        <v>#N/A</v>
      </c>
      <c r="AK67" s="44" t="e">
        <f>HLOOKUP(I67,GasAvoidedCostsWOCC!$A$5:$Q$50,G67+1,FALSE)*J67*L67</f>
        <v>#N/A</v>
      </c>
      <c r="AL67" s="44" t="e">
        <f t="shared" si="3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4"/>
        <v>0</v>
      </c>
      <c r="AO67" s="47">
        <f t="shared" si="35"/>
        <v>0</v>
      </c>
      <c r="AP67" s="47" t="e">
        <f t="shared" si="36"/>
        <v>#DIV/0!</v>
      </c>
    </row>
    <row r="68" spans="2:42">
      <c r="B68" s="37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8"/>
        <v>0</v>
      </c>
      <c r="U68" s="47">
        <f t="shared" si="19"/>
        <v>0</v>
      </c>
      <c r="V68" s="48">
        <f t="shared" si="20"/>
        <v>0</v>
      </c>
      <c r="W68" s="49">
        <f t="shared" si="21"/>
        <v>0</v>
      </c>
      <c r="X68" s="44">
        <f t="shared" si="22"/>
        <v>0</v>
      </c>
      <c r="Y68" s="44">
        <f t="shared" si="23"/>
        <v>0</v>
      </c>
      <c r="Z68" s="44">
        <f t="shared" si="24"/>
        <v>0</v>
      </c>
      <c r="AA68" s="50">
        <f t="shared" si="25"/>
        <v>0</v>
      </c>
      <c r="AB68" s="51">
        <f t="shared" si="26"/>
        <v>0</v>
      </c>
      <c r="AC68" s="44">
        <f t="shared" si="27"/>
        <v>0</v>
      </c>
      <c r="AD68" s="44">
        <f t="shared" si="28"/>
        <v>0</v>
      </c>
      <c r="AE68" s="44">
        <f t="shared" si="29"/>
        <v>0</v>
      </c>
      <c r="AF68" s="52" t="e">
        <f>HLOOKUP(I68,GasAvoidedCostsWOCC!$A$5:$G$50,G68+1,FALSE)</f>
        <v>#N/A</v>
      </c>
      <c r="AG68" s="44" t="e">
        <f t="shared" si="30"/>
        <v>#N/A</v>
      </c>
      <c r="AH68" s="52" t="e">
        <f>HLOOKUP(I68,GasAvoidedCostsWOCC!$A$5:$Q$50,T68+1,FALSE)</f>
        <v>#N/A</v>
      </c>
      <c r="AI68" s="44" t="e">
        <f t="shared" si="31"/>
        <v>#N/A</v>
      </c>
      <c r="AJ68" s="44" t="e">
        <f t="shared" si="32"/>
        <v>#N/A</v>
      </c>
      <c r="AK68" s="44" t="e">
        <f>HLOOKUP(I68,GasAvoidedCostsWOCC!$A$5:$Q$50,G68+1,FALSE)*J68*L68</f>
        <v>#N/A</v>
      </c>
      <c r="AL68" s="44" t="e">
        <f t="shared" si="33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4"/>
        <v>0</v>
      </c>
      <c r="AO68" s="47">
        <f t="shared" si="35"/>
        <v>0</v>
      </c>
      <c r="AP68" s="47" t="e">
        <f t="shared" si="36"/>
        <v>#DIV/0!</v>
      </c>
    </row>
    <row r="69" spans="2:42">
      <c r="B69" s="37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8"/>
        <v>0</v>
      </c>
      <c r="U69" s="47">
        <f t="shared" si="19"/>
        <v>0</v>
      </c>
      <c r="V69" s="48">
        <f t="shared" si="20"/>
        <v>0</v>
      </c>
      <c r="W69" s="49">
        <f t="shared" si="21"/>
        <v>0</v>
      </c>
      <c r="X69" s="44">
        <f t="shared" si="22"/>
        <v>0</v>
      </c>
      <c r="Y69" s="44">
        <f t="shared" si="23"/>
        <v>0</v>
      </c>
      <c r="Z69" s="44">
        <f t="shared" si="24"/>
        <v>0</v>
      </c>
      <c r="AA69" s="50">
        <f t="shared" si="25"/>
        <v>0</v>
      </c>
      <c r="AB69" s="51">
        <f t="shared" si="26"/>
        <v>0</v>
      </c>
      <c r="AC69" s="44">
        <f t="shared" si="27"/>
        <v>0</v>
      </c>
      <c r="AD69" s="44">
        <f t="shared" si="28"/>
        <v>0</v>
      </c>
      <c r="AE69" s="44">
        <f t="shared" si="29"/>
        <v>0</v>
      </c>
      <c r="AF69" s="52" t="e">
        <f>HLOOKUP(I69,GasAvoidedCostsWOCC!$A$5:$G$50,G69+1,FALSE)</f>
        <v>#N/A</v>
      </c>
      <c r="AG69" s="44" t="e">
        <f t="shared" si="30"/>
        <v>#N/A</v>
      </c>
      <c r="AH69" s="52" t="e">
        <f>HLOOKUP(I69,GasAvoidedCostsWOCC!$A$5:$Q$50,T69+1,FALSE)</f>
        <v>#N/A</v>
      </c>
      <c r="AI69" s="44" t="e">
        <f t="shared" si="31"/>
        <v>#N/A</v>
      </c>
      <c r="AJ69" s="44" t="e">
        <f t="shared" si="32"/>
        <v>#N/A</v>
      </c>
      <c r="AK69" s="44" t="e">
        <f>HLOOKUP(I69,GasAvoidedCostsWOCC!$A$5:$Q$50,G69+1,FALSE)*J69*L69</f>
        <v>#N/A</v>
      </c>
      <c r="AL69" s="44" t="e">
        <f t="shared" si="33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4"/>
        <v>0</v>
      </c>
      <c r="AO69" s="47">
        <f t="shared" si="35"/>
        <v>0</v>
      </c>
      <c r="AP69" s="47" t="e">
        <f t="shared" si="36"/>
        <v>#DIV/0!</v>
      </c>
    </row>
    <row r="70" spans="2:42">
      <c r="B70" s="37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8"/>
        <v>0</v>
      </c>
      <c r="U70" s="47">
        <f t="shared" si="19"/>
        <v>0</v>
      </c>
      <c r="V70" s="48">
        <f t="shared" si="20"/>
        <v>0</v>
      </c>
      <c r="W70" s="49">
        <f t="shared" si="21"/>
        <v>0</v>
      </c>
      <c r="X70" s="44">
        <f t="shared" si="22"/>
        <v>0</v>
      </c>
      <c r="Y70" s="44">
        <f t="shared" si="23"/>
        <v>0</v>
      </c>
      <c r="Z70" s="44">
        <f t="shared" si="24"/>
        <v>0</v>
      </c>
      <c r="AA70" s="50">
        <f t="shared" si="25"/>
        <v>0</v>
      </c>
      <c r="AB70" s="51">
        <f t="shared" si="26"/>
        <v>0</v>
      </c>
      <c r="AC70" s="44">
        <f t="shared" si="27"/>
        <v>0</v>
      </c>
      <c r="AD70" s="44">
        <f t="shared" si="28"/>
        <v>0</v>
      </c>
      <c r="AE70" s="44">
        <f t="shared" si="29"/>
        <v>0</v>
      </c>
      <c r="AF70" s="52" t="e">
        <f>HLOOKUP(I70,GasAvoidedCostsWOCC!$A$5:$G$50,G70+1,FALSE)</f>
        <v>#N/A</v>
      </c>
      <c r="AG70" s="44" t="e">
        <f t="shared" si="30"/>
        <v>#N/A</v>
      </c>
      <c r="AH70" s="52" t="e">
        <f>HLOOKUP(I70,GasAvoidedCostsWOCC!$A$5:$Q$50,T70+1,FALSE)</f>
        <v>#N/A</v>
      </c>
      <c r="AI70" s="44" t="e">
        <f t="shared" si="31"/>
        <v>#N/A</v>
      </c>
      <c r="AJ70" s="44" t="e">
        <f t="shared" si="32"/>
        <v>#N/A</v>
      </c>
      <c r="AK70" s="44" t="e">
        <f>HLOOKUP(I70,GasAvoidedCostsWOCC!$A$5:$Q$50,G70+1,FALSE)*J70*L70</f>
        <v>#N/A</v>
      </c>
      <c r="AL70" s="44" t="e">
        <f t="shared" si="33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4"/>
        <v>0</v>
      </c>
      <c r="AO70" s="47">
        <f t="shared" si="35"/>
        <v>0</v>
      </c>
      <c r="AP70" s="47" t="e">
        <f t="shared" si="36"/>
        <v>#DIV/0!</v>
      </c>
    </row>
    <row r="71" spans="2:42">
      <c r="B71" s="37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8"/>
        <v>0</v>
      </c>
      <c r="U71" s="47">
        <f t="shared" si="19"/>
        <v>0</v>
      </c>
      <c r="V71" s="48">
        <f t="shared" si="20"/>
        <v>0</v>
      </c>
      <c r="W71" s="49">
        <f t="shared" si="21"/>
        <v>0</v>
      </c>
      <c r="X71" s="44">
        <f t="shared" si="22"/>
        <v>0</v>
      </c>
      <c r="Y71" s="44">
        <f t="shared" si="23"/>
        <v>0</v>
      </c>
      <c r="Z71" s="44">
        <f t="shared" si="24"/>
        <v>0</v>
      </c>
      <c r="AA71" s="50">
        <f t="shared" si="25"/>
        <v>0</v>
      </c>
      <c r="AB71" s="51">
        <f t="shared" si="26"/>
        <v>0</v>
      </c>
      <c r="AC71" s="44">
        <f t="shared" si="27"/>
        <v>0</v>
      </c>
      <c r="AD71" s="44">
        <f t="shared" si="28"/>
        <v>0</v>
      </c>
      <c r="AE71" s="44">
        <f t="shared" si="29"/>
        <v>0</v>
      </c>
      <c r="AF71" s="52" t="e">
        <f>HLOOKUP(I71,GasAvoidedCostsWOCC!$A$5:$G$50,G71+1,FALSE)</f>
        <v>#N/A</v>
      </c>
      <c r="AG71" s="44" t="e">
        <f t="shared" si="30"/>
        <v>#N/A</v>
      </c>
      <c r="AH71" s="52" t="e">
        <f>HLOOKUP(I71,GasAvoidedCostsWOCC!$A$5:$Q$50,T71+1,FALSE)</f>
        <v>#N/A</v>
      </c>
      <c r="AI71" s="44" t="e">
        <f t="shared" si="31"/>
        <v>#N/A</v>
      </c>
      <c r="AJ71" s="44" t="e">
        <f t="shared" si="32"/>
        <v>#N/A</v>
      </c>
      <c r="AK71" s="44" t="e">
        <f>HLOOKUP(I71,GasAvoidedCostsWOCC!$A$5:$Q$50,G71+1,FALSE)*J71*L71</f>
        <v>#N/A</v>
      </c>
      <c r="AL71" s="44" t="e">
        <f t="shared" si="33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4"/>
        <v>0</v>
      </c>
      <c r="AO71" s="47">
        <f t="shared" si="35"/>
        <v>0</v>
      </c>
      <c r="AP71" s="47" t="e">
        <f t="shared" si="36"/>
        <v>#DIV/0!</v>
      </c>
    </row>
    <row r="72" spans="2:42">
      <c r="B72" s="37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8"/>
        <v>0</v>
      </c>
      <c r="U72" s="47">
        <f t="shared" si="19"/>
        <v>0</v>
      </c>
      <c r="V72" s="48">
        <f t="shared" si="20"/>
        <v>0</v>
      </c>
      <c r="W72" s="49">
        <f t="shared" si="21"/>
        <v>0</v>
      </c>
      <c r="X72" s="44">
        <f t="shared" si="22"/>
        <v>0</v>
      </c>
      <c r="Y72" s="44">
        <f t="shared" si="23"/>
        <v>0</v>
      </c>
      <c r="Z72" s="44">
        <f t="shared" si="24"/>
        <v>0</v>
      </c>
      <c r="AA72" s="50">
        <f t="shared" si="25"/>
        <v>0</v>
      </c>
      <c r="AB72" s="51">
        <f t="shared" si="26"/>
        <v>0</v>
      </c>
      <c r="AC72" s="44">
        <f t="shared" si="27"/>
        <v>0</v>
      </c>
      <c r="AD72" s="44">
        <f t="shared" si="28"/>
        <v>0</v>
      </c>
      <c r="AE72" s="44">
        <f t="shared" si="29"/>
        <v>0</v>
      </c>
      <c r="AF72" s="52" t="e">
        <f>HLOOKUP(I72,GasAvoidedCostsWOCC!$A$5:$G$50,G72+1,FALSE)</f>
        <v>#N/A</v>
      </c>
      <c r="AG72" s="44" t="e">
        <f t="shared" si="30"/>
        <v>#N/A</v>
      </c>
      <c r="AH72" s="52" t="e">
        <f>HLOOKUP(I72,GasAvoidedCostsWOCC!$A$5:$Q$50,T72+1,FALSE)</f>
        <v>#N/A</v>
      </c>
      <c r="AI72" s="44" t="e">
        <f t="shared" si="31"/>
        <v>#N/A</v>
      </c>
      <c r="AJ72" s="44" t="e">
        <f t="shared" si="32"/>
        <v>#N/A</v>
      </c>
      <c r="AK72" s="44" t="e">
        <f>HLOOKUP(I72,GasAvoidedCostsWOCC!$A$5:$Q$50,G72+1,FALSE)*J72*L72</f>
        <v>#N/A</v>
      </c>
      <c r="AL72" s="44" t="e">
        <f t="shared" si="33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4"/>
        <v>0</v>
      </c>
      <c r="AO72" s="47">
        <f t="shared" si="35"/>
        <v>0</v>
      </c>
      <c r="AP72" s="47" t="e">
        <f t="shared" si="36"/>
        <v>#DIV/0!</v>
      </c>
    </row>
    <row r="73" spans="2:42">
      <c r="B73" s="37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8"/>
        <v>0</v>
      </c>
      <c r="U73" s="47">
        <f t="shared" si="19"/>
        <v>0</v>
      </c>
      <c r="V73" s="48">
        <f t="shared" si="20"/>
        <v>0</v>
      </c>
      <c r="W73" s="49">
        <f t="shared" si="21"/>
        <v>0</v>
      </c>
      <c r="X73" s="44">
        <f t="shared" si="22"/>
        <v>0</v>
      </c>
      <c r="Y73" s="44">
        <f t="shared" si="23"/>
        <v>0</v>
      </c>
      <c r="Z73" s="44">
        <f t="shared" si="24"/>
        <v>0</v>
      </c>
      <c r="AA73" s="50">
        <f t="shared" si="25"/>
        <v>0</v>
      </c>
      <c r="AB73" s="51">
        <f t="shared" si="26"/>
        <v>0</v>
      </c>
      <c r="AC73" s="44">
        <f t="shared" si="27"/>
        <v>0</v>
      </c>
      <c r="AD73" s="44">
        <f t="shared" si="28"/>
        <v>0</v>
      </c>
      <c r="AE73" s="44">
        <f t="shared" si="29"/>
        <v>0</v>
      </c>
      <c r="AF73" s="52" t="e">
        <f>HLOOKUP(I73,GasAvoidedCostsWOCC!$A$5:$G$50,G73+1,FALSE)</f>
        <v>#N/A</v>
      </c>
      <c r="AG73" s="44" t="e">
        <f t="shared" si="30"/>
        <v>#N/A</v>
      </c>
      <c r="AH73" s="52" t="e">
        <f>HLOOKUP(I73,GasAvoidedCostsWOCC!$A$5:$Q$50,T73+1,FALSE)</f>
        <v>#N/A</v>
      </c>
      <c r="AI73" s="44" t="e">
        <f t="shared" si="31"/>
        <v>#N/A</v>
      </c>
      <c r="AJ73" s="44" t="e">
        <f t="shared" si="32"/>
        <v>#N/A</v>
      </c>
      <c r="AK73" s="44" t="e">
        <f>HLOOKUP(I73,GasAvoidedCostsWOCC!$A$5:$Q$50,G73+1,FALSE)*J73*L73</f>
        <v>#N/A</v>
      </c>
      <c r="AL73" s="44" t="e">
        <f t="shared" si="33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4"/>
        <v>0</v>
      </c>
      <c r="AO73" s="47">
        <f t="shared" si="35"/>
        <v>0</v>
      </c>
      <c r="AP73" s="47" t="e">
        <f t="shared" si="36"/>
        <v>#DIV/0!</v>
      </c>
    </row>
    <row r="74" spans="2:42">
      <c r="B74" s="37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8"/>
        <v>0</v>
      </c>
      <c r="U74" s="47">
        <f t="shared" si="19"/>
        <v>0</v>
      </c>
      <c r="V74" s="48">
        <f t="shared" si="20"/>
        <v>0</v>
      </c>
      <c r="W74" s="49">
        <f t="shared" si="21"/>
        <v>0</v>
      </c>
      <c r="X74" s="44">
        <f t="shared" si="22"/>
        <v>0</v>
      </c>
      <c r="Y74" s="44">
        <f t="shared" si="23"/>
        <v>0</v>
      </c>
      <c r="Z74" s="44">
        <f t="shared" si="24"/>
        <v>0</v>
      </c>
      <c r="AA74" s="50">
        <f t="shared" si="25"/>
        <v>0</v>
      </c>
      <c r="AB74" s="51">
        <f t="shared" si="26"/>
        <v>0</v>
      </c>
      <c r="AC74" s="44">
        <f t="shared" si="27"/>
        <v>0</v>
      </c>
      <c r="AD74" s="44">
        <f t="shared" si="28"/>
        <v>0</v>
      </c>
      <c r="AE74" s="44">
        <f t="shared" si="29"/>
        <v>0</v>
      </c>
      <c r="AF74" s="52" t="e">
        <f>HLOOKUP(I74,GasAvoidedCostsWOCC!$A$5:$G$50,G74+1,FALSE)</f>
        <v>#N/A</v>
      </c>
      <c r="AG74" s="44" t="e">
        <f t="shared" si="30"/>
        <v>#N/A</v>
      </c>
      <c r="AH74" s="52" t="e">
        <f>HLOOKUP(I74,GasAvoidedCostsWOCC!$A$5:$Q$50,T74+1,FALSE)</f>
        <v>#N/A</v>
      </c>
      <c r="AI74" s="44" t="e">
        <f t="shared" si="31"/>
        <v>#N/A</v>
      </c>
      <c r="AJ74" s="44" t="e">
        <f t="shared" si="32"/>
        <v>#N/A</v>
      </c>
      <c r="AK74" s="44" t="e">
        <f>HLOOKUP(I74,GasAvoidedCostsWOCC!$A$5:$Q$50,G74+1,FALSE)*J74*L74</f>
        <v>#N/A</v>
      </c>
      <c r="AL74" s="44" t="e">
        <f t="shared" si="33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4"/>
        <v>0</v>
      </c>
      <c r="AO74" s="47">
        <f t="shared" si="35"/>
        <v>0</v>
      </c>
      <c r="AP74" s="47" t="e">
        <f t="shared" si="36"/>
        <v>#DIV/0!</v>
      </c>
    </row>
    <row r="75" spans="2:42">
      <c r="B75" s="37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8"/>
        <v>0</v>
      </c>
      <c r="U75" s="47">
        <f t="shared" si="19"/>
        <v>0</v>
      </c>
      <c r="V75" s="48">
        <f t="shared" si="20"/>
        <v>0</v>
      </c>
      <c r="W75" s="49">
        <f t="shared" si="21"/>
        <v>0</v>
      </c>
      <c r="X75" s="44">
        <f t="shared" si="22"/>
        <v>0</v>
      </c>
      <c r="Y75" s="44">
        <f t="shared" si="23"/>
        <v>0</v>
      </c>
      <c r="Z75" s="44">
        <f t="shared" si="24"/>
        <v>0</v>
      </c>
      <c r="AA75" s="50">
        <f t="shared" si="25"/>
        <v>0</v>
      </c>
      <c r="AB75" s="51">
        <f t="shared" si="26"/>
        <v>0</v>
      </c>
      <c r="AC75" s="44">
        <f t="shared" si="27"/>
        <v>0</v>
      </c>
      <c r="AD75" s="44">
        <f t="shared" si="28"/>
        <v>0</v>
      </c>
      <c r="AE75" s="44">
        <f t="shared" si="29"/>
        <v>0</v>
      </c>
      <c r="AF75" s="52" t="e">
        <f>HLOOKUP(I75,GasAvoidedCostsWOCC!$A$5:$G$50,G75+1,FALSE)</f>
        <v>#N/A</v>
      </c>
      <c r="AG75" s="44" t="e">
        <f t="shared" si="30"/>
        <v>#N/A</v>
      </c>
      <c r="AH75" s="52" t="e">
        <f>HLOOKUP(I75,GasAvoidedCostsWOCC!$A$5:$Q$50,T75+1,FALSE)</f>
        <v>#N/A</v>
      </c>
      <c r="AI75" s="44" t="e">
        <f t="shared" si="31"/>
        <v>#N/A</v>
      </c>
      <c r="AJ75" s="44" t="e">
        <f t="shared" si="32"/>
        <v>#N/A</v>
      </c>
      <c r="AK75" s="44" t="e">
        <f>HLOOKUP(I75,GasAvoidedCostsWOCC!$A$5:$Q$50,G75+1,FALSE)*J75*L75</f>
        <v>#N/A</v>
      </c>
      <c r="AL75" s="44" t="e">
        <f t="shared" si="33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4"/>
        <v>0</v>
      </c>
      <c r="AO75" s="47">
        <f t="shared" si="35"/>
        <v>0</v>
      </c>
      <c r="AP75" s="47" t="e">
        <f t="shared" si="36"/>
        <v>#DIV/0!</v>
      </c>
    </row>
    <row r="76" spans="2:42">
      <c r="B76" s="37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8"/>
        <v>0</v>
      </c>
      <c r="U76" s="47">
        <f t="shared" si="19"/>
        <v>0</v>
      </c>
      <c r="V76" s="48">
        <f t="shared" si="20"/>
        <v>0</v>
      </c>
      <c r="W76" s="49">
        <f t="shared" si="21"/>
        <v>0</v>
      </c>
      <c r="X76" s="44">
        <f t="shared" si="22"/>
        <v>0</v>
      </c>
      <c r="Y76" s="44">
        <f t="shared" si="23"/>
        <v>0</v>
      </c>
      <c r="Z76" s="44">
        <f t="shared" si="24"/>
        <v>0</v>
      </c>
      <c r="AA76" s="50">
        <f t="shared" si="25"/>
        <v>0</v>
      </c>
      <c r="AB76" s="51">
        <f t="shared" si="26"/>
        <v>0</v>
      </c>
      <c r="AC76" s="44">
        <f t="shared" si="27"/>
        <v>0</v>
      </c>
      <c r="AD76" s="44">
        <f t="shared" si="28"/>
        <v>0</v>
      </c>
      <c r="AE76" s="44">
        <f t="shared" si="29"/>
        <v>0</v>
      </c>
      <c r="AF76" s="52" t="e">
        <f>HLOOKUP(I76,GasAvoidedCostsWOCC!$A$5:$G$50,G76+1,FALSE)</f>
        <v>#N/A</v>
      </c>
      <c r="AG76" s="44" t="e">
        <f t="shared" si="30"/>
        <v>#N/A</v>
      </c>
      <c r="AH76" s="52" t="e">
        <f>HLOOKUP(I76,GasAvoidedCostsWOCC!$A$5:$Q$50,T76+1,FALSE)</f>
        <v>#N/A</v>
      </c>
      <c r="AI76" s="44" t="e">
        <f t="shared" si="31"/>
        <v>#N/A</v>
      </c>
      <c r="AJ76" s="44" t="e">
        <f t="shared" si="32"/>
        <v>#N/A</v>
      </c>
      <c r="AK76" s="44" t="e">
        <f>HLOOKUP(I76,GasAvoidedCostsWOCC!$A$5:$Q$50,G76+1,FALSE)*J76*L76</f>
        <v>#N/A</v>
      </c>
      <c r="AL76" s="44" t="e">
        <f t="shared" si="33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4"/>
        <v>0</v>
      </c>
      <c r="AO76" s="47">
        <f t="shared" si="35"/>
        <v>0</v>
      </c>
      <c r="AP76" s="47" t="e">
        <f t="shared" si="36"/>
        <v>#DIV/0!</v>
      </c>
    </row>
    <row r="77" spans="2:42">
      <c r="B77" s="37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8"/>
        <v>0</v>
      </c>
      <c r="U77" s="47">
        <f t="shared" si="19"/>
        <v>0</v>
      </c>
      <c r="V77" s="48">
        <f t="shared" si="20"/>
        <v>0</v>
      </c>
      <c r="W77" s="49">
        <f t="shared" si="21"/>
        <v>0</v>
      </c>
      <c r="X77" s="44">
        <f t="shared" si="22"/>
        <v>0</v>
      </c>
      <c r="Y77" s="44">
        <f t="shared" si="23"/>
        <v>0</v>
      </c>
      <c r="Z77" s="44">
        <f t="shared" si="24"/>
        <v>0</v>
      </c>
      <c r="AA77" s="50">
        <f t="shared" si="25"/>
        <v>0</v>
      </c>
      <c r="AB77" s="51">
        <f t="shared" si="26"/>
        <v>0</v>
      </c>
      <c r="AC77" s="44">
        <f t="shared" si="27"/>
        <v>0</v>
      </c>
      <c r="AD77" s="44">
        <f t="shared" si="28"/>
        <v>0</v>
      </c>
      <c r="AE77" s="44">
        <f t="shared" si="29"/>
        <v>0</v>
      </c>
      <c r="AF77" s="52" t="e">
        <f>HLOOKUP(I77,GasAvoidedCostsWOCC!$A$5:$G$50,G77+1,FALSE)</f>
        <v>#N/A</v>
      </c>
      <c r="AG77" s="44" t="e">
        <f t="shared" si="30"/>
        <v>#N/A</v>
      </c>
      <c r="AH77" s="52" t="e">
        <f>HLOOKUP(I77,GasAvoidedCostsWOCC!$A$5:$Q$50,T77+1,FALSE)</f>
        <v>#N/A</v>
      </c>
      <c r="AI77" s="44" t="e">
        <f t="shared" si="31"/>
        <v>#N/A</v>
      </c>
      <c r="AJ77" s="44" t="e">
        <f t="shared" si="32"/>
        <v>#N/A</v>
      </c>
      <c r="AK77" s="44" t="e">
        <f>HLOOKUP(I77,GasAvoidedCostsWOCC!$A$5:$Q$50,G77+1,FALSE)*J77*L77</f>
        <v>#N/A</v>
      </c>
      <c r="AL77" s="44" t="e">
        <f t="shared" si="33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4"/>
        <v>0</v>
      </c>
      <c r="AO77" s="47">
        <f t="shared" si="35"/>
        <v>0</v>
      </c>
      <c r="AP77" s="47" t="e">
        <f t="shared" si="36"/>
        <v>#DIV/0!</v>
      </c>
    </row>
    <row r="78" spans="2:42">
      <c r="B78" s="37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8"/>
        <v>0</v>
      </c>
      <c r="U78" s="47">
        <f t="shared" si="19"/>
        <v>0</v>
      </c>
      <c r="V78" s="48">
        <f t="shared" si="20"/>
        <v>0</v>
      </c>
      <c r="W78" s="49">
        <f t="shared" si="21"/>
        <v>0</v>
      </c>
      <c r="X78" s="44">
        <f t="shared" si="22"/>
        <v>0</v>
      </c>
      <c r="Y78" s="44">
        <f t="shared" si="23"/>
        <v>0</v>
      </c>
      <c r="Z78" s="44">
        <f t="shared" si="24"/>
        <v>0</v>
      </c>
      <c r="AA78" s="50">
        <f t="shared" si="25"/>
        <v>0</v>
      </c>
      <c r="AB78" s="51">
        <f t="shared" si="26"/>
        <v>0</v>
      </c>
      <c r="AC78" s="44">
        <f t="shared" si="27"/>
        <v>0</v>
      </c>
      <c r="AD78" s="44">
        <f t="shared" si="28"/>
        <v>0</v>
      </c>
      <c r="AE78" s="44">
        <f t="shared" si="29"/>
        <v>0</v>
      </c>
      <c r="AF78" s="52" t="e">
        <f>HLOOKUP(I78,GasAvoidedCostsWOCC!$A$5:$G$50,G78+1,FALSE)</f>
        <v>#N/A</v>
      </c>
      <c r="AG78" s="44" t="e">
        <f t="shared" si="30"/>
        <v>#N/A</v>
      </c>
      <c r="AH78" s="52" t="e">
        <f>HLOOKUP(I78,GasAvoidedCostsWOCC!$A$5:$Q$50,T78+1,FALSE)</f>
        <v>#N/A</v>
      </c>
      <c r="AI78" s="44" t="e">
        <f t="shared" si="31"/>
        <v>#N/A</v>
      </c>
      <c r="AJ78" s="44" t="e">
        <f t="shared" si="32"/>
        <v>#N/A</v>
      </c>
      <c r="AK78" s="44" t="e">
        <f>HLOOKUP(I78,GasAvoidedCostsWOCC!$A$5:$Q$50,G78+1,FALSE)*J78*L78</f>
        <v>#N/A</v>
      </c>
      <c r="AL78" s="44" t="e">
        <f t="shared" si="33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4"/>
        <v>0</v>
      </c>
      <c r="AO78" s="47">
        <f t="shared" si="35"/>
        <v>0</v>
      </c>
      <c r="AP78" s="47" t="e">
        <f t="shared" si="36"/>
        <v>#DIV/0!</v>
      </c>
    </row>
    <row r="79" spans="2:42">
      <c r="B79" s="37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8"/>
        <v>0</v>
      </c>
      <c r="U79" s="47">
        <f t="shared" si="19"/>
        <v>0</v>
      </c>
      <c r="V79" s="48">
        <f t="shared" si="20"/>
        <v>0</v>
      </c>
      <c r="W79" s="49">
        <f t="shared" si="21"/>
        <v>0</v>
      </c>
      <c r="X79" s="44">
        <f t="shared" si="22"/>
        <v>0</v>
      </c>
      <c r="Y79" s="44">
        <f t="shared" si="23"/>
        <v>0</v>
      </c>
      <c r="Z79" s="44">
        <f t="shared" si="24"/>
        <v>0</v>
      </c>
      <c r="AA79" s="50">
        <f t="shared" si="25"/>
        <v>0</v>
      </c>
      <c r="AB79" s="51">
        <f t="shared" si="26"/>
        <v>0</v>
      </c>
      <c r="AC79" s="44">
        <f t="shared" si="27"/>
        <v>0</v>
      </c>
      <c r="AD79" s="44">
        <f t="shared" si="28"/>
        <v>0</v>
      </c>
      <c r="AE79" s="44">
        <f t="shared" si="29"/>
        <v>0</v>
      </c>
      <c r="AF79" s="52" t="e">
        <f>HLOOKUP(I79,GasAvoidedCostsWOCC!$A$5:$G$50,G79+1,FALSE)</f>
        <v>#N/A</v>
      </c>
      <c r="AG79" s="44" t="e">
        <f t="shared" si="30"/>
        <v>#N/A</v>
      </c>
      <c r="AH79" s="52" t="e">
        <f>HLOOKUP(I79,GasAvoidedCostsWOCC!$A$5:$Q$50,T79+1,FALSE)</f>
        <v>#N/A</v>
      </c>
      <c r="AI79" s="44" t="e">
        <f t="shared" si="31"/>
        <v>#N/A</v>
      </c>
      <c r="AJ79" s="44" t="e">
        <f t="shared" si="32"/>
        <v>#N/A</v>
      </c>
      <c r="AK79" s="44" t="e">
        <f>HLOOKUP(I79,GasAvoidedCostsWOCC!$A$5:$Q$50,G79+1,FALSE)*J79*L79</f>
        <v>#N/A</v>
      </c>
      <c r="AL79" s="44" t="e">
        <f t="shared" si="33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4"/>
        <v>0</v>
      </c>
      <c r="AO79" s="47">
        <f t="shared" si="35"/>
        <v>0</v>
      </c>
      <c r="AP79" s="47" t="e">
        <f t="shared" si="36"/>
        <v>#DIV/0!</v>
      </c>
    </row>
    <row r="80" spans="2:42">
      <c r="B80" s="37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8"/>
        <v>0</v>
      </c>
      <c r="U80" s="47">
        <f t="shared" si="19"/>
        <v>0</v>
      </c>
      <c r="V80" s="48">
        <f t="shared" si="20"/>
        <v>0</v>
      </c>
      <c r="W80" s="49">
        <f t="shared" si="21"/>
        <v>0</v>
      </c>
      <c r="X80" s="44">
        <f t="shared" si="22"/>
        <v>0</v>
      </c>
      <c r="Y80" s="44">
        <f t="shared" si="23"/>
        <v>0</v>
      </c>
      <c r="Z80" s="44">
        <f t="shared" si="24"/>
        <v>0</v>
      </c>
      <c r="AA80" s="50">
        <f t="shared" si="25"/>
        <v>0</v>
      </c>
      <c r="AB80" s="51">
        <f t="shared" si="26"/>
        <v>0</v>
      </c>
      <c r="AC80" s="44">
        <f t="shared" si="27"/>
        <v>0</v>
      </c>
      <c r="AD80" s="44">
        <f t="shared" si="28"/>
        <v>0</v>
      </c>
      <c r="AE80" s="44">
        <f t="shared" si="29"/>
        <v>0</v>
      </c>
      <c r="AF80" s="52" t="e">
        <f>HLOOKUP(I80,GasAvoidedCostsWOCC!$A$5:$G$50,G80+1,FALSE)</f>
        <v>#N/A</v>
      </c>
      <c r="AG80" s="44" t="e">
        <f t="shared" si="30"/>
        <v>#N/A</v>
      </c>
      <c r="AH80" s="52" t="e">
        <f>HLOOKUP(I80,GasAvoidedCostsWOCC!$A$5:$Q$50,T80+1,FALSE)</f>
        <v>#N/A</v>
      </c>
      <c r="AI80" s="44" t="e">
        <f t="shared" si="31"/>
        <v>#N/A</v>
      </c>
      <c r="AJ80" s="44" t="e">
        <f t="shared" si="32"/>
        <v>#N/A</v>
      </c>
      <c r="AK80" s="44" t="e">
        <f>HLOOKUP(I80,GasAvoidedCostsWOCC!$A$5:$Q$50,G80+1,FALSE)*J80*L80</f>
        <v>#N/A</v>
      </c>
      <c r="AL80" s="44" t="e">
        <f t="shared" si="33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4"/>
        <v>0</v>
      </c>
      <c r="AO80" s="47">
        <f t="shared" si="35"/>
        <v>0</v>
      </c>
      <c r="AP80" s="47" t="e">
        <f t="shared" si="36"/>
        <v>#DIV/0!</v>
      </c>
    </row>
    <row r="81" spans="2:42">
      <c r="B81" s="37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8"/>
        <v>0</v>
      </c>
      <c r="U81" s="47">
        <f t="shared" si="19"/>
        <v>0</v>
      </c>
      <c r="V81" s="48">
        <f t="shared" si="20"/>
        <v>0</v>
      </c>
      <c r="W81" s="49">
        <f t="shared" si="21"/>
        <v>0</v>
      </c>
      <c r="X81" s="44">
        <f t="shared" si="22"/>
        <v>0</v>
      </c>
      <c r="Y81" s="44">
        <f t="shared" si="23"/>
        <v>0</v>
      </c>
      <c r="Z81" s="44">
        <f t="shared" si="24"/>
        <v>0</v>
      </c>
      <c r="AA81" s="50">
        <f t="shared" si="25"/>
        <v>0</v>
      </c>
      <c r="AB81" s="51">
        <f t="shared" si="26"/>
        <v>0</v>
      </c>
      <c r="AC81" s="44">
        <f t="shared" si="27"/>
        <v>0</v>
      </c>
      <c r="AD81" s="44">
        <f t="shared" si="28"/>
        <v>0</v>
      </c>
      <c r="AE81" s="44">
        <f t="shared" si="29"/>
        <v>0</v>
      </c>
      <c r="AF81" s="52" t="e">
        <f>HLOOKUP(I81,GasAvoidedCostsWOCC!$A$5:$G$50,G81+1,FALSE)</f>
        <v>#N/A</v>
      </c>
      <c r="AG81" s="44" t="e">
        <f t="shared" si="30"/>
        <v>#N/A</v>
      </c>
      <c r="AH81" s="52" t="e">
        <f>HLOOKUP(I81,GasAvoidedCostsWOCC!$A$5:$Q$50,T81+1,FALSE)</f>
        <v>#N/A</v>
      </c>
      <c r="AI81" s="44" t="e">
        <f t="shared" si="31"/>
        <v>#N/A</v>
      </c>
      <c r="AJ81" s="44" t="e">
        <f t="shared" si="32"/>
        <v>#N/A</v>
      </c>
      <c r="AK81" s="44" t="e">
        <f>HLOOKUP(I81,GasAvoidedCostsWOCC!$A$5:$Q$50,G81+1,FALSE)*J81*L81</f>
        <v>#N/A</v>
      </c>
      <c r="AL81" s="44" t="e">
        <f t="shared" si="33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4"/>
        <v>0</v>
      </c>
      <c r="AO81" s="47">
        <f t="shared" si="35"/>
        <v>0</v>
      </c>
      <c r="AP81" s="47" t="e">
        <f t="shared" si="36"/>
        <v>#DIV/0!</v>
      </c>
    </row>
    <row r="82" spans="2:42">
      <c r="B82" s="37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8"/>
        <v>0</v>
      </c>
      <c r="U82" s="47">
        <f t="shared" si="19"/>
        <v>0</v>
      </c>
      <c r="V82" s="48">
        <f t="shared" si="20"/>
        <v>0</v>
      </c>
      <c r="W82" s="49">
        <f t="shared" si="21"/>
        <v>0</v>
      </c>
      <c r="X82" s="44">
        <f t="shared" si="22"/>
        <v>0</v>
      </c>
      <c r="Y82" s="44">
        <f t="shared" si="23"/>
        <v>0</v>
      </c>
      <c r="Z82" s="44">
        <f t="shared" si="24"/>
        <v>0</v>
      </c>
      <c r="AA82" s="50">
        <f t="shared" si="25"/>
        <v>0</v>
      </c>
      <c r="AB82" s="51">
        <f t="shared" si="26"/>
        <v>0</v>
      </c>
      <c r="AC82" s="44">
        <f t="shared" si="27"/>
        <v>0</v>
      </c>
      <c r="AD82" s="44">
        <f t="shared" si="28"/>
        <v>0</v>
      </c>
      <c r="AE82" s="44">
        <f t="shared" si="29"/>
        <v>0</v>
      </c>
      <c r="AF82" s="52" t="e">
        <f>HLOOKUP(I82,GasAvoidedCostsWOCC!$A$5:$G$50,G82+1,FALSE)</f>
        <v>#N/A</v>
      </c>
      <c r="AG82" s="44" t="e">
        <f t="shared" si="30"/>
        <v>#N/A</v>
      </c>
      <c r="AH82" s="52" t="e">
        <f>HLOOKUP(I82,GasAvoidedCostsWOCC!$A$5:$Q$50,T82+1,FALSE)</f>
        <v>#N/A</v>
      </c>
      <c r="AI82" s="44" t="e">
        <f t="shared" si="31"/>
        <v>#N/A</v>
      </c>
      <c r="AJ82" s="44" t="e">
        <f t="shared" si="32"/>
        <v>#N/A</v>
      </c>
      <c r="AK82" s="44" t="e">
        <f>HLOOKUP(I82,GasAvoidedCostsWOCC!$A$5:$Q$50,G82+1,FALSE)*J82*L82</f>
        <v>#N/A</v>
      </c>
      <c r="AL82" s="44" t="e">
        <f t="shared" si="33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4"/>
        <v>0</v>
      </c>
      <c r="AO82" s="47">
        <f t="shared" si="35"/>
        <v>0</v>
      </c>
      <c r="AP82" s="47" t="e">
        <f t="shared" si="36"/>
        <v>#DIV/0!</v>
      </c>
    </row>
    <row r="83" spans="2:42">
      <c r="B83" s="37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8"/>
        <v>0</v>
      </c>
      <c r="U83" s="47">
        <f t="shared" si="19"/>
        <v>0</v>
      </c>
      <c r="V83" s="48">
        <f t="shared" si="20"/>
        <v>0</v>
      </c>
      <c r="W83" s="49">
        <f t="shared" si="21"/>
        <v>0</v>
      </c>
      <c r="X83" s="44">
        <f t="shared" si="22"/>
        <v>0</v>
      </c>
      <c r="Y83" s="44">
        <f t="shared" si="23"/>
        <v>0</v>
      </c>
      <c r="Z83" s="44">
        <f t="shared" si="24"/>
        <v>0</v>
      </c>
      <c r="AA83" s="50">
        <f t="shared" si="25"/>
        <v>0</v>
      </c>
      <c r="AB83" s="51">
        <f t="shared" si="26"/>
        <v>0</v>
      </c>
      <c r="AC83" s="44">
        <f t="shared" si="27"/>
        <v>0</v>
      </c>
      <c r="AD83" s="44">
        <f t="shared" si="28"/>
        <v>0</v>
      </c>
      <c r="AE83" s="44">
        <f t="shared" si="29"/>
        <v>0</v>
      </c>
      <c r="AF83" s="52" t="e">
        <f>HLOOKUP(I83,GasAvoidedCostsWOCC!$A$5:$G$50,G83+1,FALSE)</f>
        <v>#N/A</v>
      </c>
      <c r="AG83" s="44" t="e">
        <f t="shared" si="30"/>
        <v>#N/A</v>
      </c>
      <c r="AH83" s="52" t="e">
        <f>HLOOKUP(I83,GasAvoidedCostsWOCC!$A$5:$Q$50,T83+1,FALSE)</f>
        <v>#N/A</v>
      </c>
      <c r="AI83" s="44" t="e">
        <f t="shared" si="31"/>
        <v>#N/A</v>
      </c>
      <c r="AJ83" s="44" t="e">
        <f t="shared" si="32"/>
        <v>#N/A</v>
      </c>
      <c r="AK83" s="44" t="e">
        <f>HLOOKUP(I83,GasAvoidedCostsWOCC!$A$5:$Q$50,G83+1,FALSE)*J83*L83</f>
        <v>#N/A</v>
      </c>
      <c r="AL83" s="44" t="e">
        <f t="shared" si="33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4"/>
        <v>0</v>
      </c>
      <c r="AO83" s="47">
        <f t="shared" si="35"/>
        <v>0</v>
      </c>
      <c r="AP83" s="47" t="e">
        <f t="shared" si="36"/>
        <v>#DIV/0!</v>
      </c>
    </row>
    <row r="84" spans="2:42">
      <c r="B84" s="37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8"/>
        <v>0</v>
      </c>
      <c r="U84" s="47">
        <f t="shared" si="19"/>
        <v>0</v>
      </c>
      <c r="V84" s="48">
        <f t="shared" si="20"/>
        <v>0</v>
      </c>
      <c r="W84" s="49">
        <f t="shared" si="21"/>
        <v>0</v>
      </c>
      <c r="X84" s="44">
        <f t="shared" si="22"/>
        <v>0</v>
      </c>
      <c r="Y84" s="44">
        <f t="shared" si="23"/>
        <v>0</v>
      </c>
      <c r="Z84" s="44">
        <f t="shared" si="24"/>
        <v>0</v>
      </c>
      <c r="AA84" s="50">
        <f t="shared" si="25"/>
        <v>0</v>
      </c>
      <c r="AB84" s="51">
        <f t="shared" si="26"/>
        <v>0</v>
      </c>
      <c r="AC84" s="44">
        <f t="shared" si="27"/>
        <v>0</v>
      </c>
      <c r="AD84" s="44">
        <f t="shared" si="28"/>
        <v>0</v>
      </c>
      <c r="AE84" s="44">
        <f t="shared" si="29"/>
        <v>0</v>
      </c>
      <c r="AF84" s="52" t="e">
        <f>HLOOKUP(I84,GasAvoidedCostsWOCC!$A$5:$G$50,G84+1,FALSE)</f>
        <v>#N/A</v>
      </c>
      <c r="AG84" s="44" t="e">
        <f t="shared" si="30"/>
        <v>#N/A</v>
      </c>
      <c r="AH84" s="52" t="e">
        <f>HLOOKUP(I84,GasAvoidedCostsWOCC!$A$5:$Q$50,T84+1,FALSE)</f>
        <v>#N/A</v>
      </c>
      <c r="AI84" s="44" t="e">
        <f t="shared" si="31"/>
        <v>#N/A</v>
      </c>
      <c r="AJ84" s="44" t="e">
        <f t="shared" si="32"/>
        <v>#N/A</v>
      </c>
      <c r="AK84" s="44" t="e">
        <f>HLOOKUP(I84,GasAvoidedCostsWOCC!$A$5:$Q$50,G84+1,FALSE)*J84*L84</f>
        <v>#N/A</v>
      </c>
      <c r="AL84" s="44" t="e">
        <f t="shared" si="33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4"/>
        <v>0</v>
      </c>
      <c r="AO84" s="47">
        <f t="shared" si="35"/>
        <v>0</v>
      </c>
      <c r="AP84" s="47" t="e">
        <f t="shared" si="36"/>
        <v>#DIV/0!</v>
      </c>
    </row>
    <row r="85" spans="2:42">
      <c r="B85" s="37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8"/>
        <v>0</v>
      </c>
      <c r="U85" s="47">
        <f t="shared" si="19"/>
        <v>0</v>
      </c>
      <c r="V85" s="48">
        <f t="shared" si="20"/>
        <v>0</v>
      </c>
      <c r="W85" s="49">
        <f t="shared" si="21"/>
        <v>0</v>
      </c>
      <c r="X85" s="44">
        <f t="shared" si="22"/>
        <v>0</v>
      </c>
      <c r="Y85" s="44">
        <f t="shared" si="23"/>
        <v>0</v>
      </c>
      <c r="Z85" s="44">
        <f t="shared" si="24"/>
        <v>0</v>
      </c>
      <c r="AA85" s="50">
        <f t="shared" si="25"/>
        <v>0</v>
      </c>
      <c r="AB85" s="51">
        <f t="shared" si="26"/>
        <v>0</v>
      </c>
      <c r="AC85" s="44">
        <f t="shared" si="27"/>
        <v>0</v>
      </c>
      <c r="AD85" s="44">
        <f t="shared" si="28"/>
        <v>0</v>
      </c>
      <c r="AE85" s="44">
        <f t="shared" si="29"/>
        <v>0</v>
      </c>
      <c r="AF85" s="52" t="e">
        <f>HLOOKUP(I85,GasAvoidedCostsWOCC!$A$5:$G$50,G85+1,FALSE)</f>
        <v>#N/A</v>
      </c>
      <c r="AG85" s="44" t="e">
        <f t="shared" si="30"/>
        <v>#N/A</v>
      </c>
      <c r="AH85" s="52" t="e">
        <f>HLOOKUP(I85,GasAvoidedCostsWOCC!$A$5:$Q$50,T85+1,FALSE)</f>
        <v>#N/A</v>
      </c>
      <c r="AI85" s="44" t="e">
        <f t="shared" si="31"/>
        <v>#N/A</v>
      </c>
      <c r="AJ85" s="44" t="e">
        <f t="shared" si="32"/>
        <v>#N/A</v>
      </c>
      <c r="AK85" s="44" t="e">
        <f>HLOOKUP(I85,GasAvoidedCostsWOCC!$A$5:$Q$50,G85+1,FALSE)*J85*L85</f>
        <v>#N/A</v>
      </c>
      <c r="AL85" s="44" t="e">
        <f t="shared" si="33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4"/>
        <v>0</v>
      </c>
      <c r="AO85" s="47">
        <f t="shared" si="35"/>
        <v>0</v>
      </c>
      <c r="AP85" s="47" t="e">
        <f t="shared" si="36"/>
        <v>#DIV/0!</v>
      </c>
    </row>
    <row r="86" spans="2:42">
      <c r="B86" s="37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ref="T86:T131" si="37">G86+H86</f>
        <v>0</v>
      </c>
      <c r="U86" s="47">
        <f t="shared" ref="U86:U131" si="38">(O86/$A$10)*T86</f>
        <v>0</v>
      </c>
      <c r="V86" s="48">
        <f t="shared" ref="V86:V131" si="39">N86-M86</f>
        <v>0</v>
      </c>
      <c r="W86" s="49">
        <f t="shared" ref="W86:W131" si="40">(O86/A$10)</f>
        <v>0</v>
      </c>
      <c r="X86" s="44">
        <f t="shared" ref="X86:X131" si="41">W86*A$8</f>
        <v>0</v>
      </c>
      <c r="Y86" s="44">
        <f t="shared" ref="Y86:Y131" si="42">Q86-P86</f>
        <v>0</v>
      </c>
      <c r="Z86" s="44">
        <f t="shared" ref="Z86:Z131" si="43">X86+(A$6*W86)</f>
        <v>0</v>
      </c>
      <c r="AA86" s="50">
        <f t="shared" ref="AA86:AA131" si="44">Q86+X86</f>
        <v>0</v>
      </c>
      <c r="AB86" s="51">
        <f t="shared" ref="AB86:AB131" si="45">Z86/(1+GasDiscountRate)^1</f>
        <v>0</v>
      </c>
      <c r="AC86" s="44">
        <f t="shared" ref="AC86:AC131" si="46">AA86/(1+GasDiscountRate)^1</f>
        <v>0</v>
      </c>
      <c r="AD86" s="44">
        <f t="shared" ref="AD86:AD131" si="47">-PV(GasDiscountRate,T86,R86)*J86</f>
        <v>0</v>
      </c>
      <c r="AE86" s="44">
        <f t="shared" ref="AE86:AE131" si="48">-PV(GasDiscountRate,T86,S86)*J86</f>
        <v>0</v>
      </c>
      <c r="AF86" s="52" t="e">
        <f>HLOOKUP(I86,GasAvoidedCostsWOCC!$A$5:$G$50,G86+1,FALSE)</f>
        <v>#N/A</v>
      </c>
      <c r="AG86" s="44" t="e">
        <f t="shared" ref="AG86:AG131" si="49">AF86*J86*K86</f>
        <v>#N/A</v>
      </c>
      <c r="AH86" s="52" t="e">
        <f>HLOOKUP(I86,GasAvoidedCostsWOCC!$A$5:$Q$50,T86+1,FALSE)</f>
        <v>#N/A</v>
      </c>
      <c r="AI86" s="44" t="e">
        <f t="shared" ref="AI86:AI131" si="50">AH86*J86*L86</f>
        <v>#N/A</v>
      </c>
      <c r="AJ86" s="44" t="e">
        <f t="shared" ref="AJ86:AJ131" si="51">AG86+AI86</f>
        <v>#N/A</v>
      </c>
      <c r="AK86" s="44" t="e">
        <f>HLOOKUP(I86,GasAvoidedCostsWOCC!$A$5:$Q$50,G86+1,FALSE)*J86*L86</f>
        <v>#N/A</v>
      </c>
      <c r="AL86" s="44" t="e">
        <f t="shared" ref="AL86:AL131" si="52">AG86+AI86-AK86</f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ref="AN86:AN131" si="53">AM86*1.1+AD86+AE86</f>
        <v>0</v>
      </c>
      <c r="AO86" s="47">
        <f t="shared" ref="AO86:AO131" si="54">IFERROR(AM86/AB86,0)</f>
        <v>0</v>
      </c>
      <c r="AP86" s="47" t="e">
        <f t="shared" ref="AP86:AP131" si="55">AN86/AC86</f>
        <v>#DIV/0!</v>
      </c>
    </row>
    <row r="87" spans="2:42">
      <c r="B87" s="37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7"/>
        <v>0</v>
      </c>
      <c r="U87" s="47">
        <f t="shared" si="38"/>
        <v>0</v>
      </c>
      <c r="V87" s="48">
        <f t="shared" si="39"/>
        <v>0</v>
      </c>
      <c r="W87" s="49">
        <f t="shared" si="40"/>
        <v>0</v>
      </c>
      <c r="X87" s="44">
        <f t="shared" si="41"/>
        <v>0</v>
      </c>
      <c r="Y87" s="44">
        <f t="shared" si="42"/>
        <v>0</v>
      </c>
      <c r="Z87" s="44">
        <f t="shared" si="43"/>
        <v>0</v>
      </c>
      <c r="AA87" s="50">
        <f t="shared" si="44"/>
        <v>0</v>
      </c>
      <c r="AB87" s="51">
        <f t="shared" si="45"/>
        <v>0</v>
      </c>
      <c r="AC87" s="44">
        <f t="shared" si="46"/>
        <v>0</v>
      </c>
      <c r="AD87" s="44">
        <f t="shared" si="47"/>
        <v>0</v>
      </c>
      <c r="AE87" s="44">
        <f t="shared" si="48"/>
        <v>0</v>
      </c>
      <c r="AF87" s="52" t="e">
        <f>HLOOKUP(I87,GasAvoidedCostsWOCC!$A$5:$G$50,G87+1,FALSE)</f>
        <v>#N/A</v>
      </c>
      <c r="AG87" s="44" t="e">
        <f t="shared" si="49"/>
        <v>#N/A</v>
      </c>
      <c r="AH87" s="52" t="e">
        <f>HLOOKUP(I87,GasAvoidedCostsWOCC!$A$5:$Q$50,T87+1,FALSE)</f>
        <v>#N/A</v>
      </c>
      <c r="AI87" s="44" t="e">
        <f t="shared" si="50"/>
        <v>#N/A</v>
      </c>
      <c r="AJ87" s="44" t="e">
        <f t="shared" si="51"/>
        <v>#N/A</v>
      </c>
      <c r="AK87" s="44" t="e">
        <f>HLOOKUP(I87,GasAvoidedCostsWOCC!$A$5:$Q$50,G87+1,FALSE)*J87*L87</f>
        <v>#N/A</v>
      </c>
      <c r="AL87" s="44" t="e">
        <f t="shared" si="52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3"/>
        <v>0</v>
      </c>
      <c r="AO87" s="47">
        <f t="shared" si="54"/>
        <v>0</v>
      </c>
      <c r="AP87" s="47" t="e">
        <f t="shared" si="55"/>
        <v>#DIV/0!</v>
      </c>
    </row>
    <row r="88" spans="2:42">
      <c r="B88" s="37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7"/>
        <v>0</v>
      </c>
      <c r="U88" s="47">
        <f t="shared" si="38"/>
        <v>0</v>
      </c>
      <c r="V88" s="48">
        <f t="shared" si="39"/>
        <v>0</v>
      </c>
      <c r="W88" s="49">
        <f t="shared" si="40"/>
        <v>0</v>
      </c>
      <c r="X88" s="44">
        <f t="shared" si="41"/>
        <v>0</v>
      </c>
      <c r="Y88" s="44">
        <f t="shared" si="42"/>
        <v>0</v>
      </c>
      <c r="Z88" s="44">
        <f t="shared" si="43"/>
        <v>0</v>
      </c>
      <c r="AA88" s="50">
        <f t="shared" si="44"/>
        <v>0</v>
      </c>
      <c r="AB88" s="51">
        <f t="shared" si="45"/>
        <v>0</v>
      </c>
      <c r="AC88" s="44">
        <f t="shared" si="46"/>
        <v>0</v>
      </c>
      <c r="AD88" s="44">
        <f t="shared" si="47"/>
        <v>0</v>
      </c>
      <c r="AE88" s="44">
        <f t="shared" si="48"/>
        <v>0</v>
      </c>
      <c r="AF88" s="52" t="e">
        <f>HLOOKUP(I88,GasAvoidedCostsWOCC!$A$5:$G$50,G88+1,FALSE)</f>
        <v>#N/A</v>
      </c>
      <c r="AG88" s="44" t="e">
        <f t="shared" si="49"/>
        <v>#N/A</v>
      </c>
      <c r="AH88" s="52" t="e">
        <f>HLOOKUP(I88,GasAvoidedCostsWOCC!$A$5:$Q$50,T88+1,FALSE)</f>
        <v>#N/A</v>
      </c>
      <c r="AI88" s="44" t="e">
        <f t="shared" si="50"/>
        <v>#N/A</v>
      </c>
      <c r="AJ88" s="44" t="e">
        <f t="shared" si="51"/>
        <v>#N/A</v>
      </c>
      <c r="AK88" s="44" t="e">
        <f>HLOOKUP(I88,GasAvoidedCostsWOCC!$A$5:$Q$50,G88+1,FALSE)*J88*L88</f>
        <v>#N/A</v>
      </c>
      <c r="AL88" s="44" t="e">
        <f t="shared" si="52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3"/>
        <v>0</v>
      </c>
      <c r="AO88" s="47">
        <f t="shared" si="54"/>
        <v>0</v>
      </c>
      <c r="AP88" s="47" t="e">
        <f t="shared" si="55"/>
        <v>#DIV/0!</v>
      </c>
    </row>
    <row r="89" spans="2:42">
      <c r="B89" s="37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7"/>
        <v>0</v>
      </c>
      <c r="U89" s="47">
        <f t="shared" si="38"/>
        <v>0</v>
      </c>
      <c r="V89" s="48">
        <f t="shared" si="39"/>
        <v>0</v>
      </c>
      <c r="W89" s="49">
        <f t="shared" si="40"/>
        <v>0</v>
      </c>
      <c r="X89" s="44">
        <f t="shared" si="41"/>
        <v>0</v>
      </c>
      <c r="Y89" s="44">
        <f t="shared" si="42"/>
        <v>0</v>
      </c>
      <c r="Z89" s="44">
        <f t="shared" si="43"/>
        <v>0</v>
      </c>
      <c r="AA89" s="50">
        <f t="shared" si="44"/>
        <v>0</v>
      </c>
      <c r="AB89" s="51">
        <f t="shared" si="45"/>
        <v>0</v>
      </c>
      <c r="AC89" s="44">
        <f t="shared" si="46"/>
        <v>0</v>
      </c>
      <c r="AD89" s="44">
        <f t="shared" si="47"/>
        <v>0</v>
      </c>
      <c r="AE89" s="44">
        <f t="shared" si="48"/>
        <v>0</v>
      </c>
      <c r="AF89" s="52" t="e">
        <f>HLOOKUP(I89,GasAvoidedCostsWOCC!$A$5:$G$50,G89+1,FALSE)</f>
        <v>#N/A</v>
      </c>
      <c r="AG89" s="44" t="e">
        <f t="shared" si="49"/>
        <v>#N/A</v>
      </c>
      <c r="AH89" s="52" t="e">
        <f>HLOOKUP(I89,GasAvoidedCostsWOCC!$A$5:$Q$50,T89+1,FALSE)</f>
        <v>#N/A</v>
      </c>
      <c r="AI89" s="44" t="e">
        <f t="shared" si="50"/>
        <v>#N/A</v>
      </c>
      <c r="AJ89" s="44" t="e">
        <f t="shared" si="51"/>
        <v>#N/A</v>
      </c>
      <c r="AK89" s="44" t="e">
        <f>HLOOKUP(I89,GasAvoidedCostsWOCC!$A$5:$Q$50,G89+1,FALSE)*J89*L89</f>
        <v>#N/A</v>
      </c>
      <c r="AL89" s="44" t="e">
        <f t="shared" si="52"/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si="53"/>
        <v>0</v>
      </c>
      <c r="AO89" s="47">
        <f t="shared" si="54"/>
        <v>0</v>
      </c>
      <c r="AP89" s="47" t="e">
        <f t="shared" si="55"/>
        <v>#DIV/0!</v>
      </c>
    </row>
    <row r="90" spans="2:42">
      <c r="B90" s="37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7"/>
        <v>0</v>
      </c>
      <c r="U90" s="47">
        <f t="shared" si="38"/>
        <v>0</v>
      </c>
      <c r="V90" s="48">
        <f t="shared" si="39"/>
        <v>0</v>
      </c>
      <c r="W90" s="49">
        <f t="shared" si="40"/>
        <v>0</v>
      </c>
      <c r="X90" s="44">
        <f t="shared" si="41"/>
        <v>0</v>
      </c>
      <c r="Y90" s="44">
        <f t="shared" si="42"/>
        <v>0</v>
      </c>
      <c r="Z90" s="44">
        <f t="shared" si="43"/>
        <v>0</v>
      </c>
      <c r="AA90" s="50">
        <f t="shared" si="44"/>
        <v>0</v>
      </c>
      <c r="AB90" s="51">
        <f t="shared" si="45"/>
        <v>0</v>
      </c>
      <c r="AC90" s="44">
        <f t="shared" si="46"/>
        <v>0</v>
      </c>
      <c r="AD90" s="44">
        <f t="shared" si="47"/>
        <v>0</v>
      </c>
      <c r="AE90" s="44">
        <f t="shared" si="48"/>
        <v>0</v>
      </c>
      <c r="AF90" s="52" t="e">
        <f>HLOOKUP(I90,GasAvoidedCostsWOCC!$A$5:$G$50,G90+1,FALSE)</f>
        <v>#N/A</v>
      </c>
      <c r="AG90" s="44" t="e">
        <f t="shared" si="49"/>
        <v>#N/A</v>
      </c>
      <c r="AH90" s="52" t="e">
        <f>HLOOKUP(I90,GasAvoidedCostsWOCC!$A$5:$Q$50,T90+1,FALSE)</f>
        <v>#N/A</v>
      </c>
      <c r="AI90" s="44" t="e">
        <f t="shared" si="50"/>
        <v>#N/A</v>
      </c>
      <c r="AJ90" s="44" t="e">
        <f t="shared" si="51"/>
        <v>#N/A</v>
      </c>
      <c r="AK90" s="44" t="e">
        <f>HLOOKUP(I90,GasAvoidedCostsWOCC!$A$5:$Q$50,G90+1,FALSE)*J90*L90</f>
        <v>#N/A</v>
      </c>
      <c r="AL90" s="44" t="e">
        <f t="shared" si="52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3"/>
        <v>0</v>
      </c>
      <c r="AO90" s="47">
        <f t="shared" si="54"/>
        <v>0</v>
      </c>
      <c r="AP90" s="47" t="e">
        <f t="shared" si="55"/>
        <v>#DIV/0!</v>
      </c>
    </row>
    <row r="91" spans="2:42">
      <c r="B91" s="37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7"/>
        <v>0</v>
      </c>
      <c r="U91" s="47">
        <f t="shared" si="38"/>
        <v>0</v>
      </c>
      <c r="V91" s="48">
        <f t="shared" si="39"/>
        <v>0</v>
      </c>
      <c r="W91" s="49">
        <f t="shared" si="40"/>
        <v>0</v>
      </c>
      <c r="X91" s="44">
        <f t="shared" si="41"/>
        <v>0</v>
      </c>
      <c r="Y91" s="44">
        <f t="shared" si="42"/>
        <v>0</v>
      </c>
      <c r="Z91" s="44">
        <f t="shared" si="43"/>
        <v>0</v>
      </c>
      <c r="AA91" s="50">
        <f t="shared" si="44"/>
        <v>0</v>
      </c>
      <c r="AB91" s="51">
        <f t="shared" si="45"/>
        <v>0</v>
      </c>
      <c r="AC91" s="44">
        <f t="shared" si="46"/>
        <v>0</v>
      </c>
      <c r="AD91" s="44">
        <f t="shared" si="47"/>
        <v>0</v>
      </c>
      <c r="AE91" s="44">
        <f t="shared" si="48"/>
        <v>0</v>
      </c>
      <c r="AF91" s="52" t="e">
        <f>HLOOKUP(I91,GasAvoidedCostsWOCC!$A$5:$G$50,G91+1,FALSE)</f>
        <v>#N/A</v>
      </c>
      <c r="AG91" s="44" t="e">
        <f t="shared" si="49"/>
        <v>#N/A</v>
      </c>
      <c r="AH91" s="52" t="e">
        <f>HLOOKUP(I91,GasAvoidedCostsWOCC!$A$5:$Q$50,T91+1,FALSE)</f>
        <v>#N/A</v>
      </c>
      <c r="AI91" s="44" t="e">
        <f t="shared" si="50"/>
        <v>#N/A</v>
      </c>
      <c r="AJ91" s="44" t="e">
        <f t="shared" si="51"/>
        <v>#N/A</v>
      </c>
      <c r="AK91" s="44" t="e">
        <f>HLOOKUP(I91,GasAvoidedCostsWOCC!$A$5:$Q$50,G91+1,FALSE)*J91*L91</f>
        <v>#N/A</v>
      </c>
      <c r="AL91" s="44" t="e">
        <f t="shared" si="52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3"/>
        <v>0</v>
      </c>
      <c r="AO91" s="47">
        <f t="shared" si="54"/>
        <v>0</v>
      </c>
      <c r="AP91" s="47" t="e">
        <f t="shared" si="55"/>
        <v>#DIV/0!</v>
      </c>
    </row>
    <row r="92" spans="2:42">
      <c r="B92" s="37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7"/>
        <v>0</v>
      </c>
      <c r="U92" s="47">
        <f t="shared" si="38"/>
        <v>0</v>
      </c>
      <c r="V92" s="48">
        <f t="shared" si="39"/>
        <v>0</v>
      </c>
      <c r="W92" s="49">
        <f t="shared" si="40"/>
        <v>0</v>
      </c>
      <c r="X92" s="44">
        <f t="shared" si="41"/>
        <v>0</v>
      </c>
      <c r="Y92" s="44">
        <f t="shared" si="42"/>
        <v>0</v>
      </c>
      <c r="Z92" s="44">
        <f t="shared" si="43"/>
        <v>0</v>
      </c>
      <c r="AA92" s="50">
        <f t="shared" si="44"/>
        <v>0</v>
      </c>
      <c r="AB92" s="51">
        <f t="shared" si="45"/>
        <v>0</v>
      </c>
      <c r="AC92" s="44">
        <f t="shared" si="46"/>
        <v>0</v>
      </c>
      <c r="AD92" s="44">
        <f t="shared" si="47"/>
        <v>0</v>
      </c>
      <c r="AE92" s="44">
        <f t="shared" si="48"/>
        <v>0</v>
      </c>
      <c r="AF92" s="52" t="e">
        <f>HLOOKUP(I92,GasAvoidedCostsWOCC!$A$5:$G$50,G92+1,FALSE)</f>
        <v>#N/A</v>
      </c>
      <c r="AG92" s="44" t="e">
        <f t="shared" si="49"/>
        <v>#N/A</v>
      </c>
      <c r="AH92" s="52" t="e">
        <f>HLOOKUP(I92,GasAvoidedCostsWOCC!$A$5:$Q$50,T92+1,FALSE)</f>
        <v>#N/A</v>
      </c>
      <c r="AI92" s="44" t="e">
        <f t="shared" si="50"/>
        <v>#N/A</v>
      </c>
      <c r="AJ92" s="44" t="e">
        <f t="shared" si="51"/>
        <v>#N/A</v>
      </c>
      <c r="AK92" s="44" t="e">
        <f>HLOOKUP(I92,GasAvoidedCostsWOCC!$A$5:$Q$50,G92+1,FALSE)*J92*L92</f>
        <v>#N/A</v>
      </c>
      <c r="AL92" s="44" t="e">
        <f t="shared" si="52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3"/>
        <v>0</v>
      </c>
      <c r="AO92" s="47">
        <f t="shared" si="54"/>
        <v>0</v>
      </c>
      <c r="AP92" s="47" t="e">
        <f t="shared" si="55"/>
        <v>#DIV/0!</v>
      </c>
    </row>
    <row r="93" spans="2:42">
      <c r="B93" s="37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7"/>
        <v>0</v>
      </c>
      <c r="U93" s="47">
        <f t="shared" si="38"/>
        <v>0</v>
      </c>
      <c r="V93" s="48">
        <f t="shared" si="39"/>
        <v>0</v>
      </c>
      <c r="W93" s="49">
        <f t="shared" si="40"/>
        <v>0</v>
      </c>
      <c r="X93" s="44">
        <f t="shared" si="41"/>
        <v>0</v>
      </c>
      <c r="Y93" s="44">
        <f t="shared" si="42"/>
        <v>0</v>
      </c>
      <c r="Z93" s="44">
        <f t="shared" si="43"/>
        <v>0</v>
      </c>
      <c r="AA93" s="50">
        <f t="shared" si="44"/>
        <v>0</v>
      </c>
      <c r="AB93" s="51">
        <f t="shared" si="45"/>
        <v>0</v>
      </c>
      <c r="AC93" s="44">
        <f t="shared" si="46"/>
        <v>0</v>
      </c>
      <c r="AD93" s="44">
        <f t="shared" si="47"/>
        <v>0</v>
      </c>
      <c r="AE93" s="44">
        <f t="shared" si="48"/>
        <v>0</v>
      </c>
      <c r="AF93" s="52" t="e">
        <f>HLOOKUP(I93,GasAvoidedCostsWOCC!$A$5:$G$50,G93+1,FALSE)</f>
        <v>#N/A</v>
      </c>
      <c r="AG93" s="44" t="e">
        <f t="shared" si="49"/>
        <v>#N/A</v>
      </c>
      <c r="AH93" s="52" t="e">
        <f>HLOOKUP(I93,GasAvoidedCostsWOCC!$A$5:$Q$50,T93+1,FALSE)</f>
        <v>#N/A</v>
      </c>
      <c r="AI93" s="44" t="e">
        <f t="shared" si="50"/>
        <v>#N/A</v>
      </c>
      <c r="AJ93" s="44" t="e">
        <f t="shared" si="51"/>
        <v>#N/A</v>
      </c>
      <c r="AK93" s="44" t="e">
        <f>HLOOKUP(I93,GasAvoidedCostsWOCC!$A$5:$Q$50,G93+1,FALSE)*J93*L93</f>
        <v>#N/A</v>
      </c>
      <c r="AL93" s="44" t="e">
        <f t="shared" si="52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3"/>
        <v>0</v>
      </c>
      <c r="AO93" s="47">
        <f t="shared" si="54"/>
        <v>0</v>
      </c>
      <c r="AP93" s="47" t="e">
        <f t="shared" si="55"/>
        <v>#DIV/0!</v>
      </c>
    </row>
    <row r="94" spans="2:42">
      <c r="B94" s="37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7"/>
        <v>0</v>
      </c>
      <c r="U94" s="47">
        <f t="shared" si="38"/>
        <v>0</v>
      </c>
      <c r="V94" s="48">
        <f t="shared" si="39"/>
        <v>0</v>
      </c>
      <c r="W94" s="49">
        <f t="shared" si="40"/>
        <v>0</v>
      </c>
      <c r="X94" s="44">
        <f t="shared" si="41"/>
        <v>0</v>
      </c>
      <c r="Y94" s="44">
        <f t="shared" si="42"/>
        <v>0</v>
      </c>
      <c r="Z94" s="44">
        <f t="shared" si="43"/>
        <v>0</v>
      </c>
      <c r="AA94" s="50">
        <f t="shared" si="44"/>
        <v>0</v>
      </c>
      <c r="AB94" s="51">
        <f t="shared" si="45"/>
        <v>0</v>
      </c>
      <c r="AC94" s="44">
        <f t="shared" si="46"/>
        <v>0</v>
      </c>
      <c r="AD94" s="44">
        <f t="shared" si="47"/>
        <v>0</v>
      </c>
      <c r="AE94" s="44">
        <f t="shared" si="48"/>
        <v>0</v>
      </c>
      <c r="AF94" s="52" t="e">
        <f>HLOOKUP(I94,GasAvoidedCostsWOCC!$A$5:$G$50,G94+1,FALSE)</f>
        <v>#N/A</v>
      </c>
      <c r="AG94" s="44" t="e">
        <f t="shared" si="49"/>
        <v>#N/A</v>
      </c>
      <c r="AH94" s="52" t="e">
        <f>HLOOKUP(I94,GasAvoidedCostsWOCC!$A$5:$Q$50,T94+1,FALSE)</f>
        <v>#N/A</v>
      </c>
      <c r="AI94" s="44" t="e">
        <f t="shared" si="50"/>
        <v>#N/A</v>
      </c>
      <c r="AJ94" s="44" t="e">
        <f t="shared" si="51"/>
        <v>#N/A</v>
      </c>
      <c r="AK94" s="44" t="e">
        <f>HLOOKUP(I94,GasAvoidedCostsWOCC!$A$5:$Q$50,G94+1,FALSE)*J94*L94</f>
        <v>#N/A</v>
      </c>
      <c r="AL94" s="44" t="e">
        <f t="shared" si="52"/>
        <v>#N/A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3"/>
        <v>0</v>
      </c>
      <c r="AO94" s="47">
        <f t="shared" si="54"/>
        <v>0</v>
      </c>
      <c r="AP94" s="47" t="e">
        <f t="shared" si="55"/>
        <v>#DIV/0!</v>
      </c>
    </row>
    <row r="95" spans="2:42">
      <c r="B95" s="37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7"/>
        <v>0</v>
      </c>
      <c r="U95" s="47">
        <f t="shared" si="38"/>
        <v>0</v>
      </c>
      <c r="V95" s="48">
        <f t="shared" si="39"/>
        <v>0</v>
      </c>
      <c r="W95" s="49">
        <f t="shared" si="40"/>
        <v>0</v>
      </c>
      <c r="X95" s="44">
        <f t="shared" si="41"/>
        <v>0</v>
      </c>
      <c r="Y95" s="44">
        <f t="shared" si="42"/>
        <v>0</v>
      </c>
      <c r="Z95" s="44">
        <f t="shared" si="43"/>
        <v>0</v>
      </c>
      <c r="AA95" s="50">
        <f t="shared" si="44"/>
        <v>0</v>
      </c>
      <c r="AB95" s="51">
        <f t="shared" si="45"/>
        <v>0</v>
      </c>
      <c r="AC95" s="44">
        <f t="shared" si="46"/>
        <v>0</v>
      </c>
      <c r="AD95" s="44">
        <f t="shared" si="47"/>
        <v>0</v>
      </c>
      <c r="AE95" s="44">
        <f t="shared" si="48"/>
        <v>0</v>
      </c>
      <c r="AF95" s="52" t="e">
        <f>HLOOKUP(I95,GasAvoidedCostsWOCC!$A$5:$G$50,G95+1,FALSE)</f>
        <v>#N/A</v>
      </c>
      <c r="AG95" s="44" t="e">
        <f t="shared" si="49"/>
        <v>#N/A</v>
      </c>
      <c r="AH95" s="52" t="e">
        <f>HLOOKUP(I95,GasAvoidedCostsWOCC!$A$5:$Q$50,T95+1,FALSE)</f>
        <v>#N/A</v>
      </c>
      <c r="AI95" s="44" t="e">
        <f t="shared" si="50"/>
        <v>#N/A</v>
      </c>
      <c r="AJ95" s="44" t="e">
        <f t="shared" si="51"/>
        <v>#N/A</v>
      </c>
      <c r="AK95" s="44" t="e">
        <f>HLOOKUP(I95,GasAvoidedCostsWOCC!$A$5:$Q$50,G95+1,FALSE)*J95*L95</f>
        <v>#N/A</v>
      </c>
      <c r="AL95" s="44" t="e">
        <f t="shared" si="52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3"/>
        <v>0</v>
      </c>
      <c r="AO95" s="47">
        <f t="shared" si="54"/>
        <v>0</v>
      </c>
      <c r="AP95" s="47" t="e">
        <f t="shared" si="55"/>
        <v>#DIV/0!</v>
      </c>
    </row>
    <row r="96" spans="2:42">
      <c r="B96" s="37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7"/>
        <v>0</v>
      </c>
      <c r="U96" s="47">
        <f t="shared" si="38"/>
        <v>0</v>
      </c>
      <c r="V96" s="48">
        <f t="shared" si="39"/>
        <v>0</v>
      </c>
      <c r="W96" s="49">
        <f t="shared" si="40"/>
        <v>0</v>
      </c>
      <c r="X96" s="44">
        <f t="shared" si="41"/>
        <v>0</v>
      </c>
      <c r="Y96" s="44">
        <f t="shared" si="42"/>
        <v>0</v>
      </c>
      <c r="Z96" s="44">
        <f t="shared" si="43"/>
        <v>0</v>
      </c>
      <c r="AA96" s="50">
        <f t="shared" si="44"/>
        <v>0</v>
      </c>
      <c r="AB96" s="51">
        <f t="shared" si="45"/>
        <v>0</v>
      </c>
      <c r="AC96" s="44">
        <f t="shared" si="46"/>
        <v>0</v>
      </c>
      <c r="AD96" s="44">
        <f t="shared" si="47"/>
        <v>0</v>
      </c>
      <c r="AE96" s="44">
        <f t="shared" si="48"/>
        <v>0</v>
      </c>
      <c r="AF96" s="52" t="e">
        <f>HLOOKUP(I96,GasAvoidedCostsWOCC!$A$5:$G$50,G96+1,FALSE)</f>
        <v>#N/A</v>
      </c>
      <c r="AG96" s="44" t="e">
        <f t="shared" si="49"/>
        <v>#N/A</v>
      </c>
      <c r="AH96" s="52" t="e">
        <f>HLOOKUP(I96,GasAvoidedCostsWOCC!$A$5:$Q$50,T96+1,FALSE)</f>
        <v>#N/A</v>
      </c>
      <c r="AI96" s="44" t="e">
        <f t="shared" si="50"/>
        <v>#N/A</v>
      </c>
      <c r="AJ96" s="44" t="e">
        <f t="shared" si="51"/>
        <v>#N/A</v>
      </c>
      <c r="AK96" s="44" t="e">
        <f>HLOOKUP(I96,GasAvoidedCostsWOCC!$A$5:$Q$50,G96+1,FALSE)*J96*L96</f>
        <v>#N/A</v>
      </c>
      <c r="AL96" s="44" t="e">
        <f t="shared" si="52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3"/>
        <v>0</v>
      </c>
      <c r="AO96" s="47">
        <f t="shared" si="54"/>
        <v>0</v>
      </c>
      <c r="AP96" s="47" t="e">
        <f t="shared" si="55"/>
        <v>#DIV/0!</v>
      </c>
    </row>
    <row r="97" spans="2:42">
      <c r="B97" s="37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7"/>
        <v>0</v>
      </c>
      <c r="U97" s="47">
        <f t="shared" si="38"/>
        <v>0</v>
      </c>
      <c r="V97" s="48">
        <f t="shared" si="39"/>
        <v>0</v>
      </c>
      <c r="W97" s="49">
        <f t="shared" si="40"/>
        <v>0</v>
      </c>
      <c r="X97" s="44">
        <f t="shared" si="41"/>
        <v>0</v>
      </c>
      <c r="Y97" s="44">
        <f t="shared" si="42"/>
        <v>0</v>
      </c>
      <c r="Z97" s="44">
        <f t="shared" si="43"/>
        <v>0</v>
      </c>
      <c r="AA97" s="50">
        <f t="shared" si="44"/>
        <v>0</v>
      </c>
      <c r="AB97" s="51">
        <f t="shared" si="45"/>
        <v>0</v>
      </c>
      <c r="AC97" s="44">
        <f t="shared" si="46"/>
        <v>0</v>
      </c>
      <c r="AD97" s="44">
        <f t="shared" si="47"/>
        <v>0</v>
      </c>
      <c r="AE97" s="44">
        <f t="shared" si="48"/>
        <v>0</v>
      </c>
      <c r="AF97" s="52" t="e">
        <f>HLOOKUP(I97,GasAvoidedCostsWOCC!$A$5:$G$50,G97+1,FALSE)</f>
        <v>#N/A</v>
      </c>
      <c r="AG97" s="44" t="e">
        <f t="shared" si="49"/>
        <v>#N/A</v>
      </c>
      <c r="AH97" s="52" t="e">
        <f>HLOOKUP(I97,GasAvoidedCostsWOCC!$A$5:$Q$50,T97+1,FALSE)</f>
        <v>#N/A</v>
      </c>
      <c r="AI97" s="44" t="e">
        <f t="shared" si="50"/>
        <v>#N/A</v>
      </c>
      <c r="AJ97" s="44" t="e">
        <f t="shared" si="51"/>
        <v>#N/A</v>
      </c>
      <c r="AK97" s="44" t="e">
        <f>HLOOKUP(I97,GasAvoidedCostsWOCC!$A$5:$Q$50,G97+1,FALSE)*J97*L97</f>
        <v>#N/A</v>
      </c>
      <c r="AL97" s="44" t="e">
        <f t="shared" si="52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3"/>
        <v>0</v>
      </c>
      <c r="AO97" s="47">
        <f t="shared" si="54"/>
        <v>0</v>
      </c>
      <c r="AP97" s="47" t="e">
        <f t="shared" si="55"/>
        <v>#DIV/0!</v>
      </c>
    </row>
    <row r="98" spans="2:42">
      <c r="B98" s="37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7"/>
        <v>0</v>
      </c>
      <c r="U98" s="47">
        <f t="shared" si="38"/>
        <v>0</v>
      </c>
      <c r="V98" s="48">
        <f t="shared" si="39"/>
        <v>0</v>
      </c>
      <c r="W98" s="49">
        <f t="shared" si="40"/>
        <v>0</v>
      </c>
      <c r="X98" s="44">
        <f t="shared" si="41"/>
        <v>0</v>
      </c>
      <c r="Y98" s="44">
        <f t="shared" si="42"/>
        <v>0</v>
      </c>
      <c r="Z98" s="44">
        <f t="shared" si="43"/>
        <v>0</v>
      </c>
      <c r="AA98" s="50">
        <f t="shared" si="44"/>
        <v>0</v>
      </c>
      <c r="AB98" s="51">
        <f t="shared" si="45"/>
        <v>0</v>
      </c>
      <c r="AC98" s="44">
        <f t="shared" si="46"/>
        <v>0</v>
      </c>
      <c r="AD98" s="44">
        <f t="shared" si="47"/>
        <v>0</v>
      </c>
      <c r="AE98" s="44">
        <f t="shared" si="48"/>
        <v>0</v>
      </c>
      <c r="AF98" s="52" t="e">
        <f>HLOOKUP(I98,GasAvoidedCostsWOCC!$A$5:$G$50,G98+1,FALSE)</f>
        <v>#N/A</v>
      </c>
      <c r="AG98" s="44" t="e">
        <f t="shared" si="49"/>
        <v>#N/A</v>
      </c>
      <c r="AH98" s="52" t="e">
        <f>HLOOKUP(I98,GasAvoidedCostsWOCC!$A$5:$Q$50,T98+1,FALSE)</f>
        <v>#N/A</v>
      </c>
      <c r="AI98" s="44" t="e">
        <f t="shared" si="50"/>
        <v>#N/A</v>
      </c>
      <c r="AJ98" s="44" t="e">
        <f t="shared" si="51"/>
        <v>#N/A</v>
      </c>
      <c r="AK98" s="44" t="e">
        <f>HLOOKUP(I98,GasAvoidedCostsWOCC!$A$5:$Q$50,G98+1,FALSE)*J98*L98</f>
        <v>#N/A</v>
      </c>
      <c r="AL98" s="44" t="e">
        <f t="shared" si="52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3"/>
        <v>0</v>
      </c>
      <c r="AO98" s="47">
        <f t="shared" si="54"/>
        <v>0</v>
      </c>
      <c r="AP98" s="47" t="e">
        <f t="shared" si="55"/>
        <v>#DIV/0!</v>
      </c>
    </row>
    <row r="99" spans="2:42">
      <c r="B99" s="37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7"/>
        <v>0</v>
      </c>
      <c r="U99" s="47">
        <f t="shared" si="38"/>
        <v>0</v>
      </c>
      <c r="V99" s="48">
        <f t="shared" si="39"/>
        <v>0</v>
      </c>
      <c r="W99" s="49">
        <f t="shared" si="40"/>
        <v>0</v>
      </c>
      <c r="X99" s="44">
        <f t="shared" si="41"/>
        <v>0</v>
      </c>
      <c r="Y99" s="44">
        <f t="shared" si="42"/>
        <v>0</v>
      </c>
      <c r="Z99" s="44">
        <f t="shared" si="43"/>
        <v>0</v>
      </c>
      <c r="AA99" s="50">
        <f t="shared" si="44"/>
        <v>0</v>
      </c>
      <c r="AB99" s="51">
        <f t="shared" si="45"/>
        <v>0</v>
      </c>
      <c r="AC99" s="44">
        <f t="shared" si="46"/>
        <v>0</v>
      </c>
      <c r="AD99" s="44">
        <f t="shared" si="47"/>
        <v>0</v>
      </c>
      <c r="AE99" s="44">
        <f t="shared" si="48"/>
        <v>0</v>
      </c>
      <c r="AF99" s="52" t="e">
        <f>HLOOKUP(I99,GasAvoidedCostsWOCC!$A$5:$G$50,G99+1,FALSE)</f>
        <v>#N/A</v>
      </c>
      <c r="AG99" s="44" t="e">
        <f t="shared" si="49"/>
        <v>#N/A</v>
      </c>
      <c r="AH99" s="52" t="e">
        <f>HLOOKUP(I99,GasAvoidedCostsWOCC!$A$5:$Q$50,T99+1,FALSE)</f>
        <v>#N/A</v>
      </c>
      <c r="AI99" s="44" t="e">
        <f t="shared" si="50"/>
        <v>#N/A</v>
      </c>
      <c r="AJ99" s="44" t="e">
        <f t="shared" si="51"/>
        <v>#N/A</v>
      </c>
      <c r="AK99" s="44" t="e">
        <f>HLOOKUP(I99,GasAvoidedCostsWOCC!$A$5:$Q$50,G99+1,FALSE)*J99*L99</f>
        <v>#N/A</v>
      </c>
      <c r="AL99" s="44" t="e">
        <f t="shared" si="52"/>
        <v>#N/A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8">
        <f t="shared" si="53"/>
        <v>0</v>
      </c>
      <c r="AO99" s="47">
        <f t="shared" si="54"/>
        <v>0</v>
      </c>
      <c r="AP99" s="47" t="e">
        <f t="shared" si="55"/>
        <v>#DIV/0!</v>
      </c>
    </row>
    <row r="100" spans="2:42">
      <c r="B100" s="37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7"/>
        <v>0</v>
      </c>
      <c r="U100" s="47">
        <f t="shared" si="38"/>
        <v>0</v>
      </c>
      <c r="V100" s="48">
        <f t="shared" si="39"/>
        <v>0</v>
      </c>
      <c r="W100" s="49">
        <f t="shared" si="40"/>
        <v>0</v>
      </c>
      <c r="X100" s="44">
        <f t="shared" si="41"/>
        <v>0</v>
      </c>
      <c r="Y100" s="44">
        <f t="shared" si="42"/>
        <v>0</v>
      </c>
      <c r="Z100" s="44">
        <f t="shared" si="43"/>
        <v>0</v>
      </c>
      <c r="AA100" s="50">
        <f t="shared" si="44"/>
        <v>0</v>
      </c>
      <c r="AB100" s="51">
        <f t="shared" si="45"/>
        <v>0</v>
      </c>
      <c r="AC100" s="44">
        <f t="shared" si="46"/>
        <v>0</v>
      </c>
      <c r="AD100" s="44">
        <f t="shared" si="47"/>
        <v>0</v>
      </c>
      <c r="AE100" s="44">
        <f t="shared" si="48"/>
        <v>0</v>
      </c>
      <c r="AF100" s="52" t="e">
        <f>HLOOKUP(I100,GasAvoidedCostsWOCC!$A$5:$G$50,G100+1,FALSE)</f>
        <v>#N/A</v>
      </c>
      <c r="AG100" s="44" t="e">
        <f t="shared" si="49"/>
        <v>#N/A</v>
      </c>
      <c r="AH100" s="52" t="e">
        <f>HLOOKUP(I100,GasAvoidedCostsWOCC!$A$5:$Q$50,T100+1,FALSE)</f>
        <v>#N/A</v>
      </c>
      <c r="AI100" s="44" t="e">
        <f t="shared" si="50"/>
        <v>#N/A</v>
      </c>
      <c r="AJ100" s="44" t="e">
        <f t="shared" si="51"/>
        <v>#N/A</v>
      </c>
      <c r="AK100" s="44" t="e">
        <f>HLOOKUP(I100,GasAvoidedCostsWOCC!$A$5:$Q$50,G100+1,FALSE)*J100*L100</f>
        <v>#N/A</v>
      </c>
      <c r="AL100" s="44" t="e">
        <f t="shared" si="52"/>
        <v>#N/A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8">
        <f t="shared" si="53"/>
        <v>0</v>
      </c>
      <c r="AO100" s="47">
        <f t="shared" si="54"/>
        <v>0</v>
      </c>
      <c r="AP100" s="47" t="e">
        <f t="shared" si="55"/>
        <v>#DIV/0!</v>
      </c>
    </row>
    <row r="101" spans="2:42">
      <c r="B101" s="37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7"/>
        <v>0</v>
      </c>
      <c r="U101" s="47">
        <f t="shared" si="38"/>
        <v>0</v>
      </c>
      <c r="V101" s="48">
        <f t="shared" si="39"/>
        <v>0</v>
      </c>
      <c r="W101" s="49">
        <f t="shared" si="40"/>
        <v>0</v>
      </c>
      <c r="X101" s="44">
        <f t="shared" si="41"/>
        <v>0</v>
      </c>
      <c r="Y101" s="44">
        <f t="shared" si="42"/>
        <v>0</v>
      </c>
      <c r="Z101" s="44">
        <f t="shared" si="43"/>
        <v>0</v>
      </c>
      <c r="AA101" s="50">
        <f t="shared" si="44"/>
        <v>0</v>
      </c>
      <c r="AB101" s="51">
        <f t="shared" si="45"/>
        <v>0</v>
      </c>
      <c r="AC101" s="44">
        <f t="shared" si="46"/>
        <v>0</v>
      </c>
      <c r="AD101" s="44">
        <f t="shared" si="47"/>
        <v>0</v>
      </c>
      <c r="AE101" s="44">
        <f t="shared" si="48"/>
        <v>0</v>
      </c>
      <c r="AF101" s="52" t="e">
        <f>HLOOKUP(I101,GasAvoidedCostsWOCC!$A$5:$G$50,G101+1,FALSE)</f>
        <v>#N/A</v>
      </c>
      <c r="AG101" s="44" t="e">
        <f t="shared" si="49"/>
        <v>#N/A</v>
      </c>
      <c r="AH101" s="52" t="e">
        <f>HLOOKUP(I101,GasAvoidedCostsWOCC!$A$5:$Q$50,T101+1,FALSE)</f>
        <v>#N/A</v>
      </c>
      <c r="AI101" s="44" t="e">
        <f t="shared" si="50"/>
        <v>#N/A</v>
      </c>
      <c r="AJ101" s="44" t="e">
        <f t="shared" si="51"/>
        <v>#N/A</v>
      </c>
      <c r="AK101" s="44" t="e">
        <f>HLOOKUP(I101,GasAvoidedCostsWOCC!$A$5:$Q$50,G101+1,FALSE)*J101*L101</f>
        <v>#N/A</v>
      </c>
      <c r="AL101" s="44" t="e">
        <f t="shared" si="52"/>
        <v>#N/A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8">
        <f t="shared" si="53"/>
        <v>0</v>
      </c>
      <c r="AO101" s="47">
        <f t="shared" si="54"/>
        <v>0</v>
      </c>
      <c r="AP101" s="47" t="e">
        <f t="shared" si="55"/>
        <v>#DIV/0!</v>
      </c>
    </row>
    <row r="102" spans="2:42">
      <c r="B102" s="37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7"/>
        <v>0</v>
      </c>
      <c r="U102" s="47">
        <f t="shared" si="38"/>
        <v>0</v>
      </c>
      <c r="V102" s="48">
        <f t="shared" si="39"/>
        <v>0</v>
      </c>
      <c r="W102" s="49">
        <f t="shared" si="40"/>
        <v>0</v>
      </c>
      <c r="X102" s="44">
        <f t="shared" si="41"/>
        <v>0</v>
      </c>
      <c r="Y102" s="44">
        <f t="shared" si="42"/>
        <v>0</v>
      </c>
      <c r="Z102" s="44">
        <f t="shared" si="43"/>
        <v>0</v>
      </c>
      <c r="AA102" s="50">
        <f t="shared" si="44"/>
        <v>0</v>
      </c>
      <c r="AB102" s="51">
        <f t="shared" si="45"/>
        <v>0</v>
      </c>
      <c r="AC102" s="44">
        <f t="shared" si="46"/>
        <v>0</v>
      </c>
      <c r="AD102" s="44">
        <f t="shared" si="47"/>
        <v>0</v>
      </c>
      <c r="AE102" s="44">
        <f t="shared" si="48"/>
        <v>0</v>
      </c>
      <c r="AF102" s="52" t="e">
        <f>HLOOKUP(I102,GasAvoidedCostsWOCC!$A$5:$G$50,G102+1,FALSE)</f>
        <v>#N/A</v>
      </c>
      <c r="AG102" s="44" t="e">
        <f t="shared" si="49"/>
        <v>#N/A</v>
      </c>
      <c r="AH102" s="52" t="e">
        <f>HLOOKUP(I102,GasAvoidedCostsWOCC!$A$5:$Q$50,T102+1,FALSE)</f>
        <v>#N/A</v>
      </c>
      <c r="AI102" s="44" t="e">
        <f t="shared" si="50"/>
        <v>#N/A</v>
      </c>
      <c r="AJ102" s="44" t="e">
        <f t="shared" si="51"/>
        <v>#N/A</v>
      </c>
      <c r="AK102" s="44" t="e">
        <f>HLOOKUP(I102,GasAvoidedCostsWOCC!$A$5:$Q$50,G102+1,FALSE)*J102*L102</f>
        <v>#N/A</v>
      </c>
      <c r="AL102" s="44" t="e">
        <f t="shared" si="52"/>
        <v>#N/A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8">
        <f t="shared" si="53"/>
        <v>0</v>
      </c>
      <c r="AO102" s="47">
        <f t="shared" si="54"/>
        <v>0</v>
      </c>
      <c r="AP102" s="47" t="e">
        <f t="shared" si="55"/>
        <v>#DIV/0!</v>
      </c>
    </row>
    <row r="103" spans="2:42">
      <c r="B103" s="37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7"/>
        <v>0</v>
      </c>
      <c r="U103" s="47">
        <f t="shared" si="38"/>
        <v>0</v>
      </c>
      <c r="V103" s="48">
        <f t="shared" si="39"/>
        <v>0</v>
      </c>
      <c r="W103" s="49">
        <f t="shared" si="40"/>
        <v>0</v>
      </c>
      <c r="X103" s="44">
        <f t="shared" si="41"/>
        <v>0</v>
      </c>
      <c r="Y103" s="44">
        <f t="shared" si="42"/>
        <v>0</v>
      </c>
      <c r="Z103" s="44">
        <f t="shared" si="43"/>
        <v>0</v>
      </c>
      <c r="AA103" s="50">
        <f t="shared" si="44"/>
        <v>0</v>
      </c>
      <c r="AB103" s="51">
        <f t="shared" si="45"/>
        <v>0</v>
      </c>
      <c r="AC103" s="44">
        <f t="shared" si="46"/>
        <v>0</v>
      </c>
      <c r="AD103" s="44">
        <f t="shared" si="47"/>
        <v>0</v>
      </c>
      <c r="AE103" s="44">
        <f t="shared" si="48"/>
        <v>0</v>
      </c>
      <c r="AF103" s="52" t="e">
        <f>HLOOKUP(I103,GasAvoidedCostsWOCC!$A$5:$G$50,G103+1,FALSE)</f>
        <v>#N/A</v>
      </c>
      <c r="AG103" s="44" t="e">
        <f t="shared" si="49"/>
        <v>#N/A</v>
      </c>
      <c r="AH103" s="52" t="e">
        <f>HLOOKUP(I103,GasAvoidedCostsWOCC!$A$5:$Q$50,T103+1,FALSE)</f>
        <v>#N/A</v>
      </c>
      <c r="AI103" s="44" t="e">
        <f t="shared" si="50"/>
        <v>#N/A</v>
      </c>
      <c r="AJ103" s="44" t="e">
        <f t="shared" si="51"/>
        <v>#N/A</v>
      </c>
      <c r="AK103" s="44" t="e">
        <f>HLOOKUP(I103,GasAvoidedCostsWOCC!$A$5:$Q$50,G103+1,FALSE)*J103*L103</f>
        <v>#N/A</v>
      </c>
      <c r="AL103" s="44" t="e">
        <f t="shared" si="52"/>
        <v>#N/A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8">
        <f t="shared" si="53"/>
        <v>0</v>
      </c>
      <c r="AO103" s="47">
        <f t="shared" si="54"/>
        <v>0</v>
      </c>
      <c r="AP103" s="47" t="e">
        <f t="shared" si="55"/>
        <v>#DIV/0!</v>
      </c>
    </row>
    <row r="104" spans="2:42">
      <c r="B104" s="37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7"/>
        <v>0</v>
      </c>
      <c r="U104" s="47">
        <f t="shared" si="38"/>
        <v>0</v>
      </c>
      <c r="V104" s="48">
        <f t="shared" si="39"/>
        <v>0</v>
      </c>
      <c r="W104" s="49">
        <f t="shared" si="40"/>
        <v>0</v>
      </c>
      <c r="X104" s="44">
        <f t="shared" si="41"/>
        <v>0</v>
      </c>
      <c r="Y104" s="44">
        <f t="shared" si="42"/>
        <v>0</v>
      </c>
      <c r="Z104" s="44">
        <f t="shared" si="43"/>
        <v>0</v>
      </c>
      <c r="AA104" s="50">
        <f t="shared" si="44"/>
        <v>0</v>
      </c>
      <c r="AB104" s="51">
        <f t="shared" si="45"/>
        <v>0</v>
      </c>
      <c r="AC104" s="44">
        <f t="shared" si="46"/>
        <v>0</v>
      </c>
      <c r="AD104" s="44">
        <f t="shared" si="47"/>
        <v>0</v>
      </c>
      <c r="AE104" s="44">
        <f t="shared" si="48"/>
        <v>0</v>
      </c>
      <c r="AF104" s="52" t="e">
        <f>HLOOKUP(I104,GasAvoidedCostsWOCC!$A$5:$G$50,G104+1,FALSE)</f>
        <v>#N/A</v>
      </c>
      <c r="AG104" s="44" t="e">
        <f t="shared" si="49"/>
        <v>#N/A</v>
      </c>
      <c r="AH104" s="52" t="e">
        <f>HLOOKUP(I104,GasAvoidedCostsWOCC!$A$5:$Q$50,T104+1,FALSE)</f>
        <v>#N/A</v>
      </c>
      <c r="AI104" s="44" t="e">
        <f t="shared" si="50"/>
        <v>#N/A</v>
      </c>
      <c r="AJ104" s="44" t="e">
        <f t="shared" si="51"/>
        <v>#N/A</v>
      </c>
      <c r="AK104" s="44" t="e">
        <f>HLOOKUP(I104,GasAvoidedCostsWOCC!$A$5:$Q$50,G104+1,FALSE)*J104*L104</f>
        <v>#N/A</v>
      </c>
      <c r="AL104" s="44" t="e">
        <f t="shared" si="52"/>
        <v>#N/A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8">
        <f t="shared" si="53"/>
        <v>0</v>
      </c>
      <c r="AO104" s="47">
        <f t="shared" si="54"/>
        <v>0</v>
      </c>
      <c r="AP104" s="47" t="e">
        <f t="shared" si="55"/>
        <v>#DIV/0!</v>
      </c>
    </row>
    <row r="105" spans="2:42">
      <c r="B105" s="37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7"/>
        <v>0</v>
      </c>
      <c r="U105" s="47">
        <f t="shared" si="38"/>
        <v>0</v>
      </c>
      <c r="V105" s="48">
        <f t="shared" si="39"/>
        <v>0</v>
      </c>
      <c r="W105" s="49">
        <f t="shared" si="40"/>
        <v>0</v>
      </c>
      <c r="X105" s="44">
        <f t="shared" si="41"/>
        <v>0</v>
      </c>
      <c r="Y105" s="44">
        <f t="shared" si="42"/>
        <v>0</v>
      </c>
      <c r="Z105" s="44">
        <f t="shared" si="43"/>
        <v>0</v>
      </c>
      <c r="AA105" s="50">
        <f t="shared" si="44"/>
        <v>0</v>
      </c>
      <c r="AB105" s="51">
        <f t="shared" si="45"/>
        <v>0</v>
      </c>
      <c r="AC105" s="44">
        <f t="shared" si="46"/>
        <v>0</v>
      </c>
      <c r="AD105" s="44">
        <f t="shared" si="47"/>
        <v>0</v>
      </c>
      <c r="AE105" s="44">
        <f t="shared" si="48"/>
        <v>0</v>
      </c>
      <c r="AF105" s="52" t="e">
        <f>HLOOKUP(I105,GasAvoidedCostsWOCC!$A$5:$G$50,G105+1,FALSE)</f>
        <v>#N/A</v>
      </c>
      <c r="AG105" s="44" t="e">
        <f t="shared" si="49"/>
        <v>#N/A</v>
      </c>
      <c r="AH105" s="52" t="e">
        <f>HLOOKUP(I105,GasAvoidedCostsWOCC!$A$5:$Q$50,T105+1,FALSE)</f>
        <v>#N/A</v>
      </c>
      <c r="AI105" s="44" t="e">
        <f t="shared" si="50"/>
        <v>#N/A</v>
      </c>
      <c r="AJ105" s="44" t="e">
        <f t="shared" si="51"/>
        <v>#N/A</v>
      </c>
      <c r="AK105" s="44" t="e">
        <f>HLOOKUP(I105,GasAvoidedCostsWOCC!$A$5:$Q$50,G105+1,FALSE)*J105*L105</f>
        <v>#N/A</v>
      </c>
      <c r="AL105" s="44" t="e">
        <f t="shared" si="52"/>
        <v>#N/A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8">
        <f t="shared" si="53"/>
        <v>0</v>
      </c>
      <c r="AO105" s="47">
        <f t="shared" si="54"/>
        <v>0</v>
      </c>
      <c r="AP105" s="47" t="e">
        <f t="shared" si="55"/>
        <v>#DIV/0!</v>
      </c>
    </row>
    <row r="106" spans="2:42">
      <c r="B106" s="37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7"/>
        <v>0</v>
      </c>
      <c r="U106" s="47">
        <f t="shared" si="38"/>
        <v>0</v>
      </c>
      <c r="V106" s="48">
        <f t="shared" si="39"/>
        <v>0</v>
      </c>
      <c r="W106" s="49">
        <f t="shared" si="40"/>
        <v>0</v>
      </c>
      <c r="X106" s="44">
        <f t="shared" si="41"/>
        <v>0</v>
      </c>
      <c r="Y106" s="44">
        <f t="shared" si="42"/>
        <v>0</v>
      </c>
      <c r="Z106" s="44">
        <f t="shared" si="43"/>
        <v>0</v>
      </c>
      <c r="AA106" s="50">
        <f t="shared" si="44"/>
        <v>0</v>
      </c>
      <c r="AB106" s="51">
        <f t="shared" si="45"/>
        <v>0</v>
      </c>
      <c r="AC106" s="44">
        <f t="shared" si="46"/>
        <v>0</v>
      </c>
      <c r="AD106" s="44">
        <f t="shared" si="47"/>
        <v>0</v>
      </c>
      <c r="AE106" s="44">
        <f t="shared" si="48"/>
        <v>0</v>
      </c>
      <c r="AF106" s="52" t="e">
        <f>HLOOKUP(I106,GasAvoidedCostsWOCC!$A$5:$G$50,G106+1,FALSE)</f>
        <v>#N/A</v>
      </c>
      <c r="AG106" s="44" t="e">
        <f t="shared" si="49"/>
        <v>#N/A</v>
      </c>
      <c r="AH106" s="52" t="e">
        <f>HLOOKUP(I106,GasAvoidedCostsWOCC!$A$5:$Q$50,T106+1,FALSE)</f>
        <v>#N/A</v>
      </c>
      <c r="AI106" s="44" t="e">
        <f t="shared" si="50"/>
        <v>#N/A</v>
      </c>
      <c r="AJ106" s="44" t="e">
        <f t="shared" si="51"/>
        <v>#N/A</v>
      </c>
      <c r="AK106" s="44" t="e">
        <f>HLOOKUP(I106,GasAvoidedCostsWOCC!$A$5:$Q$50,G106+1,FALSE)*J106*L106</f>
        <v>#N/A</v>
      </c>
      <c r="AL106" s="44" t="e">
        <f t="shared" si="52"/>
        <v>#N/A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8">
        <f t="shared" si="53"/>
        <v>0</v>
      </c>
      <c r="AO106" s="47">
        <f t="shared" si="54"/>
        <v>0</v>
      </c>
      <c r="AP106" s="47" t="e">
        <f t="shared" si="55"/>
        <v>#DIV/0!</v>
      </c>
    </row>
    <row r="107" spans="2:42">
      <c r="B107" s="37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7"/>
        <v>0</v>
      </c>
      <c r="U107" s="47">
        <f t="shared" si="38"/>
        <v>0</v>
      </c>
      <c r="V107" s="48">
        <f t="shared" si="39"/>
        <v>0</v>
      </c>
      <c r="W107" s="49">
        <f t="shared" si="40"/>
        <v>0</v>
      </c>
      <c r="X107" s="44">
        <f t="shared" si="41"/>
        <v>0</v>
      </c>
      <c r="Y107" s="44">
        <f t="shared" si="42"/>
        <v>0</v>
      </c>
      <c r="Z107" s="44">
        <f t="shared" si="43"/>
        <v>0</v>
      </c>
      <c r="AA107" s="50">
        <f t="shared" si="44"/>
        <v>0</v>
      </c>
      <c r="AB107" s="51">
        <f t="shared" si="45"/>
        <v>0</v>
      </c>
      <c r="AC107" s="44">
        <f t="shared" si="46"/>
        <v>0</v>
      </c>
      <c r="AD107" s="44">
        <f t="shared" si="47"/>
        <v>0</v>
      </c>
      <c r="AE107" s="44">
        <f t="shared" si="48"/>
        <v>0</v>
      </c>
      <c r="AF107" s="52" t="e">
        <f>HLOOKUP(I107,GasAvoidedCostsWOCC!$A$5:$G$50,G107+1,FALSE)</f>
        <v>#N/A</v>
      </c>
      <c r="AG107" s="44" t="e">
        <f t="shared" si="49"/>
        <v>#N/A</v>
      </c>
      <c r="AH107" s="52" t="e">
        <f>HLOOKUP(I107,GasAvoidedCostsWOCC!$A$5:$Q$50,T107+1,FALSE)</f>
        <v>#N/A</v>
      </c>
      <c r="AI107" s="44" t="e">
        <f t="shared" si="50"/>
        <v>#N/A</v>
      </c>
      <c r="AJ107" s="44" t="e">
        <f t="shared" si="51"/>
        <v>#N/A</v>
      </c>
      <c r="AK107" s="44" t="e">
        <f>HLOOKUP(I107,GasAvoidedCostsWOCC!$A$5:$Q$50,G107+1,FALSE)*J107*L107</f>
        <v>#N/A</v>
      </c>
      <c r="AL107" s="44" t="e">
        <f t="shared" si="52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3"/>
        <v>0</v>
      </c>
      <c r="AO107" s="47">
        <f t="shared" si="54"/>
        <v>0</v>
      </c>
      <c r="AP107" s="47" t="e">
        <f t="shared" si="55"/>
        <v>#DIV/0!</v>
      </c>
    </row>
    <row r="108" spans="2:42">
      <c r="B108" s="37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7"/>
        <v>0</v>
      </c>
      <c r="U108" s="47">
        <f t="shared" si="38"/>
        <v>0</v>
      </c>
      <c r="V108" s="48">
        <f t="shared" si="39"/>
        <v>0</v>
      </c>
      <c r="W108" s="49">
        <f t="shared" si="40"/>
        <v>0</v>
      </c>
      <c r="X108" s="44">
        <f t="shared" si="41"/>
        <v>0</v>
      </c>
      <c r="Y108" s="44">
        <f t="shared" si="42"/>
        <v>0</v>
      </c>
      <c r="Z108" s="44">
        <f t="shared" si="43"/>
        <v>0</v>
      </c>
      <c r="AA108" s="50">
        <f t="shared" si="44"/>
        <v>0</v>
      </c>
      <c r="AB108" s="51">
        <f t="shared" si="45"/>
        <v>0</v>
      </c>
      <c r="AC108" s="44">
        <f t="shared" si="46"/>
        <v>0</v>
      </c>
      <c r="AD108" s="44">
        <f t="shared" si="47"/>
        <v>0</v>
      </c>
      <c r="AE108" s="44">
        <f t="shared" si="48"/>
        <v>0</v>
      </c>
      <c r="AF108" s="52" t="e">
        <f>HLOOKUP(I108,GasAvoidedCostsWOCC!$A$5:$G$50,G108+1,FALSE)</f>
        <v>#N/A</v>
      </c>
      <c r="AG108" s="44" t="e">
        <f t="shared" si="49"/>
        <v>#N/A</v>
      </c>
      <c r="AH108" s="52" t="e">
        <f>HLOOKUP(I108,GasAvoidedCostsWOCC!$A$5:$Q$50,T108+1,FALSE)</f>
        <v>#N/A</v>
      </c>
      <c r="AI108" s="44" t="e">
        <f t="shared" si="50"/>
        <v>#N/A</v>
      </c>
      <c r="AJ108" s="44" t="e">
        <f t="shared" si="51"/>
        <v>#N/A</v>
      </c>
      <c r="AK108" s="44" t="e">
        <f>HLOOKUP(I108,GasAvoidedCostsWOCC!$A$5:$Q$50,G108+1,FALSE)*J108*L108</f>
        <v>#N/A</v>
      </c>
      <c r="AL108" s="44" t="e">
        <f t="shared" si="52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3"/>
        <v>0</v>
      </c>
      <c r="AO108" s="47">
        <f t="shared" si="54"/>
        <v>0</v>
      </c>
      <c r="AP108" s="47" t="e">
        <f t="shared" si="55"/>
        <v>#DIV/0!</v>
      </c>
    </row>
    <row r="109" spans="2:42">
      <c r="B109" s="37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7"/>
        <v>0</v>
      </c>
      <c r="U109" s="47">
        <f t="shared" si="38"/>
        <v>0</v>
      </c>
      <c r="V109" s="48">
        <f t="shared" si="39"/>
        <v>0</v>
      </c>
      <c r="W109" s="49">
        <f t="shared" si="40"/>
        <v>0</v>
      </c>
      <c r="X109" s="44">
        <f t="shared" si="41"/>
        <v>0</v>
      </c>
      <c r="Y109" s="44">
        <f t="shared" si="42"/>
        <v>0</v>
      </c>
      <c r="Z109" s="44">
        <f t="shared" si="43"/>
        <v>0</v>
      </c>
      <c r="AA109" s="50">
        <f t="shared" si="44"/>
        <v>0</v>
      </c>
      <c r="AB109" s="51">
        <f t="shared" si="45"/>
        <v>0</v>
      </c>
      <c r="AC109" s="44">
        <f t="shared" si="46"/>
        <v>0</v>
      </c>
      <c r="AD109" s="44">
        <f t="shared" si="47"/>
        <v>0</v>
      </c>
      <c r="AE109" s="44">
        <f t="shared" si="48"/>
        <v>0</v>
      </c>
      <c r="AF109" s="52" t="e">
        <f>HLOOKUP(I109,GasAvoidedCostsWOCC!$A$5:$G$50,G109+1,FALSE)</f>
        <v>#N/A</v>
      </c>
      <c r="AG109" s="44" t="e">
        <f t="shared" si="49"/>
        <v>#N/A</v>
      </c>
      <c r="AH109" s="52" t="e">
        <f>HLOOKUP(I109,GasAvoidedCostsWOCC!$A$5:$Q$50,T109+1,FALSE)</f>
        <v>#N/A</v>
      </c>
      <c r="AI109" s="44" t="e">
        <f t="shared" si="50"/>
        <v>#N/A</v>
      </c>
      <c r="AJ109" s="44" t="e">
        <f t="shared" si="51"/>
        <v>#N/A</v>
      </c>
      <c r="AK109" s="44" t="e">
        <f>HLOOKUP(I109,GasAvoidedCostsWOCC!$A$5:$Q$50,G109+1,FALSE)*J109*L109</f>
        <v>#N/A</v>
      </c>
      <c r="AL109" s="44" t="e">
        <f t="shared" si="52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3"/>
        <v>0</v>
      </c>
      <c r="AO109" s="47">
        <f t="shared" si="54"/>
        <v>0</v>
      </c>
      <c r="AP109" s="47" t="e">
        <f t="shared" si="55"/>
        <v>#DIV/0!</v>
      </c>
    </row>
    <row r="110" spans="2:42">
      <c r="B110" s="37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7"/>
        <v>0</v>
      </c>
      <c r="U110" s="47">
        <f t="shared" si="38"/>
        <v>0</v>
      </c>
      <c r="V110" s="48">
        <f t="shared" si="39"/>
        <v>0</v>
      </c>
      <c r="W110" s="49">
        <f t="shared" si="40"/>
        <v>0</v>
      </c>
      <c r="X110" s="44">
        <f t="shared" si="41"/>
        <v>0</v>
      </c>
      <c r="Y110" s="44">
        <f t="shared" si="42"/>
        <v>0</v>
      </c>
      <c r="Z110" s="44">
        <f t="shared" si="43"/>
        <v>0</v>
      </c>
      <c r="AA110" s="50">
        <f t="shared" si="44"/>
        <v>0</v>
      </c>
      <c r="AB110" s="51">
        <f t="shared" si="45"/>
        <v>0</v>
      </c>
      <c r="AC110" s="44">
        <f t="shared" si="46"/>
        <v>0</v>
      </c>
      <c r="AD110" s="44">
        <f t="shared" si="47"/>
        <v>0</v>
      </c>
      <c r="AE110" s="44">
        <f t="shared" si="48"/>
        <v>0</v>
      </c>
      <c r="AF110" s="52" t="e">
        <f>HLOOKUP(I110,GasAvoidedCostsWOCC!$A$5:$G$50,G110+1,FALSE)</f>
        <v>#N/A</v>
      </c>
      <c r="AG110" s="44" t="e">
        <f t="shared" si="49"/>
        <v>#N/A</v>
      </c>
      <c r="AH110" s="52" t="e">
        <f>HLOOKUP(I110,GasAvoidedCostsWOCC!$A$5:$Q$50,T110+1,FALSE)</f>
        <v>#N/A</v>
      </c>
      <c r="AI110" s="44" t="e">
        <f t="shared" si="50"/>
        <v>#N/A</v>
      </c>
      <c r="AJ110" s="44" t="e">
        <f t="shared" si="51"/>
        <v>#N/A</v>
      </c>
      <c r="AK110" s="44" t="e">
        <f>HLOOKUP(I110,GasAvoidedCostsWOCC!$A$5:$Q$50,G110+1,FALSE)*J110*L110</f>
        <v>#N/A</v>
      </c>
      <c r="AL110" s="44" t="e">
        <f t="shared" si="52"/>
        <v>#N/A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8">
        <f t="shared" si="53"/>
        <v>0</v>
      </c>
      <c r="AO110" s="47">
        <f t="shared" si="54"/>
        <v>0</v>
      </c>
      <c r="AP110" s="47" t="e">
        <f t="shared" si="55"/>
        <v>#DIV/0!</v>
      </c>
    </row>
    <row r="111" spans="2:42">
      <c r="B111" s="37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7"/>
        <v>0</v>
      </c>
      <c r="U111" s="47">
        <f t="shared" si="38"/>
        <v>0</v>
      </c>
      <c r="V111" s="48">
        <f t="shared" si="39"/>
        <v>0</v>
      </c>
      <c r="W111" s="49">
        <f t="shared" si="40"/>
        <v>0</v>
      </c>
      <c r="X111" s="44">
        <f t="shared" si="41"/>
        <v>0</v>
      </c>
      <c r="Y111" s="44">
        <f t="shared" si="42"/>
        <v>0</v>
      </c>
      <c r="Z111" s="44">
        <f t="shared" si="43"/>
        <v>0</v>
      </c>
      <c r="AA111" s="50">
        <f t="shared" si="44"/>
        <v>0</v>
      </c>
      <c r="AB111" s="51">
        <f t="shared" si="45"/>
        <v>0</v>
      </c>
      <c r="AC111" s="44">
        <f t="shared" si="46"/>
        <v>0</v>
      </c>
      <c r="AD111" s="44">
        <f t="shared" si="47"/>
        <v>0</v>
      </c>
      <c r="AE111" s="44">
        <f t="shared" si="48"/>
        <v>0</v>
      </c>
      <c r="AF111" s="52" t="e">
        <f>HLOOKUP(I111,GasAvoidedCostsWOCC!$A$5:$G$50,G111+1,FALSE)</f>
        <v>#N/A</v>
      </c>
      <c r="AG111" s="44" t="e">
        <f t="shared" si="49"/>
        <v>#N/A</v>
      </c>
      <c r="AH111" s="52" t="e">
        <f>HLOOKUP(I111,GasAvoidedCostsWOCC!$A$5:$Q$50,T111+1,FALSE)</f>
        <v>#N/A</v>
      </c>
      <c r="AI111" s="44" t="e">
        <f t="shared" si="50"/>
        <v>#N/A</v>
      </c>
      <c r="AJ111" s="44" t="e">
        <f t="shared" si="51"/>
        <v>#N/A</v>
      </c>
      <c r="AK111" s="44" t="e">
        <f>HLOOKUP(I111,GasAvoidedCostsWOCC!$A$5:$Q$50,G111+1,FALSE)*J111*L111</f>
        <v>#N/A</v>
      </c>
      <c r="AL111" s="44" t="e">
        <f t="shared" si="52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3"/>
        <v>0</v>
      </c>
      <c r="AO111" s="47">
        <f t="shared" si="54"/>
        <v>0</v>
      </c>
      <c r="AP111" s="47" t="e">
        <f t="shared" si="55"/>
        <v>#DIV/0!</v>
      </c>
    </row>
    <row r="112" spans="2:42">
      <c r="B112" s="37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7"/>
        <v>0</v>
      </c>
      <c r="U112" s="47">
        <f t="shared" si="38"/>
        <v>0</v>
      </c>
      <c r="V112" s="48">
        <f t="shared" si="39"/>
        <v>0</v>
      </c>
      <c r="W112" s="49">
        <f t="shared" si="40"/>
        <v>0</v>
      </c>
      <c r="X112" s="44">
        <f t="shared" si="41"/>
        <v>0</v>
      </c>
      <c r="Y112" s="44">
        <f t="shared" si="42"/>
        <v>0</v>
      </c>
      <c r="Z112" s="44">
        <f t="shared" si="43"/>
        <v>0</v>
      </c>
      <c r="AA112" s="50">
        <f t="shared" si="44"/>
        <v>0</v>
      </c>
      <c r="AB112" s="51">
        <f t="shared" si="45"/>
        <v>0</v>
      </c>
      <c r="AC112" s="44">
        <f t="shared" si="46"/>
        <v>0</v>
      </c>
      <c r="AD112" s="44">
        <f t="shared" si="47"/>
        <v>0</v>
      </c>
      <c r="AE112" s="44">
        <f t="shared" si="48"/>
        <v>0</v>
      </c>
      <c r="AF112" s="52" t="e">
        <f>HLOOKUP(I112,GasAvoidedCostsWOCC!$A$5:$G$50,G112+1,FALSE)</f>
        <v>#N/A</v>
      </c>
      <c r="AG112" s="44" t="e">
        <f t="shared" si="49"/>
        <v>#N/A</v>
      </c>
      <c r="AH112" s="52" t="e">
        <f>HLOOKUP(I112,GasAvoidedCostsWOCC!$A$5:$Q$50,T112+1,FALSE)</f>
        <v>#N/A</v>
      </c>
      <c r="AI112" s="44" t="e">
        <f t="shared" si="50"/>
        <v>#N/A</v>
      </c>
      <c r="AJ112" s="44" t="e">
        <f t="shared" si="51"/>
        <v>#N/A</v>
      </c>
      <c r="AK112" s="44" t="e">
        <f>HLOOKUP(I112,GasAvoidedCostsWOCC!$A$5:$Q$50,G112+1,FALSE)*J112*L112</f>
        <v>#N/A</v>
      </c>
      <c r="AL112" s="44" t="e">
        <f t="shared" si="52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3"/>
        <v>0</v>
      </c>
      <c r="AO112" s="47">
        <f t="shared" si="54"/>
        <v>0</v>
      </c>
      <c r="AP112" s="47" t="e">
        <f t="shared" si="55"/>
        <v>#DIV/0!</v>
      </c>
    </row>
    <row r="113" spans="2:42">
      <c r="B113" s="37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7"/>
        <v>0</v>
      </c>
      <c r="U113" s="47">
        <f t="shared" si="38"/>
        <v>0</v>
      </c>
      <c r="V113" s="48">
        <f t="shared" si="39"/>
        <v>0</v>
      </c>
      <c r="W113" s="49">
        <f t="shared" si="40"/>
        <v>0</v>
      </c>
      <c r="X113" s="44">
        <f t="shared" si="41"/>
        <v>0</v>
      </c>
      <c r="Y113" s="44">
        <f t="shared" si="42"/>
        <v>0</v>
      </c>
      <c r="Z113" s="44">
        <f t="shared" si="43"/>
        <v>0</v>
      </c>
      <c r="AA113" s="50">
        <f t="shared" si="44"/>
        <v>0</v>
      </c>
      <c r="AB113" s="51">
        <f t="shared" si="45"/>
        <v>0</v>
      </c>
      <c r="AC113" s="44">
        <f t="shared" si="46"/>
        <v>0</v>
      </c>
      <c r="AD113" s="44">
        <f t="shared" si="47"/>
        <v>0</v>
      </c>
      <c r="AE113" s="44">
        <f t="shared" si="48"/>
        <v>0</v>
      </c>
      <c r="AF113" s="52" t="e">
        <f>HLOOKUP(I113,GasAvoidedCostsWOCC!$A$5:$G$50,G113+1,FALSE)</f>
        <v>#N/A</v>
      </c>
      <c r="AG113" s="44" t="e">
        <f t="shared" si="49"/>
        <v>#N/A</v>
      </c>
      <c r="AH113" s="52" t="e">
        <f>HLOOKUP(I113,GasAvoidedCostsWOCC!$A$5:$Q$50,T113+1,FALSE)</f>
        <v>#N/A</v>
      </c>
      <c r="AI113" s="44" t="e">
        <f t="shared" si="50"/>
        <v>#N/A</v>
      </c>
      <c r="AJ113" s="44" t="e">
        <f t="shared" si="51"/>
        <v>#N/A</v>
      </c>
      <c r="AK113" s="44" t="e">
        <f>HLOOKUP(I113,GasAvoidedCostsWOCC!$A$5:$Q$50,G113+1,FALSE)*J113*L113</f>
        <v>#N/A</v>
      </c>
      <c r="AL113" s="44" t="e">
        <f t="shared" si="52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3"/>
        <v>0</v>
      </c>
      <c r="AO113" s="47">
        <f t="shared" si="54"/>
        <v>0</v>
      </c>
      <c r="AP113" s="47" t="e">
        <f t="shared" si="55"/>
        <v>#DIV/0!</v>
      </c>
    </row>
    <row r="114" spans="2:42">
      <c r="B114" s="37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7"/>
        <v>0</v>
      </c>
      <c r="U114" s="47">
        <f t="shared" si="38"/>
        <v>0</v>
      </c>
      <c r="V114" s="48">
        <f t="shared" si="39"/>
        <v>0</v>
      </c>
      <c r="W114" s="49">
        <f t="shared" si="40"/>
        <v>0</v>
      </c>
      <c r="X114" s="44">
        <f t="shared" si="41"/>
        <v>0</v>
      </c>
      <c r="Y114" s="44">
        <f t="shared" si="42"/>
        <v>0</v>
      </c>
      <c r="Z114" s="44">
        <f t="shared" si="43"/>
        <v>0</v>
      </c>
      <c r="AA114" s="50">
        <f t="shared" si="44"/>
        <v>0</v>
      </c>
      <c r="AB114" s="51">
        <f t="shared" si="45"/>
        <v>0</v>
      </c>
      <c r="AC114" s="44">
        <f t="shared" si="46"/>
        <v>0</v>
      </c>
      <c r="AD114" s="44">
        <f t="shared" si="47"/>
        <v>0</v>
      </c>
      <c r="AE114" s="44">
        <f t="shared" si="48"/>
        <v>0</v>
      </c>
      <c r="AF114" s="52" t="e">
        <f>HLOOKUP(I114,GasAvoidedCostsWOCC!$A$5:$G$50,G114+1,FALSE)</f>
        <v>#N/A</v>
      </c>
      <c r="AG114" s="44" t="e">
        <f t="shared" si="49"/>
        <v>#N/A</v>
      </c>
      <c r="AH114" s="52" t="e">
        <f>HLOOKUP(I114,GasAvoidedCostsWOCC!$A$5:$Q$50,T114+1,FALSE)</f>
        <v>#N/A</v>
      </c>
      <c r="AI114" s="44" t="e">
        <f t="shared" si="50"/>
        <v>#N/A</v>
      </c>
      <c r="AJ114" s="44" t="e">
        <f t="shared" si="51"/>
        <v>#N/A</v>
      </c>
      <c r="AK114" s="44" t="e">
        <f>HLOOKUP(I114,GasAvoidedCostsWOCC!$A$5:$Q$50,G114+1,FALSE)*J114*L114</f>
        <v>#N/A</v>
      </c>
      <c r="AL114" s="44" t="e">
        <f t="shared" si="52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3"/>
        <v>0</v>
      </c>
      <c r="AO114" s="47">
        <f t="shared" si="54"/>
        <v>0</v>
      </c>
      <c r="AP114" s="47" t="e">
        <f t="shared" si="55"/>
        <v>#DIV/0!</v>
      </c>
    </row>
    <row r="115" spans="2:42">
      <c r="B115" s="37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7"/>
        <v>0</v>
      </c>
      <c r="U115" s="47">
        <f t="shared" si="38"/>
        <v>0</v>
      </c>
      <c r="V115" s="48">
        <f t="shared" si="39"/>
        <v>0</v>
      </c>
      <c r="W115" s="49">
        <f t="shared" si="40"/>
        <v>0</v>
      </c>
      <c r="X115" s="44">
        <f t="shared" si="41"/>
        <v>0</v>
      </c>
      <c r="Y115" s="44">
        <f t="shared" si="42"/>
        <v>0</v>
      </c>
      <c r="Z115" s="44">
        <f t="shared" si="43"/>
        <v>0</v>
      </c>
      <c r="AA115" s="50">
        <f t="shared" si="44"/>
        <v>0</v>
      </c>
      <c r="AB115" s="51">
        <f t="shared" si="45"/>
        <v>0</v>
      </c>
      <c r="AC115" s="44">
        <f t="shared" si="46"/>
        <v>0</v>
      </c>
      <c r="AD115" s="44">
        <f t="shared" si="47"/>
        <v>0</v>
      </c>
      <c r="AE115" s="44">
        <f t="shared" si="48"/>
        <v>0</v>
      </c>
      <c r="AF115" s="52" t="e">
        <f>HLOOKUP(I115,GasAvoidedCostsWOCC!$A$5:$G$50,G115+1,FALSE)</f>
        <v>#N/A</v>
      </c>
      <c r="AG115" s="44" t="e">
        <f t="shared" si="49"/>
        <v>#N/A</v>
      </c>
      <c r="AH115" s="52" t="e">
        <f>HLOOKUP(I115,GasAvoidedCostsWOCC!$A$5:$Q$50,T115+1,FALSE)</f>
        <v>#N/A</v>
      </c>
      <c r="AI115" s="44" t="e">
        <f t="shared" si="50"/>
        <v>#N/A</v>
      </c>
      <c r="AJ115" s="44" t="e">
        <f t="shared" si="51"/>
        <v>#N/A</v>
      </c>
      <c r="AK115" s="44" t="e">
        <f>HLOOKUP(I115,GasAvoidedCostsWOCC!$A$5:$Q$50,G115+1,FALSE)*J115*L115</f>
        <v>#N/A</v>
      </c>
      <c r="AL115" s="44" t="e">
        <f t="shared" si="52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3"/>
        <v>0</v>
      </c>
      <c r="AO115" s="47">
        <f t="shared" si="54"/>
        <v>0</v>
      </c>
      <c r="AP115" s="47" t="e">
        <f t="shared" si="55"/>
        <v>#DIV/0!</v>
      </c>
    </row>
    <row r="116" spans="2:42">
      <c r="B116" s="37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7"/>
        <v>0</v>
      </c>
      <c r="U116" s="47">
        <f t="shared" si="38"/>
        <v>0</v>
      </c>
      <c r="V116" s="48">
        <f t="shared" si="39"/>
        <v>0</v>
      </c>
      <c r="W116" s="49">
        <f t="shared" si="40"/>
        <v>0</v>
      </c>
      <c r="X116" s="44">
        <f t="shared" si="41"/>
        <v>0</v>
      </c>
      <c r="Y116" s="44">
        <f t="shared" si="42"/>
        <v>0</v>
      </c>
      <c r="Z116" s="44">
        <f t="shared" si="43"/>
        <v>0</v>
      </c>
      <c r="AA116" s="50">
        <f t="shared" si="44"/>
        <v>0</v>
      </c>
      <c r="AB116" s="51">
        <f t="shared" si="45"/>
        <v>0</v>
      </c>
      <c r="AC116" s="44">
        <f t="shared" si="46"/>
        <v>0</v>
      </c>
      <c r="AD116" s="44">
        <f t="shared" si="47"/>
        <v>0</v>
      </c>
      <c r="AE116" s="44">
        <f t="shared" si="48"/>
        <v>0</v>
      </c>
      <c r="AF116" s="52" t="e">
        <f>HLOOKUP(I116,GasAvoidedCostsWOCC!$A$5:$G$50,G116+1,FALSE)</f>
        <v>#N/A</v>
      </c>
      <c r="AG116" s="44" t="e">
        <f t="shared" si="49"/>
        <v>#N/A</v>
      </c>
      <c r="AH116" s="52" t="e">
        <f>HLOOKUP(I116,GasAvoidedCostsWOCC!$A$5:$Q$50,T116+1,FALSE)</f>
        <v>#N/A</v>
      </c>
      <c r="AI116" s="44" t="e">
        <f t="shared" si="50"/>
        <v>#N/A</v>
      </c>
      <c r="AJ116" s="44" t="e">
        <f t="shared" si="51"/>
        <v>#N/A</v>
      </c>
      <c r="AK116" s="44" t="e">
        <f>HLOOKUP(I116,GasAvoidedCostsWOCC!$A$5:$Q$50,G116+1,FALSE)*J116*L116</f>
        <v>#N/A</v>
      </c>
      <c r="AL116" s="44" t="e">
        <f t="shared" si="52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3"/>
        <v>0</v>
      </c>
      <c r="AO116" s="47">
        <f t="shared" si="54"/>
        <v>0</v>
      </c>
      <c r="AP116" s="47" t="e">
        <f t="shared" si="55"/>
        <v>#DIV/0!</v>
      </c>
    </row>
    <row r="117" spans="2:42">
      <c r="B117" s="37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7"/>
        <v>0</v>
      </c>
      <c r="U117" s="47">
        <f t="shared" si="38"/>
        <v>0</v>
      </c>
      <c r="V117" s="48">
        <f t="shared" si="39"/>
        <v>0</v>
      </c>
      <c r="W117" s="49">
        <f t="shared" si="40"/>
        <v>0</v>
      </c>
      <c r="X117" s="44">
        <f t="shared" si="41"/>
        <v>0</v>
      </c>
      <c r="Y117" s="44">
        <f t="shared" si="42"/>
        <v>0</v>
      </c>
      <c r="Z117" s="44">
        <f t="shared" si="43"/>
        <v>0</v>
      </c>
      <c r="AA117" s="50">
        <f t="shared" si="44"/>
        <v>0</v>
      </c>
      <c r="AB117" s="51">
        <f t="shared" si="45"/>
        <v>0</v>
      </c>
      <c r="AC117" s="44">
        <f t="shared" si="46"/>
        <v>0</v>
      </c>
      <c r="AD117" s="44">
        <f t="shared" si="47"/>
        <v>0</v>
      </c>
      <c r="AE117" s="44">
        <f t="shared" si="48"/>
        <v>0</v>
      </c>
      <c r="AF117" s="52" t="e">
        <f>HLOOKUP(I117,GasAvoidedCostsWOCC!$A$5:$G$50,G117+1,FALSE)</f>
        <v>#N/A</v>
      </c>
      <c r="AG117" s="44" t="e">
        <f t="shared" si="49"/>
        <v>#N/A</v>
      </c>
      <c r="AH117" s="52" t="e">
        <f>HLOOKUP(I117,GasAvoidedCostsWOCC!$A$5:$Q$50,T117+1,FALSE)</f>
        <v>#N/A</v>
      </c>
      <c r="AI117" s="44" t="e">
        <f t="shared" si="50"/>
        <v>#N/A</v>
      </c>
      <c r="AJ117" s="44" t="e">
        <f t="shared" si="51"/>
        <v>#N/A</v>
      </c>
      <c r="AK117" s="44" t="e">
        <f>HLOOKUP(I117,GasAvoidedCostsWOCC!$A$5:$Q$50,G117+1,FALSE)*J117*L117</f>
        <v>#N/A</v>
      </c>
      <c r="AL117" s="44" t="e">
        <f t="shared" si="52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3"/>
        <v>0</v>
      </c>
      <c r="AO117" s="47">
        <f t="shared" si="54"/>
        <v>0</v>
      </c>
      <c r="AP117" s="47" t="e">
        <f t="shared" si="55"/>
        <v>#DIV/0!</v>
      </c>
    </row>
    <row r="118" spans="2:42">
      <c r="B118" s="37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7"/>
        <v>0</v>
      </c>
      <c r="U118" s="47">
        <f t="shared" si="38"/>
        <v>0</v>
      </c>
      <c r="V118" s="48">
        <f t="shared" si="39"/>
        <v>0</v>
      </c>
      <c r="W118" s="49">
        <f t="shared" si="40"/>
        <v>0</v>
      </c>
      <c r="X118" s="44">
        <f t="shared" si="41"/>
        <v>0</v>
      </c>
      <c r="Y118" s="44">
        <f t="shared" si="42"/>
        <v>0</v>
      </c>
      <c r="Z118" s="44">
        <f t="shared" si="43"/>
        <v>0</v>
      </c>
      <c r="AA118" s="50">
        <f t="shared" si="44"/>
        <v>0</v>
      </c>
      <c r="AB118" s="51">
        <f t="shared" si="45"/>
        <v>0</v>
      </c>
      <c r="AC118" s="44">
        <f t="shared" si="46"/>
        <v>0</v>
      </c>
      <c r="AD118" s="44">
        <f t="shared" si="47"/>
        <v>0</v>
      </c>
      <c r="AE118" s="44">
        <f t="shared" si="48"/>
        <v>0</v>
      </c>
      <c r="AF118" s="52" t="e">
        <f>HLOOKUP(I118,GasAvoidedCostsWOCC!$A$5:$G$50,G118+1,FALSE)</f>
        <v>#N/A</v>
      </c>
      <c r="AG118" s="44" t="e">
        <f t="shared" si="49"/>
        <v>#N/A</v>
      </c>
      <c r="AH118" s="52" t="e">
        <f>HLOOKUP(I118,GasAvoidedCostsWOCC!$A$5:$Q$50,T118+1,FALSE)</f>
        <v>#N/A</v>
      </c>
      <c r="AI118" s="44" t="e">
        <f t="shared" si="50"/>
        <v>#N/A</v>
      </c>
      <c r="AJ118" s="44" t="e">
        <f t="shared" si="51"/>
        <v>#N/A</v>
      </c>
      <c r="AK118" s="44" t="e">
        <f>HLOOKUP(I118,GasAvoidedCostsWOCC!$A$5:$Q$50,G118+1,FALSE)*J118*L118</f>
        <v>#N/A</v>
      </c>
      <c r="AL118" s="44" t="e">
        <f t="shared" si="52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3"/>
        <v>0</v>
      </c>
      <c r="AO118" s="47">
        <f t="shared" si="54"/>
        <v>0</v>
      </c>
      <c r="AP118" s="47" t="e">
        <f t="shared" si="55"/>
        <v>#DIV/0!</v>
      </c>
    </row>
    <row r="119" spans="2:42">
      <c r="B119" s="37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7"/>
        <v>0</v>
      </c>
      <c r="U119" s="47">
        <f t="shared" si="38"/>
        <v>0</v>
      </c>
      <c r="V119" s="48">
        <f t="shared" si="39"/>
        <v>0</v>
      </c>
      <c r="W119" s="49">
        <f t="shared" si="40"/>
        <v>0</v>
      </c>
      <c r="X119" s="44">
        <f t="shared" si="41"/>
        <v>0</v>
      </c>
      <c r="Y119" s="44">
        <f t="shared" si="42"/>
        <v>0</v>
      </c>
      <c r="Z119" s="44">
        <f t="shared" si="43"/>
        <v>0</v>
      </c>
      <c r="AA119" s="50">
        <f t="shared" si="44"/>
        <v>0</v>
      </c>
      <c r="AB119" s="51">
        <f t="shared" si="45"/>
        <v>0</v>
      </c>
      <c r="AC119" s="44">
        <f t="shared" si="46"/>
        <v>0</v>
      </c>
      <c r="AD119" s="44">
        <f t="shared" si="47"/>
        <v>0</v>
      </c>
      <c r="AE119" s="44">
        <f t="shared" si="48"/>
        <v>0</v>
      </c>
      <c r="AF119" s="52" t="e">
        <f>HLOOKUP(I119,GasAvoidedCostsWOCC!$A$5:$G$50,G119+1,FALSE)</f>
        <v>#N/A</v>
      </c>
      <c r="AG119" s="44" t="e">
        <f t="shared" si="49"/>
        <v>#N/A</v>
      </c>
      <c r="AH119" s="52" t="e">
        <f>HLOOKUP(I119,GasAvoidedCostsWOCC!$A$5:$Q$50,T119+1,FALSE)</f>
        <v>#N/A</v>
      </c>
      <c r="AI119" s="44" t="e">
        <f t="shared" si="50"/>
        <v>#N/A</v>
      </c>
      <c r="AJ119" s="44" t="e">
        <f t="shared" si="51"/>
        <v>#N/A</v>
      </c>
      <c r="AK119" s="44" t="e">
        <f>HLOOKUP(I119,GasAvoidedCostsWOCC!$A$5:$Q$50,G119+1,FALSE)*J119*L119</f>
        <v>#N/A</v>
      </c>
      <c r="AL119" s="44" t="e">
        <f t="shared" si="52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3"/>
        <v>0</v>
      </c>
      <c r="AO119" s="47">
        <f t="shared" si="54"/>
        <v>0</v>
      </c>
      <c r="AP119" s="47" t="e">
        <f t="shared" si="55"/>
        <v>#DIV/0!</v>
      </c>
    </row>
    <row r="120" spans="2:42">
      <c r="B120" s="37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7"/>
        <v>0</v>
      </c>
      <c r="U120" s="47">
        <f t="shared" si="38"/>
        <v>0</v>
      </c>
      <c r="V120" s="48">
        <f t="shared" si="39"/>
        <v>0</v>
      </c>
      <c r="W120" s="49">
        <f t="shared" si="40"/>
        <v>0</v>
      </c>
      <c r="X120" s="44">
        <f t="shared" si="41"/>
        <v>0</v>
      </c>
      <c r="Y120" s="44">
        <f t="shared" si="42"/>
        <v>0</v>
      </c>
      <c r="Z120" s="44">
        <f t="shared" si="43"/>
        <v>0</v>
      </c>
      <c r="AA120" s="50">
        <f t="shared" si="44"/>
        <v>0</v>
      </c>
      <c r="AB120" s="51">
        <f t="shared" si="45"/>
        <v>0</v>
      </c>
      <c r="AC120" s="44">
        <f t="shared" si="46"/>
        <v>0</v>
      </c>
      <c r="AD120" s="44">
        <f t="shared" si="47"/>
        <v>0</v>
      </c>
      <c r="AE120" s="44">
        <f t="shared" si="48"/>
        <v>0</v>
      </c>
      <c r="AF120" s="52" t="e">
        <f>HLOOKUP(I120,GasAvoidedCostsWOCC!$A$5:$G$50,G120+1,FALSE)</f>
        <v>#N/A</v>
      </c>
      <c r="AG120" s="44" t="e">
        <f t="shared" si="49"/>
        <v>#N/A</v>
      </c>
      <c r="AH120" s="52" t="e">
        <f>HLOOKUP(I120,GasAvoidedCostsWOCC!$A$5:$Q$50,T120+1,FALSE)</f>
        <v>#N/A</v>
      </c>
      <c r="AI120" s="44" t="e">
        <f t="shared" si="50"/>
        <v>#N/A</v>
      </c>
      <c r="AJ120" s="44" t="e">
        <f t="shared" si="51"/>
        <v>#N/A</v>
      </c>
      <c r="AK120" s="44" t="e">
        <f>HLOOKUP(I120,GasAvoidedCostsWOCC!$A$5:$Q$50,G120+1,FALSE)*J120*L120</f>
        <v>#N/A</v>
      </c>
      <c r="AL120" s="44" t="e">
        <f t="shared" si="52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3"/>
        <v>0</v>
      </c>
      <c r="AO120" s="47">
        <f t="shared" si="54"/>
        <v>0</v>
      </c>
      <c r="AP120" s="47" t="e">
        <f t="shared" si="55"/>
        <v>#DIV/0!</v>
      </c>
    </row>
    <row r="121" spans="2:42">
      <c r="B121" s="37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7"/>
        <v>0</v>
      </c>
      <c r="U121" s="47">
        <f t="shared" si="38"/>
        <v>0</v>
      </c>
      <c r="V121" s="48">
        <f t="shared" si="39"/>
        <v>0</v>
      </c>
      <c r="W121" s="49">
        <f t="shared" si="40"/>
        <v>0</v>
      </c>
      <c r="X121" s="44">
        <f t="shared" si="41"/>
        <v>0</v>
      </c>
      <c r="Y121" s="44">
        <f t="shared" si="42"/>
        <v>0</v>
      </c>
      <c r="Z121" s="44">
        <f t="shared" si="43"/>
        <v>0</v>
      </c>
      <c r="AA121" s="50">
        <f t="shared" si="44"/>
        <v>0</v>
      </c>
      <c r="AB121" s="51">
        <f t="shared" si="45"/>
        <v>0</v>
      </c>
      <c r="AC121" s="44">
        <f t="shared" si="46"/>
        <v>0</v>
      </c>
      <c r="AD121" s="44">
        <f t="shared" si="47"/>
        <v>0</v>
      </c>
      <c r="AE121" s="44">
        <f t="shared" si="48"/>
        <v>0</v>
      </c>
      <c r="AF121" s="52" t="e">
        <f>HLOOKUP(I121,GasAvoidedCostsWOCC!$A$5:$G$50,G121+1,FALSE)</f>
        <v>#N/A</v>
      </c>
      <c r="AG121" s="44" t="e">
        <f t="shared" si="49"/>
        <v>#N/A</v>
      </c>
      <c r="AH121" s="52" t="e">
        <f>HLOOKUP(I121,GasAvoidedCostsWOCC!$A$5:$Q$50,T121+1,FALSE)</f>
        <v>#N/A</v>
      </c>
      <c r="AI121" s="44" t="e">
        <f t="shared" si="50"/>
        <v>#N/A</v>
      </c>
      <c r="AJ121" s="44" t="e">
        <f t="shared" si="51"/>
        <v>#N/A</v>
      </c>
      <c r="AK121" s="44" t="e">
        <f>HLOOKUP(I121,GasAvoidedCostsWOCC!$A$5:$Q$50,G121+1,FALSE)*J121*L121</f>
        <v>#N/A</v>
      </c>
      <c r="AL121" s="44" t="e">
        <f t="shared" si="52"/>
        <v>#N/A</v>
      </c>
      <c r="AM121" s="48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8">
        <f t="shared" si="53"/>
        <v>0</v>
      </c>
      <c r="AO121" s="47">
        <f t="shared" si="54"/>
        <v>0</v>
      </c>
      <c r="AP121" s="47" t="e">
        <f t="shared" si="55"/>
        <v>#DIV/0!</v>
      </c>
    </row>
    <row r="122" spans="2:42">
      <c r="B122" s="37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7"/>
        <v>0</v>
      </c>
      <c r="U122" s="47">
        <f t="shared" si="38"/>
        <v>0</v>
      </c>
      <c r="V122" s="48">
        <f t="shared" si="39"/>
        <v>0</v>
      </c>
      <c r="W122" s="49">
        <f t="shared" si="40"/>
        <v>0</v>
      </c>
      <c r="X122" s="44">
        <f t="shared" si="41"/>
        <v>0</v>
      </c>
      <c r="Y122" s="44">
        <f t="shared" si="42"/>
        <v>0</v>
      </c>
      <c r="Z122" s="44">
        <f t="shared" si="43"/>
        <v>0</v>
      </c>
      <c r="AA122" s="50">
        <f t="shared" si="44"/>
        <v>0</v>
      </c>
      <c r="AB122" s="51">
        <f t="shared" si="45"/>
        <v>0</v>
      </c>
      <c r="AC122" s="44">
        <f t="shared" si="46"/>
        <v>0</v>
      </c>
      <c r="AD122" s="44">
        <f t="shared" si="47"/>
        <v>0</v>
      </c>
      <c r="AE122" s="44">
        <f t="shared" si="48"/>
        <v>0</v>
      </c>
      <c r="AF122" s="52" t="e">
        <f>HLOOKUP(I122,GasAvoidedCostsWOCC!$A$5:$G$50,G122+1,FALSE)</f>
        <v>#N/A</v>
      </c>
      <c r="AG122" s="44" t="e">
        <f t="shared" si="49"/>
        <v>#N/A</v>
      </c>
      <c r="AH122" s="52" t="e">
        <f>HLOOKUP(I122,GasAvoidedCostsWOCC!$A$5:$Q$50,T122+1,FALSE)</f>
        <v>#N/A</v>
      </c>
      <c r="AI122" s="44" t="e">
        <f t="shared" si="50"/>
        <v>#N/A</v>
      </c>
      <c r="AJ122" s="44" t="e">
        <f t="shared" si="51"/>
        <v>#N/A</v>
      </c>
      <c r="AK122" s="44" t="e">
        <f>HLOOKUP(I122,GasAvoidedCostsWOCC!$A$5:$Q$50,G122+1,FALSE)*J122*L122</f>
        <v>#N/A</v>
      </c>
      <c r="AL122" s="44" t="e">
        <f t="shared" si="52"/>
        <v>#N/A</v>
      </c>
      <c r="AM122" s="48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8">
        <f t="shared" si="53"/>
        <v>0</v>
      </c>
      <c r="AO122" s="47">
        <f t="shared" si="54"/>
        <v>0</v>
      </c>
      <c r="AP122" s="47" t="e">
        <f t="shared" si="55"/>
        <v>#DIV/0!</v>
      </c>
    </row>
    <row r="123" spans="2:42">
      <c r="B123" s="37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7"/>
        <v>0</v>
      </c>
      <c r="U123" s="47">
        <f t="shared" si="38"/>
        <v>0</v>
      </c>
      <c r="V123" s="48">
        <f t="shared" si="39"/>
        <v>0</v>
      </c>
      <c r="W123" s="49">
        <f t="shared" si="40"/>
        <v>0</v>
      </c>
      <c r="X123" s="44">
        <f t="shared" si="41"/>
        <v>0</v>
      </c>
      <c r="Y123" s="44">
        <f t="shared" si="42"/>
        <v>0</v>
      </c>
      <c r="Z123" s="44">
        <f t="shared" si="43"/>
        <v>0</v>
      </c>
      <c r="AA123" s="50">
        <f t="shared" si="44"/>
        <v>0</v>
      </c>
      <c r="AB123" s="51">
        <f t="shared" si="45"/>
        <v>0</v>
      </c>
      <c r="AC123" s="44">
        <f t="shared" si="46"/>
        <v>0</v>
      </c>
      <c r="AD123" s="44">
        <f t="shared" si="47"/>
        <v>0</v>
      </c>
      <c r="AE123" s="44">
        <f t="shared" si="48"/>
        <v>0</v>
      </c>
      <c r="AF123" s="52" t="e">
        <f>HLOOKUP(I123,GasAvoidedCostsWOCC!$A$5:$G$50,G123+1,FALSE)</f>
        <v>#N/A</v>
      </c>
      <c r="AG123" s="44" t="e">
        <f t="shared" si="49"/>
        <v>#N/A</v>
      </c>
      <c r="AH123" s="52" t="e">
        <f>HLOOKUP(I123,GasAvoidedCostsWOCC!$A$5:$Q$50,T123+1,FALSE)</f>
        <v>#N/A</v>
      </c>
      <c r="AI123" s="44" t="e">
        <f t="shared" si="50"/>
        <v>#N/A</v>
      </c>
      <c r="AJ123" s="44" t="e">
        <f t="shared" si="51"/>
        <v>#N/A</v>
      </c>
      <c r="AK123" s="44" t="e">
        <f>HLOOKUP(I123,GasAvoidedCostsWOCC!$A$5:$Q$50,G123+1,FALSE)*J123*L123</f>
        <v>#N/A</v>
      </c>
      <c r="AL123" s="44" t="e">
        <f t="shared" si="52"/>
        <v>#N/A</v>
      </c>
      <c r="AM123" s="48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8">
        <f t="shared" si="53"/>
        <v>0</v>
      </c>
      <c r="AO123" s="47">
        <f t="shared" si="54"/>
        <v>0</v>
      </c>
      <c r="AP123" s="47" t="e">
        <f t="shared" si="55"/>
        <v>#DIV/0!</v>
      </c>
    </row>
    <row r="124" spans="2:42">
      <c r="B124" s="37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7"/>
        <v>0</v>
      </c>
      <c r="U124" s="47">
        <f t="shared" si="38"/>
        <v>0</v>
      </c>
      <c r="V124" s="48">
        <f t="shared" si="39"/>
        <v>0</v>
      </c>
      <c r="W124" s="49">
        <f t="shared" si="40"/>
        <v>0</v>
      </c>
      <c r="X124" s="44">
        <f t="shared" si="41"/>
        <v>0</v>
      </c>
      <c r="Y124" s="44">
        <f t="shared" si="42"/>
        <v>0</v>
      </c>
      <c r="Z124" s="44">
        <f t="shared" si="43"/>
        <v>0</v>
      </c>
      <c r="AA124" s="50">
        <f t="shared" si="44"/>
        <v>0</v>
      </c>
      <c r="AB124" s="51">
        <f t="shared" si="45"/>
        <v>0</v>
      </c>
      <c r="AC124" s="44">
        <f t="shared" si="46"/>
        <v>0</v>
      </c>
      <c r="AD124" s="44">
        <f t="shared" si="47"/>
        <v>0</v>
      </c>
      <c r="AE124" s="44">
        <f t="shared" si="48"/>
        <v>0</v>
      </c>
      <c r="AF124" s="52" t="e">
        <f>HLOOKUP(I124,GasAvoidedCostsWOCC!$A$5:$G$50,G124+1,FALSE)</f>
        <v>#N/A</v>
      </c>
      <c r="AG124" s="44" t="e">
        <f t="shared" si="49"/>
        <v>#N/A</v>
      </c>
      <c r="AH124" s="52" t="e">
        <f>HLOOKUP(I124,GasAvoidedCostsWOCC!$A$5:$Q$50,T124+1,FALSE)</f>
        <v>#N/A</v>
      </c>
      <c r="AI124" s="44" t="e">
        <f t="shared" si="50"/>
        <v>#N/A</v>
      </c>
      <c r="AJ124" s="44" t="e">
        <f t="shared" si="51"/>
        <v>#N/A</v>
      </c>
      <c r="AK124" s="44" t="e">
        <f>HLOOKUP(I124,GasAvoidedCostsWOCC!$A$5:$Q$50,G124+1,FALSE)*J124*L124</f>
        <v>#N/A</v>
      </c>
      <c r="AL124" s="44" t="e">
        <f t="shared" si="52"/>
        <v>#N/A</v>
      </c>
      <c r="AM124" s="48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8">
        <f t="shared" si="53"/>
        <v>0</v>
      </c>
      <c r="AO124" s="47">
        <f t="shared" si="54"/>
        <v>0</v>
      </c>
      <c r="AP124" s="47" t="e">
        <f t="shared" si="55"/>
        <v>#DIV/0!</v>
      </c>
    </row>
    <row r="125" spans="2:42">
      <c r="B125" s="37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7"/>
        <v>0</v>
      </c>
      <c r="U125" s="47">
        <f t="shared" si="38"/>
        <v>0</v>
      </c>
      <c r="V125" s="48">
        <f t="shared" si="39"/>
        <v>0</v>
      </c>
      <c r="W125" s="49">
        <f t="shared" si="40"/>
        <v>0</v>
      </c>
      <c r="X125" s="44">
        <f t="shared" si="41"/>
        <v>0</v>
      </c>
      <c r="Y125" s="44">
        <f t="shared" si="42"/>
        <v>0</v>
      </c>
      <c r="Z125" s="44">
        <f t="shared" si="43"/>
        <v>0</v>
      </c>
      <c r="AA125" s="50">
        <f t="shared" si="44"/>
        <v>0</v>
      </c>
      <c r="AB125" s="51">
        <f t="shared" si="45"/>
        <v>0</v>
      </c>
      <c r="AC125" s="44">
        <f t="shared" si="46"/>
        <v>0</v>
      </c>
      <c r="AD125" s="44">
        <f t="shared" si="47"/>
        <v>0</v>
      </c>
      <c r="AE125" s="44">
        <f t="shared" si="48"/>
        <v>0</v>
      </c>
      <c r="AF125" s="52" t="e">
        <f>HLOOKUP(I125,GasAvoidedCostsWOCC!$A$5:$G$50,G125+1,FALSE)</f>
        <v>#N/A</v>
      </c>
      <c r="AG125" s="44" t="e">
        <f t="shared" si="49"/>
        <v>#N/A</v>
      </c>
      <c r="AH125" s="52" t="e">
        <f>HLOOKUP(I125,GasAvoidedCostsWOCC!$A$5:$Q$50,T125+1,FALSE)</f>
        <v>#N/A</v>
      </c>
      <c r="AI125" s="44" t="e">
        <f t="shared" si="50"/>
        <v>#N/A</v>
      </c>
      <c r="AJ125" s="44" t="e">
        <f t="shared" si="51"/>
        <v>#N/A</v>
      </c>
      <c r="AK125" s="44" t="e">
        <f>HLOOKUP(I125,GasAvoidedCostsWOCC!$A$5:$Q$50,G125+1,FALSE)*J125*L125</f>
        <v>#N/A</v>
      </c>
      <c r="AL125" s="44" t="e">
        <f t="shared" si="52"/>
        <v>#N/A</v>
      </c>
      <c r="AM125" s="48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8">
        <f t="shared" si="53"/>
        <v>0</v>
      </c>
      <c r="AO125" s="47">
        <f t="shared" si="54"/>
        <v>0</v>
      </c>
      <c r="AP125" s="47" t="e">
        <f t="shared" si="55"/>
        <v>#DIV/0!</v>
      </c>
    </row>
    <row r="126" spans="2:42">
      <c r="B126" s="37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7"/>
        <v>0</v>
      </c>
      <c r="U126" s="47">
        <f t="shared" si="38"/>
        <v>0</v>
      </c>
      <c r="V126" s="48">
        <f t="shared" si="39"/>
        <v>0</v>
      </c>
      <c r="W126" s="49">
        <f t="shared" si="40"/>
        <v>0</v>
      </c>
      <c r="X126" s="44">
        <f t="shared" si="41"/>
        <v>0</v>
      </c>
      <c r="Y126" s="44">
        <f t="shared" si="42"/>
        <v>0</v>
      </c>
      <c r="Z126" s="44">
        <f t="shared" si="43"/>
        <v>0</v>
      </c>
      <c r="AA126" s="50">
        <f t="shared" si="44"/>
        <v>0</v>
      </c>
      <c r="AB126" s="51">
        <f t="shared" si="45"/>
        <v>0</v>
      </c>
      <c r="AC126" s="44">
        <f t="shared" si="46"/>
        <v>0</v>
      </c>
      <c r="AD126" s="44">
        <f t="shared" si="47"/>
        <v>0</v>
      </c>
      <c r="AE126" s="44">
        <f t="shared" si="48"/>
        <v>0</v>
      </c>
      <c r="AF126" s="52" t="e">
        <f>HLOOKUP(I126,GasAvoidedCostsWOCC!$A$5:$G$50,G126+1,FALSE)</f>
        <v>#N/A</v>
      </c>
      <c r="AG126" s="44" t="e">
        <f t="shared" si="49"/>
        <v>#N/A</v>
      </c>
      <c r="AH126" s="52" t="e">
        <f>HLOOKUP(I126,GasAvoidedCostsWOCC!$A$5:$Q$50,T126+1,FALSE)</f>
        <v>#N/A</v>
      </c>
      <c r="AI126" s="44" t="e">
        <f t="shared" si="50"/>
        <v>#N/A</v>
      </c>
      <c r="AJ126" s="44" t="e">
        <f t="shared" si="51"/>
        <v>#N/A</v>
      </c>
      <c r="AK126" s="44" t="e">
        <f>HLOOKUP(I126,GasAvoidedCostsWOCC!$A$5:$Q$50,G126+1,FALSE)*J126*L126</f>
        <v>#N/A</v>
      </c>
      <c r="AL126" s="44" t="e">
        <f t="shared" si="52"/>
        <v>#N/A</v>
      </c>
      <c r="AM126" s="48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8">
        <f t="shared" si="53"/>
        <v>0</v>
      </c>
      <c r="AO126" s="47">
        <f t="shared" si="54"/>
        <v>0</v>
      </c>
      <c r="AP126" s="47" t="e">
        <f t="shared" si="55"/>
        <v>#DIV/0!</v>
      </c>
    </row>
    <row r="127" spans="2:42">
      <c r="B127" s="37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7"/>
        <v>0</v>
      </c>
      <c r="U127" s="47">
        <f t="shared" si="38"/>
        <v>0</v>
      </c>
      <c r="V127" s="48">
        <f t="shared" si="39"/>
        <v>0</v>
      </c>
      <c r="W127" s="49">
        <f t="shared" si="40"/>
        <v>0</v>
      </c>
      <c r="X127" s="44">
        <f t="shared" si="41"/>
        <v>0</v>
      </c>
      <c r="Y127" s="44">
        <f t="shared" si="42"/>
        <v>0</v>
      </c>
      <c r="Z127" s="44">
        <f t="shared" si="43"/>
        <v>0</v>
      </c>
      <c r="AA127" s="50">
        <f t="shared" si="44"/>
        <v>0</v>
      </c>
      <c r="AB127" s="51">
        <f t="shared" si="45"/>
        <v>0</v>
      </c>
      <c r="AC127" s="44">
        <f t="shared" si="46"/>
        <v>0</v>
      </c>
      <c r="AD127" s="44">
        <f t="shared" si="47"/>
        <v>0</v>
      </c>
      <c r="AE127" s="44">
        <f t="shared" si="48"/>
        <v>0</v>
      </c>
      <c r="AF127" s="52" t="e">
        <f>HLOOKUP(I127,GasAvoidedCostsWOCC!$A$5:$G$50,G127+1,FALSE)</f>
        <v>#N/A</v>
      </c>
      <c r="AG127" s="44" t="e">
        <f t="shared" si="49"/>
        <v>#N/A</v>
      </c>
      <c r="AH127" s="52" t="e">
        <f>HLOOKUP(I127,GasAvoidedCostsWOCC!$A$5:$Q$50,T127+1,FALSE)</f>
        <v>#N/A</v>
      </c>
      <c r="AI127" s="44" t="e">
        <f t="shared" si="50"/>
        <v>#N/A</v>
      </c>
      <c r="AJ127" s="44" t="e">
        <f t="shared" si="51"/>
        <v>#N/A</v>
      </c>
      <c r="AK127" s="44" t="e">
        <f>HLOOKUP(I127,GasAvoidedCostsWOCC!$A$5:$Q$50,G127+1,FALSE)*J127*L127</f>
        <v>#N/A</v>
      </c>
      <c r="AL127" s="44" t="e">
        <f t="shared" si="52"/>
        <v>#N/A</v>
      </c>
      <c r="AM127" s="48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8">
        <f t="shared" si="53"/>
        <v>0</v>
      </c>
      <c r="AO127" s="47">
        <f t="shared" si="54"/>
        <v>0</v>
      </c>
      <c r="AP127" s="47" t="e">
        <f t="shared" si="55"/>
        <v>#DIV/0!</v>
      </c>
    </row>
    <row r="128" spans="2:42">
      <c r="B128" s="37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7"/>
        <v>0</v>
      </c>
      <c r="U128" s="47">
        <f t="shared" si="38"/>
        <v>0</v>
      </c>
      <c r="V128" s="48">
        <f t="shared" si="39"/>
        <v>0</v>
      </c>
      <c r="W128" s="49">
        <f t="shared" si="40"/>
        <v>0</v>
      </c>
      <c r="X128" s="44">
        <f t="shared" si="41"/>
        <v>0</v>
      </c>
      <c r="Y128" s="44">
        <f t="shared" si="42"/>
        <v>0</v>
      </c>
      <c r="Z128" s="44">
        <f t="shared" si="43"/>
        <v>0</v>
      </c>
      <c r="AA128" s="50">
        <f t="shared" si="44"/>
        <v>0</v>
      </c>
      <c r="AB128" s="51">
        <f t="shared" si="45"/>
        <v>0</v>
      </c>
      <c r="AC128" s="44">
        <f t="shared" si="46"/>
        <v>0</v>
      </c>
      <c r="AD128" s="44">
        <f t="shared" si="47"/>
        <v>0</v>
      </c>
      <c r="AE128" s="44">
        <f t="shared" si="48"/>
        <v>0</v>
      </c>
      <c r="AF128" s="52" t="e">
        <f>HLOOKUP(I128,GasAvoidedCostsWOCC!$A$5:$G$50,G128+1,FALSE)</f>
        <v>#N/A</v>
      </c>
      <c r="AG128" s="44" t="e">
        <f t="shared" si="49"/>
        <v>#N/A</v>
      </c>
      <c r="AH128" s="52" t="e">
        <f>HLOOKUP(I128,GasAvoidedCostsWOCC!$A$5:$Q$50,T128+1,FALSE)</f>
        <v>#N/A</v>
      </c>
      <c r="AI128" s="44" t="e">
        <f t="shared" si="50"/>
        <v>#N/A</v>
      </c>
      <c r="AJ128" s="44" t="e">
        <f t="shared" si="51"/>
        <v>#N/A</v>
      </c>
      <c r="AK128" s="44" t="e">
        <f>HLOOKUP(I128,GasAvoidedCostsWOCC!$A$5:$Q$50,G128+1,FALSE)*J128*L128</f>
        <v>#N/A</v>
      </c>
      <c r="AL128" s="44" t="e">
        <f t="shared" si="52"/>
        <v>#N/A</v>
      </c>
      <c r="AM128" s="48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8">
        <f t="shared" si="53"/>
        <v>0</v>
      </c>
      <c r="AO128" s="47">
        <f t="shared" si="54"/>
        <v>0</v>
      </c>
      <c r="AP128" s="47" t="e">
        <f t="shared" si="55"/>
        <v>#DIV/0!</v>
      </c>
    </row>
    <row r="129" spans="2:42">
      <c r="B129" s="37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7"/>
        <v>0</v>
      </c>
      <c r="U129" s="47">
        <f t="shared" si="38"/>
        <v>0</v>
      </c>
      <c r="V129" s="48">
        <f t="shared" si="39"/>
        <v>0</v>
      </c>
      <c r="W129" s="49">
        <f t="shared" si="40"/>
        <v>0</v>
      </c>
      <c r="X129" s="44">
        <f t="shared" si="41"/>
        <v>0</v>
      </c>
      <c r="Y129" s="44">
        <f t="shared" si="42"/>
        <v>0</v>
      </c>
      <c r="Z129" s="44">
        <f t="shared" si="43"/>
        <v>0</v>
      </c>
      <c r="AA129" s="50">
        <f t="shared" si="44"/>
        <v>0</v>
      </c>
      <c r="AB129" s="51">
        <f t="shared" si="45"/>
        <v>0</v>
      </c>
      <c r="AC129" s="44">
        <f t="shared" si="46"/>
        <v>0</v>
      </c>
      <c r="AD129" s="44">
        <f t="shared" si="47"/>
        <v>0</v>
      </c>
      <c r="AE129" s="44">
        <f t="shared" si="48"/>
        <v>0</v>
      </c>
      <c r="AF129" s="52" t="e">
        <f>HLOOKUP(I129,GasAvoidedCostsWOCC!$A$5:$G$50,G129+1,FALSE)</f>
        <v>#N/A</v>
      </c>
      <c r="AG129" s="44" t="e">
        <f t="shared" si="49"/>
        <v>#N/A</v>
      </c>
      <c r="AH129" s="52" t="e">
        <f>HLOOKUP(I129,GasAvoidedCostsWOCC!$A$5:$Q$50,T129+1,FALSE)</f>
        <v>#N/A</v>
      </c>
      <c r="AI129" s="44" t="e">
        <f t="shared" si="50"/>
        <v>#N/A</v>
      </c>
      <c r="AJ129" s="44" t="e">
        <f t="shared" si="51"/>
        <v>#N/A</v>
      </c>
      <c r="AK129" s="44" t="e">
        <f>HLOOKUP(I129,GasAvoidedCostsWOCC!$A$5:$Q$50,G129+1,FALSE)*J129*L129</f>
        <v>#N/A</v>
      </c>
      <c r="AL129" s="44" t="e">
        <f t="shared" si="52"/>
        <v>#N/A</v>
      </c>
      <c r="AM129" s="48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8">
        <f t="shared" si="53"/>
        <v>0</v>
      </c>
      <c r="AO129" s="47">
        <f t="shared" si="54"/>
        <v>0</v>
      </c>
      <c r="AP129" s="47" t="e">
        <f t="shared" si="55"/>
        <v>#DIV/0!</v>
      </c>
    </row>
    <row r="130" spans="2:42">
      <c r="B130" s="37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7"/>
        <v>0</v>
      </c>
      <c r="U130" s="47">
        <f t="shared" si="38"/>
        <v>0</v>
      </c>
      <c r="V130" s="48">
        <f t="shared" si="39"/>
        <v>0</v>
      </c>
      <c r="W130" s="49">
        <f t="shared" si="40"/>
        <v>0</v>
      </c>
      <c r="X130" s="44">
        <f t="shared" si="41"/>
        <v>0</v>
      </c>
      <c r="Y130" s="44">
        <f t="shared" si="42"/>
        <v>0</v>
      </c>
      <c r="Z130" s="44">
        <f t="shared" si="43"/>
        <v>0</v>
      </c>
      <c r="AA130" s="50">
        <f t="shared" si="44"/>
        <v>0</v>
      </c>
      <c r="AB130" s="51">
        <f t="shared" si="45"/>
        <v>0</v>
      </c>
      <c r="AC130" s="44">
        <f t="shared" si="46"/>
        <v>0</v>
      </c>
      <c r="AD130" s="44">
        <f t="shared" si="47"/>
        <v>0</v>
      </c>
      <c r="AE130" s="44">
        <f t="shared" si="48"/>
        <v>0</v>
      </c>
      <c r="AF130" s="52" t="e">
        <f>HLOOKUP(I130,GasAvoidedCostsWOCC!$A$5:$G$50,G130+1,FALSE)</f>
        <v>#N/A</v>
      </c>
      <c r="AG130" s="44" t="e">
        <f t="shared" si="49"/>
        <v>#N/A</v>
      </c>
      <c r="AH130" s="52" t="e">
        <f>HLOOKUP(I130,GasAvoidedCostsWOCC!$A$5:$Q$50,T130+1,FALSE)</f>
        <v>#N/A</v>
      </c>
      <c r="AI130" s="44" t="e">
        <f t="shared" si="50"/>
        <v>#N/A</v>
      </c>
      <c r="AJ130" s="44" t="e">
        <f t="shared" si="51"/>
        <v>#N/A</v>
      </c>
      <c r="AK130" s="44" t="e">
        <f>HLOOKUP(I130,GasAvoidedCostsWOCC!$A$5:$Q$50,G130+1,FALSE)*J130*L130</f>
        <v>#N/A</v>
      </c>
      <c r="AL130" s="44" t="e">
        <f t="shared" si="52"/>
        <v>#N/A</v>
      </c>
      <c r="AM130" s="48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8">
        <f t="shared" si="53"/>
        <v>0</v>
      </c>
      <c r="AO130" s="47">
        <f t="shared" si="54"/>
        <v>0</v>
      </c>
      <c r="AP130" s="47" t="e">
        <f t="shared" si="55"/>
        <v>#DIV/0!</v>
      </c>
    </row>
    <row r="131" spans="2:42">
      <c r="B131" s="37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7"/>
        <v>0</v>
      </c>
      <c r="U131" s="47">
        <f t="shared" si="38"/>
        <v>0</v>
      </c>
      <c r="V131" s="48">
        <f t="shared" si="39"/>
        <v>0</v>
      </c>
      <c r="W131" s="49">
        <f t="shared" si="40"/>
        <v>0</v>
      </c>
      <c r="X131" s="44">
        <f t="shared" si="41"/>
        <v>0</v>
      </c>
      <c r="Y131" s="44">
        <f t="shared" si="42"/>
        <v>0</v>
      </c>
      <c r="Z131" s="44">
        <f t="shared" si="43"/>
        <v>0</v>
      </c>
      <c r="AA131" s="50">
        <f t="shared" si="44"/>
        <v>0</v>
      </c>
      <c r="AB131" s="51">
        <f t="shared" si="45"/>
        <v>0</v>
      </c>
      <c r="AC131" s="44">
        <f t="shared" si="46"/>
        <v>0</v>
      </c>
      <c r="AD131" s="44">
        <f t="shared" si="47"/>
        <v>0</v>
      </c>
      <c r="AE131" s="44">
        <f t="shared" si="48"/>
        <v>0</v>
      </c>
      <c r="AF131" s="52" t="e">
        <f>HLOOKUP(I131,GasAvoidedCostsWOCC!$A$5:$G$50,G131+1,FALSE)</f>
        <v>#N/A</v>
      </c>
      <c r="AG131" s="44" t="e">
        <f t="shared" si="49"/>
        <v>#N/A</v>
      </c>
      <c r="AH131" s="52" t="e">
        <f>HLOOKUP(I131,GasAvoidedCostsWOCC!$A$5:$Q$50,T131+1,FALSE)</f>
        <v>#N/A</v>
      </c>
      <c r="AI131" s="44" t="e">
        <f t="shared" si="50"/>
        <v>#N/A</v>
      </c>
      <c r="AJ131" s="44" t="e">
        <f t="shared" si="51"/>
        <v>#N/A</v>
      </c>
      <c r="AK131" s="44" t="e">
        <f>HLOOKUP(I131,GasAvoidedCostsWOCC!$A$5:$Q$50,G131+1,FALSE)*J131*L131</f>
        <v>#N/A</v>
      </c>
      <c r="AL131" s="44" t="e">
        <f t="shared" si="52"/>
        <v>#N/A</v>
      </c>
      <c r="AM131" s="48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8">
        <f t="shared" si="53"/>
        <v>0</v>
      </c>
      <c r="AO131" s="47">
        <f t="shared" si="54"/>
        <v>0</v>
      </c>
      <c r="AP131" s="47" t="e">
        <f t="shared" si="55"/>
        <v>#DIV/0!</v>
      </c>
    </row>
  </sheetData>
  <conditionalFormatting sqref="J5:L131">
    <cfRule type="expression" dxfId="144" priority="4">
      <formula>ISTEXT(J5)</formula>
    </cfRule>
    <cfRule type="notContainsBlanks" dxfId="143" priority="5">
      <formula>LEN(TRIM(J5))&gt;0</formula>
    </cfRule>
  </conditionalFormatting>
  <conditionalFormatting sqref="M5:N131 R5:S131">
    <cfRule type="expression" dxfId="142" priority="2">
      <formula>ISTEXT(M5)</formula>
    </cfRule>
  </conditionalFormatting>
  <conditionalFormatting sqref="M5:N131 R5:S131">
    <cfRule type="notContainsBlanks" dxfId="141" priority="3">
      <formula>LEN(TRIM(M5))&gt;0</formula>
    </cfRule>
  </conditionalFormatting>
  <conditionalFormatting sqref="R5:S131">
    <cfRule type="expression" dxfId="1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P117"/>
  <sheetViews>
    <sheetView zoomScale="85" zoomScaleNormal="85" workbookViewId="0">
      <pane ySplit="1" topLeftCell="A2" activePane="bottomLeft" state="frozen"/>
      <selection pane="bottomLeft" activeCell="H126" sqref="H126"/>
    </sheetView>
  </sheetViews>
  <sheetFormatPr defaultRowHeight="15"/>
  <cols>
    <col min="3" max="3" width="45.85546875" customWidth="1"/>
    <col min="4" max="4" width="13.28515625" customWidth="1"/>
    <col min="5" max="15" width="15.28515625" customWidth="1"/>
    <col min="16" max="16" width="23.7109375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3" t="s">
        <v>14</v>
      </c>
      <c r="P1" s="494" t="s">
        <v>533</v>
      </c>
    </row>
    <row r="2" spans="1:16" hidden="1">
      <c r="B2" t="s">
        <v>19</v>
      </c>
      <c r="C2" t="s">
        <v>20</v>
      </c>
      <c r="D2">
        <v>18230411</v>
      </c>
      <c r="E2" s="4">
        <v>99757.38</v>
      </c>
      <c r="F2" s="4">
        <v>81995.570000000007</v>
      </c>
      <c r="G2" s="4">
        <v>0</v>
      </c>
      <c r="H2" s="4">
        <v>0</v>
      </c>
      <c r="I2" s="4">
        <v>962941.5</v>
      </c>
      <c r="J2" s="4">
        <v>3202.26</v>
      </c>
      <c r="K2" s="4">
        <v>634.6</v>
      </c>
      <c r="L2" s="4">
        <v>0</v>
      </c>
      <c r="M2" s="4">
        <v>0</v>
      </c>
      <c r="N2" s="5">
        <f t="shared" ref="N2:N33" si="0">SUM(E2:M2)</f>
        <v>1148531.31</v>
      </c>
      <c r="O2" s="5">
        <f t="shared" ref="O2:O33" si="1">N2-L2</f>
        <v>1148531.31</v>
      </c>
      <c r="P2" t="s">
        <v>539</v>
      </c>
    </row>
    <row r="3" spans="1:16" hidden="1">
      <c r="B3" t="s">
        <v>23</v>
      </c>
      <c r="C3" t="s">
        <v>24</v>
      </c>
      <c r="D3">
        <v>18230667</v>
      </c>
      <c r="E3" s="4">
        <v>29416.99</v>
      </c>
      <c r="F3" s="4">
        <v>24131.73</v>
      </c>
      <c r="G3" s="4">
        <v>0</v>
      </c>
      <c r="H3" s="4">
        <v>0</v>
      </c>
      <c r="I3" s="4">
        <v>225250.11</v>
      </c>
      <c r="J3" s="4">
        <v>800.56</v>
      </c>
      <c r="K3" s="4">
        <v>158.65</v>
      </c>
      <c r="L3" s="4">
        <v>0</v>
      </c>
      <c r="M3" s="4">
        <v>0</v>
      </c>
      <c r="N3" s="5">
        <f t="shared" si="0"/>
        <v>279758.03999999998</v>
      </c>
      <c r="O3" s="5">
        <f t="shared" si="1"/>
        <v>279758.03999999998</v>
      </c>
      <c r="P3" t="s">
        <v>539</v>
      </c>
    </row>
    <row r="4" spans="1:16" hidden="1">
      <c r="B4" t="s">
        <v>29</v>
      </c>
      <c r="C4" t="s">
        <v>30</v>
      </c>
      <c r="D4">
        <v>18230624</v>
      </c>
      <c r="E4" s="4">
        <v>0</v>
      </c>
      <c r="F4" s="4">
        <v>0</v>
      </c>
      <c r="G4" s="4">
        <v>0</v>
      </c>
      <c r="H4" s="4">
        <v>0</v>
      </c>
      <c r="I4" s="4">
        <v>81122.25</v>
      </c>
      <c r="J4" s="4">
        <v>0</v>
      </c>
      <c r="K4" s="4">
        <v>0</v>
      </c>
      <c r="L4" s="4">
        <v>0</v>
      </c>
      <c r="M4" s="4">
        <v>0</v>
      </c>
      <c r="N4" s="5">
        <f t="shared" si="0"/>
        <v>81122.25</v>
      </c>
      <c r="O4" s="5">
        <f t="shared" si="1"/>
        <v>81122.25</v>
      </c>
      <c r="P4" t="s">
        <v>540</v>
      </c>
    </row>
    <row r="5" spans="1:16" hidden="1">
      <c r="B5" t="s">
        <v>65</v>
      </c>
      <c r="C5" t="s">
        <v>138</v>
      </c>
      <c r="D5">
        <v>18230724</v>
      </c>
      <c r="E5" s="4">
        <v>1254607.69</v>
      </c>
      <c r="F5" s="4">
        <v>1037524.47</v>
      </c>
      <c r="G5" s="4">
        <v>14884.42</v>
      </c>
      <c r="H5" s="4">
        <v>12147.99</v>
      </c>
      <c r="I5" s="4">
        <v>38521.199999999997</v>
      </c>
      <c r="J5" s="4">
        <v>16046.04</v>
      </c>
      <c r="K5" s="4">
        <v>550</v>
      </c>
      <c r="L5" s="4">
        <v>12401682.33</v>
      </c>
      <c r="M5" s="4">
        <v>0</v>
      </c>
      <c r="N5" s="5">
        <f t="shared" si="0"/>
        <v>14775964.140000001</v>
      </c>
      <c r="O5" s="5">
        <f t="shared" si="1"/>
        <v>2374281.8100000005</v>
      </c>
      <c r="P5" t="s">
        <v>538</v>
      </c>
    </row>
    <row r="6" spans="1:16" hidden="1">
      <c r="B6" t="s">
        <v>41</v>
      </c>
      <c r="C6" t="s">
        <v>42</v>
      </c>
      <c r="D6">
        <v>80500012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5">
        <f t="shared" si="0"/>
        <v>0</v>
      </c>
      <c r="O6" s="5">
        <f t="shared" si="1"/>
        <v>0</v>
      </c>
      <c r="P6" t="s">
        <v>541</v>
      </c>
    </row>
    <row r="7" spans="1:16" hidden="1">
      <c r="B7" t="s">
        <v>65</v>
      </c>
      <c r="C7" t="s">
        <v>522</v>
      </c>
      <c r="D7">
        <v>18230013</v>
      </c>
      <c r="E7" s="4">
        <v>0</v>
      </c>
      <c r="F7" s="4">
        <v>0</v>
      </c>
      <c r="G7" s="4">
        <v>0</v>
      </c>
      <c r="H7" s="4">
        <v>0</v>
      </c>
      <c r="I7" s="4">
        <v>42645</v>
      </c>
      <c r="J7" s="4">
        <v>0</v>
      </c>
      <c r="K7" s="4">
        <v>0</v>
      </c>
      <c r="L7" s="4">
        <v>0</v>
      </c>
      <c r="M7" s="4">
        <v>0</v>
      </c>
      <c r="N7" s="5">
        <f t="shared" si="0"/>
        <v>42645</v>
      </c>
      <c r="O7" s="5">
        <f t="shared" si="1"/>
        <v>42645</v>
      </c>
      <c r="P7" t="s">
        <v>538</v>
      </c>
    </row>
    <row r="8" spans="1:16" hidden="1">
      <c r="B8" t="s">
        <v>141</v>
      </c>
      <c r="C8" t="s">
        <v>527</v>
      </c>
      <c r="D8">
        <v>18230220</v>
      </c>
      <c r="E8" s="4">
        <v>0</v>
      </c>
      <c r="F8" s="4">
        <v>0</v>
      </c>
      <c r="G8" s="4">
        <v>0</v>
      </c>
      <c r="H8" s="4">
        <v>0</v>
      </c>
      <c r="I8" s="4">
        <v>42645</v>
      </c>
      <c r="J8" s="4">
        <v>0</v>
      </c>
      <c r="K8" s="4">
        <v>0</v>
      </c>
      <c r="L8" s="4">
        <v>0</v>
      </c>
      <c r="M8" s="4">
        <v>0</v>
      </c>
      <c r="N8" s="5">
        <f t="shared" si="0"/>
        <v>42645</v>
      </c>
      <c r="O8" s="5">
        <f t="shared" si="1"/>
        <v>42645</v>
      </c>
      <c r="P8" t="s">
        <v>538</v>
      </c>
    </row>
    <row r="9" spans="1:16" hidden="1">
      <c r="B9" t="s">
        <v>70</v>
      </c>
      <c r="C9" t="s">
        <v>526</v>
      </c>
      <c r="D9">
        <v>18230718</v>
      </c>
      <c r="E9" s="4">
        <v>29764.799999999999</v>
      </c>
      <c r="F9" s="4">
        <v>24394.63</v>
      </c>
      <c r="G9" s="4">
        <v>1852.26</v>
      </c>
      <c r="H9" s="4">
        <v>200</v>
      </c>
      <c r="I9" s="4">
        <v>1160.3</v>
      </c>
      <c r="J9" s="4">
        <v>500</v>
      </c>
      <c r="K9" s="4">
        <v>0</v>
      </c>
      <c r="L9" s="4">
        <v>191592.87</v>
      </c>
      <c r="M9" s="4">
        <v>0</v>
      </c>
      <c r="N9" s="5">
        <f t="shared" si="0"/>
        <v>249464.86</v>
      </c>
      <c r="O9" s="5">
        <f t="shared" si="1"/>
        <v>57871.989999999991</v>
      </c>
      <c r="P9" t="s">
        <v>538</v>
      </c>
    </row>
    <row r="10" spans="1:16" hidden="1">
      <c r="B10" t="s">
        <v>31</v>
      </c>
      <c r="C10" t="s">
        <v>530</v>
      </c>
      <c r="D10">
        <v>18231029</v>
      </c>
      <c r="E10" s="4">
        <v>7845.45</v>
      </c>
      <c r="F10" s="4">
        <v>6395.53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1500</v>
      </c>
      <c r="M10" s="4">
        <v>0</v>
      </c>
      <c r="N10" s="5">
        <f t="shared" si="0"/>
        <v>15740.98</v>
      </c>
      <c r="O10" s="5">
        <f t="shared" si="1"/>
        <v>14240.98</v>
      </c>
      <c r="P10" t="s">
        <v>538</v>
      </c>
    </row>
    <row r="11" spans="1:16">
      <c r="B11" t="s">
        <v>129</v>
      </c>
      <c r="C11" t="s">
        <v>130</v>
      </c>
      <c r="D11">
        <v>18230715</v>
      </c>
      <c r="E11" s="4">
        <v>131028.43</v>
      </c>
      <c r="F11" s="4">
        <v>108406.79</v>
      </c>
      <c r="G11" s="4">
        <v>941.64</v>
      </c>
      <c r="H11" s="4">
        <v>24644.29</v>
      </c>
      <c r="I11" s="4">
        <v>38317.65</v>
      </c>
      <c r="J11" s="4">
        <v>0</v>
      </c>
      <c r="K11" s="4">
        <v>0</v>
      </c>
      <c r="L11" s="4">
        <v>1882382.8</v>
      </c>
      <c r="M11" s="4">
        <v>0</v>
      </c>
      <c r="N11" s="5">
        <f t="shared" si="0"/>
        <v>2185721.6</v>
      </c>
      <c r="O11" s="5">
        <f t="shared" si="1"/>
        <v>303338.80000000005</v>
      </c>
      <c r="P11" t="s">
        <v>538</v>
      </c>
    </row>
    <row r="12" spans="1:16" hidden="1">
      <c r="B12" t="s">
        <v>123</v>
      </c>
      <c r="C12" t="s">
        <v>124</v>
      </c>
      <c r="D12">
        <v>18230706</v>
      </c>
      <c r="E12" s="4">
        <v>16621.72</v>
      </c>
      <c r="F12" s="4">
        <v>13757.7</v>
      </c>
      <c r="G12" s="4">
        <v>1259.31</v>
      </c>
      <c r="H12" s="4">
        <v>10006.299999999999</v>
      </c>
      <c r="I12" s="4">
        <v>16420.13</v>
      </c>
      <c r="J12" s="4">
        <v>0</v>
      </c>
      <c r="K12" s="4">
        <v>0</v>
      </c>
      <c r="L12" s="4">
        <v>260123</v>
      </c>
      <c r="M12" s="4">
        <v>0</v>
      </c>
      <c r="N12" s="5">
        <f t="shared" si="0"/>
        <v>318188.16000000003</v>
      </c>
      <c r="O12" s="5">
        <f t="shared" si="1"/>
        <v>58065.160000000033</v>
      </c>
      <c r="P12" t="s">
        <v>538</v>
      </c>
    </row>
    <row r="13" spans="1:16" hidden="1">
      <c r="B13" t="s">
        <v>65</v>
      </c>
      <c r="C13" t="s">
        <v>125</v>
      </c>
      <c r="D13">
        <v>18230711</v>
      </c>
      <c r="E13" s="4">
        <v>293970.09999999998</v>
      </c>
      <c r="F13" s="4">
        <v>605996.25</v>
      </c>
      <c r="G13" s="4">
        <v>3984.17</v>
      </c>
      <c r="H13" s="4">
        <v>18864.490000000002</v>
      </c>
      <c r="I13" s="4">
        <v>152273.65</v>
      </c>
      <c r="J13" s="4">
        <v>4251.5200000000004</v>
      </c>
      <c r="K13" s="4">
        <v>1433.97</v>
      </c>
      <c r="L13" s="4">
        <v>1862866</v>
      </c>
      <c r="M13" s="4">
        <v>0</v>
      </c>
      <c r="N13" s="5">
        <f t="shared" si="0"/>
        <v>2943640.15</v>
      </c>
      <c r="O13" s="5">
        <f t="shared" si="1"/>
        <v>1080774.1499999999</v>
      </c>
      <c r="P13" t="s">
        <v>538</v>
      </c>
    </row>
    <row r="14" spans="1:16" hidden="1">
      <c r="B14" t="s">
        <v>141</v>
      </c>
      <c r="C14" t="s">
        <v>142</v>
      </c>
      <c r="D14">
        <v>18230731</v>
      </c>
      <c r="E14" s="4">
        <v>216045.64</v>
      </c>
      <c r="F14" s="4">
        <v>178202.41</v>
      </c>
      <c r="G14" s="4">
        <v>432.88</v>
      </c>
      <c r="H14" s="4">
        <v>3977.24</v>
      </c>
      <c r="I14" s="4">
        <v>40634.769999999997</v>
      </c>
      <c r="J14" s="4">
        <v>519.61</v>
      </c>
      <c r="K14" s="4">
        <v>97.5</v>
      </c>
      <c r="L14" s="4">
        <v>1093716.45</v>
      </c>
      <c r="M14" s="4">
        <v>0</v>
      </c>
      <c r="N14" s="5">
        <f t="shared" si="0"/>
        <v>1533626.5</v>
      </c>
      <c r="O14" s="5">
        <f t="shared" si="1"/>
        <v>439910.05000000005</v>
      </c>
      <c r="P14" t="s">
        <v>538</v>
      </c>
    </row>
    <row r="15" spans="1:16" hidden="1">
      <c r="B15" t="s">
        <v>70</v>
      </c>
      <c r="C15" t="s">
        <v>131</v>
      </c>
      <c r="D15">
        <v>18230716</v>
      </c>
      <c r="E15" s="4">
        <v>17086.25</v>
      </c>
      <c r="F15" s="4">
        <v>14068.59</v>
      </c>
      <c r="G15" s="4">
        <v>1252.95</v>
      </c>
      <c r="H15" s="4">
        <v>15</v>
      </c>
      <c r="I15" s="4">
        <v>34111.4</v>
      </c>
      <c r="J15" s="4">
        <v>0</v>
      </c>
      <c r="K15" s="4">
        <v>-31.82</v>
      </c>
      <c r="L15" s="4">
        <v>149021.19</v>
      </c>
      <c r="M15" s="4">
        <v>0</v>
      </c>
      <c r="N15" s="5">
        <f t="shared" si="0"/>
        <v>215523.56</v>
      </c>
      <c r="O15" s="5">
        <f t="shared" si="1"/>
        <v>66502.37</v>
      </c>
      <c r="P15" t="s">
        <v>538</v>
      </c>
    </row>
    <row r="16" spans="1:16" hidden="1">
      <c r="B16" t="s">
        <v>31</v>
      </c>
      <c r="C16" t="s">
        <v>164</v>
      </c>
      <c r="D16">
        <v>18231027</v>
      </c>
      <c r="E16" s="4">
        <v>92513.02</v>
      </c>
      <c r="F16" s="4">
        <v>76340.62</v>
      </c>
      <c r="G16" s="4">
        <v>10098.39</v>
      </c>
      <c r="H16" s="4">
        <v>135</v>
      </c>
      <c r="I16" s="4">
        <v>127248.4</v>
      </c>
      <c r="J16" s="4">
        <v>53.9</v>
      </c>
      <c r="K16" s="4">
        <v>7169.49</v>
      </c>
      <c r="L16" s="4">
        <v>555164.26</v>
      </c>
      <c r="M16" s="4">
        <v>0</v>
      </c>
      <c r="N16" s="5">
        <f t="shared" si="0"/>
        <v>868723.08000000007</v>
      </c>
      <c r="O16" s="5">
        <f t="shared" si="1"/>
        <v>313558.82000000007</v>
      </c>
      <c r="P16" t="s">
        <v>538</v>
      </c>
    </row>
    <row r="17" spans="2:16" hidden="1">
      <c r="B17" t="s">
        <v>70</v>
      </c>
      <c r="C17" t="s">
        <v>525</v>
      </c>
      <c r="D17">
        <v>18230524</v>
      </c>
      <c r="E17" s="4">
        <v>29684.6</v>
      </c>
      <c r="F17" s="4">
        <v>24535.33</v>
      </c>
      <c r="G17" s="4">
        <v>0</v>
      </c>
      <c r="H17" s="4">
        <v>0</v>
      </c>
      <c r="I17" s="4">
        <v>30367.65</v>
      </c>
      <c r="J17" s="4">
        <v>0</v>
      </c>
      <c r="K17" s="4">
        <v>2485.27</v>
      </c>
      <c r="L17" s="4">
        <v>301801.62</v>
      </c>
      <c r="M17" s="4">
        <v>0</v>
      </c>
      <c r="N17" s="5">
        <f t="shared" si="0"/>
        <v>388874.47</v>
      </c>
      <c r="O17" s="5">
        <f t="shared" si="1"/>
        <v>87072.849999999977</v>
      </c>
      <c r="P17" t="s">
        <v>538</v>
      </c>
    </row>
    <row r="18" spans="2:16" hidden="1">
      <c r="B18" t="s">
        <v>31</v>
      </c>
      <c r="C18" t="s">
        <v>529</v>
      </c>
      <c r="D18">
        <v>18230248</v>
      </c>
      <c r="E18" s="4">
        <v>24843.97</v>
      </c>
      <c r="F18" s="4">
        <v>20531.490000000002</v>
      </c>
      <c r="G18" s="4">
        <v>0</v>
      </c>
      <c r="H18" s="4">
        <v>163.79</v>
      </c>
      <c r="I18" s="4">
        <v>362586.81</v>
      </c>
      <c r="J18" s="4">
        <v>249.21</v>
      </c>
      <c r="K18" s="4">
        <v>0</v>
      </c>
      <c r="L18" s="4">
        <v>1709795.65</v>
      </c>
      <c r="M18" s="4">
        <v>0</v>
      </c>
      <c r="N18" s="5">
        <f t="shared" si="0"/>
        <v>2118170.92</v>
      </c>
      <c r="O18" s="5">
        <f t="shared" si="1"/>
        <v>408375.27</v>
      </c>
      <c r="P18" t="s">
        <v>538</v>
      </c>
    </row>
    <row r="19" spans="2:16" hidden="1">
      <c r="B19" t="s">
        <v>25</v>
      </c>
      <c r="C19" t="s">
        <v>26</v>
      </c>
      <c r="D19">
        <v>18230140</v>
      </c>
      <c r="E19" s="4">
        <v>7953.65</v>
      </c>
      <c r="F19" s="4">
        <v>6627.28</v>
      </c>
      <c r="G19" s="4">
        <v>0</v>
      </c>
      <c r="H19" s="4">
        <v>106.76</v>
      </c>
      <c r="I19" s="4">
        <v>0</v>
      </c>
      <c r="J19" s="4">
        <v>0</v>
      </c>
      <c r="K19" s="4">
        <v>0</v>
      </c>
      <c r="L19" s="4">
        <v>194915</v>
      </c>
      <c r="M19" s="4">
        <v>0</v>
      </c>
      <c r="N19" s="5">
        <f t="shared" si="0"/>
        <v>209602.69</v>
      </c>
      <c r="O19" s="5">
        <f t="shared" si="1"/>
        <v>14687.690000000002</v>
      </c>
      <c r="P19" t="s">
        <v>537</v>
      </c>
    </row>
    <row r="20" spans="2:16" hidden="1">
      <c r="B20" t="s">
        <v>84</v>
      </c>
      <c r="C20" t="s">
        <v>85</v>
      </c>
      <c r="D20">
        <v>18230640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5">
        <f t="shared" si="0"/>
        <v>0</v>
      </c>
      <c r="O20" s="5">
        <f t="shared" si="1"/>
        <v>0</v>
      </c>
      <c r="P20" t="s">
        <v>537</v>
      </c>
    </row>
    <row r="21" spans="2:16" hidden="1">
      <c r="B21" t="s">
        <v>136</v>
      </c>
      <c r="C21" t="s">
        <v>137</v>
      </c>
      <c r="D21">
        <v>18230723</v>
      </c>
      <c r="E21" s="4">
        <v>338000.52</v>
      </c>
      <c r="F21" s="4">
        <v>278488.52</v>
      </c>
      <c r="G21" s="4">
        <v>66.209999999999994</v>
      </c>
      <c r="H21" s="4">
        <v>6285.03</v>
      </c>
      <c r="I21" s="4">
        <v>225800.75</v>
      </c>
      <c r="J21" s="4">
        <v>1343.47</v>
      </c>
      <c r="K21" s="4">
        <v>926.06</v>
      </c>
      <c r="L21" s="4">
        <v>388417</v>
      </c>
      <c r="M21" s="4">
        <v>0</v>
      </c>
      <c r="N21" s="5">
        <f t="shared" si="0"/>
        <v>1239327.56</v>
      </c>
      <c r="O21" s="5">
        <f t="shared" si="1"/>
        <v>850910.56</v>
      </c>
      <c r="P21" t="s">
        <v>538</v>
      </c>
    </row>
    <row r="22" spans="2:16" hidden="1">
      <c r="B22" t="s">
        <v>112</v>
      </c>
      <c r="C22" t="s">
        <v>113</v>
      </c>
      <c r="D22">
        <v>18230691</v>
      </c>
      <c r="E22" s="4">
        <v>195044.56</v>
      </c>
      <c r="F22" s="4">
        <v>160641.64000000001</v>
      </c>
      <c r="G22" s="4">
        <v>0</v>
      </c>
      <c r="H22" s="4">
        <v>3735.13</v>
      </c>
      <c r="I22" s="4">
        <v>76108.5</v>
      </c>
      <c r="J22" s="4">
        <v>516.98</v>
      </c>
      <c r="K22" s="4">
        <v>575.17999999999995</v>
      </c>
      <c r="L22" s="4">
        <v>113779</v>
      </c>
      <c r="M22" s="4">
        <v>0</v>
      </c>
      <c r="N22" s="5">
        <f t="shared" si="0"/>
        <v>550400.99</v>
      </c>
      <c r="O22" s="5">
        <f t="shared" si="1"/>
        <v>436621.99</v>
      </c>
      <c r="P22" t="s">
        <v>538</v>
      </c>
    </row>
    <row r="23" spans="2:16" hidden="1">
      <c r="B23" t="s">
        <v>43</v>
      </c>
      <c r="C23" t="s">
        <v>44</v>
      </c>
      <c r="D23">
        <v>18230809</v>
      </c>
      <c r="E23" s="4">
        <v>67615.03</v>
      </c>
      <c r="F23" s="4">
        <v>55863.25</v>
      </c>
      <c r="G23" s="4">
        <v>0</v>
      </c>
      <c r="H23" s="4">
        <v>0</v>
      </c>
      <c r="I23" s="4">
        <v>51472.07</v>
      </c>
      <c r="J23" s="4">
        <v>0</v>
      </c>
      <c r="K23" s="4">
        <v>0</v>
      </c>
      <c r="L23" s="4">
        <v>0</v>
      </c>
      <c r="M23" s="4">
        <v>0</v>
      </c>
      <c r="N23" s="5">
        <f t="shared" si="0"/>
        <v>174950.35</v>
      </c>
      <c r="O23" s="5">
        <f t="shared" si="1"/>
        <v>174950.35</v>
      </c>
      <c r="P23" t="s">
        <v>540</v>
      </c>
    </row>
    <row r="24" spans="2:16" hidden="1">
      <c r="B24" t="s">
        <v>45</v>
      </c>
      <c r="C24" t="s">
        <v>46</v>
      </c>
      <c r="D24">
        <v>18230703</v>
      </c>
      <c r="E24" s="4">
        <v>9659.2900000000009</v>
      </c>
      <c r="F24" s="4">
        <v>7980.49</v>
      </c>
      <c r="G24" s="4">
        <v>0</v>
      </c>
      <c r="H24" s="4">
        <v>0</v>
      </c>
      <c r="I24" s="4">
        <v>7691.23</v>
      </c>
      <c r="J24" s="4">
        <v>0</v>
      </c>
      <c r="K24" s="4">
        <v>0</v>
      </c>
      <c r="L24" s="4">
        <v>0</v>
      </c>
      <c r="M24" s="4">
        <v>0</v>
      </c>
      <c r="N24" s="5">
        <f t="shared" si="0"/>
        <v>25331.01</v>
      </c>
      <c r="O24" s="5">
        <f t="shared" si="1"/>
        <v>25331.01</v>
      </c>
      <c r="P24" t="s">
        <v>540</v>
      </c>
    </row>
    <row r="25" spans="2:16" hidden="1">
      <c r="B25" t="s">
        <v>47</v>
      </c>
      <c r="C25" t="s">
        <v>48</v>
      </c>
      <c r="D25">
        <v>18230508</v>
      </c>
      <c r="E25" s="4">
        <v>36990.6</v>
      </c>
      <c r="F25" s="4">
        <v>30538.69</v>
      </c>
      <c r="G25" s="4">
        <v>0</v>
      </c>
      <c r="H25" s="4">
        <v>0</v>
      </c>
      <c r="I25" s="4">
        <v>431043.3</v>
      </c>
      <c r="J25" s="4">
        <v>0</v>
      </c>
      <c r="K25" s="4">
        <v>0</v>
      </c>
      <c r="L25" s="4">
        <v>0</v>
      </c>
      <c r="M25" s="4">
        <v>0</v>
      </c>
      <c r="N25" s="5">
        <f t="shared" si="0"/>
        <v>498572.58999999997</v>
      </c>
      <c r="O25" s="5">
        <f t="shared" si="1"/>
        <v>498572.58999999997</v>
      </c>
      <c r="P25" t="s">
        <v>539</v>
      </c>
    </row>
    <row r="26" spans="2:16" hidden="1">
      <c r="B26" t="s">
        <v>55</v>
      </c>
      <c r="C26" t="s">
        <v>56</v>
      </c>
      <c r="D26">
        <v>18230690</v>
      </c>
      <c r="E26" s="4">
        <v>3877.28</v>
      </c>
      <c r="F26" s="4">
        <v>3149.55</v>
      </c>
      <c r="G26" s="4">
        <v>0</v>
      </c>
      <c r="H26" s="4">
        <v>0</v>
      </c>
      <c r="I26" s="4">
        <v>64408.77</v>
      </c>
      <c r="J26" s="4">
        <v>0</v>
      </c>
      <c r="K26" s="4">
        <v>0</v>
      </c>
      <c r="L26" s="4">
        <v>0</v>
      </c>
      <c r="M26" s="4">
        <v>0</v>
      </c>
      <c r="N26" s="5">
        <f t="shared" si="0"/>
        <v>71435.599999999991</v>
      </c>
      <c r="O26" s="5">
        <f t="shared" si="1"/>
        <v>71435.599999999991</v>
      </c>
      <c r="P26" t="s">
        <v>539</v>
      </c>
    </row>
    <row r="27" spans="2:16" hidden="1">
      <c r="B27" t="s">
        <v>47</v>
      </c>
      <c r="C27" t="s">
        <v>57</v>
      </c>
      <c r="D27">
        <v>18230408</v>
      </c>
      <c r="E27" s="4">
        <v>57140.71</v>
      </c>
      <c r="F27" s="4">
        <v>46992.49</v>
      </c>
      <c r="G27" s="4">
        <v>0</v>
      </c>
      <c r="H27" s="4">
        <v>0</v>
      </c>
      <c r="I27" s="4">
        <v>378696.45</v>
      </c>
      <c r="J27" s="4">
        <v>407.63</v>
      </c>
      <c r="K27" s="4">
        <v>0</v>
      </c>
      <c r="L27" s="4">
        <v>0</v>
      </c>
      <c r="M27" s="4">
        <v>0</v>
      </c>
      <c r="N27" s="5">
        <f t="shared" si="0"/>
        <v>483237.28</v>
      </c>
      <c r="O27" s="5">
        <f t="shared" si="1"/>
        <v>483237.28</v>
      </c>
      <c r="P27" t="s">
        <v>539</v>
      </c>
    </row>
    <row r="28" spans="2:16" hidden="1">
      <c r="B28" t="s">
        <v>55</v>
      </c>
      <c r="C28" t="s">
        <v>58</v>
      </c>
      <c r="D28">
        <v>18230737</v>
      </c>
      <c r="E28" s="4">
        <v>7996.77</v>
      </c>
      <c r="F28" s="4">
        <v>6624.26</v>
      </c>
      <c r="G28" s="4">
        <v>0</v>
      </c>
      <c r="H28" s="4">
        <v>0</v>
      </c>
      <c r="I28" s="4">
        <v>70383.710000000006</v>
      </c>
      <c r="J28" s="4">
        <v>60.91</v>
      </c>
      <c r="K28" s="4">
        <v>0</v>
      </c>
      <c r="L28" s="4">
        <v>0</v>
      </c>
      <c r="M28" s="4">
        <v>0</v>
      </c>
      <c r="N28" s="5">
        <f t="shared" si="0"/>
        <v>85065.650000000009</v>
      </c>
      <c r="O28" s="5">
        <f t="shared" si="1"/>
        <v>85065.650000000009</v>
      </c>
      <c r="P28" t="s">
        <v>539</v>
      </c>
    </row>
    <row r="29" spans="2:16" hidden="1">
      <c r="B29" t="s">
        <v>61</v>
      </c>
      <c r="C29" t="s">
        <v>62</v>
      </c>
      <c r="D29">
        <v>18230745</v>
      </c>
      <c r="E29" s="4">
        <v>379779.95</v>
      </c>
      <c r="F29" s="4">
        <v>313761.96000000002</v>
      </c>
      <c r="G29" s="4">
        <v>0</v>
      </c>
      <c r="H29" s="4">
        <v>0</v>
      </c>
      <c r="I29" s="4">
        <v>234900</v>
      </c>
      <c r="J29" s="4">
        <v>0</v>
      </c>
      <c r="K29" s="4">
        <v>0</v>
      </c>
      <c r="L29" s="4">
        <v>0</v>
      </c>
      <c r="M29" s="4">
        <v>0</v>
      </c>
      <c r="N29" s="5">
        <f t="shared" si="0"/>
        <v>928441.91</v>
      </c>
      <c r="O29" s="5">
        <f t="shared" si="1"/>
        <v>928441.91</v>
      </c>
      <c r="P29" t="s">
        <v>539</v>
      </c>
    </row>
    <row r="30" spans="2:16" hidden="1">
      <c r="B30" t="s">
        <v>63</v>
      </c>
      <c r="C30" t="s">
        <v>64</v>
      </c>
      <c r="D30">
        <v>18231005</v>
      </c>
      <c r="E30" s="4">
        <v>56745.65</v>
      </c>
      <c r="F30" s="4">
        <v>46881.440000000002</v>
      </c>
      <c r="G30" s="4">
        <v>0</v>
      </c>
      <c r="H30" s="4">
        <v>0</v>
      </c>
      <c r="I30" s="4">
        <v>35100</v>
      </c>
      <c r="J30" s="4">
        <v>0</v>
      </c>
      <c r="K30" s="4">
        <v>0</v>
      </c>
      <c r="L30" s="4">
        <v>0</v>
      </c>
      <c r="M30" s="4">
        <v>0</v>
      </c>
      <c r="N30" s="5">
        <f t="shared" si="0"/>
        <v>138727.09</v>
      </c>
      <c r="O30" s="5">
        <f t="shared" si="1"/>
        <v>138727.09</v>
      </c>
      <c r="P30" t="s">
        <v>539</v>
      </c>
    </row>
    <row r="31" spans="2:16" hidden="1">
      <c r="B31" t="s">
        <v>47</v>
      </c>
      <c r="C31" t="s">
        <v>66</v>
      </c>
      <c r="D31">
        <v>18230400</v>
      </c>
      <c r="E31" s="4">
        <v>28922.81</v>
      </c>
      <c r="F31" s="4">
        <v>23897.03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5">
        <f t="shared" si="0"/>
        <v>52819.839999999997</v>
      </c>
      <c r="O31" s="5">
        <f t="shared" si="1"/>
        <v>52819.839999999997</v>
      </c>
      <c r="P31" t="s">
        <v>539</v>
      </c>
    </row>
    <row r="32" spans="2:16" hidden="1">
      <c r="B32" t="s">
        <v>55</v>
      </c>
      <c r="C32" t="s">
        <v>67</v>
      </c>
      <c r="D32">
        <v>18230665</v>
      </c>
      <c r="E32" s="4">
        <v>25455.51</v>
      </c>
      <c r="F32" s="4">
        <v>20911.669999999998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5">
        <f t="shared" si="0"/>
        <v>46367.179999999993</v>
      </c>
      <c r="O32" s="5">
        <f t="shared" si="1"/>
        <v>46367.179999999993</v>
      </c>
      <c r="P32" t="s">
        <v>539</v>
      </c>
    </row>
    <row r="33" spans="2:16" hidden="1">
      <c r="B33" t="s">
        <v>68</v>
      </c>
      <c r="C33" t="s">
        <v>69</v>
      </c>
      <c r="D33">
        <v>18230418</v>
      </c>
      <c r="E33" s="4">
        <v>290120.42</v>
      </c>
      <c r="F33" s="4">
        <v>240251.11</v>
      </c>
      <c r="G33" s="4">
        <v>0</v>
      </c>
      <c r="H33" s="4">
        <v>21.75</v>
      </c>
      <c r="I33" s="4">
        <v>0</v>
      </c>
      <c r="J33" s="4">
        <v>15.85</v>
      </c>
      <c r="K33" s="4">
        <v>0</v>
      </c>
      <c r="L33" s="4">
        <v>0</v>
      </c>
      <c r="M33" s="4">
        <v>0</v>
      </c>
      <c r="N33" s="5">
        <f t="shared" si="0"/>
        <v>530409.13</v>
      </c>
      <c r="O33" s="5">
        <f t="shared" si="1"/>
        <v>530409.13</v>
      </c>
      <c r="P33" t="s">
        <v>539</v>
      </c>
    </row>
    <row r="34" spans="2:16" hidden="1">
      <c r="B34" t="s">
        <v>72</v>
      </c>
      <c r="C34" t="s">
        <v>73</v>
      </c>
      <c r="D34">
        <v>18230668</v>
      </c>
      <c r="E34" s="4">
        <v>32348.81</v>
      </c>
      <c r="F34" s="4">
        <v>26851.1</v>
      </c>
      <c r="G34" s="4">
        <v>0</v>
      </c>
      <c r="H34" s="4">
        <v>3.25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5">
        <f t="shared" ref="N34:N65" si="2">SUM(E34:M34)</f>
        <v>59203.16</v>
      </c>
      <c r="O34" s="5">
        <f t="shared" ref="O34:O65" si="3">N34-L34</f>
        <v>59203.16</v>
      </c>
      <c r="P34" t="s">
        <v>539</v>
      </c>
    </row>
    <row r="35" spans="2:16" hidden="1">
      <c r="B35" t="s">
        <v>76</v>
      </c>
      <c r="C35" t="s">
        <v>77</v>
      </c>
      <c r="D35">
        <v>18230610</v>
      </c>
      <c r="E35" s="4">
        <v>548377.46</v>
      </c>
      <c r="F35" s="4">
        <v>451871.12</v>
      </c>
      <c r="G35" s="4">
        <v>0</v>
      </c>
      <c r="H35" s="4">
        <v>4185.82</v>
      </c>
      <c r="I35" s="4">
        <v>256</v>
      </c>
      <c r="J35" s="4">
        <v>2329.52</v>
      </c>
      <c r="K35" s="4">
        <v>51.48</v>
      </c>
      <c r="L35" s="4">
        <v>0</v>
      </c>
      <c r="M35" s="4">
        <v>0</v>
      </c>
      <c r="N35" s="5">
        <f t="shared" si="2"/>
        <v>1007071.3999999999</v>
      </c>
      <c r="O35" s="5">
        <f t="shared" si="3"/>
        <v>1007071.3999999999</v>
      </c>
      <c r="P35" t="s">
        <v>539</v>
      </c>
    </row>
    <row r="36" spans="2:16" hidden="1">
      <c r="B36" t="s">
        <v>86</v>
      </c>
      <c r="C36" t="s">
        <v>87</v>
      </c>
      <c r="D36">
        <v>18230704</v>
      </c>
      <c r="E36" s="4">
        <v>43618.080000000002</v>
      </c>
      <c r="F36" s="4">
        <v>36157.730000000003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5">
        <f t="shared" si="2"/>
        <v>79775.81</v>
      </c>
      <c r="O36" s="5">
        <f t="shared" si="3"/>
        <v>79775.81</v>
      </c>
      <c r="P36" t="s">
        <v>539</v>
      </c>
    </row>
    <row r="37" spans="2:16" hidden="1">
      <c r="B37" t="s">
        <v>88</v>
      </c>
      <c r="C37" t="s">
        <v>89</v>
      </c>
      <c r="D37">
        <v>18230811</v>
      </c>
      <c r="E37" s="4">
        <v>398552.12</v>
      </c>
      <c r="F37" s="4">
        <v>329464.99</v>
      </c>
      <c r="G37" s="4">
        <v>14121.4</v>
      </c>
      <c r="H37" s="4">
        <v>682.74</v>
      </c>
      <c r="I37" s="4">
        <v>41904.410000000003</v>
      </c>
      <c r="J37" s="4">
        <v>121.76</v>
      </c>
      <c r="K37" s="4">
        <v>5493.17</v>
      </c>
      <c r="L37" s="4">
        <v>0</v>
      </c>
      <c r="M37" s="4">
        <v>0</v>
      </c>
      <c r="N37" s="5">
        <f t="shared" si="2"/>
        <v>790340.59000000008</v>
      </c>
      <c r="O37" s="5">
        <f t="shared" si="3"/>
        <v>790340.59000000008</v>
      </c>
      <c r="P37" t="s">
        <v>539</v>
      </c>
    </row>
    <row r="38" spans="2:16" hidden="1">
      <c r="B38" t="s">
        <v>90</v>
      </c>
      <c r="C38" t="s">
        <v>91</v>
      </c>
      <c r="D38">
        <v>18230657</v>
      </c>
      <c r="E38" s="4">
        <v>92164.17</v>
      </c>
      <c r="F38" s="4">
        <v>76179.67</v>
      </c>
      <c r="G38" s="4">
        <v>2110.1</v>
      </c>
      <c r="H38" s="4">
        <v>74.010000000000005</v>
      </c>
      <c r="I38" s="4">
        <v>6529.34</v>
      </c>
      <c r="J38" s="4">
        <v>11.7</v>
      </c>
      <c r="K38" s="4">
        <v>510.94</v>
      </c>
      <c r="L38" s="4">
        <v>0</v>
      </c>
      <c r="M38" s="4">
        <v>0</v>
      </c>
      <c r="N38" s="5">
        <f t="shared" si="2"/>
        <v>177579.93000000002</v>
      </c>
      <c r="O38" s="5">
        <f t="shared" si="3"/>
        <v>177579.93000000002</v>
      </c>
      <c r="P38" t="s">
        <v>539</v>
      </c>
    </row>
    <row r="39" spans="2:16" hidden="1">
      <c r="B39" t="s">
        <v>129</v>
      </c>
      <c r="C39" t="s">
        <v>523</v>
      </c>
      <c r="D39">
        <v>18231136</v>
      </c>
      <c r="E39" s="4">
        <v>0</v>
      </c>
      <c r="F39" s="4">
        <v>0</v>
      </c>
      <c r="G39" s="4">
        <v>0</v>
      </c>
      <c r="H39" s="4">
        <v>10.029999999999999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5">
        <f t="shared" si="2"/>
        <v>10.029999999999999</v>
      </c>
      <c r="O39" s="5">
        <f t="shared" si="3"/>
        <v>10.029999999999999</v>
      </c>
      <c r="P39" t="s">
        <v>538</v>
      </c>
    </row>
    <row r="40" spans="2:16" hidden="1">
      <c r="B40" t="s">
        <v>92</v>
      </c>
      <c r="C40" t="s">
        <v>93</v>
      </c>
      <c r="D40">
        <v>18230487</v>
      </c>
      <c r="E40" s="4">
        <v>100831.98</v>
      </c>
      <c r="F40" s="4">
        <v>83539.02</v>
      </c>
      <c r="G40" s="4">
        <v>2587.9699999999998</v>
      </c>
      <c r="H40" s="4">
        <v>840</v>
      </c>
      <c r="I40" s="4">
        <v>42273.69</v>
      </c>
      <c r="J40" s="4">
        <v>2952.41</v>
      </c>
      <c r="K40" s="4">
        <v>-400</v>
      </c>
      <c r="L40" s="4">
        <v>0</v>
      </c>
      <c r="M40" s="4">
        <v>0</v>
      </c>
      <c r="N40" s="5">
        <f t="shared" si="2"/>
        <v>232625.07</v>
      </c>
      <c r="O40" s="5">
        <f t="shared" si="3"/>
        <v>232625.07</v>
      </c>
      <c r="P40" t="s">
        <v>539</v>
      </c>
    </row>
    <row r="41" spans="2:16" hidden="1">
      <c r="B41" t="s">
        <v>94</v>
      </c>
      <c r="C41" t="s">
        <v>95</v>
      </c>
      <c r="D41">
        <v>18230675</v>
      </c>
      <c r="E41" s="4">
        <v>14807.63</v>
      </c>
      <c r="F41" s="4">
        <v>12270.7</v>
      </c>
      <c r="G41" s="4">
        <v>558.91</v>
      </c>
      <c r="H41" s="4">
        <v>210</v>
      </c>
      <c r="I41" s="4">
        <v>8357.31</v>
      </c>
      <c r="J41" s="4">
        <v>1611.51</v>
      </c>
      <c r="K41" s="4">
        <v>-100</v>
      </c>
      <c r="L41" s="4">
        <v>0</v>
      </c>
      <c r="M41" s="4">
        <v>0</v>
      </c>
      <c r="N41" s="5">
        <f t="shared" si="2"/>
        <v>37716.060000000005</v>
      </c>
      <c r="O41" s="5">
        <f t="shared" si="3"/>
        <v>37716.060000000005</v>
      </c>
      <c r="P41" t="s">
        <v>539</v>
      </c>
    </row>
    <row r="42" spans="2:16" hidden="1">
      <c r="B42" t="s">
        <v>96</v>
      </c>
      <c r="C42" t="s">
        <v>97</v>
      </c>
      <c r="D42">
        <v>18230713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5">
        <f t="shared" si="2"/>
        <v>0</v>
      </c>
      <c r="O42" s="5">
        <f t="shared" si="3"/>
        <v>0</v>
      </c>
      <c r="P42" t="s">
        <v>536</v>
      </c>
    </row>
    <row r="43" spans="2:16" hidden="1">
      <c r="B43" t="s">
        <v>41</v>
      </c>
      <c r="C43" t="s">
        <v>98</v>
      </c>
      <c r="D43">
        <v>55700200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5">
        <f t="shared" si="2"/>
        <v>0</v>
      </c>
      <c r="O43" s="5">
        <f t="shared" si="3"/>
        <v>0</v>
      </c>
      <c r="P43" t="s">
        <v>541</v>
      </c>
    </row>
    <row r="44" spans="2:16" hidden="1">
      <c r="B44" t="s">
        <v>133</v>
      </c>
      <c r="C44" t="s">
        <v>135</v>
      </c>
      <c r="D44">
        <v>18230721</v>
      </c>
      <c r="E44" s="4">
        <v>202818.05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1795273.5</v>
      </c>
      <c r="M44" s="4">
        <v>0</v>
      </c>
      <c r="N44" s="5">
        <f t="shared" si="2"/>
        <v>1998091.55</v>
      </c>
      <c r="O44" s="5">
        <f t="shared" si="3"/>
        <v>202818.05000000005</v>
      </c>
      <c r="P44" t="s">
        <v>538</v>
      </c>
    </row>
    <row r="45" spans="2:16" hidden="1">
      <c r="B45" t="s">
        <v>133</v>
      </c>
      <c r="C45" t="s">
        <v>134</v>
      </c>
      <c r="D45">
        <v>18230720</v>
      </c>
      <c r="E45" s="4">
        <v>251049.4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3308373.99</v>
      </c>
      <c r="M45" s="4">
        <v>0</v>
      </c>
      <c r="N45" s="5">
        <f t="shared" si="2"/>
        <v>3559423.39</v>
      </c>
      <c r="O45" s="5">
        <f t="shared" si="3"/>
        <v>251049.39999999991</v>
      </c>
      <c r="P45" t="s">
        <v>538</v>
      </c>
    </row>
    <row r="46" spans="2:16" hidden="1">
      <c r="B46" t="s">
        <v>15</v>
      </c>
      <c r="C46" t="s">
        <v>51</v>
      </c>
      <c r="D46">
        <v>18230434</v>
      </c>
      <c r="E46" s="4">
        <v>77350.850000000006</v>
      </c>
      <c r="F46" s="4">
        <v>63847.18</v>
      </c>
      <c r="G46" s="4">
        <v>39348.660000000003</v>
      </c>
      <c r="H46" s="4">
        <v>0</v>
      </c>
      <c r="I46" s="4">
        <v>91153.74</v>
      </c>
      <c r="J46" s="4">
        <v>41.04</v>
      </c>
      <c r="K46" s="4">
        <v>-15045.28</v>
      </c>
      <c r="L46" s="4">
        <v>1050852.93</v>
      </c>
      <c r="M46" s="4">
        <v>0</v>
      </c>
      <c r="N46" s="5">
        <f t="shared" si="2"/>
        <v>1307549.1199999999</v>
      </c>
      <c r="O46" s="5">
        <f t="shared" si="3"/>
        <v>256696.18999999994</v>
      </c>
      <c r="P46" t="s">
        <v>535</v>
      </c>
    </row>
    <row r="47" spans="2:16" hidden="1">
      <c r="B47" t="s">
        <v>15</v>
      </c>
      <c r="C47" t="s">
        <v>78</v>
      </c>
      <c r="D47">
        <v>18230625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5">
        <f t="shared" si="2"/>
        <v>0</v>
      </c>
      <c r="O47" s="5">
        <f t="shared" si="3"/>
        <v>0</v>
      </c>
      <c r="P47" t="s">
        <v>535</v>
      </c>
    </row>
    <row r="48" spans="2:16" hidden="1">
      <c r="B48" t="s">
        <v>15</v>
      </c>
      <c r="C48" t="s">
        <v>54</v>
      </c>
      <c r="D48">
        <v>18230461</v>
      </c>
      <c r="E48" s="4">
        <v>67053.210000000006</v>
      </c>
      <c r="F48" s="4">
        <v>55522.61</v>
      </c>
      <c r="G48" s="4">
        <v>0</v>
      </c>
      <c r="H48" s="4">
        <v>357.71</v>
      </c>
      <c r="I48" s="4">
        <v>654640.56999999995</v>
      </c>
      <c r="J48" s="4">
        <v>0</v>
      </c>
      <c r="K48" s="4">
        <v>0</v>
      </c>
      <c r="L48" s="4">
        <v>654640.52</v>
      </c>
      <c r="M48" s="4">
        <v>0</v>
      </c>
      <c r="N48" s="5">
        <f t="shared" si="2"/>
        <v>1432214.62</v>
      </c>
      <c r="O48" s="5">
        <f t="shared" si="3"/>
        <v>777574.10000000009</v>
      </c>
      <c r="P48" t="s">
        <v>535</v>
      </c>
    </row>
    <row r="49" spans="1:16" hidden="1">
      <c r="B49" t="s">
        <v>33</v>
      </c>
      <c r="C49" t="s">
        <v>149</v>
      </c>
      <c r="D49">
        <v>18230738</v>
      </c>
      <c r="E49" s="4">
        <v>15504.42</v>
      </c>
      <c r="F49" s="4">
        <v>12739.5</v>
      </c>
      <c r="G49" s="4">
        <v>0</v>
      </c>
      <c r="H49" s="4">
        <v>9.08</v>
      </c>
      <c r="I49" s="4">
        <v>477152.25</v>
      </c>
      <c r="J49" s="4">
        <v>0</v>
      </c>
      <c r="K49" s="4">
        <v>0</v>
      </c>
      <c r="L49" s="4">
        <v>477152.31</v>
      </c>
      <c r="M49" s="4">
        <v>0</v>
      </c>
      <c r="N49" s="5">
        <f t="shared" si="2"/>
        <v>982557.56</v>
      </c>
      <c r="O49" s="5">
        <f t="shared" si="3"/>
        <v>505405.25000000006</v>
      </c>
      <c r="P49" t="s">
        <v>535</v>
      </c>
    </row>
    <row r="50" spans="1:16" hidden="1">
      <c r="B50" t="s">
        <v>65</v>
      </c>
      <c r="C50" t="s">
        <v>99</v>
      </c>
      <c r="D50">
        <v>18231137</v>
      </c>
      <c r="E50" s="4">
        <v>119182.98</v>
      </c>
      <c r="F50" s="4">
        <v>98707.39</v>
      </c>
      <c r="G50" s="4">
        <v>2900</v>
      </c>
      <c r="H50" s="4">
        <v>412.68</v>
      </c>
      <c r="I50" s="4">
        <v>43315.45</v>
      </c>
      <c r="J50" s="4">
        <v>44.58</v>
      </c>
      <c r="K50" s="4">
        <v>0</v>
      </c>
      <c r="L50" s="4">
        <v>750673.98</v>
      </c>
      <c r="M50" s="4">
        <v>0</v>
      </c>
      <c r="N50" s="5">
        <f t="shared" si="2"/>
        <v>1015237.06</v>
      </c>
      <c r="O50" s="5">
        <f t="shared" si="3"/>
        <v>264563.08000000007</v>
      </c>
      <c r="P50" t="s">
        <v>538</v>
      </c>
    </row>
    <row r="51" spans="1:16" hidden="1">
      <c r="B51" t="s">
        <v>141</v>
      </c>
      <c r="C51" t="s">
        <v>168</v>
      </c>
      <c r="D51">
        <v>18231037</v>
      </c>
      <c r="E51" s="4">
        <v>275.69</v>
      </c>
      <c r="F51" s="4">
        <v>234.32</v>
      </c>
      <c r="G51" s="4">
        <v>0</v>
      </c>
      <c r="H51" s="4">
        <v>37.5</v>
      </c>
      <c r="I51" s="4">
        <v>0</v>
      </c>
      <c r="J51" s="4">
        <v>19.87</v>
      </c>
      <c r="K51" s="4">
        <v>0</v>
      </c>
      <c r="L51" s="4">
        <v>0</v>
      </c>
      <c r="M51" s="4">
        <v>0</v>
      </c>
      <c r="N51" s="5">
        <f t="shared" si="2"/>
        <v>567.38</v>
      </c>
      <c r="O51" s="5">
        <f t="shared" si="3"/>
        <v>567.38</v>
      </c>
      <c r="P51" t="s">
        <v>538</v>
      </c>
    </row>
    <row r="52" spans="1:16" hidden="1">
      <c r="B52" t="s">
        <v>65</v>
      </c>
      <c r="C52" t="s">
        <v>175</v>
      </c>
      <c r="D52">
        <v>18231133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5">
        <f t="shared" si="2"/>
        <v>0</v>
      </c>
      <c r="O52" s="5">
        <f t="shared" si="3"/>
        <v>0</v>
      </c>
      <c r="P52" t="s">
        <v>538</v>
      </c>
    </row>
    <row r="53" spans="1:16" hidden="1">
      <c r="B53" t="s">
        <v>70</v>
      </c>
      <c r="C53" t="s">
        <v>128</v>
      </c>
      <c r="D53">
        <v>18230714</v>
      </c>
      <c r="E53" s="4">
        <v>99899.06</v>
      </c>
      <c r="F53" s="4">
        <v>82519.320000000007</v>
      </c>
      <c r="G53" s="4">
        <v>350.7</v>
      </c>
      <c r="H53" s="4">
        <v>0</v>
      </c>
      <c r="I53" s="4">
        <v>198245.91</v>
      </c>
      <c r="J53" s="4">
        <v>0</v>
      </c>
      <c r="K53" s="4">
        <v>11597.93</v>
      </c>
      <c r="L53" s="4">
        <v>1817063.94</v>
      </c>
      <c r="M53" s="4">
        <v>0</v>
      </c>
      <c r="N53" s="5">
        <f t="shared" si="2"/>
        <v>2209676.86</v>
      </c>
      <c r="O53" s="5">
        <f t="shared" si="3"/>
        <v>392612.91999999993</v>
      </c>
      <c r="P53" t="s">
        <v>538</v>
      </c>
    </row>
    <row r="54" spans="1:16" hidden="1">
      <c r="B54" t="s">
        <v>100</v>
      </c>
      <c r="C54" t="s">
        <v>101</v>
      </c>
      <c r="D54">
        <v>42650207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86159.26</v>
      </c>
      <c r="M54" s="4">
        <v>0</v>
      </c>
      <c r="N54" s="5">
        <f t="shared" si="2"/>
        <v>86159.26</v>
      </c>
      <c r="O54" s="5">
        <f t="shared" si="3"/>
        <v>0</v>
      </c>
      <c r="P54" t="s">
        <v>534</v>
      </c>
    </row>
    <row r="55" spans="1:16" hidden="1">
      <c r="B55" t="s">
        <v>41</v>
      </c>
      <c r="C55" t="s">
        <v>104</v>
      </c>
      <c r="D55">
        <v>90800154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5">
        <f t="shared" si="2"/>
        <v>0</v>
      </c>
      <c r="O55" s="5">
        <f t="shared" si="3"/>
        <v>0</v>
      </c>
      <c r="P55" t="s">
        <v>541</v>
      </c>
    </row>
    <row r="56" spans="1:16" hidden="1">
      <c r="B56" t="s">
        <v>70</v>
      </c>
      <c r="C56" t="s">
        <v>313</v>
      </c>
      <c r="D56">
        <v>18230014</v>
      </c>
      <c r="E56" s="4">
        <v>264.36</v>
      </c>
      <c r="F56" s="4">
        <v>209.1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600902.76</v>
      </c>
      <c r="M56" s="4">
        <v>0</v>
      </c>
      <c r="N56" s="5">
        <f t="shared" si="2"/>
        <v>601376.22</v>
      </c>
      <c r="O56" s="5">
        <f t="shared" si="3"/>
        <v>473.45999999996275</v>
      </c>
      <c r="P56" t="s">
        <v>538</v>
      </c>
    </row>
    <row r="57" spans="1:16" hidden="1">
      <c r="B57" t="s">
        <v>31</v>
      </c>
      <c r="C57" t="s">
        <v>528</v>
      </c>
      <c r="D57">
        <v>18230221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5">
        <f t="shared" si="2"/>
        <v>0</v>
      </c>
      <c r="O57" s="5">
        <f t="shared" si="3"/>
        <v>0</v>
      </c>
      <c r="P57" t="s">
        <v>538</v>
      </c>
    </row>
    <row r="58" spans="1:16" hidden="1">
      <c r="B58" t="s">
        <v>74</v>
      </c>
      <c r="C58" t="s">
        <v>75</v>
      </c>
      <c r="D58">
        <v>18230611</v>
      </c>
      <c r="E58" s="4">
        <v>125539.12</v>
      </c>
      <c r="F58" s="4">
        <v>103440.9</v>
      </c>
      <c r="G58" s="4">
        <v>7243.52</v>
      </c>
      <c r="H58" s="4">
        <v>21.65</v>
      </c>
      <c r="I58" s="4">
        <v>48274.82</v>
      </c>
      <c r="J58" s="4">
        <v>990.81</v>
      </c>
      <c r="K58" s="4">
        <v>0</v>
      </c>
      <c r="L58" s="4">
        <v>1535868.48</v>
      </c>
      <c r="M58" s="4">
        <v>-76846.53</v>
      </c>
      <c r="N58" s="5">
        <f t="shared" si="2"/>
        <v>1744532.7699999998</v>
      </c>
      <c r="O58" s="5">
        <f t="shared" si="3"/>
        <v>208664.2899999998</v>
      </c>
      <c r="P58" t="s">
        <v>535</v>
      </c>
    </row>
    <row r="59" spans="1:16" hidden="1">
      <c r="B59" t="s">
        <v>108</v>
      </c>
      <c r="C59" t="s">
        <v>109</v>
      </c>
      <c r="D59">
        <v>18230661</v>
      </c>
      <c r="E59" s="4">
        <v>22773.49</v>
      </c>
      <c r="F59" s="4">
        <v>18754.96</v>
      </c>
      <c r="G59" s="4">
        <v>849.28</v>
      </c>
      <c r="H59" s="4">
        <v>2.95</v>
      </c>
      <c r="I59" s="4">
        <v>10890.21</v>
      </c>
      <c r="J59" s="4">
        <v>174.85</v>
      </c>
      <c r="K59" s="4">
        <v>0</v>
      </c>
      <c r="L59" s="4">
        <v>442558.36</v>
      </c>
      <c r="M59" s="4">
        <v>0</v>
      </c>
      <c r="N59" s="5">
        <f t="shared" si="2"/>
        <v>496004.1</v>
      </c>
      <c r="O59" s="5">
        <f t="shared" si="3"/>
        <v>53445.739999999991</v>
      </c>
      <c r="P59" t="s">
        <v>535</v>
      </c>
    </row>
    <row r="60" spans="1:16" hidden="1">
      <c r="A60" s="1"/>
      <c r="B60" t="s">
        <v>100</v>
      </c>
      <c r="C60" t="s">
        <v>179</v>
      </c>
      <c r="D60">
        <v>42650195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189136.4</v>
      </c>
      <c r="M60" s="4">
        <v>0</v>
      </c>
      <c r="N60" s="5">
        <f t="shared" si="2"/>
        <v>189136.4</v>
      </c>
      <c r="O60" s="5">
        <f t="shared" si="3"/>
        <v>0</v>
      </c>
      <c r="P60" t="s">
        <v>534</v>
      </c>
    </row>
    <row r="61" spans="1:16" hidden="1">
      <c r="B61" t="s">
        <v>17</v>
      </c>
      <c r="C61" t="s">
        <v>18</v>
      </c>
      <c r="D61">
        <v>18230071</v>
      </c>
      <c r="E61" s="4">
        <v>14486.56</v>
      </c>
      <c r="F61" s="4">
        <v>11947.79</v>
      </c>
      <c r="G61" s="4">
        <v>5021.34</v>
      </c>
      <c r="H61" s="4">
        <v>0</v>
      </c>
      <c r="I61" s="4">
        <v>23674.880000000001</v>
      </c>
      <c r="J61" s="4">
        <v>0</v>
      </c>
      <c r="K61" s="4">
        <v>3313.69</v>
      </c>
      <c r="L61" s="4">
        <v>92896.81</v>
      </c>
      <c r="M61" s="4">
        <v>0</v>
      </c>
      <c r="N61" s="5">
        <f t="shared" si="2"/>
        <v>151341.07</v>
      </c>
      <c r="O61" s="5">
        <f t="shared" si="3"/>
        <v>58444.260000000009</v>
      </c>
      <c r="P61" t="s">
        <v>535</v>
      </c>
    </row>
    <row r="62" spans="1:16" hidden="1">
      <c r="B62" t="s">
        <v>110</v>
      </c>
      <c r="C62" t="s">
        <v>111</v>
      </c>
      <c r="D62">
        <v>18230466</v>
      </c>
      <c r="E62" s="4">
        <v>145855.97</v>
      </c>
      <c r="F62" s="4">
        <v>120823.13</v>
      </c>
      <c r="G62" s="4">
        <v>938017.28000000003</v>
      </c>
      <c r="H62" s="4">
        <v>0</v>
      </c>
      <c r="I62" s="4">
        <v>6221.67</v>
      </c>
      <c r="J62" s="4">
        <v>10688</v>
      </c>
      <c r="K62" s="4">
        <v>0</v>
      </c>
      <c r="L62" s="4">
        <v>112417.87</v>
      </c>
      <c r="M62" s="4">
        <v>0</v>
      </c>
      <c r="N62" s="5">
        <f t="shared" si="2"/>
        <v>1334023.92</v>
      </c>
      <c r="O62" s="5">
        <f t="shared" si="3"/>
        <v>1221606.0499999998</v>
      </c>
      <c r="P62" t="s">
        <v>539</v>
      </c>
    </row>
    <row r="63" spans="1:16" hidden="1">
      <c r="B63" t="s">
        <v>114</v>
      </c>
      <c r="C63" t="s">
        <v>115</v>
      </c>
      <c r="D63">
        <v>18230732</v>
      </c>
      <c r="E63" s="4">
        <v>24158.53</v>
      </c>
      <c r="F63" s="4">
        <v>20139.32</v>
      </c>
      <c r="G63" s="4">
        <v>140248.67000000001</v>
      </c>
      <c r="H63" s="4">
        <v>0</v>
      </c>
      <c r="I63" s="4">
        <v>920.25</v>
      </c>
      <c r="J63" s="4">
        <v>0</v>
      </c>
      <c r="K63" s="4">
        <v>0</v>
      </c>
      <c r="L63" s="4">
        <v>16798.07</v>
      </c>
      <c r="M63" s="4">
        <v>0</v>
      </c>
      <c r="N63" s="5">
        <f t="shared" si="2"/>
        <v>202264.84000000003</v>
      </c>
      <c r="O63" s="5">
        <f t="shared" si="3"/>
        <v>185466.77000000002</v>
      </c>
      <c r="P63" t="s">
        <v>539</v>
      </c>
    </row>
    <row r="64" spans="1:16" hidden="1">
      <c r="B64" t="s">
        <v>116</v>
      </c>
      <c r="C64" t="s">
        <v>117</v>
      </c>
      <c r="D64">
        <v>18230413</v>
      </c>
      <c r="E64" s="4">
        <v>82315.44</v>
      </c>
      <c r="F64" s="4">
        <v>68166.080000000002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5">
        <f t="shared" si="2"/>
        <v>150481.52000000002</v>
      </c>
      <c r="O64" s="5">
        <f t="shared" si="3"/>
        <v>150481.52000000002</v>
      </c>
      <c r="P64" t="s">
        <v>540</v>
      </c>
    </row>
    <row r="65" spans="2:16" hidden="1">
      <c r="B65" t="s">
        <v>119</v>
      </c>
      <c r="C65" t="s">
        <v>120</v>
      </c>
      <c r="D65">
        <v>18230669</v>
      </c>
      <c r="E65" s="4">
        <v>12481.32</v>
      </c>
      <c r="F65" s="4">
        <v>10335.51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5">
        <f t="shared" si="2"/>
        <v>22816.83</v>
      </c>
      <c r="O65" s="5">
        <f t="shared" si="3"/>
        <v>22816.83</v>
      </c>
      <c r="P65" t="s">
        <v>540</v>
      </c>
    </row>
    <row r="66" spans="2:16" hidden="1">
      <c r="B66" t="s">
        <v>15</v>
      </c>
      <c r="C66" t="s">
        <v>159</v>
      </c>
      <c r="D66">
        <v>18230751</v>
      </c>
      <c r="E66" s="4">
        <v>11854.18</v>
      </c>
      <c r="F66" s="4">
        <v>9760.06</v>
      </c>
      <c r="G66" s="4">
        <v>36700.36</v>
      </c>
      <c r="H66" s="4">
        <v>0</v>
      </c>
      <c r="I66" s="4">
        <v>0</v>
      </c>
      <c r="J66" s="4">
        <v>0</v>
      </c>
      <c r="K66" s="4">
        <v>-1139.23</v>
      </c>
      <c r="L66" s="4">
        <v>0</v>
      </c>
      <c r="M66" s="4">
        <v>0</v>
      </c>
      <c r="N66" s="5">
        <f t="shared" ref="N66:N97" si="4">SUM(E66:M66)</f>
        <v>57175.369999999995</v>
      </c>
      <c r="O66" s="5">
        <f t="shared" ref="O66:O97" si="5">N66-L66</f>
        <v>57175.369999999995</v>
      </c>
      <c r="P66" t="s">
        <v>535</v>
      </c>
    </row>
    <row r="67" spans="2:16" hidden="1">
      <c r="B67" t="s">
        <v>33</v>
      </c>
      <c r="C67" t="s">
        <v>35</v>
      </c>
      <c r="D67">
        <v>18230254</v>
      </c>
      <c r="E67" s="4">
        <v>11832.15</v>
      </c>
      <c r="F67" s="4">
        <v>9741.86</v>
      </c>
      <c r="G67" s="4">
        <v>36540.39</v>
      </c>
      <c r="H67" s="4">
        <v>0</v>
      </c>
      <c r="I67" s="4">
        <v>0</v>
      </c>
      <c r="J67" s="4">
        <v>0</v>
      </c>
      <c r="K67" s="4">
        <v>-1121.95</v>
      </c>
      <c r="L67" s="4">
        <v>0</v>
      </c>
      <c r="M67" s="4">
        <v>0</v>
      </c>
      <c r="N67" s="5">
        <f t="shared" si="4"/>
        <v>56992.450000000004</v>
      </c>
      <c r="O67" s="5">
        <f t="shared" si="5"/>
        <v>56992.450000000004</v>
      </c>
      <c r="P67" t="s">
        <v>535</v>
      </c>
    </row>
    <row r="68" spans="2:16" hidden="1">
      <c r="B68" t="s">
        <v>59</v>
      </c>
      <c r="C68" t="s">
        <v>60</v>
      </c>
      <c r="D68">
        <v>18230486</v>
      </c>
      <c r="E68" s="4">
        <v>82358.399999999994</v>
      </c>
      <c r="F68" s="4">
        <v>68042.899999999994</v>
      </c>
      <c r="G68" s="4">
        <v>1134.53</v>
      </c>
      <c r="H68" s="4">
        <v>128.07</v>
      </c>
      <c r="I68" s="4">
        <v>261360</v>
      </c>
      <c r="J68" s="4">
        <v>28.99</v>
      </c>
      <c r="K68" s="4">
        <v>800</v>
      </c>
      <c r="L68" s="4">
        <v>232417</v>
      </c>
      <c r="M68" s="4">
        <v>0</v>
      </c>
      <c r="N68" s="5">
        <f t="shared" si="4"/>
        <v>646269.89</v>
      </c>
      <c r="O68" s="5">
        <f t="shared" si="5"/>
        <v>413852.89</v>
      </c>
      <c r="P68" t="s">
        <v>535</v>
      </c>
    </row>
    <row r="69" spans="2:16" hidden="1">
      <c r="B69" t="s">
        <v>102</v>
      </c>
      <c r="C69" t="s">
        <v>103</v>
      </c>
      <c r="D69">
        <v>18230673</v>
      </c>
      <c r="E69" s="4">
        <v>35305.03</v>
      </c>
      <c r="F69" s="4">
        <v>29193.200000000001</v>
      </c>
      <c r="G69" s="4">
        <v>412.77</v>
      </c>
      <c r="H69" s="4">
        <v>0</v>
      </c>
      <c r="I69" s="4">
        <v>65340</v>
      </c>
      <c r="J69" s="4">
        <v>0</v>
      </c>
      <c r="K69" s="4">
        <v>200</v>
      </c>
      <c r="L69" s="4">
        <v>68202.69</v>
      </c>
      <c r="M69" s="4">
        <v>0</v>
      </c>
      <c r="N69" s="5">
        <f t="shared" si="4"/>
        <v>198653.69</v>
      </c>
      <c r="O69" s="5">
        <f t="shared" si="5"/>
        <v>130451</v>
      </c>
      <c r="P69" t="s">
        <v>535</v>
      </c>
    </row>
    <row r="70" spans="2:16" hidden="1">
      <c r="B70" t="s">
        <v>39</v>
      </c>
      <c r="C70" t="s">
        <v>40</v>
      </c>
      <c r="D70">
        <v>18230407</v>
      </c>
      <c r="E70" s="4">
        <v>120291.02</v>
      </c>
      <c r="F70" s="4">
        <v>99278.7</v>
      </c>
      <c r="G70" s="4">
        <v>19324.02</v>
      </c>
      <c r="H70" s="4">
        <v>547.29999999999995</v>
      </c>
      <c r="I70" s="4">
        <v>1064674.77</v>
      </c>
      <c r="J70" s="4">
        <v>1303.1300000000001</v>
      </c>
      <c r="K70" s="4">
        <v>-198.61</v>
      </c>
      <c r="L70" s="4">
        <v>4538363.92</v>
      </c>
      <c r="M70" s="4">
        <v>0</v>
      </c>
      <c r="N70" s="5">
        <f t="shared" si="4"/>
        <v>5843584.25</v>
      </c>
      <c r="O70" s="5">
        <f t="shared" si="5"/>
        <v>1305220.33</v>
      </c>
      <c r="P70" t="s">
        <v>535</v>
      </c>
    </row>
    <row r="71" spans="2:16" hidden="1">
      <c r="B71" t="s">
        <v>145</v>
      </c>
      <c r="C71" t="s">
        <v>146</v>
      </c>
      <c r="D71">
        <v>18230736</v>
      </c>
      <c r="E71" s="4">
        <v>35725.11</v>
      </c>
      <c r="F71" s="4">
        <v>29496.799999999999</v>
      </c>
      <c r="G71" s="4">
        <v>5866.37</v>
      </c>
      <c r="H71" s="4">
        <v>61.36</v>
      </c>
      <c r="I71" s="4">
        <v>32868.230000000003</v>
      </c>
      <c r="J71" s="4">
        <v>142.01</v>
      </c>
      <c r="K71" s="4">
        <v>-85.04</v>
      </c>
      <c r="L71" s="4">
        <v>248159</v>
      </c>
      <c r="M71" s="4">
        <v>0</v>
      </c>
      <c r="N71" s="5">
        <f t="shared" si="4"/>
        <v>352233.83999999997</v>
      </c>
      <c r="O71" s="5">
        <f t="shared" si="5"/>
        <v>104074.83999999997</v>
      </c>
      <c r="P71" t="s">
        <v>535</v>
      </c>
    </row>
    <row r="72" spans="2:16" hidden="1">
      <c r="B72" t="s">
        <v>121</v>
      </c>
      <c r="C72" t="s">
        <v>122</v>
      </c>
      <c r="D72">
        <v>18230660</v>
      </c>
      <c r="E72" s="4">
        <v>0</v>
      </c>
      <c r="F72" s="4">
        <v>0</v>
      </c>
      <c r="G72" s="4">
        <v>0</v>
      </c>
      <c r="H72" s="4">
        <v>0</v>
      </c>
      <c r="I72" s="4">
        <v>182666.72</v>
      </c>
      <c r="J72" s="4">
        <v>0</v>
      </c>
      <c r="K72" s="4">
        <v>0</v>
      </c>
      <c r="L72" s="4">
        <v>426222.28</v>
      </c>
      <c r="M72" s="4">
        <v>0</v>
      </c>
      <c r="N72" s="5">
        <f t="shared" si="4"/>
        <v>608889</v>
      </c>
      <c r="O72" s="5">
        <f t="shared" si="5"/>
        <v>182666.71999999997</v>
      </c>
      <c r="P72" t="s">
        <v>536</v>
      </c>
    </row>
    <row r="73" spans="2:16" hidden="1">
      <c r="B73" t="s">
        <v>126</v>
      </c>
      <c r="C73" t="s">
        <v>127</v>
      </c>
      <c r="D73">
        <v>18230128</v>
      </c>
      <c r="E73" s="4">
        <v>345599.11</v>
      </c>
      <c r="F73" s="4">
        <v>285263.96000000002</v>
      </c>
      <c r="G73" s="4">
        <v>0</v>
      </c>
      <c r="H73" s="4">
        <v>119.8</v>
      </c>
      <c r="I73" s="4">
        <v>130836.38</v>
      </c>
      <c r="J73" s="4">
        <v>0</v>
      </c>
      <c r="K73" s="4">
        <v>2756193.96</v>
      </c>
      <c r="L73" s="4">
        <v>0</v>
      </c>
      <c r="M73" s="4">
        <v>0</v>
      </c>
      <c r="N73" s="5">
        <f t="shared" si="4"/>
        <v>3518013.21</v>
      </c>
      <c r="O73" s="5">
        <f t="shared" si="5"/>
        <v>3518013.21</v>
      </c>
      <c r="P73" t="s">
        <v>444</v>
      </c>
    </row>
    <row r="74" spans="2:16" hidden="1">
      <c r="B74" t="s">
        <v>49</v>
      </c>
      <c r="C74" t="s">
        <v>50</v>
      </c>
      <c r="D74">
        <v>18230421</v>
      </c>
      <c r="E74" s="4">
        <v>385.49</v>
      </c>
      <c r="F74" s="4">
        <v>318.69</v>
      </c>
      <c r="G74" s="4">
        <v>0</v>
      </c>
      <c r="H74" s="4">
        <v>0</v>
      </c>
      <c r="I74" s="4">
        <v>1483170.53</v>
      </c>
      <c r="J74" s="4">
        <v>0</v>
      </c>
      <c r="K74" s="4">
        <v>0</v>
      </c>
      <c r="L74" s="4">
        <v>2805610.61</v>
      </c>
      <c r="M74" s="4">
        <v>0</v>
      </c>
      <c r="N74" s="5">
        <f t="shared" si="4"/>
        <v>4289485.32</v>
      </c>
      <c r="O74" s="5">
        <f t="shared" si="5"/>
        <v>1483874.7100000004</v>
      </c>
      <c r="P74" t="s">
        <v>536</v>
      </c>
    </row>
    <row r="75" spans="2:16" hidden="1">
      <c r="B75" t="s">
        <v>136</v>
      </c>
      <c r="C75" t="s">
        <v>524</v>
      </c>
      <c r="D75">
        <v>18236102</v>
      </c>
      <c r="E75" s="4">
        <v>5272.45</v>
      </c>
      <c r="F75" s="4">
        <v>4296.34</v>
      </c>
      <c r="G75" s="4">
        <v>0</v>
      </c>
      <c r="H75" s="4">
        <v>6.49</v>
      </c>
      <c r="I75" s="4">
        <v>0</v>
      </c>
      <c r="J75" s="4">
        <v>0</v>
      </c>
      <c r="K75" s="4">
        <v>0</v>
      </c>
      <c r="L75" s="4">
        <v>28048</v>
      </c>
      <c r="M75" s="4">
        <v>0</v>
      </c>
      <c r="N75" s="5">
        <f t="shared" si="4"/>
        <v>37623.279999999999</v>
      </c>
      <c r="O75" s="5">
        <f t="shared" si="5"/>
        <v>9575.2799999999988</v>
      </c>
      <c r="P75" t="s">
        <v>538</v>
      </c>
    </row>
    <row r="76" spans="2:16" hidden="1">
      <c r="B76" t="s">
        <v>112</v>
      </c>
      <c r="C76" t="s">
        <v>335</v>
      </c>
      <c r="D76">
        <v>18231039</v>
      </c>
      <c r="E76" s="4">
        <v>1575.36</v>
      </c>
      <c r="F76" s="4">
        <v>1279.47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5">
        <f t="shared" si="4"/>
        <v>2854.83</v>
      </c>
      <c r="O76" s="5">
        <f t="shared" si="5"/>
        <v>2854.83</v>
      </c>
      <c r="P76" t="s">
        <v>538</v>
      </c>
    </row>
    <row r="77" spans="2:16" hidden="1">
      <c r="B77" t="s">
        <v>139</v>
      </c>
      <c r="C77" t="s">
        <v>140</v>
      </c>
      <c r="D77">
        <v>18230802</v>
      </c>
      <c r="E77" s="4">
        <v>141749.28</v>
      </c>
      <c r="F77" s="4">
        <v>117634.15</v>
      </c>
      <c r="G77" s="4">
        <v>0</v>
      </c>
      <c r="H77" s="4">
        <v>955</v>
      </c>
      <c r="I77" s="4">
        <v>1385226.79</v>
      </c>
      <c r="J77" s="4">
        <v>0</v>
      </c>
      <c r="K77" s="4">
        <v>210800</v>
      </c>
      <c r="L77" s="4">
        <v>49999.99</v>
      </c>
      <c r="M77" s="4">
        <v>0</v>
      </c>
      <c r="N77" s="5">
        <f t="shared" si="4"/>
        <v>1906365.21</v>
      </c>
      <c r="O77" s="5">
        <f t="shared" si="5"/>
        <v>1856365.22</v>
      </c>
      <c r="P77" t="s">
        <v>540</v>
      </c>
    </row>
    <row r="78" spans="2:16" hidden="1">
      <c r="B78" t="s">
        <v>143</v>
      </c>
      <c r="C78" t="s">
        <v>144</v>
      </c>
      <c r="D78">
        <v>18230699</v>
      </c>
      <c r="E78" s="4">
        <v>20812.419999999998</v>
      </c>
      <c r="F78" s="4">
        <v>17275.03</v>
      </c>
      <c r="G78" s="4">
        <v>0</v>
      </c>
      <c r="H78" s="4">
        <v>0</v>
      </c>
      <c r="I78" s="4">
        <v>299516.68</v>
      </c>
      <c r="J78" s="4">
        <v>0</v>
      </c>
      <c r="K78" s="4">
        <v>139500</v>
      </c>
      <c r="L78" s="4">
        <v>0</v>
      </c>
      <c r="M78" s="4">
        <v>0</v>
      </c>
      <c r="N78" s="5">
        <f t="shared" si="4"/>
        <v>477104.13</v>
      </c>
      <c r="O78" s="5">
        <f t="shared" si="5"/>
        <v>477104.13</v>
      </c>
      <c r="P78" t="s">
        <v>540</v>
      </c>
    </row>
    <row r="79" spans="2:16" hidden="1">
      <c r="B79" t="s">
        <v>147</v>
      </c>
      <c r="C79" t="s">
        <v>148</v>
      </c>
      <c r="D79">
        <v>18230810</v>
      </c>
      <c r="E79" s="4">
        <v>367707.71</v>
      </c>
      <c r="F79" s="4">
        <v>304033.96000000002</v>
      </c>
      <c r="G79" s="4">
        <v>0</v>
      </c>
      <c r="H79" s="4">
        <v>590.75</v>
      </c>
      <c r="I79" s="4">
        <v>47049.599999999999</v>
      </c>
      <c r="J79" s="4">
        <v>237.67</v>
      </c>
      <c r="K79" s="4">
        <v>59.06</v>
      </c>
      <c r="L79" s="4">
        <v>0</v>
      </c>
      <c r="M79" s="4">
        <v>0</v>
      </c>
      <c r="N79" s="5">
        <f t="shared" si="4"/>
        <v>719678.75000000012</v>
      </c>
      <c r="O79" s="5">
        <f t="shared" si="5"/>
        <v>719678.75000000012</v>
      </c>
      <c r="P79" t="s">
        <v>539</v>
      </c>
    </row>
    <row r="80" spans="2:16" hidden="1">
      <c r="B80" t="s">
        <v>150</v>
      </c>
      <c r="C80" t="s">
        <v>151</v>
      </c>
      <c r="D80">
        <v>18230688</v>
      </c>
      <c r="E80" s="4">
        <v>54941.09</v>
      </c>
      <c r="F80" s="4">
        <v>45427.24</v>
      </c>
      <c r="G80" s="4">
        <v>0</v>
      </c>
      <c r="H80" s="4">
        <v>115.22</v>
      </c>
      <c r="I80" s="4">
        <v>7030.4</v>
      </c>
      <c r="J80" s="4">
        <v>43.87</v>
      </c>
      <c r="K80" s="4">
        <v>8.82</v>
      </c>
      <c r="L80" s="4">
        <v>0</v>
      </c>
      <c r="M80" s="4">
        <v>0</v>
      </c>
      <c r="N80" s="5">
        <f t="shared" si="4"/>
        <v>107566.63999999998</v>
      </c>
      <c r="O80" s="5">
        <f t="shared" si="5"/>
        <v>107566.63999999998</v>
      </c>
      <c r="P80" t="s">
        <v>539</v>
      </c>
    </row>
    <row r="81" spans="2:16" hidden="1">
      <c r="B81" t="s">
        <v>47</v>
      </c>
      <c r="C81" t="s">
        <v>531</v>
      </c>
      <c r="D81">
        <v>18230509</v>
      </c>
      <c r="E81" s="4">
        <v>33752.83</v>
      </c>
      <c r="F81" s="4">
        <v>28119.82</v>
      </c>
      <c r="G81" s="4">
        <v>150151.46</v>
      </c>
      <c r="H81" s="4">
        <v>0</v>
      </c>
      <c r="I81" s="4">
        <v>1383.24</v>
      </c>
      <c r="J81" s="4">
        <v>7.15</v>
      </c>
      <c r="K81" s="4">
        <v>0</v>
      </c>
      <c r="L81" s="4">
        <v>35.5</v>
      </c>
      <c r="M81" s="4">
        <v>0</v>
      </c>
      <c r="N81" s="5">
        <f t="shared" si="4"/>
        <v>213449.99999999997</v>
      </c>
      <c r="O81" s="5">
        <f t="shared" si="5"/>
        <v>213414.49999999997</v>
      </c>
      <c r="P81" t="s">
        <v>539</v>
      </c>
    </row>
    <row r="82" spans="2:16" hidden="1">
      <c r="B82" t="s">
        <v>55</v>
      </c>
      <c r="C82" t="s">
        <v>532</v>
      </c>
      <c r="D82">
        <v>18230662</v>
      </c>
      <c r="E82" s="4">
        <v>17460.96</v>
      </c>
      <c r="F82" s="4">
        <v>14655.97</v>
      </c>
      <c r="G82" s="4">
        <v>57269.27</v>
      </c>
      <c r="H82" s="4">
        <v>0</v>
      </c>
      <c r="I82" s="4">
        <v>1383.24</v>
      </c>
      <c r="J82" s="4">
        <v>7.15</v>
      </c>
      <c r="K82" s="4">
        <v>0</v>
      </c>
      <c r="L82" s="4">
        <v>35.5</v>
      </c>
      <c r="M82" s="4">
        <v>0</v>
      </c>
      <c r="N82" s="5">
        <f t="shared" si="4"/>
        <v>90812.09</v>
      </c>
      <c r="O82" s="5">
        <f t="shared" si="5"/>
        <v>90776.59</v>
      </c>
      <c r="P82" t="s">
        <v>539</v>
      </c>
    </row>
    <row r="83" spans="2:16" hidden="1">
      <c r="B83" t="s">
        <v>152</v>
      </c>
      <c r="C83" t="s">
        <v>153</v>
      </c>
      <c r="D83">
        <v>18230507</v>
      </c>
      <c r="E83" s="4">
        <v>304387.44</v>
      </c>
      <c r="F83" s="4">
        <v>251128.75</v>
      </c>
      <c r="G83" s="4">
        <v>0</v>
      </c>
      <c r="H83" s="4">
        <v>109.52</v>
      </c>
      <c r="I83" s="4">
        <v>32569.5</v>
      </c>
      <c r="J83" s="4">
        <v>82.56</v>
      </c>
      <c r="K83" s="4">
        <v>0</v>
      </c>
      <c r="L83" s="4">
        <v>0</v>
      </c>
      <c r="M83" s="4">
        <v>0</v>
      </c>
      <c r="N83" s="5">
        <f t="shared" si="4"/>
        <v>588277.77</v>
      </c>
      <c r="O83" s="5">
        <f t="shared" si="5"/>
        <v>588277.77</v>
      </c>
      <c r="P83" t="s">
        <v>539</v>
      </c>
    </row>
    <row r="84" spans="2:16" hidden="1">
      <c r="B84" t="s">
        <v>154</v>
      </c>
      <c r="C84" t="s">
        <v>155</v>
      </c>
      <c r="D84">
        <v>18230659</v>
      </c>
      <c r="E84" s="4">
        <v>22814.880000000001</v>
      </c>
      <c r="F84" s="4">
        <v>19003.89</v>
      </c>
      <c r="G84" s="4">
        <v>0</v>
      </c>
      <c r="H84" s="4">
        <v>0</v>
      </c>
      <c r="I84" s="4">
        <v>13302.9</v>
      </c>
      <c r="J84" s="4">
        <v>0</v>
      </c>
      <c r="K84" s="4">
        <v>0</v>
      </c>
      <c r="L84" s="4">
        <v>0</v>
      </c>
      <c r="M84" s="4">
        <v>0</v>
      </c>
      <c r="N84" s="5">
        <f t="shared" si="4"/>
        <v>55121.670000000006</v>
      </c>
      <c r="O84" s="5">
        <f t="shared" si="5"/>
        <v>55121.670000000006</v>
      </c>
      <c r="P84" t="s">
        <v>539</v>
      </c>
    </row>
    <row r="85" spans="2:16" hidden="1">
      <c r="B85" t="s">
        <v>15</v>
      </c>
      <c r="C85" t="s">
        <v>53</v>
      </c>
      <c r="D85">
        <v>18230440</v>
      </c>
      <c r="E85" s="4">
        <v>60379.3</v>
      </c>
      <c r="F85" s="4">
        <v>50079.05</v>
      </c>
      <c r="G85" s="4">
        <v>219131.58</v>
      </c>
      <c r="H85" s="4">
        <v>0</v>
      </c>
      <c r="I85" s="4">
        <v>155421.97</v>
      </c>
      <c r="J85" s="4">
        <v>85.08</v>
      </c>
      <c r="K85" s="4">
        <v>-12964.64</v>
      </c>
      <c r="L85" s="4">
        <v>1077920.19</v>
      </c>
      <c r="M85" s="4">
        <v>0</v>
      </c>
      <c r="N85" s="5">
        <f t="shared" si="4"/>
        <v>1550052.53</v>
      </c>
      <c r="O85" s="5">
        <f t="shared" si="5"/>
        <v>472132.34000000008</v>
      </c>
      <c r="P85" t="s">
        <v>535</v>
      </c>
    </row>
    <row r="86" spans="2:16" hidden="1">
      <c r="B86" t="s">
        <v>15</v>
      </c>
      <c r="C86" t="s">
        <v>52</v>
      </c>
      <c r="D86">
        <v>18230435</v>
      </c>
      <c r="E86" s="4">
        <v>27812.41</v>
      </c>
      <c r="F86" s="4">
        <v>23000.15</v>
      </c>
      <c r="G86" s="4">
        <v>599.47</v>
      </c>
      <c r="H86" s="4">
        <v>0</v>
      </c>
      <c r="I86" s="4">
        <v>4669.96</v>
      </c>
      <c r="J86" s="4">
        <v>0</v>
      </c>
      <c r="K86" s="4">
        <v>4026.74</v>
      </c>
      <c r="L86" s="4">
        <v>20815.7</v>
      </c>
      <c r="M86" s="4">
        <v>0</v>
      </c>
      <c r="N86" s="5">
        <f t="shared" si="4"/>
        <v>80924.429999999993</v>
      </c>
      <c r="O86" s="5">
        <f t="shared" si="5"/>
        <v>60108.729999999996</v>
      </c>
      <c r="P86" t="s">
        <v>535</v>
      </c>
    </row>
    <row r="87" spans="2:16" hidden="1">
      <c r="B87" t="s">
        <v>33</v>
      </c>
      <c r="C87" t="s">
        <v>118</v>
      </c>
      <c r="D87">
        <v>18230700</v>
      </c>
      <c r="E87" s="4">
        <v>10354.1</v>
      </c>
      <c r="F87" s="4">
        <v>8561.99</v>
      </c>
      <c r="G87" s="4">
        <v>723.53</v>
      </c>
      <c r="H87" s="4">
        <v>0</v>
      </c>
      <c r="I87" s="4">
        <v>1400.27</v>
      </c>
      <c r="J87" s="4">
        <v>0</v>
      </c>
      <c r="K87" s="4">
        <v>1417.41</v>
      </c>
      <c r="L87" s="4">
        <v>7712.67</v>
      </c>
      <c r="M87" s="4">
        <v>0</v>
      </c>
      <c r="N87" s="5">
        <f t="shared" si="4"/>
        <v>30169.97</v>
      </c>
      <c r="O87" s="5">
        <f t="shared" si="5"/>
        <v>22457.300000000003</v>
      </c>
      <c r="P87" t="s">
        <v>535</v>
      </c>
    </row>
    <row r="88" spans="2:16" hidden="1">
      <c r="B88" t="s">
        <v>136</v>
      </c>
      <c r="C88" t="s">
        <v>160</v>
      </c>
      <c r="D88">
        <v>18230502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5">
        <f t="shared" si="4"/>
        <v>0</v>
      </c>
      <c r="O88" s="5">
        <f t="shared" si="5"/>
        <v>0</v>
      </c>
      <c r="P88" t="s">
        <v>538</v>
      </c>
    </row>
    <row r="89" spans="2:16" hidden="1">
      <c r="B89" t="s">
        <v>112</v>
      </c>
      <c r="C89" t="s">
        <v>161</v>
      </c>
      <c r="D89">
        <v>18231033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5">
        <f t="shared" si="4"/>
        <v>0</v>
      </c>
      <c r="O89" s="5">
        <f t="shared" si="5"/>
        <v>0</v>
      </c>
      <c r="P89" t="s">
        <v>538</v>
      </c>
    </row>
    <row r="90" spans="2:16" hidden="1">
      <c r="B90" t="s">
        <v>156</v>
      </c>
      <c r="C90" t="s">
        <v>158</v>
      </c>
      <c r="D90">
        <v>18230750</v>
      </c>
      <c r="E90" s="4">
        <v>14778.4</v>
      </c>
      <c r="F90" s="4">
        <v>12224.12</v>
      </c>
      <c r="G90" s="4">
        <v>0</v>
      </c>
      <c r="H90" s="4">
        <v>0</v>
      </c>
      <c r="I90" s="4">
        <v>135000</v>
      </c>
      <c r="J90" s="4">
        <v>0</v>
      </c>
      <c r="K90" s="4">
        <v>0</v>
      </c>
      <c r="L90" s="4">
        <v>0</v>
      </c>
      <c r="M90" s="4">
        <v>0</v>
      </c>
      <c r="N90" s="5">
        <f t="shared" si="4"/>
        <v>162002.51999999999</v>
      </c>
      <c r="O90" s="5">
        <f t="shared" si="5"/>
        <v>162002.51999999999</v>
      </c>
      <c r="P90" t="s">
        <v>537</v>
      </c>
    </row>
    <row r="91" spans="2:16" hidden="1">
      <c r="B91" t="s">
        <v>36</v>
      </c>
      <c r="C91" t="s">
        <v>37</v>
      </c>
      <c r="D91">
        <v>18230256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5">
        <f t="shared" si="4"/>
        <v>0</v>
      </c>
      <c r="O91" s="5">
        <f t="shared" si="5"/>
        <v>0</v>
      </c>
      <c r="P91" t="s">
        <v>537</v>
      </c>
    </row>
    <row r="92" spans="2:16" hidden="1">
      <c r="B92" t="s">
        <v>15</v>
      </c>
      <c r="C92" t="s">
        <v>81</v>
      </c>
      <c r="D92">
        <v>18230628</v>
      </c>
      <c r="E92" s="4">
        <v>44260.65</v>
      </c>
      <c r="F92" s="4">
        <v>36509.019999999997</v>
      </c>
      <c r="G92" s="4">
        <v>101031.76</v>
      </c>
      <c r="H92" s="4">
        <v>150</v>
      </c>
      <c r="I92" s="4">
        <v>671555.77</v>
      </c>
      <c r="J92" s="4">
        <v>0</v>
      </c>
      <c r="K92" s="4">
        <v>10769.5</v>
      </c>
      <c r="L92" s="4">
        <v>7205211.6799999997</v>
      </c>
      <c r="M92" s="4">
        <v>0</v>
      </c>
      <c r="N92" s="5">
        <f t="shared" si="4"/>
        <v>8069488.3799999999</v>
      </c>
      <c r="O92" s="5">
        <f t="shared" si="5"/>
        <v>864276.70000000019</v>
      </c>
      <c r="P92" t="s">
        <v>535</v>
      </c>
    </row>
    <row r="93" spans="2:16" hidden="1">
      <c r="B93" t="s">
        <v>33</v>
      </c>
      <c r="C93" t="s">
        <v>83</v>
      </c>
      <c r="D93">
        <v>18230638</v>
      </c>
      <c r="E93" s="4">
        <v>28108.28</v>
      </c>
      <c r="F93" s="4">
        <v>23209.62</v>
      </c>
      <c r="G93" s="4">
        <v>76126.94</v>
      </c>
      <c r="H93" s="4">
        <v>0</v>
      </c>
      <c r="I93" s="4">
        <v>8.52</v>
      </c>
      <c r="J93" s="4">
        <v>0</v>
      </c>
      <c r="K93" s="4">
        <v>0</v>
      </c>
      <c r="L93" s="4">
        <v>1573000</v>
      </c>
      <c r="M93" s="4">
        <v>0</v>
      </c>
      <c r="N93" s="5">
        <f t="shared" si="4"/>
        <v>1700453.36</v>
      </c>
      <c r="O93" s="5">
        <f t="shared" si="5"/>
        <v>127453.3600000001</v>
      </c>
      <c r="P93" t="s">
        <v>535</v>
      </c>
    </row>
    <row r="94" spans="2:16" hidden="1">
      <c r="B94" t="s">
        <v>15</v>
      </c>
      <c r="C94" t="s">
        <v>79</v>
      </c>
      <c r="D94">
        <v>18230626</v>
      </c>
      <c r="E94" s="4">
        <v>60149.21</v>
      </c>
      <c r="F94" s="4">
        <v>49662.99</v>
      </c>
      <c r="G94" s="4">
        <v>72687.58</v>
      </c>
      <c r="H94" s="4">
        <v>32.31</v>
      </c>
      <c r="I94" s="4">
        <v>122073.98</v>
      </c>
      <c r="J94" s="4">
        <v>0</v>
      </c>
      <c r="K94" s="4">
        <v>-1656.85</v>
      </c>
      <c r="L94" s="4">
        <v>1429825.8</v>
      </c>
      <c r="M94" s="4">
        <v>0</v>
      </c>
      <c r="N94" s="5">
        <f t="shared" si="4"/>
        <v>1732775.02</v>
      </c>
      <c r="O94" s="5">
        <f t="shared" si="5"/>
        <v>302949.21999999997</v>
      </c>
      <c r="P94" t="s">
        <v>535</v>
      </c>
    </row>
    <row r="95" spans="2:16" hidden="1">
      <c r="B95" t="s">
        <v>33</v>
      </c>
      <c r="C95" t="s">
        <v>34</v>
      </c>
      <c r="D95">
        <v>18230249</v>
      </c>
      <c r="E95" s="4">
        <v>34400.93</v>
      </c>
      <c r="F95" s="4">
        <v>28447.02</v>
      </c>
      <c r="G95" s="4">
        <v>10318.25</v>
      </c>
      <c r="H95" s="4">
        <v>0</v>
      </c>
      <c r="I95" s="4">
        <v>0</v>
      </c>
      <c r="J95" s="4">
        <v>0</v>
      </c>
      <c r="K95" s="4">
        <v>0</v>
      </c>
      <c r="L95" s="4">
        <v>322399</v>
      </c>
      <c r="M95" s="4">
        <v>0</v>
      </c>
      <c r="N95" s="5">
        <f t="shared" si="4"/>
        <v>395565.2</v>
      </c>
      <c r="O95" s="5">
        <f t="shared" si="5"/>
        <v>73166.200000000012</v>
      </c>
      <c r="P95" t="s">
        <v>535</v>
      </c>
    </row>
    <row r="96" spans="2:16" hidden="1">
      <c r="B96" t="s">
        <v>15</v>
      </c>
      <c r="C96" t="s">
        <v>80</v>
      </c>
      <c r="D96">
        <v>18230627</v>
      </c>
      <c r="E96" s="4">
        <v>34123.760000000002</v>
      </c>
      <c r="F96" s="4">
        <v>28269.279999999999</v>
      </c>
      <c r="G96" s="4">
        <v>84758.13</v>
      </c>
      <c r="H96" s="4">
        <v>0</v>
      </c>
      <c r="I96" s="4">
        <v>901.94</v>
      </c>
      <c r="J96" s="4">
        <v>0</v>
      </c>
      <c r="K96" s="4">
        <v>0</v>
      </c>
      <c r="L96" s="4">
        <v>847949.52</v>
      </c>
      <c r="M96" s="4">
        <v>0</v>
      </c>
      <c r="N96" s="5">
        <f t="shared" si="4"/>
        <v>996002.63</v>
      </c>
      <c r="O96" s="5">
        <f t="shared" si="5"/>
        <v>148053.10999999999</v>
      </c>
      <c r="P96" t="s">
        <v>535</v>
      </c>
    </row>
    <row r="97" spans="2:16" hidden="1">
      <c r="B97" t="s">
        <v>33</v>
      </c>
      <c r="C97" t="s">
        <v>82</v>
      </c>
      <c r="D97">
        <v>18230637</v>
      </c>
      <c r="E97" s="4">
        <v>59119.9</v>
      </c>
      <c r="F97" s="4">
        <v>48988.55</v>
      </c>
      <c r="G97" s="4">
        <v>28475.99</v>
      </c>
      <c r="H97" s="4">
        <v>0</v>
      </c>
      <c r="I97" s="4">
        <v>0</v>
      </c>
      <c r="J97" s="4">
        <v>341.25</v>
      </c>
      <c r="K97" s="4">
        <v>231.76</v>
      </c>
      <c r="L97" s="4">
        <v>2210201.15</v>
      </c>
      <c r="M97" s="4">
        <v>0</v>
      </c>
      <c r="N97" s="5">
        <f t="shared" si="4"/>
        <v>2347358.6</v>
      </c>
      <c r="O97" s="5">
        <f t="shared" si="5"/>
        <v>137157.45000000019</v>
      </c>
      <c r="P97" t="s">
        <v>535</v>
      </c>
    </row>
    <row r="98" spans="2:16" hidden="1">
      <c r="B98" t="s">
        <v>156</v>
      </c>
      <c r="C98" t="s">
        <v>157</v>
      </c>
      <c r="D98">
        <v>18230749</v>
      </c>
      <c r="E98" s="4">
        <v>9780.7000000000007</v>
      </c>
      <c r="F98" s="4">
        <v>7976.35</v>
      </c>
      <c r="G98" s="4">
        <v>248.7</v>
      </c>
      <c r="H98" s="4">
        <v>0</v>
      </c>
      <c r="I98" s="4">
        <v>158810</v>
      </c>
      <c r="J98" s="4">
        <v>0</v>
      </c>
      <c r="K98" s="4">
        <v>0</v>
      </c>
      <c r="L98" s="4">
        <v>0</v>
      </c>
      <c r="M98" s="4">
        <v>0</v>
      </c>
      <c r="N98" s="5">
        <f t="shared" ref="N98:N117" si="6">SUM(E98:M98)</f>
        <v>176815.75</v>
      </c>
      <c r="O98" s="5">
        <f t="shared" ref="O98:O117" si="7">N98-L98</f>
        <v>176815.75</v>
      </c>
      <c r="P98" t="s">
        <v>537</v>
      </c>
    </row>
    <row r="99" spans="2:16" hidden="1">
      <c r="B99" t="s">
        <v>17</v>
      </c>
      <c r="C99" t="s">
        <v>38</v>
      </c>
      <c r="D99">
        <v>18230405</v>
      </c>
      <c r="E99" s="4">
        <v>16434.009999999998</v>
      </c>
      <c r="F99" s="4">
        <v>13541.96</v>
      </c>
      <c r="G99" s="4">
        <v>142.28</v>
      </c>
      <c r="H99" s="4">
        <v>15</v>
      </c>
      <c r="I99" s="4">
        <v>0</v>
      </c>
      <c r="J99" s="4">
        <v>0</v>
      </c>
      <c r="K99" s="4">
        <v>0</v>
      </c>
      <c r="L99" s="4">
        <v>32500</v>
      </c>
      <c r="M99" s="4">
        <v>0</v>
      </c>
      <c r="N99" s="5">
        <f t="shared" si="6"/>
        <v>62633.25</v>
      </c>
      <c r="O99" s="5">
        <f t="shared" si="7"/>
        <v>30133.25</v>
      </c>
      <c r="P99" t="s">
        <v>535</v>
      </c>
    </row>
    <row r="100" spans="2:16" hidden="1">
      <c r="B100" t="s">
        <v>105</v>
      </c>
      <c r="C100" t="s">
        <v>106</v>
      </c>
      <c r="D100">
        <v>18230684</v>
      </c>
      <c r="E100" s="4">
        <v>9487.86</v>
      </c>
      <c r="F100" s="4">
        <v>7810.89</v>
      </c>
      <c r="G100" s="4">
        <v>1134.53</v>
      </c>
      <c r="H100" s="4">
        <v>2.95</v>
      </c>
      <c r="I100" s="4">
        <v>0</v>
      </c>
      <c r="J100" s="4">
        <v>0</v>
      </c>
      <c r="K100" s="4">
        <v>0</v>
      </c>
      <c r="L100" s="4">
        <v>5500</v>
      </c>
      <c r="M100" s="4">
        <v>0</v>
      </c>
      <c r="N100" s="5">
        <f t="shared" si="6"/>
        <v>23936.23</v>
      </c>
      <c r="O100" s="5">
        <f t="shared" si="7"/>
        <v>18436.23</v>
      </c>
      <c r="P100" t="s">
        <v>535</v>
      </c>
    </row>
    <row r="101" spans="2:16" hidden="1">
      <c r="B101" t="s">
        <v>70</v>
      </c>
      <c r="C101" t="s">
        <v>176</v>
      </c>
      <c r="D101">
        <v>18231134</v>
      </c>
      <c r="E101" s="4">
        <v>130862.56</v>
      </c>
      <c r="F101" s="4">
        <v>108148.01</v>
      </c>
      <c r="G101" s="4">
        <v>19507.650000000001</v>
      </c>
      <c r="H101" s="4">
        <v>513.76</v>
      </c>
      <c r="I101" s="4">
        <v>1105327.6499999999</v>
      </c>
      <c r="J101" s="4">
        <v>699.85</v>
      </c>
      <c r="K101" s="4">
        <v>0</v>
      </c>
      <c r="L101" s="4">
        <v>6103156.6200000001</v>
      </c>
      <c r="M101" s="4">
        <v>0</v>
      </c>
      <c r="N101" s="5">
        <f t="shared" si="6"/>
        <v>7468216.0999999996</v>
      </c>
      <c r="O101" s="5">
        <f t="shared" si="7"/>
        <v>1365059.4799999995</v>
      </c>
      <c r="P101" t="s">
        <v>538</v>
      </c>
    </row>
    <row r="102" spans="2:16" hidden="1">
      <c r="B102" t="s">
        <v>31</v>
      </c>
      <c r="C102" t="s">
        <v>163</v>
      </c>
      <c r="D102">
        <v>18231022</v>
      </c>
      <c r="E102" s="4">
        <v>0</v>
      </c>
      <c r="F102" s="4">
        <v>0</v>
      </c>
      <c r="G102" s="4">
        <v>0</v>
      </c>
      <c r="H102" s="4">
        <v>0</v>
      </c>
      <c r="I102" s="4">
        <v>5260.14</v>
      </c>
      <c r="J102" s="4">
        <v>0</v>
      </c>
      <c r="K102" s="4">
        <v>0</v>
      </c>
      <c r="L102" s="4">
        <v>9874.4599999999991</v>
      </c>
      <c r="M102" s="4">
        <v>0</v>
      </c>
      <c r="N102" s="5">
        <f t="shared" si="6"/>
        <v>15134.599999999999</v>
      </c>
      <c r="O102" s="5">
        <f t="shared" si="7"/>
        <v>5260.1399999999994</v>
      </c>
      <c r="P102" t="s">
        <v>538</v>
      </c>
    </row>
    <row r="103" spans="2:16" hidden="1">
      <c r="B103" t="s">
        <v>15</v>
      </c>
      <c r="C103" t="s">
        <v>16</v>
      </c>
      <c r="D103">
        <v>18230023</v>
      </c>
      <c r="E103" s="4">
        <v>55465.49</v>
      </c>
      <c r="F103" s="4">
        <v>45841.86</v>
      </c>
      <c r="G103" s="4">
        <v>16259.85</v>
      </c>
      <c r="H103" s="4">
        <v>0</v>
      </c>
      <c r="I103" s="4">
        <v>43628.61</v>
      </c>
      <c r="J103" s="4">
        <v>0</v>
      </c>
      <c r="K103" s="4">
        <v>-4925.8100000000004</v>
      </c>
      <c r="L103" s="4">
        <v>525324.18999999994</v>
      </c>
      <c r="M103" s="4">
        <v>0</v>
      </c>
      <c r="N103" s="5">
        <f t="shared" si="6"/>
        <v>681594.19</v>
      </c>
      <c r="O103" s="5">
        <f t="shared" si="7"/>
        <v>156270</v>
      </c>
      <c r="P103" t="s">
        <v>535</v>
      </c>
    </row>
    <row r="104" spans="2:16" hidden="1">
      <c r="B104" t="s">
        <v>33</v>
      </c>
      <c r="C104" t="s">
        <v>107</v>
      </c>
      <c r="D104">
        <v>18230687</v>
      </c>
      <c r="E104" s="4">
        <v>47584.56</v>
      </c>
      <c r="F104" s="4">
        <v>39263.78</v>
      </c>
      <c r="G104" s="4">
        <v>29794.38</v>
      </c>
      <c r="H104" s="4">
        <v>158.33000000000001</v>
      </c>
      <c r="I104" s="4">
        <v>107107.79</v>
      </c>
      <c r="J104" s="4">
        <v>37.97</v>
      </c>
      <c r="K104" s="4">
        <v>-13432.26</v>
      </c>
      <c r="L104" s="4">
        <v>1080093.9099999999</v>
      </c>
      <c r="M104" s="4">
        <v>0</v>
      </c>
      <c r="N104" s="5">
        <f t="shared" si="6"/>
        <v>1290608.46</v>
      </c>
      <c r="O104" s="5">
        <f t="shared" si="7"/>
        <v>210514.55000000005</v>
      </c>
      <c r="P104" t="s">
        <v>535</v>
      </c>
    </row>
    <row r="105" spans="2:16" hidden="1">
      <c r="B105" t="s">
        <v>25</v>
      </c>
      <c r="C105" t="s">
        <v>162</v>
      </c>
      <c r="D105">
        <v>18231128</v>
      </c>
      <c r="E105" s="4">
        <v>2616.7600000000002</v>
      </c>
      <c r="F105" s="4">
        <v>2249.38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5">
        <f t="shared" si="6"/>
        <v>4866.1400000000003</v>
      </c>
      <c r="O105" s="5">
        <f t="shared" si="7"/>
        <v>4866.1400000000003</v>
      </c>
      <c r="P105" t="s">
        <v>537</v>
      </c>
    </row>
    <row r="106" spans="2:16" hidden="1">
      <c r="B106" t="s">
        <v>84</v>
      </c>
      <c r="C106" t="s">
        <v>166</v>
      </c>
      <c r="D106">
        <v>18231038</v>
      </c>
      <c r="E106" s="4">
        <v>446.24</v>
      </c>
      <c r="F106" s="4">
        <v>382.39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5">
        <f t="shared" si="6"/>
        <v>828.63</v>
      </c>
      <c r="O106" s="5">
        <f t="shared" si="7"/>
        <v>828.63</v>
      </c>
      <c r="P106" t="s">
        <v>537</v>
      </c>
    </row>
    <row r="107" spans="2:16" hidden="1">
      <c r="B107" t="s">
        <v>39</v>
      </c>
      <c r="C107" t="s">
        <v>167</v>
      </c>
      <c r="D107">
        <v>18230747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5">
        <f t="shared" si="6"/>
        <v>0</v>
      </c>
      <c r="O107" s="5">
        <f t="shared" si="7"/>
        <v>0</v>
      </c>
      <c r="P107" t="s">
        <v>535</v>
      </c>
    </row>
    <row r="108" spans="2:16" hidden="1">
      <c r="B108" t="s">
        <v>169</v>
      </c>
      <c r="C108" t="s">
        <v>170</v>
      </c>
      <c r="D108">
        <v>18230469</v>
      </c>
      <c r="E108" s="4">
        <v>155058.13</v>
      </c>
      <c r="F108" s="4">
        <v>128259.2</v>
      </c>
      <c r="G108" s="4">
        <v>0</v>
      </c>
      <c r="H108" s="4">
        <v>200.1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5">
        <f t="shared" si="6"/>
        <v>283517.43</v>
      </c>
      <c r="O108" s="5">
        <f t="shared" si="7"/>
        <v>283517.43</v>
      </c>
      <c r="P108" t="s">
        <v>540</v>
      </c>
    </row>
    <row r="109" spans="2:16" hidden="1">
      <c r="B109" t="s">
        <v>171</v>
      </c>
      <c r="C109" t="s">
        <v>172</v>
      </c>
      <c r="D109">
        <v>18230679</v>
      </c>
      <c r="E109" s="4">
        <v>23453.75</v>
      </c>
      <c r="F109" s="4">
        <v>19400.14</v>
      </c>
      <c r="G109" s="4">
        <v>12.75</v>
      </c>
      <c r="H109" s="4">
        <v>29.9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5">
        <f t="shared" si="6"/>
        <v>42896.54</v>
      </c>
      <c r="O109" s="5">
        <f t="shared" si="7"/>
        <v>42896.54</v>
      </c>
      <c r="P109" t="s">
        <v>540</v>
      </c>
    </row>
    <row r="110" spans="2:16" hidden="1">
      <c r="B110" t="s">
        <v>21</v>
      </c>
      <c r="C110" t="s">
        <v>22</v>
      </c>
      <c r="D110">
        <v>18230133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5">
        <f t="shared" si="6"/>
        <v>0</v>
      </c>
      <c r="O110" s="5">
        <f t="shared" si="7"/>
        <v>0</v>
      </c>
      <c r="P110" t="s">
        <v>444</v>
      </c>
    </row>
    <row r="111" spans="2:16" hidden="1">
      <c r="B111" t="s">
        <v>27</v>
      </c>
      <c r="C111" t="s">
        <v>28</v>
      </c>
      <c r="D111">
        <v>18230217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5">
        <f t="shared" si="6"/>
        <v>0</v>
      </c>
      <c r="O111" s="5">
        <f t="shared" si="7"/>
        <v>0</v>
      </c>
      <c r="P111" t="s">
        <v>444</v>
      </c>
    </row>
    <row r="112" spans="2:16" hidden="1">
      <c r="B112" t="s">
        <v>173</v>
      </c>
      <c r="C112" t="s">
        <v>174</v>
      </c>
      <c r="D112">
        <v>18230134</v>
      </c>
      <c r="E112" s="4">
        <v>14185.94</v>
      </c>
      <c r="F112" s="4">
        <v>11429.24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5">
        <f t="shared" si="6"/>
        <v>25615.18</v>
      </c>
      <c r="O112" s="5">
        <f t="shared" si="7"/>
        <v>25615.18</v>
      </c>
      <c r="P112" t="s">
        <v>536</v>
      </c>
    </row>
    <row r="113" spans="2:16" hidden="1">
      <c r="B113" t="s">
        <v>177</v>
      </c>
      <c r="C113" t="s">
        <v>178</v>
      </c>
      <c r="D113">
        <v>18230218</v>
      </c>
      <c r="E113" s="4">
        <v>6079.82</v>
      </c>
      <c r="F113" s="4">
        <v>4898.34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5">
        <f t="shared" si="6"/>
        <v>10978.16</v>
      </c>
      <c r="O113" s="5">
        <f t="shared" si="7"/>
        <v>10978.16</v>
      </c>
      <c r="P113" t="s">
        <v>536</v>
      </c>
    </row>
    <row r="114" spans="2:16" hidden="1">
      <c r="B114" t="s">
        <v>180</v>
      </c>
      <c r="C114" t="s">
        <v>181</v>
      </c>
      <c r="D114">
        <v>18230730</v>
      </c>
      <c r="E114" s="4">
        <v>0</v>
      </c>
      <c r="F114" s="4">
        <v>0</v>
      </c>
      <c r="G114" s="4">
        <v>0</v>
      </c>
      <c r="H114" s="4">
        <v>0</v>
      </c>
      <c r="I114" s="4">
        <v>117255.07</v>
      </c>
      <c r="J114" s="4">
        <v>0</v>
      </c>
      <c r="K114" s="4">
        <v>76767.95</v>
      </c>
      <c r="L114" s="4">
        <v>0</v>
      </c>
      <c r="M114" s="4">
        <v>0</v>
      </c>
      <c r="N114" s="5">
        <f t="shared" si="6"/>
        <v>194023.02000000002</v>
      </c>
      <c r="O114" s="5">
        <f t="shared" si="7"/>
        <v>194023.02000000002</v>
      </c>
      <c r="P114" t="s">
        <v>539</v>
      </c>
    </row>
    <row r="115" spans="2:16" hidden="1">
      <c r="B115" t="s">
        <v>182</v>
      </c>
      <c r="C115" t="s">
        <v>183</v>
      </c>
      <c r="D115">
        <v>18230698</v>
      </c>
      <c r="E115" s="4">
        <v>0</v>
      </c>
      <c r="F115" s="4">
        <v>0</v>
      </c>
      <c r="G115" s="4">
        <v>0</v>
      </c>
      <c r="H115" s="4">
        <v>0</v>
      </c>
      <c r="I115" s="4">
        <v>17520.88</v>
      </c>
      <c r="J115" s="4">
        <v>0</v>
      </c>
      <c r="K115" s="4">
        <v>6989</v>
      </c>
      <c r="L115" s="4">
        <v>0</v>
      </c>
      <c r="M115" s="4">
        <v>0</v>
      </c>
      <c r="N115" s="5">
        <f t="shared" si="6"/>
        <v>24509.88</v>
      </c>
      <c r="O115" s="5">
        <f t="shared" si="7"/>
        <v>24509.88</v>
      </c>
      <c r="P115" t="s">
        <v>539</v>
      </c>
    </row>
    <row r="116" spans="2:16" hidden="1">
      <c r="B116" t="s">
        <v>184</v>
      </c>
      <c r="C116" t="s">
        <v>185</v>
      </c>
      <c r="D116">
        <v>18230746</v>
      </c>
      <c r="E116" s="4">
        <v>28266.2</v>
      </c>
      <c r="F116" s="4">
        <v>23282.14</v>
      </c>
      <c r="G116" s="4">
        <v>9778.51</v>
      </c>
      <c r="H116" s="4">
        <v>0</v>
      </c>
      <c r="I116" s="4">
        <v>39100</v>
      </c>
      <c r="J116" s="4">
        <v>159.63</v>
      </c>
      <c r="K116" s="4">
        <v>-423.65</v>
      </c>
      <c r="L116" s="4">
        <v>0</v>
      </c>
      <c r="M116" s="4">
        <v>-185081.32</v>
      </c>
      <c r="N116" s="5">
        <f t="shared" si="6"/>
        <v>-84918.489999999991</v>
      </c>
      <c r="O116" s="5">
        <f t="shared" si="7"/>
        <v>-84918.489999999991</v>
      </c>
      <c r="P116" t="s">
        <v>539</v>
      </c>
    </row>
    <row r="117" spans="2:16" hidden="1">
      <c r="B117" t="s">
        <v>186</v>
      </c>
      <c r="C117" t="s">
        <v>187</v>
      </c>
      <c r="D117">
        <v>18231031</v>
      </c>
      <c r="E117" s="4">
        <v>28287.73</v>
      </c>
      <c r="F117" s="4">
        <v>23299.919999999998</v>
      </c>
      <c r="G117" s="4">
        <v>9844.9599999999991</v>
      </c>
      <c r="H117" s="4">
        <v>0</v>
      </c>
      <c r="I117" s="4">
        <v>39100</v>
      </c>
      <c r="J117" s="4">
        <v>159.6</v>
      </c>
      <c r="K117" s="4">
        <v>-486.39</v>
      </c>
      <c r="L117" s="4">
        <v>0</v>
      </c>
      <c r="M117" s="4">
        <v>-239672.19</v>
      </c>
      <c r="N117" s="5">
        <f t="shared" si="6"/>
        <v>-139466.37</v>
      </c>
      <c r="O117" s="5">
        <f t="shared" si="7"/>
        <v>-139466.37</v>
      </c>
      <c r="P117" t="s">
        <v>539</v>
      </c>
    </row>
  </sheetData>
  <autoFilter ref="A1:P117">
    <filterColumn colId="2">
      <filters>
        <filter val="Commercial Industrial New Construction {E}"/>
      </filters>
    </filterColumn>
    <sortState ref="A11:P52">
      <sortCondition ref="C1:C117"/>
    </sortState>
  </autoFilter>
  <pageMargins left="0.7" right="0.7" top="0.75" bottom="0.75" header="0.3" footer="0.3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50"/>
  <sheetViews>
    <sheetView zoomScale="85" zoomScaleNormal="85" workbookViewId="0">
      <selection activeCell="F9" sqref="F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18230638</v>
      </c>
      <c r="D2" s="20" t="s">
        <v>83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18230638</v>
      </c>
      <c r="D5" s="61" t="s">
        <v>83</v>
      </c>
      <c r="E5" s="38" t="s">
        <v>952</v>
      </c>
      <c r="F5" s="39" t="s">
        <v>953</v>
      </c>
      <c r="G5" s="39">
        <v>18</v>
      </c>
      <c r="H5" s="39"/>
      <c r="I5" s="40" t="s">
        <v>283</v>
      </c>
      <c r="J5" s="41">
        <v>19</v>
      </c>
      <c r="K5" s="41">
        <v>184</v>
      </c>
      <c r="L5" s="41"/>
      <c r="M5" s="42">
        <v>800</v>
      </c>
      <c r="N5" s="42">
        <v>987</v>
      </c>
      <c r="O5" s="43">
        <v>3496</v>
      </c>
      <c r="P5" s="44">
        <v>15200</v>
      </c>
      <c r="Q5" s="44">
        <v>18753</v>
      </c>
      <c r="R5" s="45">
        <v>0</v>
      </c>
      <c r="S5" s="46">
        <v>0</v>
      </c>
      <c r="T5" s="39">
        <f t="shared" ref="T5:T24" si="0">G5+H5</f>
        <v>18</v>
      </c>
      <c r="U5" s="47">
        <f t="shared" ref="U5:U24" si="1">(O5/$A$10)*T5</f>
        <v>0.12898306543849078</v>
      </c>
      <c r="V5" s="48">
        <f t="shared" ref="V5:V24" si="2">N5-M5</f>
        <v>187</v>
      </c>
      <c r="W5" s="49">
        <f t="shared" ref="W5:W24" si="3">(O5/A$10)</f>
        <v>7.1657258576939319E-3</v>
      </c>
      <c r="X5" s="44">
        <f t="shared" ref="X5:X24" si="4">W5*A$8</f>
        <v>913.29583740197415</v>
      </c>
      <c r="Y5" s="44">
        <f t="shared" ref="Y5:Y24" si="5">Q5-P5</f>
        <v>3553</v>
      </c>
      <c r="Z5" s="44">
        <f t="shared" ref="Z5:Z24" si="6">X5+(A$6*W5)</f>
        <v>12184.982611554529</v>
      </c>
      <c r="AA5" s="50">
        <f t="shared" ref="AA5:AA24" si="7">Q5+X5</f>
        <v>19666.295837401973</v>
      </c>
      <c r="AB5" s="51">
        <f t="shared" ref="AB5:AB24" si="8">Z5/(1+GasDiscountRate)^1</f>
        <v>11391.027962563829</v>
      </c>
      <c r="AC5" s="44">
        <f t="shared" ref="AC5:AC24" si="9">AA5/(1+GasDiscountRate)^1</f>
        <v>18384.870372442714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12.598768311384578</v>
      </c>
      <c r="AG5" s="44">
        <f t="shared" ref="AG5:AG24" si="11">AF5*J5*K5</f>
        <v>44045.294016600485</v>
      </c>
      <c r="AH5" s="52">
        <f>HLOOKUP(I5,GasAvoidedCostsWOCC!$A$5:$Q$50,T5+1,FALSE)</f>
        <v>12.598768311384578</v>
      </c>
      <c r="AI5" s="44">
        <f t="shared" ref="AI5:AI24" si="12">AH5*J5*L5</f>
        <v>0</v>
      </c>
      <c r="AJ5" s="44">
        <f>AG5+AI5</f>
        <v>44045.294016600485</v>
      </c>
      <c r="AK5" s="44">
        <f>HLOOKUP(I5,GasAvoidedCostsWOCC!$A$5:$Q$50,G5+1,FALSE)*J5*L5</f>
        <v>0</v>
      </c>
      <c r="AL5" s="44">
        <f>AG5+AI5-AK5</f>
        <v>44045.294016600485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44045.294016600485</v>
      </c>
      <c r="AN5" s="48">
        <f>AM5*1.1+AD5+AE5</f>
        <v>48449.823418260537</v>
      </c>
      <c r="AO5" s="47">
        <f>IFERROR(AM5/AB5,0)</f>
        <v>3.8666654283839557</v>
      </c>
      <c r="AP5" s="47">
        <f>AN5/AC5</f>
        <v>2.6353094929014302</v>
      </c>
    </row>
    <row r="6" spans="1:42" ht="13.5" customHeight="1">
      <c r="A6" s="53">
        <f>SUMIF('Program Costs'!D:D,C2,'Program Costs'!L:L)</f>
        <v>1573000</v>
      </c>
      <c r="B6" s="97" t="s">
        <v>33</v>
      </c>
      <c r="C6" s="98">
        <v>18230638</v>
      </c>
      <c r="D6" s="61" t="s">
        <v>83</v>
      </c>
      <c r="E6" s="38" t="s">
        <v>954</v>
      </c>
      <c r="F6" s="39" t="s">
        <v>953</v>
      </c>
      <c r="G6" s="39">
        <v>20</v>
      </c>
      <c r="H6" s="39"/>
      <c r="I6" s="40" t="s">
        <v>283</v>
      </c>
      <c r="J6" s="41">
        <v>66</v>
      </c>
      <c r="K6" s="41">
        <v>184</v>
      </c>
      <c r="L6" s="41"/>
      <c r="M6" s="42">
        <v>800</v>
      </c>
      <c r="N6" s="42">
        <v>987</v>
      </c>
      <c r="O6" s="43">
        <v>12144</v>
      </c>
      <c r="P6" s="44">
        <v>52800</v>
      </c>
      <c r="Q6" s="44">
        <v>65142</v>
      </c>
      <c r="R6" s="45">
        <v>0</v>
      </c>
      <c r="S6" s="46">
        <v>0</v>
      </c>
      <c r="T6" s="39">
        <f t="shared" si="0"/>
        <v>20</v>
      </c>
      <c r="U6" s="47">
        <f t="shared" si="1"/>
        <v>0.49782937537663102</v>
      </c>
      <c r="V6" s="48">
        <f t="shared" si="2"/>
        <v>187</v>
      </c>
      <c r="W6" s="49">
        <f t="shared" si="3"/>
        <v>2.489146876883155E-2</v>
      </c>
      <c r="X6" s="44">
        <f t="shared" si="4"/>
        <v>3172.5013299226471</v>
      </c>
      <c r="Y6" s="44">
        <f t="shared" si="5"/>
        <v>12342</v>
      </c>
      <c r="Z6" s="44">
        <f t="shared" si="6"/>
        <v>42326.781703294677</v>
      </c>
      <c r="AA6" s="50">
        <f t="shared" si="7"/>
        <v>68314.501329922641</v>
      </c>
      <c r="AB6" s="51">
        <f t="shared" si="8"/>
        <v>39568.833975221722</v>
      </c>
      <c r="AC6" s="44">
        <f t="shared" si="9"/>
        <v>63863.233925327324</v>
      </c>
      <c r="AD6" s="44">
        <f t="shared" si="10"/>
        <v>0</v>
      </c>
      <c r="AE6" s="44">
        <v>0</v>
      </c>
      <c r="AF6" s="52">
        <f>HLOOKUP(I6,GasAvoidedCostsWOCC!$A$5:$G$50,G6+1,FALSE)</f>
        <v>13.765480191058694</v>
      </c>
      <c r="AG6" s="44">
        <f t="shared" si="11"/>
        <v>167167.99144021678</v>
      </c>
      <c r="AH6" s="52">
        <f>HLOOKUP(I6,GasAvoidedCostsWOCC!$A$5:$Q$50,T6+1,FALSE)</f>
        <v>13.765480191058694</v>
      </c>
      <c r="AI6" s="44">
        <f t="shared" si="12"/>
        <v>0</v>
      </c>
      <c r="AJ6" s="44">
        <f t="shared" ref="AJ6:AJ24" si="13">AG6+AI6</f>
        <v>167167.99144021678</v>
      </c>
      <c r="AK6" s="44">
        <f>HLOOKUP(I6,GasAvoidedCostsWOCC!$A$5:$Q$50,G6+1,FALSE)*J6*L6</f>
        <v>0</v>
      </c>
      <c r="AL6" s="44">
        <f t="shared" ref="AL6:AL24" si="14">AG6+AI6-AK6</f>
        <v>167167.99144021678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167167.99144021678</v>
      </c>
      <c r="AN6" s="48">
        <f t="shared" ref="AN6:AN24" si="15">AM6*1.1+AD6+AE6</f>
        <v>183884.79058423848</v>
      </c>
      <c r="AO6" s="47">
        <f t="shared" ref="AO6:AO24" si="16">IFERROR(AM6/AB6,0)</f>
        <v>4.2247388827504633</v>
      </c>
      <c r="AP6" s="47">
        <f t="shared" ref="AP6:AP24" si="17">AN6/AC6</f>
        <v>2.8793529434987191</v>
      </c>
    </row>
    <row r="7" spans="1:42" ht="13.5" customHeight="1">
      <c r="A7" s="36" t="s">
        <v>249</v>
      </c>
      <c r="B7" s="97" t="s">
        <v>33</v>
      </c>
      <c r="C7" s="98">
        <v>18230638</v>
      </c>
      <c r="D7" s="61" t="s">
        <v>83</v>
      </c>
      <c r="E7" s="38" t="s">
        <v>955</v>
      </c>
      <c r="F7" s="39" t="s">
        <v>956</v>
      </c>
      <c r="G7" s="39">
        <v>20</v>
      </c>
      <c r="H7" s="39"/>
      <c r="I7" s="40" t="s">
        <v>283</v>
      </c>
      <c r="J7" s="41">
        <v>4212</v>
      </c>
      <c r="K7" s="41">
        <v>110</v>
      </c>
      <c r="L7" s="41"/>
      <c r="M7" s="42">
        <v>350</v>
      </c>
      <c r="N7" s="42">
        <v>603</v>
      </c>
      <c r="O7" s="43">
        <v>463320</v>
      </c>
      <c r="P7" s="44">
        <v>1474200</v>
      </c>
      <c r="Q7" s="44">
        <v>2539836</v>
      </c>
      <c r="R7" s="45">
        <v>0</v>
      </c>
      <c r="S7" s="46">
        <v>0</v>
      </c>
      <c r="T7" s="39">
        <f t="shared" si="0"/>
        <v>20</v>
      </c>
      <c r="U7" s="47">
        <f t="shared" si="1"/>
        <v>18.993272908391031</v>
      </c>
      <c r="V7" s="48">
        <f t="shared" si="2"/>
        <v>253</v>
      </c>
      <c r="W7" s="49">
        <f t="shared" si="3"/>
        <v>0.94966364541955162</v>
      </c>
      <c r="X7" s="44">
        <f t="shared" si="4"/>
        <v>121037.82247857055</v>
      </c>
      <c r="Y7" s="44">
        <f t="shared" si="5"/>
        <v>1065636</v>
      </c>
      <c r="Z7" s="44">
        <f t="shared" si="6"/>
        <v>1614858.7367235252</v>
      </c>
      <c r="AA7" s="50">
        <f t="shared" si="7"/>
        <v>2660873.8224785705</v>
      </c>
      <c r="AB7" s="51">
        <f t="shared" si="8"/>
        <v>1509637.0353590026</v>
      </c>
      <c r="AC7" s="44">
        <f t="shared" si="9"/>
        <v>2487495.3935482567</v>
      </c>
      <c r="AD7" s="44">
        <f t="shared" si="10"/>
        <v>0</v>
      </c>
      <c r="AE7" s="44">
        <v>0</v>
      </c>
      <c r="AF7" s="52">
        <f>HLOOKUP(I7,GasAvoidedCostsWOCC!$A$5:$G$50,G7+1,FALSE)</f>
        <v>13.765480191058694</v>
      </c>
      <c r="AG7" s="44">
        <f t="shared" si="11"/>
        <v>6377822.2821213147</v>
      </c>
      <c r="AH7" s="52">
        <f>HLOOKUP(I7,GasAvoidedCostsWOCC!$A$5:$Q$50,T7+1,FALSE)</f>
        <v>13.765480191058694</v>
      </c>
      <c r="AI7" s="44">
        <f t="shared" si="12"/>
        <v>0</v>
      </c>
      <c r="AJ7" s="44">
        <f t="shared" si="13"/>
        <v>6377822.2821213147</v>
      </c>
      <c r="AK7" s="44">
        <f>HLOOKUP(I7,GasAvoidedCostsWOCC!$A$5:$Q$50,G7+1,FALSE)*J7*L7</f>
        <v>0</v>
      </c>
      <c r="AL7" s="44">
        <f t="shared" si="14"/>
        <v>6377822.2821213147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6377822.2821213147</v>
      </c>
      <c r="AN7" s="48">
        <f t="shared" si="15"/>
        <v>7015604.5103334468</v>
      </c>
      <c r="AO7" s="47">
        <f t="shared" si="16"/>
        <v>4.2247388827504633</v>
      </c>
      <c r="AP7" s="47">
        <f t="shared" si="17"/>
        <v>2.820348744576417</v>
      </c>
    </row>
    <row r="8" spans="1:42" ht="13.5" customHeight="1">
      <c r="A8" s="53">
        <f>SUMIF('Program Costs'!D:D,C2,'Program Costs'!O:O)</f>
        <v>127453.3600000001</v>
      </c>
      <c r="B8" s="97" t="s">
        <v>33</v>
      </c>
      <c r="C8" s="98">
        <v>18230638</v>
      </c>
      <c r="D8" s="61" t="s">
        <v>83</v>
      </c>
      <c r="E8" s="38" t="s">
        <v>1701</v>
      </c>
      <c r="F8" s="39" t="s">
        <v>1702</v>
      </c>
      <c r="G8" s="39">
        <v>20</v>
      </c>
      <c r="H8" s="39"/>
      <c r="I8" s="40" t="s">
        <v>283</v>
      </c>
      <c r="J8" s="41">
        <v>14</v>
      </c>
      <c r="K8" s="41">
        <v>110</v>
      </c>
      <c r="L8" s="41"/>
      <c r="M8" s="42">
        <v>600</v>
      </c>
      <c r="N8" s="42">
        <v>603</v>
      </c>
      <c r="O8" s="43">
        <v>1540</v>
      </c>
      <c r="P8" s="44">
        <v>8400</v>
      </c>
      <c r="Q8" s="44">
        <v>8442</v>
      </c>
      <c r="R8" s="45">
        <v>0</v>
      </c>
      <c r="S8" s="46">
        <v>0</v>
      </c>
      <c r="T8" s="39">
        <f t="shared" si="0"/>
        <v>20</v>
      </c>
      <c r="U8" s="47">
        <f t="shared" si="1"/>
        <v>6.3130536732543791E-2</v>
      </c>
      <c r="V8" s="48">
        <f t="shared" si="2"/>
        <v>3</v>
      </c>
      <c r="W8" s="49">
        <f t="shared" si="3"/>
        <v>3.1565268366271896E-3</v>
      </c>
      <c r="X8" s="44">
        <f t="shared" si="4"/>
        <v>402.30995125830668</v>
      </c>
      <c r="Y8" s="44">
        <f t="shared" si="5"/>
        <v>42</v>
      </c>
      <c r="Z8" s="44">
        <f t="shared" si="6"/>
        <v>5367.526665272876</v>
      </c>
      <c r="AA8" s="50">
        <f t="shared" si="7"/>
        <v>8844.3099512583067</v>
      </c>
      <c r="AB8" s="51">
        <f t="shared" si="8"/>
        <v>5017.7869171476823</v>
      </c>
      <c r="AC8" s="44">
        <f t="shared" si="9"/>
        <v>8268.0283736171878</v>
      </c>
      <c r="AD8" s="44">
        <f t="shared" si="10"/>
        <v>0</v>
      </c>
      <c r="AE8" s="44">
        <v>0</v>
      </c>
      <c r="AF8" s="52">
        <f>HLOOKUP(I8,GasAvoidedCostsWOCC!$A$5:$G$50,G8+1,FALSE)</f>
        <v>13.765480191058694</v>
      </c>
      <c r="AG8" s="44">
        <f t="shared" si="11"/>
        <v>21198.839494230389</v>
      </c>
      <c r="AH8" s="52">
        <f>HLOOKUP(I8,GasAvoidedCostsWOCC!$A$5:$Q$50,T8+1,FALSE)</f>
        <v>13.765480191058694</v>
      </c>
      <c r="AI8" s="44">
        <f t="shared" si="12"/>
        <v>0</v>
      </c>
      <c r="AJ8" s="44">
        <f t="shared" si="13"/>
        <v>21198.839494230389</v>
      </c>
      <c r="AK8" s="44">
        <f>HLOOKUP(I8,GasAvoidedCostsWOCC!$A$5:$Q$50,G8+1,FALSE)*J8*L8</f>
        <v>0</v>
      </c>
      <c r="AL8" s="44">
        <f t="shared" si="14"/>
        <v>21198.839494230389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21198.839494230389</v>
      </c>
      <c r="AN8" s="48">
        <f t="shared" si="15"/>
        <v>23318.723443653431</v>
      </c>
      <c r="AO8" s="47">
        <f t="shared" si="16"/>
        <v>4.2247388827504633</v>
      </c>
      <c r="AP8" s="47">
        <f t="shared" si="17"/>
        <v>2.820348744576417</v>
      </c>
    </row>
    <row r="9" spans="1:42" ht="13.5" customHeight="1">
      <c r="A9" s="36" t="s">
        <v>317</v>
      </c>
      <c r="B9" s="97" t="s">
        <v>33</v>
      </c>
      <c r="C9" s="98">
        <v>18230638</v>
      </c>
      <c r="D9" s="61" t="s">
        <v>83</v>
      </c>
      <c r="E9" s="38" t="s">
        <v>1703</v>
      </c>
      <c r="F9" s="39" t="s">
        <v>1704</v>
      </c>
      <c r="G9" s="39">
        <v>20</v>
      </c>
      <c r="H9" s="39"/>
      <c r="I9" s="40" t="s">
        <v>283</v>
      </c>
      <c r="J9" s="41">
        <v>62</v>
      </c>
      <c r="K9" s="41">
        <v>119</v>
      </c>
      <c r="L9" s="41"/>
      <c r="M9" s="42">
        <v>350</v>
      </c>
      <c r="N9" s="42">
        <v>1239</v>
      </c>
      <c r="O9" s="43">
        <v>7378</v>
      </c>
      <c r="P9" s="44">
        <v>21700</v>
      </c>
      <c r="Q9" s="44">
        <v>76818</v>
      </c>
      <c r="R9" s="45">
        <v>0</v>
      </c>
      <c r="S9" s="46">
        <v>0</v>
      </c>
      <c r="T9" s="39">
        <f t="shared" si="0"/>
        <v>20</v>
      </c>
      <c r="U9" s="47">
        <f t="shared" si="1"/>
        <v>0.30245266234591439</v>
      </c>
      <c r="V9" s="48">
        <f t="shared" si="2"/>
        <v>889</v>
      </c>
      <c r="W9" s="49">
        <f t="shared" si="3"/>
        <v>1.5122633117295718E-2</v>
      </c>
      <c r="X9" s="44">
        <f t="shared" si="4"/>
        <v>1927.4304028466149</v>
      </c>
      <c r="Y9" s="44">
        <f t="shared" si="5"/>
        <v>55118</v>
      </c>
      <c r="Z9" s="44">
        <f t="shared" si="6"/>
        <v>25715.332296352779</v>
      </c>
      <c r="AA9" s="50">
        <f t="shared" si="7"/>
        <v>78745.430402846614</v>
      </c>
      <c r="AB9" s="51">
        <f t="shared" si="8"/>
        <v>24039.76095760753</v>
      </c>
      <c r="AC9" s="44">
        <f t="shared" si="9"/>
        <v>73614.499768950744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13.765480191058694</v>
      </c>
      <c r="AG9" s="44">
        <f t="shared" si="11"/>
        <v>101561.71284963105</v>
      </c>
      <c r="AH9" s="52">
        <f>HLOOKUP(I9,GasAvoidedCostsWOCC!$A$5:$Q$50,T9+1,FALSE)</f>
        <v>13.765480191058694</v>
      </c>
      <c r="AI9" s="44">
        <f t="shared" si="12"/>
        <v>0</v>
      </c>
      <c r="AJ9" s="44">
        <f t="shared" si="13"/>
        <v>101561.71284963105</v>
      </c>
      <c r="AK9" s="44">
        <f>HLOOKUP(I9,GasAvoidedCostsWOCC!$A$5:$Q$50,G9+1,FALSE)*J9*L9</f>
        <v>0</v>
      </c>
      <c r="AL9" s="44">
        <f t="shared" si="14"/>
        <v>101561.71284963105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101561.71284963105</v>
      </c>
      <c r="AN9" s="48">
        <f t="shared" si="15"/>
        <v>111717.88413459416</v>
      </c>
      <c r="AO9" s="47">
        <f t="shared" si="16"/>
        <v>4.2247388827504633</v>
      </c>
      <c r="AP9" s="47">
        <f t="shared" si="17"/>
        <v>1.5176070541161883</v>
      </c>
    </row>
    <row r="10" spans="1:42" ht="13.5" customHeight="1">
      <c r="A10" s="54">
        <f>SUM(O5:O999)</f>
        <v>487878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1572300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1136691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19.985668548284611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1700453.36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2836444.3600000003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4.2221730265395561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2.7843201339682242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0" si="19">G25+H25</f>
        <v>0</v>
      </c>
      <c r="U25" s="47">
        <f t="shared" ref="U25:U50" si="20">(O25/$A$10)*T25</f>
        <v>0</v>
      </c>
      <c r="V25" s="48">
        <f t="shared" ref="V25:V50" si="21">N25-M25</f>
        <v>0</v>
      </c>
      <c r="W25" s="49">
        <f t="shared" ref="W25:W50" si="22">(O25/A$10)</f>
        <v>0</v>
      </c>
      <c r="X25" s="44">
        <f t="shared" ref="X25:X50" si="23">W25*A$8</f>
        <v>0</v>
      </c>
      <c r="Y25" s="44">
        <f t="shared" ref="Y25:Y50" si="24">Q25-P25</f>
        <v>0</v>
      </c>
      <c r="Z25" s="44">
        <f t="shared" ref="Z25:Z50" si="25">X25+(A$6*W25)</f>
        <v>0</v>
      </c>
      <c r="AA25" s="50">
        <f t="shared" ref="AA25:AA50" si="26">Q25+X25</f>
        <v>0</v>
      </c>
      <c r="AB25" s="51">
        <f t="shared" ref="AB25:AB50" si="27">Z25/(1+GasDiscountRate)^1</f>
        <v>0</v>
      </c>
      <c r="AC25" s="44">
        <f t="shared" ref="AC25:AC50" si="28">AA25/(1+GasDiscountRate)^1</f>
        <v>0</v>
      </c>
      <c r="AD25" s="44">
        <f t="shared" ref="AD25:AD50" si="29">-PV(GasDiscountRate,T25,R25)*J25</f>
        <v>0</v>
      </c>
      <c r="AE25" s="44">
        <f t="shared" ref="AE25:AE50" si="30">-PV(GasDiscountRate,T25,S25)*J25</f>
        <v>0</v>
      </c>
      <c r="AF25" s="52" t="e">
        <f>HLOOKUP(I25,GasAvoidedCostsWOCC!$A$5:$G$50,G25+1,FALSE)</f>
        <v>#N/A</v>
      </c>
      <c r="AG25" s="44" t="e">
        <f t="shared" ref="AG25:AG50" si="31">AF25*J25*K25</f>
        <v>#N/A</v>
      </c>
      <c r="AH25" s="52" t="e">
        <f>HLOOKUP(I25,GasAvoidedCostsWOCC!$A$5:$Q$50,T25+1,FALSE)</f>
        <v>#N/A</v>
      </c>
      <c r="AI25" s="44" t="e">
        <f t="shared" ref="AI25:AI50" si="32">AH25*J25*L25</f>
        <v>#N/A</v>
      </c>
      <c r="AJ25" s="44" t="e">
        <f t="shared" ref="AJ25:AJ50" si="33">AG25+AI25</f>
        <v>#N/A</v>
      </c>
      <c r="AK25" s="44" t="e">
        <f>HLOOKUP(I25,GasAvoidedCostsWOCC!$A$5:$Q$50,G25+1,FALSE)*J25*L25</f>
        <v>#N/A</v>
      </c>
      <c r="AL25" s="44" t="e">
        <f t="shared" ref="AL25:AL50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50" si="35">AM25*1.1+AD25+AE25</f>
        <v>0</v>
      </c>
      <c r="AO25" s="47">
        <f t="shared" ref="AO25:AO50" si="36">IFERROR(AM25/AB25,0)</f>
        <v>0</v>
      </c>
      <c r="AP25" s="47" t="e">
        <f t="shared" ref="AP25:AP50" si="37">AN25/AC25</f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</sheetData>
  <conditionalFormatting sqref="J5:L50">
    <cfRule type="expression" dxfId="139" priority="4">
      <formula>ISTEXT(J5)</formula>
    </cfRule>
    <cfRule type="notContainsBlanks" dxfId="138" priority="5">
      <formula>LEN(TRIM(J5))&gt;0</formula>
    </cfRule>
  </conditionalFormatting>
  <conditionalFormatting sqref="M5:N50 R5:S50">
    <cfRule type="expression" dxfId="137" priority="2">
      <formula>ISTEXT(M5)</formula>
    </cfRule>
  </conditionalFormatting>
  <conditionalFormatting sqref="M5:N50 R5:S50">
    <cfRule type="notContainsBlanks" dxfId="136" priority="3">
      <formula>LEN(TRIM(M5))&gt;0</formula>
    </cfRule>
  </conditionalFormatting>
  <conditionalFormatting sqref="R5:S50">
    <cfRule type="expression" dxfId="1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6" sqref="F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18230249</v>
      </c>
      <c r="D2" s="20" t="s">
        <v>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18230249</v>
      </c>
      <c r="D5" s="61" t="s">
        <v>34</v>
      </c>
      <c r="E5" s="38" t="s">
        <v>1705</v>
      </c>
      <c r="F5" s="39" t="s">
        <v>1706</v>
      </c>
      <c r="G5" s="39">
        <v>13</v>
      </c>
      <c r="H5" s="39"/>
      <c r="I5" s="40" t="s">
        <v>279</v>
      </c>
      <c r="J5" s="41">
        <v>17</v>
      </c>
      <c r="K5" s="41">
        <v>28</v>
      </c>
      <c r="L5" s="41"/>
      <c r="M5" s="42">
        <v>50</v>
      </c>
      <c r="N5" s="42">
        <v>166</v>
      </c>
      <c r="O5" s="43">
        <v>476</v>
      </c>
      <c r="P5" s="44">
        <v>850</v>
      </c>
      <c r="Q5" s="44">
        <v>2822</v>
      </c>
      <c r="R5" s="45">
        <v>0</v>
      </c>
      <c r="S5" s="46">
        <v>0</v>
      </c>
      <c r="T5" s="39">
        <f t="shared" ref="T5:T24" si="0">G5+H5</f>
        <v>13</v>
      </c>
      <c r="U5" s="47">
        <f t="shared" ref="U5:U24" si="1">(O5/$A$10)*T5</f>
        <v>0.10982340935309255</v>
      </c>
      <c r="V5" s="48">
        <f t="shared" ref="V5:V24" si="2">N5-M5</f>
        <v>116</v>
      </c>
      <c r="W5" s="49">
        <f t="shared" ref="W5:W24" si="3">(O5/A$10)</f>
        <v>8.4479545656225043E-3</v>
      </c>
      <c r="X5" s="44">
        <f t="shared" ref="X5:X24" si="4">W5*A$8</f>
        <v>618.10473333924938</v>
      </c>
      <c r="Y5" s="44">
        <f t="shared" ref="Y5:Y24" si="5">Q5-P5</f>
        <v>1972</v>
      </c>
      <c r="Z5" s="44">
        <f t="shared" ref="Z5:Z24" si="6">X5+(A$6*W5)</f>
        <v>3341.7168373413792</v>
      </c>
      <c r="AA5" s="50">
        <f t="shared" ref="AA5:AA24" si="7">Q5+X5</f>
        <v>3440.1047333392494</v>
      </c>
      <c r="AB5" s="51">
        <f t="shared" ref="AB5:AB24" si="8">Z5/(1+GasDiscountRate)^1</f>
        <v>3123.9757290281191</v>
      </c>
      <c r="AC5" s="44">
        <f t="shared" ref="AC5:AC24" si="9">AA5/(1+GasDiscountRate)^1</f>
        <v>3215.952821668925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9.0054306682141867</v>
      </c>
      <c r="AG5" s="44">
        <f t="shared" ref="AG5:AG24" si="11">AF5*J5*K5</f>
        <v>4286.5849980699531</v>
      </c>
      <c r="AH5" s="52">
        <f>HLOOKUP(I5,GasAvoidedCostsWOCC!$A$5:$Q$50,T5+1,FALSE)</f>
        <v>9.0054306682141867</v>
      </c>
      <c r="AI5" s="44">
        <f t="shared" ref="AI5:AI24" si="12">AH5*J5*L5</f>
        <v>0</v>
      </c>
      <c r="AJ5" s="44">
        <f>AG5+AI5</f>
        <v>4286.5849980699531</v>
      </c>
      <c r="AK5" s="44">
        <f>HLOOKUP(I5,GasAvoidedCostsWOCC!$A$5:$Q$50,G5+1,FALSE)*J5*L5</f>
        <v>0</v>
      </c>
      <c r="AL5" s="44">
        <f>AG5+AI5-AK5</f>
        <v>4286.5849980699531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4286.5849980699531</v>
      </c>
      <c r="AN5" s="48">
        <f>AM5*1.1+AD5+AE5</f>
        <v>4715.2434978769488</v>
      </c>
      <c r="AO5" s="47">
        <f>IFERROR(AM5/AB5,0)</f>
        <v>1.3721569467518002</v>
      </c>
      <c r="AP5" s="47">
        <f>AN5/AC5</f>
        <v>1.46620418872624</v>
      </c>
    </row>
    <row r="6" spans="1:42" ht="13.5" customHeight="1">
      <c r="A6" s="53">
        <f>SUMIF('Program Costs'!D:D,C2,'Program Costs'!L:L)</f>
        <v>322399</v>
      </c>
      <c r="B6" s="97" t="s">
        <v>33</v>
      </c>
      <c r="C6" s="98">
        <v>18230249</v>
      </c>
      <c r="D6" s="61" t="s">
        <v>34</v>
      </c>
      <c r="E6" s="38" t="s">
        <v>1707</v>
      </c>
      <c r="F6" s="39" t="s">
        <v>1706</v>
      </c>
      <c r="G6" s="39">
        <v>13</v>
      </c>
      <c r="H6" s="39"/>
      <c r="I6" s="40" t="s">
        <v>279</v>
      </c>
      <c r="J6" s="41">
        <v>79</v>
      </c>
      <c r="K6" s="41">
        <v>15</v>
      </c>
      <c r="L6" s="41"/>
      <c r="M6" s="42">
        <v>50</v>
      </c>
      <c r="N6" s="42">
        <v>186.6</v>
      </c>
      <c r="O6" s="43">
        <v>1185</v>
      </c>
      <c r="P6" s="44">
        <v>3950</v>
      </c>
      <c r="Q6" s="44">
        <v>14741.4</v>
      </c>
      <c r="R6" s="45">
        <v>0</v>
      </c>
      <c r="S6" s="46">
        <v>0</v>
      </c>
      <c r="T6" s="39">
        <f t="shared" si="0"/>
        <v>13</v>
      </c>
      <c r="U6" s="47">
        <f t="shared" si="1"/>
        <v>0.27340491614162749</v>
      </c>
      <c r="V6" s="48">
        <f t="shared" si="2"/>
        <v>136.6</v>
      </c>
      <c r="W6" s="49">
        <f t="shared" si="3"/>
        <v>2.1031147395509805E-2</v>
      </c>
      <c r="X6" s="44">
        <f t="shared" si="4"/>
        <v>1538.7691365693497</v>
      </c>
      <c r="Y6" s="44">
        <f t="shared" si="5"/>
        <v>10791.4</v>
      </c>
      <c r="Z6" s="44">
        <f t="shared" si="6"/>
        <v>8319.190025734315</v>
      </c>
      <c r="AA6" s="50">
        <f t="shared" si="7"/>
        <v>16280.16913656935</v>
      </c>
      <c r="AB6" s="51">
        <f t="shared" si="8"/>
        <v>7777.1244514670598</v>
      </c>
      <c r="AC6" s="44">
        <f t="shared" si="9"/>
        <v>15219.378458043702</v>
      </c>
      <c r="AD6" s="44">
        <f t="shared" si="10"/>
        <v>0</v>
      </c>
      <c r="AE6" s="44">
        <v>0</v>
      </c>
      <c r="AF6" s="52">
        <f>HLOOKUP(I6,GasAvoidedCostsWOCC!$A$5:$G$50,G6+1,FALSE)</f>
        <v>9.0054306682141867</v>
      </c>
      <c r="AG6" s="44">
        <f t="shared" si="11"/>
        <v>10671.435341833811</v>
      </c>
      <c r="AH6" s="52">
        <f>HLOOKUP(I6,GasAvoidedCostsWOCC!$A$5:$Q$50,T6+1,FALSE)</f>
        <v>9.0054306682141867</v>
      </c>
      <c r="AI6" s="44">
        <f t="shared" si="12"/>
        <v>0</v>
      </c>
      <c r="AJ6" s="44">
        <f t="shared" ref="AJ6:AJ24" si="13">AG6+AI6</f>
        <v>10671.435341833811</v>
      </c>
      <c r="AK6" s="44">
        <f>HLOOKUP(I6,GasAvoidedCostsWOCC!$A$5:$Q$50,G6+1,FALSE)*J6*L6</f>
        <v>0</v>
      </c>
      <c r="AL6" s="44">
        <f t="shared" ref="AL6:AL24" si="14">AG6+AI6-AK6</f>
        <v>10671.435341833811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10671.435341833811</v>
      </c>
      <c r="AN6" s="48">
        <f t="shared" ref="AN6:AN24" si="15">AM6*1.1+AD6+AE6</f>
        <v>11738.578876017193</v>
      </c>
      <c r="AO6" s="47">
        <f t="shared" ref="AO6:AO24" si="16">IFERROR(AM6/AB6,0)</f>
        <v>1.3721569467518002</v>
      </c>
      <c r="AP6" s="47">
        <f t="shared" ref="AP6:AP24" si="17">AN6/AC6</f>
        <v>0.77129160749748971</v>
      </c>
    </row>
    <row r="7" spans="1:42" ht="13.5" customHeight="1">
      <c r="A7" s="36" t="s">
        <v>249</v>
      </c>
      <c r="B7" s="97" t="s">
        <v>33</v>
      </c>
      <c r="C7" s="98">
        <v>18230249</v>
      </c>
      <c r="D7" s="61" t="s">
        <v>34</v>
      </c>
      <c r="E7" s="38" t="s">
        <v>1708</v>
      </c>
      <c r="F7" s="39" t="s">
        <v>1709</v>
      </c>
      <c r="G7" s="39">
        <v>13</v>
      </c>
      <c r="H7" s="39"/>
      <c r="I7" s="40" t="s">
        <v>279</v>
      </c>
      <c r="J7" s="41">
        <v>1</v>
      </c>
      <c r="K7" s="41">
        <v>15</v>
      </c>
      <c r="L7" s="41"/>
      <c r="M7" s="42">
        <v>150</v>
      </c>
      <c r="N7" s="42">
        <v>186.6</v>
      </c>
      <c r="O7" s="43">
        <v>15</v>
      </c>
      <c r="P7" s="44">
        <v>150</v>
      </c>
      <c r="Q7" s="44">
        <v>186.6</v>
      </c>
      <c r="R7" s="45">
        <v>0</v>
      </c>
      <c r="S7" s="46">
        <v>0</v>
      </c>
      <c r="T7" s="39">
        <f t="shared" si="0"/>
        <v>13</v>
      </c>
      <c r="U7" s="47">
        <f t="shared" si="1"/>
        <v>3.4608217233117397E-3</v>
      </c>
      <c r="V7" s="48">
        <f t="shared" si="2"/>
        <v>36.599999999999994</v>
      </c>
      <c r="W7" s="49">
        <f t="shared" si="3"/>
        <v>2.6621705563936461E-4</v>
      </c>
      <c r="X7" s="44">
        <f t="shared" si="4"/>
        <v>19.478090336320882</v>
      </c>
      <c r="Y7" s="44">
        <f t="shared" si="5"/>
        <v>36.599999999999994</v>
      </c>
      <c r="Z7" s="44">
        <f t="shared" si="6"/>
        <v>105.30620285739639</v>
      </c>
      <c r="AA7" s="50">
        <f t="shared" si="7"/>
        <v>206.07809033632088</v>
      </c>
      <c r="AB7" s="51">
        <f t="shared" si="8"/>
        <v>98.444613309709609</v>
      </c>
      <c r="AC7" s="44">
        <f t="shared" si="9"/>
        <v>192.6503602284013</v>
      </c>
      <c r="AD7" s="44">
        <f t="shared" si="10"/>
        <v>0</v>
      </c>
      <c r="AE7" s="44">
        <v>0</v>
      </c>
      <c r="AF7" s="52">
        <f>HLOOKUP(I7,GasAvoidedCostsWOCC!$A$5:$G$50,G7+1,FALSE)</f>
        <v>9.0054306682141867</v>
      </c>
      <c r="AG7" s="44">
        <f t="shared" si="11"/>
        <v>135.0814600232128</v>
      </c>
      <c r="AH7" s="52">
        <f>HLOOKUP(I7,GasAvoidedCostsWOCC!$A$5:$Q$50,T7+1,FALSE)</f>
        <v>9.0054306682141867</v>
      </c>
      <c r="AI7" s="44">
        <f t="shared" si="12"/>
        <v>0</v>
      </c>
      <c r="AJ7" s="44">
        <f t="shared" si="13"/>
        <v>135.0814600232128</v>
      </c>
      <c r="AK7" s="44">
        <f>HLOOKUP(I7,GasAvoidedCostsWOCC!$A$5:$Q$50,G7+1,FALSE)*J7*L7</f>
        <v>0</v>
      </c>
      <c r="AL7" s="44">
        <f t="shared" si="14"/>
        <v>135.0814600232128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135.0814600232128</v>
      </c>
      <c r="AN7" s="48">
        <f t="shared" si="15"/>
        <v>148.5896060255341</v>
      </c>
      <c r="AO7" s="47">
        <f t="shared" si="16"/>
        <v>1.3721569467518004</v>
      </c>
      <c r="AP7" s="47">
        <f t="shared" si="17"/>
        <v>0.77129160749748971</v>
      </c>
    </row>
    <row r="8" spans="1:42" ht="13.5" customHeight="1">
      <c r="A8" s="53">
        <f>SUMIF('Program Costs'!D:D,C2,'Program Costs'!O:O)</f>
        <v>73166.200000000012</v>
      </c>
      <c r="B8" s="97" t="s">
        <v>33</v>
      </c>
      <c r="C8" s="98">
        <v>18230249</v>
      </c>
      <c r="D8" s="61" t="s">
        <v>34</v>
      </c>
      <c r="E8" s="38" t="s">
        <v>1710</v>
      </c>
      <c r="F8" s="39" t="s">
        <v>958</v>
      </c>
      <c r="G8" s="39">
        <v>20</v>
      </c>
      <c r="H8" s="39"/>
      <c r="I8" s="40" t="s">
        <v>279</v>
      </c>
      <c r="J8" s="41">
        <v>170</v>
      </c>
      <c r="K8" s="41">
        <v>51</v>
      </c>
      <c r="L8" s="41"/>
      <c r="M8" s="42">
        <v>250</v>
      </c>
      <c r="N8" s="42">
        <v>808.33</v>
      </c>
      <c r="O8" s="43">
        <v>8670</v>
      </c>
      <c r="P8" s="44">
        <v>42449</v>
      </c>
      <c r="Q8" s="44">
        <v>137416.1</v>
      </c>
      <c r="R8" s="45">
        <v>11.51</v>
      </c>
      <c r="S8" s="46">
        <v>0</v>
      </c>
      <c r="T8" s="39">
        <f t="shared" si="0"/>
        <v>20</v>
      </c>
      <c r="U8" s="47">
        <f t="shared" si="1"/>
        <v>3.0774691631910551</v>
      </c>
      <c r="V8" s="48">
        <f t="shared" si="2"/>
        <v>558.33000000000004</v>
      </c>
      <c r="W8" s="49">
        <f t="shared" si="3"/>
        <v>0.15387345815955275</v>
      </c>
      <c r="X8" s="44">
        <f t="shared" si="4"/>
        <v>11258.33621439347</v>
      </c>
      <c r="Y8" s="44">
        <f t="shared" si="5"/>
        <v>94967.1</v>
      </c>
      <c r="Z8" s="44">
        <f t="shared" si="6"/>
        <v>60866.985251575119</v>
      </c>
      <c r="AA8" s="50">
        <f t="shared" si="7"/>
        <v>148674.43621439347</v>
      </c>
      <c r="AB8" s="51">
        <f t="shared" si="8"/>
        <v>56900.986493012162</v>
      </c>
      <c r="AC8" s="44">
        <f t="shared" si="9"/>
        <v>138987.03955725292</v>
      </c>
      <c r="AD8" s="44">
        <f t="shared" si="10"/>
        <v>20777.729710503845</v>
      </c>
      <c r="AE8" s="44">
        <v>0</v>
      </c>
      <c r="AF8" s="52">
        <f>HLOOKUP(I8,GasAvoidedCostsWOCC!$A$5:$G$50,G8+1,FALSE)</f>
        <v>13.114573164368423</v>
      </c>
      <c r="AG8" s="44">
        <f t="shared" si="11"/>
        <v>113703.34933507422</v>
      </c>
      <c r="AH8" s="52">
        <f>HLOOKUP(I8,GasAvoidedCostsWOCC!$A$5:$Q$50,T8+1,FALSE)</f>
        <v>13.114573164368423</v>
      </c>
      <c r="AI8" s="44">
        <f t="shared" si="12"/>
        <v>0</v>
      </c>
      <c r="AJ8" s="44">
        <f t="shared" si="13"/>
        <v>113703.34933507422</v>
      </c>
      <c r="AK8" s="44">
        <f>HLOOKUP(I8,GasAvoidedCostsWOCC!$A$5:$Q$50,G8+1,FALSE)*J8*L8</f>
        <v>0</v>
      </c>
      <c r="AL8" s="44">
        <f t="shared" si="14"/>
        <v>113703.34933507422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113703.34933507422</v>
      </c>
      <c r="AN8" s="48">
        <f t="shared" si="15"/>
        <v>145851.41397908551</v>
      </c>
      <c r="AO8" s="47">
        <f t="shared" si="16"/>
        <v>1.9982667497168574</v>
      </c>
      <c r="AP8" s="47">
        <f t="shared" si="17"/>
        <v>1.0493885936681524</v>
      </c>
    </row>
    <row r="9" spans="1:42" ht="13.5" customHeight="1">
      <c r="A9" s="36" t="s">
        <v>317</v>
      </c>
      <c r="B9" s="97" t="s">
        <v>33</v>
      </c>
      <c r="C9" s="98">
        <v>18230249</v>
      </c>
      <c r="D9" s="61" t="s">
        <v>34</v>
      </c>
      <c r="E9" s="38" t="s">
        <v>957</v>
      </c>
      <c r="F9" s="39" t="s">
        <v>958</v>
      </c>
      <c r="G9" s="39">
        <v>20</v>
      </c>
      <c r="H9" s="39"/>
      <c r="I9" s="40" t="s">
        <v>279</v>
      </c>
      <c r="J9" s="41">
        <v>1090</v>
      </c>
      <c r="K9" s="41">
        <v>42</v>
      </c>
      <c r="L9" s="41"/>
      <c r="M9" s="42">
        <v>250</v>
      </c>
      <c r="N9" s="42">
        <v>925.6</v>
      </c>
      <c r="O9" s="43">
        <v>45780</v>
      </c>
      <c r="P9" s="44">
        <v>272500</v>
      </c>
      <c r="Q9" s="44">
        <v>1008903.99999998</v>
      </c>
      <c r="R9" s="45">
        <v>15.03</v>
      </c>
      <c r="S9" s="46">
        <v>0</v>
      </c>
      <c r="T9" s="39">
        <f t="shared" si="0"/>
        <v>20</v>
      </c>
      <c r="U9" s="47">
        <f t="shared" si="1"/>
        <v>16.249889076226818</v>
      </c>
      <c r="V9" s="48">
        <f t="shared" si="2"/>
        <v>675.6</v>
      </c>
      <c r="W9" s="49">
        <f t="shared" si="3"/>
        <v>0.81249445381134089</v>
      </c>
      <c r="X9" s="44">
        <f t="shared" si="4"/>
        <v>59447.131706451342</v>
      </c>
      <c r="Y9" s="44">
        <f t="shared" si="5"/>
        <v>736403.99999997998</v>
      </c>
      <c r="Z9" s="44">
        <f t="shared" si="6"/>
        <v>321394.53112077381</v>
      </c>
      <c r="AA9" s="50">
        <f t="shared" si="7"/>
        <v>1068351.1317064313</v>
      </c>
      <c r="AB9" s="51">
        <f t="shared" si="8"/>
        <v>300452.95982123382</v>
      </c>
      <c r="AC9" s="44">
        <f t="shared" si="9"/>
        <v>998739.02188130422</v>
      </c>
      <c r="AD9" s="44">
        <f t="shared" si="10"/>
        <v>173963.97635215995</v>
      </c>
      <c r="AE9" s="44">
        <f t="shared" ref="AE9:AE24" si="18">-PV(GasDiscountRate,T9,S9)*J9</f>
        <v>0</v>
      </c>
      <c r="AF9" s="52">
        <f>HLOOKUP(I9,GasAvoidedCostsWOCC!$A$5:$G$50,G9+1,FALSE)</f>
        <v>13.114573164368423</v>
      </c>
      <c r="AG9" s="44">
        <f t="shared" si="11"/>
        <v>600385.15946478641</v>
      </c>
      <c r="AH9" s="52">
        <f>HLOOKUP(I9,GasAvoidedCostsWOCC!$A$5:$Q$50,T9+1,FALSE)</f>
        <v>13.114573164368423</v>
      </c>
      <c r="AI9" s="44">
        <f t="shared" si="12"/>
        <v>0</v>
      </c>
      <c r="AJ9" s="44">
        <f t="shared" si="13"/>
        <v>600385.15946478641</v>
      </c>
      <c r="AK9" s="44">
        <f>HLOOKUP(I9,GasAvoidedCostsWOCC!$A$5:$Q$50,G9+1,FALSE)*J9*L9</f>
        <v>0</v>
      </c>
      <c r="AL9" s="44">
        <f t="shared" si="14"/>
        <v>600385.15946478641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600385.15946478641</v>
      </c>
      <c r="AN9" s="48">
        <f t="shared" si="15"/>
        <v>834387.65176342509</v>
      </c>
      <c r="AO9" s="47">
        <f t="shared" si="16"/>
        <v>1.9982667497168574</v>
      </c>
      <c r="AP9" s="47">
        <f t="shared" si="17"/>
        <v>0.83544112474118237</v>
      </c>
    </row>
    <row r="10" spans="1:42" ht="13.5" customHeight="1">
      <c r="A10" s="54">
        <f>SUM(O5:O999)</f>
        <v>56345</v>
      </c>
      <c r="B10" s="97" t="s">
        <v>33</v>
      </c>
      <c r="C10" s="98">
        <v>18230249</v>
      </c>
      <c r="D10" s="61" t="s">
        <v>34</v>
      </c>
      <c r="E10" s="38" t="s">
        <v>1711</v>
      </c>
      <c r="F10" s="39" t="s">
        <v>1712</v>
      </c>
      <c r="G10" s="39">
        <v>20</v>
      </c>
      <c r="H10" s="39"/>
      <c r="I10" s="40" t="s">
        <v>283</v>
      </c>
      <c r="J10" s="41">
        <v>1</v>
      </c>
      <c r="K10" s="41">
        <v>51</v>
      </c>
      <c r="L10" s="41"/>
      <c r="M10" s="42">
        <v>500</v>
      </c>
      <c r="N10" s="42">
        <v>808.33</v>
      </c>
      <c r="O10" s="43">
        <v>51</v>
      </c>
      <c r="P10" s="44">
        <v>500</v>
      </c>
      <c r="Q10" s="44">
        <v>808.33</v>
      </c>
      <c r="R10" s="45">
        <v>11.51</v>
      </c>
      <c r="S10" s="46">
        <v>0</v>
      </c>
      <c r="T10" s="39">
        <f t="shared" si="0"/>
        <v>20</v>
      </c>
      <c r="U10" s="47">
        <f t="shared" si="1"/>
        <v>1.8102759783476793E-2</v>
      </c>
      <c r="V10" s="48">
        <f t="shared" si="2"/>
        <v>308.33000000000004</v>
      </c>
      <c r="W10" s="49">
        <f t="shared" si="3"/>
        <v>9.0513798917383971E-4</v>
      </c>
      <c r="X10" s="44">
        <f t="shared" si="4"/>
        <v>66.225507143491001</v>
      </c>
      <c r="Y10" s="44">
        <f t="shared" si="5"/>
        <v>308.33000000000004</v>
      </c>
      <c r="Z10" s="44">
        <f t="shared" si="6"/>
        <v>358.04108971514779</v>
      </c>
      <c r="AA10" s="50">
        <f t="shared" si="7"/>
        <v>874.55550714349101</v>
      </c>
      <c r="AB10" s="51">
        <f t="shared" si="8"/>
        <v>334.71168525301277</v>
      </c>
      <c r="AC10" s="44">
        <f t="shared" si="9"/>
        <v>817.57082092501719</v>
      </c>
      <c r="AD10" s="44">
        <f t="shared" si="10"/>
        <v>122.22193947355203</v>
      </c>
      <c r="AE10" s="44">
        <f t="shared" si="18"/>
        <v>0</v>
      </c>
      <c r="AF10" s="52">
        <f>HLOOKUP(I10,GasAvoidedCostsWOCC!$A$5:$G$50,G10+1,FALSE)</f>
        <v>13.765480191058694</v>
      </c>
      <c r="AG10" s="44">
        <f t="shared" si="11"/>
        <v>702.03948974399339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3"/>
        <v>702.03948974399339</v>
      </c>
      <c r="AK10" s="44">
        <f>HLOOKUP(I10,GasAvoidedCostsWOCC!$A$5:$Q$50,G10+1,FALSE)*J10*L10</f>
        <v>0</v>
      </c>
      <c r="AL10" s="44">
        <f t="shared" si="14"/>
        <v>702.03948974399339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702.03948974399339</v>
      </c>
      <c r="AN10" s="48">
        <f t="shared" si="15"/>
        <v>894.46537819194486</v>
      </c>
      <c r="AO10" s="47">
        <f t="shared" si="16"/>
        <v>2.0974454154874005</v>
      </c>
      <c r="AP10" s="47">
        <f t="shared" si="17"/>
        <v>1.0940524726407523</v>
      </c>
    </row>
    <row r="11" spans="1:42" ht="13.5" customHeight="1">
      <c r="A11" s="36" t="s">
        <v>252</v>
      </c>
      <c r="B11" s="97" t="s">
        <v>33</v>
      </c>
      <c r="C11" s="98">
        <v>18230249</v>
      </c>
      <c r="D11" s="61" t="s">
        <v>34</v>
      </c>
      <c r="E11" s="38" t="s">
        <v>1713</v>
      </c>
      <c r="F11" s="39" t="s">
        <v>1712</v>
      </c>
      <c r="G11" s="39">
        <v>20</v>
      </c>
      <c r="H11" s="39"/>
      <c r="I11" s="40" t="s">
        <v>283</v>
      </c>
      <c r="J11" s="41">
        <v>4</v>
      </c>
      <c r="K11" s="41">
        <v>42</v>
      </c>
      <c r="L11" s="41"/>
      <c r="M11" s="42">
        <v>500</v>
      </c>
      <c r="N11" s="42">
        <v>925.6</v>
      </c>
      <c r="O11" s="43">
        <v>168</v>
      </c>
      <c r="P11" s="44">
        <v>2000</v>
      </c>
      <c r="Q11" s="44">
        <v>3702.4</v>
      </c>
      <c r="R11" s="45">
        <v>15.03</v>
      </c>
      <c r="S11" s="46">
        <v>0</v>
      </c>
      <c r="T11" s="39">
        <f t="shared" si="0"/>
        <v>20</v>
      </c>
      <c r="U11" s="47">
        <f t="shared" si="1"/>
        <v>5.9632620463217684E-2</v>
      </c>
      <c r="V11" s="48">
        <f t="shared" si="2"/>
        <v>425.6</v>
      </c>
      <c r="W11" s="49">
        <f t="shared" si="3"/>
        <v>2.981631023160884E-3</v>
      </c>
      <c r="X11" s="44">
        <f t="shared" si="4"/>
        <v>218.15461176679392</v>
      </c>
      <c r="Y11" s="44">
        <f t="shared" si="5"/>
        <v>1702.4</v>
      </c>
      <c r="Z11" s="44">
        <f t="shared" si="6"/>
        <v>1179.4294720028397</v>
      </c>
      <c r="AA11" s="50">
        <f t="shared" si="7"/>
        <v>3920.5546117667941</v>
      </c>
      <c r="AB11" s="51">
        <f t="shared" si="8"/>
        <v>1102.5796690687478</v>
      </c>
      <c r="AC11" s="44">
        <f t="shared" si="9"/>
        <v>3665.0973280048552</v>
      </c>
      <c r="AD11" s="44">
        <f t="shared" si="10"/>
        <v>638.39991321893558</v>
      </c>
      <c r="AE11" s="44">
        <f t="shared" si="18"/>
        <v>0</v>
      </c>
      <c r="AF11" s="52">
        <f>HLOOKUP(I11,GasAvoidedCostsWOCC!$A$5:$G$50,G11+1,FALSE)</f>
        <v>13.765480191058694</v>
      </c>
      <c r="AG11" s="44">
        <f t="shared" si="11"/>
        <v>2312.6006720978608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3"/>
        <v>2312.6006720978608</v>
      </c>
      <c r="AK11" s="44">
        <f>HLOOKUP(I11,GasAvoidedCostsWOCC!$A$5:$Q$50,G11+1,FALSE)*J11*L11</f>
        <v>0</v>
      </c>
      <c r="AL11" s="44">
        <f t="shared" si="14"/>
        <v>2312.6006720978608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2312.6006720978608</v>
      </c>
      <c r="AN11" s="48">
        <f t="shared" si="15"/>
        <v>3182.2606525265828</v>
      </c>
      <c r="AO11" s="47">
        <f t="shared" si="16"/>
        <v>2.0974454154874009</v>
      </c>
      <c r="AP11" s="47">
        <f t="shared" si="17"/>
        <v>0.86826088579178029</v>
      </c>
    </row>
    <row r="12" spans="1:42" ht="13.5" customHeight="1">
      <c r="A12" s="55">
        <f>SUM(P5:P1000)</f>
        <v>322399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846181.82999997993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19.791782766882601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395565.2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1241747.02999998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1.9800283984529357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0.86223858538623654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34" priority="4">
      <formula>ISTEXT(J5)</formula>
    </cfRule>
    <cfRule type="notContainsBlanks" dxfId="133" priority="5">
      <formula>LEN(TRIM(J5))&gt;0</formula>
    </cfRule>
  </conditionalFormatting>
  <conditionalFormatting sqref="M5:N24 R5:S24">
    <cfRule type="expression" dxfId="132" priority="2">
      <formula>ISTEXT(M5)</formula>
    </cfRule>
  </conditionalFormatting>
  <conditionalFormatting sqref="M5:N24 R5:S24">
    <cfRule type="notContainsBlanks" dxfId="131" priority="3">
      <formula>LEN(TRIM(M5))&gt;0</formula>
    </cfRule>
  </conditionalFormatting>
  <conditionalFormatting sqref="R5:S24">
    <cfRule type="expression" dxfId="13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D7" sqref="D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18230625</v>
      </c>
      <c r="D2" s="20" t="s">
        <v>329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18230625</v>
      </c>
      <c r="D5" s="61" t="s">
        <v>329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29" priority="4">
      <formula>ISTEXT(J5)</formula>
    </cfRule>
    <cfRule type="notContainsBlanks" dxfId="128" priority="5">
      <formula>LEN(TRIM(J5))&gt;0</formula>
    </cfRule>
  </conditionalFormatting>
  <conditionalFormatting sqref="M5:N24 R5:S24">
    <cfRule type="expression" dxfId="127" priority="2">
      <formula>ISTEXT(M5)</formula>
    </cfRule>
  </conditionalFormatting>
  <conditionalFormatting sqref="M5:N24 R5:S24">
    <cfRule type="notContainsBlanks" dxfId="126" priority="3">
      <formula>LEN(TRIM(M5))&gt;0</formula>
    </cfRule>
  </conditionalFormatting>
  <conditionalFormatting sqref="R5:S24">
    <cfRule type="expression" dxfId="1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D9" sqref="D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18230247</v>
      </c>
      <c r="D2" s="20" t="s">
        <v>330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18230247</v>
      </c>
      <c r="D5" s="61" t="s">
        <v>330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24" priority="4">
      <formula>ISTEXT(J5)</formula>
    </cfRule>
    <cfRule type="notContainsBlanks" dxfId="123" priority="5">
      <formula>LEN(TRIM(J5))&gt;0</formula>
    </cfRule>
  </conditionalFormatting>
  <conditionalFormatting sqref="M5:N24 R5:S24">
    <cfRule type="expression" dxfId="122" priority="2">
      <formula>ISTEXT(M5)</formula>
    </cfRule>
  </conditionalFormatting>
  <conditionalFormatting sqref="M5:N24 R5:S24">
    <cfRule type="notContainsBlanks" dxfId="121" priority="3">
      <formula>LEN(TRIM(M5))&gt;0</formula>
    </cfRule>
  </conditionalFormatting>
  <conditionalFormatting sqref="R5:S24">
    <cfRule type="expression" dxfId="1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D10" sqref="D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18230434</v>
      </c>
      <c r="D2" s="20" t="s">
        <v>331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18230434</v>
      </c>
      <c r="D5" s="61" t="s">
        <v>331</v>
      </c>
      <c r="E5" s="38" t="s">
        <v>629</v>
      </c>
      <c r="F5" s="39" t="s">
        <v>630</v>
      </c>
      <c r="G5" s="39">
        <v>14</v>
      </c>
      <c r="H5" s="39"/>
      <c r="I5" s="40" t="s">
        <v>279</v>
      </c>
      <c r="J5" s="41">
        <v>1</v>
      </c>
      <c r="K5" s="41">
        <v>2.1</v>
      </c>
      <c r="L5" s="41"/>
      <c r="M5" s="42">
        <v>0</v>
      </c>
      <c r="N5" s="42">
        <v>0</v>
      </c>
      <c r="O5" s="43">
        <v>2.1</v>
      </c>
      <c r="P5" s="44">
        <v>0</v>
      </c>
      <c r="Q5" s="44">
        <v>0</v>
      </c>
      <c r="R5" s="45">
        <v>17.059999999999999</v>
      </c>
      <c r="S5" s="46">
        <v>0</v>
      </c>
      <c r="T5" s="39">
        <f t="shared" ref="T5:T24" si="0">G5+H5</f>
        <v>14</v>
      </c>
      <c r="U5" s="47">
        <f t="shared" ref="U5:U24" si="1">(O5/$A$10)*T5</f>
        <v>3.7924718144526064E-3</v>
      </c>
      <c r="V5" s="48">
        <f t="shared" ref="V5:V24" si="2">N5-M5</f>
        <v>0</v>
      </c>
      <c r="W5" s="49">
        <f t="shared" ref="W5:W24" si="3">(O5/A$10)</f>
        <v>2.708908438894719E-4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149.46647337894538</v>
      </c>
      <c r="AE5" s="44">
        <v>0</v>
      </c>
      <c r="AF5" s="52">
        <f>HLOOKUP(I5,GasAvoidedCostsWOCC!$A$5:$G$50,G5+1,FALSE)</f>
        <v>9.6059277231229743</v>
      </c>
      <c r="AG5" s="44">
        <f t="shared" ref="AG5:AG24" si="11">AF5*J5*K5</f>
        <v>20.172448218558248</v>
      </c>
      <c r="AH5" s="52">
        <f>HLOOKUP(I5,GasAvoidedCostsWOCC!$A$5:$Q$50,T5+1,FALSE)</f>
        <v>9.6059277231229743</v>
      </c>
      <c r="AI5" s="44">
        <f t="shared" ref="AI5:AI24" si="12">AH5*J5*L5</f>
        <v>0</v>
      </c>
      <c r="AJ5" s="44">
        <f>AG5+AI5</f>
        <v>20.172448218558248</v>
      </c>
      <c r="AK5" s="44">
        <f>HLOOKUP(I5,GasAvoidedCostsWOCC!$A$5:$Q$50,G5+1,FALSE)*J5*L5</f>
        <v>0</v>
      </c>
      <c r="AL5" s="44">
        <f>AG5+AI5-AK5</f>
        <v>20.172448218558248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20.172448218558248</v>
      </c>
      <c r="AN5" s="48">
        <f>AM5*1.1+AD5+AE5</f>
        <v>171.65616641935947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/>
      <c r="B6" s="97" t="s">
        <v>33</v>
      </c>
      <c r="C6" s="98">
        <v>18230434</v>
      </c>
      <c r="D6" s="61" t="s">
        <v>331</v>
      </c>
      <c r="E6" s="38" t="s">
        <v>631</v>
      </c>
      <c r="F6" s="39" t="s">
        <v>630</v>
      </c>
      <c r="G6" s="39">
        <v>14</v>
      </c>
      <c r="H6" s="39"/>
      <c r="I6" s="40" t="s">
        <v>279</v>
      </c>
      <c r="J6" s="41">
        <v>535</v>
      </c>
      <c r="K6" s="41">
        <v>2.1</v>
      </c>
      <c r="L6" s="41"/>
      <c r="M6" s="42">
        <v>0</v>
      </c>
      <c r="N6" s="42">
        <v>0</v>
      </c>
      <c r="O6" s="43">
        <v>1123.5</v>
      </c>
      <c r="P6" s="44">
        <v>0</v>
      </c>
      <c r="Q6" s="44">
        <v>0</v>
      </c>
      <c r="R6" s="45">
        <v>17.059999999999999</v>
      </c>
      <c r="S6" s="46">
        <v>0</v>
      </c>
      <c r="T6" s="39">
        <f t="shared" si="0"/>
        <v>14</v>
      </c>
      <c r="U6" s="47">
        <f t="shared" si="1"/>
        <v>2.0289724207321442</v>
      </c>
      <c r="V6" s="48">
        <f t="shared" si="2"/>
        <v>0</v>
      </c>
      <c r="W6" s="49">
        <f t="shared" si="3"/>
        <v>0.14492660148086745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79964.563257735776</v>
      </c>
      <c r="AE6" s="44">
        <v>0</v>
      </c>
      <c r="AF6" s="52">
        <f>HLOOKUP(I6,GasAvoidedCostsWOCC!$A$5:$G$50,G6+1,FALSE)</f>
        <v>9.6059277231229743</v>
      </c>
      <c r="AG6" s="44">
        <f t="shared" si="11"/>
        <v>10792.259796928663</v>
      </c>
      <c r="AH6" s="52">
        <f>HLOOKUP(I6,GasAvoidedCostsWOCC!$A$5:$Q$50,T6+1,FALSE)</f>
        <v>9.6059277231229743</v>
      </c>
      <c r="AI6" s="44">
        <f t="shared" si="12"/>
        <v>0</v>
      </c>
      <c r="AJ6" s="44">
        <f t="shared" ref="AJ6:AJ24" si="13">AG6+AI6</f>
        <v>10792.259796928663</v>
      </c>
      <c r="AK6" s="44">
        <f>HLOOKUP(I6,GasAvoidedCostsWOCC!$A$5:$Q$50,G6+1,FALSE)*J6*L6</f>
        <v>0</v>
      </c>
      <c r="AL6" s="44">
        <f t="shared" ref="AL6:AL24" si="14">AG6+AI6-AK6</f>
        <v>10792.259796928663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10792.259796928663</v>
      </c>
      <c r="AN6" s="48">
        <f t="shared" ref="AN6:AN24" si="15">AM6*1.1+AD6+AE6</f>
        <v>91836.049034357304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 t="s">
        <v>33</v>
      </c>
      <c r="C7" s="98">
        <v>18230434</v>
      </c>
      <c r="D7" s="61" t="s">
        <v>331</v>
      </c>
      <c r="E7" s="38" t="s">
        <v>632</v>
      </c>
      <c r="F7" s="39" t="s">
        <v>633</v>
      </c>
      <c r="G7" s="39">
        <v>14</v>
      </c>
      <c r="H7" s="39"/>
      <c r="I7" s="40" t="s">
        <v>279</v>
      </c>
      <c r="J7" s="41">
        <v>393</v>
      </c>
      <c r="K7" s="41">
        <v>0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v>0</v>
      </c>
      <c r="R7" s="45">
        <v>17.059999999999999</v>
      </c>
      <c r="S7" s="46">
        <v>0</v>
      </c>
      <c r="T7" s="39">
        <f t="shared" si="0"/>
        <v>14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58740.324037925537</v>
      </c>
      <c r="AE7" s="44">
        <v>0</v>
      </c>
      <c r="AF7" s="52">
        <f>HLOOKUP(I7,GasAvoidedCostsWOCC!$A$5:$G$50,G7+1,FALSE)</f>
        <v>9.6059277231229743</v>
      </c>
      <c r="AG7" s="44">
        <f t="shared" si="11"/>
        <v>0</v>
      </c>
      <c r="AH7" s="52">
        <f>HLOOKUP(I7,GasAvoidedCostsWOCC!$A$5:$Q$50,T7+1,FALSE)</f>
        <v>9.6059277231229743</v>
      </c>
      <c r="AI7" s="44">
        <f t="shared" si="12"/>
        <v>0</v>
      </c>
      <c r="AJ7" s="44">
        <f t="shared" si="13"/>
        <v>0</v>
      </c>
      <c r="AK7" s="44">
        <f>HLOOKUP(I7,GasAvoidedCostsWOCC!$A$5:$Q$50,G7+1,FALSE)*J7*L7</f>
        <v>0</v>
      </c>
      <c r="AL7" s="44">
        <f t="shared" si="14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58740.324037925537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/>
      <c r="B8" s="97" t="s">
        <v>33</v>
      </c>
      <c r="C8" s="98">
        <v>18230434</v>
      </c>
      <c r="D8" s="61" t="s">
        <v>331</v>
      </c>
      <c r="E8" s="38" t="s">
        <v>634</v>
      </c>
      <c r="F8" s="39" t="s">
        <v>635</v>
      </c>
      <c r="G8" s="39"/>
      <c r="H8" s="39"/>
      <c r="I8" s="40" t="s">
        <v>279</v>
      </c>
      <c r="J8" s="41">
        <v>1</v>
      </c>
      <c r="K8" s="41">
        <v>0</v>
      </c>
      <c r="L8" s="41"/>
      <c r="M8" s="42">
        <v>0</v>
      </c>
      <c r="N8" s="42">
        <v>0</v>
      </c>
      <c r="O8" s="43">
        <v>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str">
        <f>HLOOKUP(I8,GasAvoidedCostsWOCC!$A$5:$G$50,G8+1,FALSE)</f>
        <v>Res Water Heat</v>
      </c>
      <c r="AG8" s="44" t="e">
        <f t="shared" si="11"/>
        <v>#VALUE!</v>
      </c>
      <c r="AH8" s="52" t="str">
        <f>HLOOKUP(I8,GasAvoidedCostsWOCC!$A$5:$Q$50,T8+1,FALSE)</f>
        <v>Res Water Heat</v>
      </c>
      <c r="AI8" s="44" t="e">
        <f t="shared" si="12"/>
        <v>#VALUE!</v>
      </c>
      <c r="AJ8" s="44" t="e">
        <f t="shared" si="13"/>
        <v>#VALUE!</v>
      </c>
      <c r="AK8" s="44" t="e">
        <f>HLOOKUP(I8,GasAvoidedCostsWOCC!$A$5:$Q$50,G8+1,FALSE)*J8*L8</f>
        <v>#VALUE!</v>
      </c>
      <c r="AL8" s="44" t="e">
        <f t="shared" si="14"/>
        <v>#VALUE!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97" t="s">
        <v>33</v>
      </c>
      <c r="C9" s="98">
        <v>18230434</v>
      </c>
      <c r="D9" s="61" t="s">
        <v>331</v>
      </c>
      <c r="E9" s="38" t="s">
        <v>648</v>
      </c>
      <c r="F9" s="39" t="s">
        <v>649</v>
      </c>
      <c r="G9" s="39">
        <v>14</v>
      </c>
      <c r="H9" s="39"/>
      <c r="I9" s="40" t="s">
        <v>279</v>
      </c>
      <c r="J9" s="41">
        <v>739</v>
      </c>
      <c r="K9" s="41">
        <v>0.8</v>
      </c>
      <c r="L9" s="41"/>
      <c r="M9" s="42">
        <v>0</v>
      </c>
      <c r="N9" s="42">
        <v>0</v>
      </c>
      <c r="O9" s="43">
        <v>591.20000000000095</v>
      </c>
      <c r="P9" s="44">
        <v>0</v>
      </c>
      <c r="Q9" s="44">
        <v>0</v>
      </c>
      <c r="R9" s="45">
        <v>7.49</v>
      </c>
      <c r="S9" s="46">
        <v>0</v>
      </c>
      <c r="T9" s="39">
        <f t="shared" si="0"/>
        <v>14</v>
      </c>
      <c r="U9" s="47">
        <f t="shared" si="1"/>
        <v>1.0676711127163734</v>
      </c>
      <c r="V9" s="48">
        <f t="shared" si="2"/>
        <v>0</v>
      </c>
      <c r="W9" s="49">
        <f t="shared" si="3"/>
        <v>7.6262222336883817E-2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48494.335959234144</v>
      </c>
      <c r="AE9" s="44">
        <f t="shared" ref="AE9:AE24" si="18">-PV(GasDiscountRate,T9,S9)*J9</f>
        <v>0</v>
      </c>
      <c r="AF9" s="52">
        <f>HLOOKUP(I9,GasAvoidedCostsWOCC!$A$5:$G$50,G9+1,FALSE)</f>
        <v>9.6059277231229743</v>
      </c>
      <c r="AG9" s="44">
        <f t="shared" si="11"/>
        <v>5679.0244699103023</v>
      </c>
      <c r="AH9" s="52">
        <f>HLOOKUP(I9,GasAvoidedCostsWOCC!$A$5:$Q$50,T9+1,FALSE)</f>
        <v>9.6059277231229743</v>
      </c>
      <c r="AI9" s="44">
        <f t="shared" si="12"/>
        <v>0</v>
      </c>
      <c r="AJ9" s="44">
        <f t="shared" si="13"/>
        <v>5679.0244699103023</v>
      </c>
      <c r="AK9" s="44">
        <f>HLOOKUP(I9,GasAvoidedCostsWOCC!$A$5:$Q$50,G9+1,FALSE)*J9*L9</f>
        <v>0</v>
      </c>
      <c r="AL9" s="44">
        <f t="shared" si="14"/>
        <v>5679.0244699103023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5679.0244699103023</v>
      </c>
      <c r="AN9" s="48">
        <f t="shared" si="15"/>
        <v>54741.262876135479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7752.2000000001335</v>
      </c>
      <c r="B10" s="97" t="s">
        <v>33</v>
      </c>
      <c r="C10" s="98">
        <v>18230434</v>
      </c>
      <c r="D10" s="61" t="s">
        <v>331</v>
      </c>
      <c r="E10" s="38" t="s">
        <v>650</v>
      </c>
      <c r="F10" s="39" t="s">
        <v>651</v>
      </c>
      <c r="G10" s="39">
        <v>14</v>
      </c>
      <c r="H10" s="39"/>
      <c r="I10" s="40" t="s">
        <v>279</v>
      </c>
      <c r="J10" s="41">
        <v>619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0</v>
      </c>
      <c r="Q10" s="44">
        <v>0</v>
      </c>
      <c r="R10" s="45">
        <v>7.49</v>
      </c>
      <c r="S10" s="46">
        <v>0</v>
      </c>
      <c r="T10" s="39">
        <f t="shared" si="0"/>
        <v>14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40619.748252727921</v>
      </c>
      <c r="AE10" s="44">
        <f t="shared" si="18"/>
        <v>0</v>
      </c>
      <c r="AF10" s="52">
        <f>HLOOKUP(I10,GasAvoidedCostsWOCC!$A$5:$G$50,G10+1,FALSE)</f>
        <v>9.6059277231229743</v>
      </c>
      <c r="AG10" s="44">
        <f t="shared" si="11"/>
        <v>0</v>
      </c>
      <c r="AH10" s="52">
        <f>HLOOKUP(I10,GasAvoidedCostsWOCC!$A$5:$Q$50,T10+1,FALSE)</f>
        <v>9.6059277231229743</v>
      </c>
      <c r="AI10" s="44">
        <f t="shared" si="12"/>
        <v>0</v>
      </c>
      <c r="AJ10" s="44">
        <f t="shared" si="13"/>
        <v>0</v>
      </c>
      <c r="AK10" s="44">
        <f>HLOOKUP(I10,GasAvoidedCostsWOCC!$A$5:$Q$50,G10+1,FALSE)*J10*L10</f>
        <v>0</v>
      </c>
      <c r="AL10" s="44">
        <f t="shared" si="14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40619.748252727921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97" t="s">
        <v>33</v>
      </c>
      <c r="C11" s="98">
        <v>18230434</v>
      </c>
      <c r="D11" s="61" t="s">
        <v>331</v>
      </c>
      <c r="E11" s="38" t="s">
        <v>652</v>
      </c>
      <c r="F11" s="39" t="s">
        <v>653</v>
      </c>
      <c r="G11" s="39"/>
      <c r="H11" s="39"/>
      <c r="I11" s="40" t="s">
        <v>279</v>
      </c>
      <c r="J11" s="41">
        <v>1</v>
      </c>
      <c r="K11" s="41">
        <v>0</v>
      </c>
      <c r="L11" s="41"/>
      <c r="M11" s="42">
        <v>0</v>
      </c>
      <c r="N11" s="42">
        <v>0</v>
      </c>
      <c r="O11" s="43">
        <v>0</v>
      </c>
      <c r="P11" s="44">
        <v>0</v>
      </c>
      <c r="Q11" s="44">
        <v>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str">
        <f>HLOOKUP(I11,GasAvoidedCostsWOCC!$A$5:$G$50,G11+1,FALSE)</f>
        <v>Res Water Heat</v>
      </c>
      <c r="AG11" s="44" t="e">
        <f t="shared" si="11"/>
        <v>#VALUE!</v>
      </c>
      <c r="AH11" s="52" t="str">
        <f>HLOOKUP(I11,GasAvoidedCostsWOCC!$A$5:$Q$50,T11+1,FALSE)</f>
        <v>Res Water Heat</v>
      </c>
      <c r="AI11" s="44" t="e">
        <f t="shared" si="12"/>
        <v>#VALUE!</v>
      </c>
      <c r="AJ11" s="44" t="e">
        <f t="shared" si="13"/>
        <v>#VALUE!</v>
      </c>
      <c r="AK11" s="44" t="e">
        <f>HLOOKUP(I11,GasAvoidedCostsWOCC!$A$5:$Q$50,G11+1,FALSE)*J11*L11</f>
        <v>#VALUE!</v>
      </c>
      <c r="AL11" s="44" t="e">
        <f t="shared" si="14"/>
        <v>#VALUE!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97" t="s">
        <v>33</v>
      </c>
      <c r="C12" s="98">
        <v>18230434</v>
      </c>
      <c r="D12" s="61" t="s">
        <v>331</v>
      </c>
      <c r="E12" s="38" t="s">
        <v>654</v>
      </c>
      <c r="F12" s="39" t="s">
        <v>655</v>
      </c>
      <c r="G12" s="39">
        <v>14</v>
      </c>
      <c r="H12" s="39"/>
      <c r="I12" s="40" t="s">
        <v>279</v>
      </c>
      <c r="J12" s="41">
        <v>2651</v>
      </c>
      <c r="K12" s="41">
        <v>2.1</v>
      </c>
      <c r="L12" s="41"/>
      <c r="M12" s="42">
        <v>0</v>
      </c>
      <c r="N12" s="42">
        <v>0</v>
      </c>
      <c r="O12" s="43">
        <v>5567.1000000001304</v>
      </c>
      <c r="P12" s="44">
        <v>0</v>
      </c>
      <c r="Q12" s="44">
        <v>0</v>
      </c>
      <c r="R12" s="45">
        <v>17.059999999999999</v>
      </c>
      <c r="S12" s="46">
        <v>0</v>
      </c>
      <c r="T12" s="39">
        <f t="shared" si="0"/>
        <v>14</v>
      </c>
      <c r="U12" s="47">
        <f t="shared" si="1"/>
        <v>10.053842780114095</v>
      </c>
      <c r="V12" s="48">
        <f t="shared" si="2"/>
        <v>0</v>
      </c>
      <c r="W12" s="49">
        <f t="shared" si="3"/>
        <v>0.71813162715100676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396235.62092758418</v>
      </c>
      <c r="AE12" s="44">
        <f t="shared" si="18"/>
        <v>0</v>
      </c>
      <c r="AF12" s="52">
        <f>HLOOKUP(I12,GasAvoidedCostsWOCC!$A$5:$G$50,G12+1,FALSE)</f>
        <v>9.6059277231229743</v>
      </c>
      <c r="AG12" s="44">
        <f t="shared" si="11"/>
        <v>53477.160227397908</v>
      </c>
      <c r="AH12" s="52">
        <f>HLOOKUP(I12,GasAvoidedCostsWOCC!$A$5:$Q$50,T12+1,FALSE)</f>
        <v>9.6059277231229743</v>
      </c>
      <c r="AI12" s="44">
        <f t="shared" si="12"/>
        <v>0</v>
      </c>
      <c r="AJ12" s="44">
        <f t="shared" si="13"/>
        <v>53477.160227397908</v>
      </c>
      <c r="AK12" s="44">
        <f>HLOOKUP(I12,GasAvoidedCostsWOCC!$A$5:$Q$50,G12+1,FALSE)*J12*L12</f>
        <v>0</v>
      </c>
      <c r="AL12" s="44">
        <f t="shared" si="14"/>
        <v>53477.160227397908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53477.160227397915</v>
      </c>
      <c r="AN12" s="48">
        <f t="shared" si="15"/>
        <v>455060.49717772187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97" t="s">
        <v>33</v>
      </c>
      <c r="C13" s="98">
        <v>18230434</v>
      </c>
      <c r="D13" s="61" t="s">
        <v>331</v>
      </c>
      <c r="E13" s="38" t="s">
        <v>656</v>
      </c>
      <c r="F13" s="39" t="s">
        <v>657</v>
      </c>
      <c r="G13" s="39">
        <v>14</v>
      </c>
      <c r="H13" s="39"/>
      <c r="I13" s="40" t="s">
        <v>279</v>
      </c>
      <c r="J13" s="41">
        <v>223</v>
      </c>
      <c r="K13" s="41">
        <v>2.1</v>
      </c>
      <c r="L13" s="41"/>
      <c r="M13" s="42">
        <v>0</v>
      </c>
      <c r="N13" s="42">
        <v>0</v>
      </c>
      <c r="O13" s="43">
        <v>468.300000000002</v>
      </c>
      <c r="P13" s="44">
        <v>0</v>
      </c>
      <c r="Q13" s="44">
        <v>0</v>
      </c>
      <c r="R13" s="45">
        <v>17.059999999999999</v>
      </c>
      <c r="S13" s="46">
        <v>0</v>
      </c>
      <c r="T13" s="39">
        <f t="shared" si="0"/>
        <v>14</v>
      </c>
      <c r="U13" s="47">
        <f t="shared" si="1"/>
        <v>0.84572121462293481</v>
      </c>
      <c r="V13" s="48">
        <f t="shared" si="2"/>
        <v>0</v>
      </c>
      <c r="W13" s="49">
        <f t="shared" si="3"/>
        <v>6.0408658187352485E-2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33331.023563504823</v>
      </c>
      <c r="AE13" s="44">
        <f t="shared" si="18"/>
        <v>0</v>
      </c>
      <c r="AF13" s="52">
        <f>HLOOKUP(I13,GasAvoidedCostsWOCC!$A$5:$G$50,G13+1,FALSE)</f>
        <v>9.6059277231229743</v>
      </c>
      <c r="AG13" s="44">
        <f t="shared" si="11"/>
        <v>4498.455952738489</v>
      </c>
      <c r="AH13" s="52">
        <f>HLOOKUP(I13,GasAvoidedCostsWOCC!$A$5:$Q$50,T13+1,FALSE)</f>
        <v>9.6059277231229743</v>
      </c>
      <c r="AI13" s="44">
        <f t="shared" si="12"/>
        <v>0</v>
      </c>
      <c r="AJ13" s="44">
        <f t="shared" si="13"/>
        <v>4498.455952738489</v>
      </c>
      <c r="AK13" s="44">
        <f>HLOOKUP(I13,GasAvoidedCostsWOCC!$A$5:$Q$50,G13+1,FALSE)*J13*L13</f>
        <v>0</v>
      </c>
      <c r="AL13" s="44">
        <f t="shared" si="14"/>
        <v>4498.455952738489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4498.455952738489</v>
      </c>
      <c r="AN13" s="48">
        <f t="shared" si="15"/>
        <v>38279.325111517159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97" t="s">
        <v>33</v>
      </c>
      <c r="C14" s="98">
        <v>18230434</v>
      </c>
      <c r="D14" s="61" t="s">
        <v>331</v>
      </c>
      <c r="E14" s="38" t="s">
        <v>658</v>
      </c>
      <c r="F14" s="39" t="s">
        <v>659</v>
      </c>
      <c r="G14" s="39">
        <v>14</v>
      </c>
      <c r="H14" s="39"/>
      <c r="I14" s="40" t="s">
        <v>279</v>
      </c>
      <c r="J14" s="41">
        <v>2425</v>
      </c>
      <c r="K14" s="41">
        <v>0</v>
      </c>
      <c r="L14" s="41"/>
      <c r="M14" s="42">
        <v>0</v>
      </c>
      <c r="N14" s="42">
        <v>0</v>
      </c>
      <c r="O14" s="43">
        <v>0</v>
      </c>
      <c r="P14" s="44">
        <v>0</v>
      </c>
      <c r="Q14" s="44">
        <v>0</v>
      </c>
      <c r="R14" s="45">
        <v>17.059999999999999</v>
      </c>
      <c r="S14" s="46">
        <v>0</v>
      </c>
      <c r="T14" s="39">
        <f t="shared" si="0"/>
        <v>14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362456.19794394256</v>
      </c>
      <c r="AE14" s="44">
        <f t="shared" si="18"/>
        <v>0</v>
      </c>
      <c r="AF14" s="52">
        <f>HLOOKUP(I14,GasAvoidedCostsWOCC!$A$5:$G$50,G14+1,FALSE)</f>
        <v>9.6059277231229743</v>
      </c>
      <c r="AG14" s="44">
        <f t="shared" si="11"/>
        <v>0</v>
      </c>
      <c r="AH14" s="52">
        <f>HLOOKUP(I14,GasAvoidedCostsWOCC!$A$5:$Q$50,T14+1,FALSE)</f>
        <v>9.6059277231229743</v>
      </c>
      <c r="AI14" s="44">
        <f t="shared" si="12"/>
        <v>0</v>
      </c>
      <c r="AJ14" s="44">
        <f t="shared" si="13"/>
        <v>0</v>
      </c>
      <c r="AK14" s="44">
        <f>HLOOKUP(I14,GasAvoidedCostsWOCC!$A$5:$Q$50,G14+1,FALSE)*J14*L14</f>
        <v>0</v>
      </c>
      <c r="AL14" s="44">
        <f t="shared" si="14"/>
        <v>0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362456.19794394256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97" t="s">
        <v>33</v>
      </c>
      <c r="C15" s="98">
        <v>18230434</v>
      </c>
      <c r="D15" s="61" t="s">
        <v>331</v>
      </c>
      <c r="E15" s="38" t="s">
        <v>660</v>
      </c>
      <c r="F15" s="39" t="s">
        <v>661</v>
      </c>
      <c r="G15" s="39">
        <v>14</v>
      </c>
      <c r="H15" s="39"/>
      <c r="I15" s="40" t="s">
        <v>279</v>
      </c>
      <c r="J15" s="41">
        <v>181</v>
      </c>
      <c r="K15" s="41"/>
      <c r="L15" s="41"/>
      <c r="M15" s="42"/>
      <c r="N15" s="42"/>
      <c r="O15" s="43">
        <v>0</v>
      </c>
      <c r="P15" s="44">
        <v>0</v>
      </c>
      <c r="Q15" s="44">
        <v>0</v>
      </c>
      <c r="R15" s="45">
        <v>17.059999999999999</v>
      </c>
      <c r="S15" s="46">
        <v>0</v>
      </c>
      <c r="T15" s="39">
        <f t="shared" si="0"/>
        <v>14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27053.431681589114</v>
      </c>
      <c r="AE15" s="44">
        <f t="shared" si="18"/>
        <v>0</v>
      </c>
      <c r="AF15" s="52">
        <f>HLOOKUP(I15,GasAvoidedCostsWOCC!$A$5:$G$50,G15+1,FALSE)</f>
        <v>9.6059277231229743</v>
      </c>
      <c r="AG15" s="44">
        <f t="shared" si="11"/>
        <v>0</v>
      </c>
      <c r="AH15" s="52">
        <f>HLOOKUP(I15,GasAvoidedCostsWOCC!$A$5:$Q$50,T15+1,FALSE)</f>
        <v>9.6059277231229743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27053.431681589114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14.000000000000002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19" priority="4">
      <formula>ISTEXT(J5)</formula>
    </cfRule>
    <cfRule type="notContainsBlanks" dxfId="118" priority="5">
      <formula>LEN(TRIM(J5))&gt;0</formula>
    </cfRule>
  </conditionalFormatting>
  <conditionalFormatting sqref="M5:N24 R5:S24">
    <cfRule type="expression" dxfId="117" priority="2">
      <formula>ISTEXT(M5)</formula>
    </cfRule>
  </conditionalFormatting>
  <conditionalFormatting sqref="M5:N24 R5:S24">
    <cfRule type="notContainsBlanks" dxfId="116" priority="3">
      <formula>LEN(TRIM(M5))&gt;0</formula>
    </cfRule>
  </conditionalFormatting>
  <conditionalFormatting sqref="R5:S24">
    <cfRule type="expression" dxfId="1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5" sqref="F1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18230687</v>
      </c>
      <c r="D2" s="20" t="s">
        <v>332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18230687</v>
      </c>
      <c r="D5" s="61" t="s">
        <v>332</v>
      </c>
      <c r="E5" s="38" t="s">
        <v>664</v>
      </c>
      <c r="F5" s="39" t="s">
        <v>665</v>
      </c>
      <c r="G5" s="39">
        <v>12</v>
      </c>
      <c r="H5" s="39"/>
      <c r="I5" s="40" t="s">
        <v>282</v>
      </c>
      <c r="J5" s="41">
        <v>410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1080093.9099999999</v>
      </c>
      <c r="B6" s="97" t="s">
        <v>33</v>
      </c>
      <c r="C6" s="98">
        <v>18230687</v>
      </c>
      <c r="D6" s="61" t="s">
        <v>332</v>
      </c>
      <c r="E6" s="38" t="s">
        <v>666</v>
      </c>
      <c r="F6" s="39" t="s">
        <v>665</v>
      </c>
      <c r="G6" s="39">
        <v>11</v>
      </c>
      <c r="H6" s="39"/>
      <c r="I6" s="40" t="s">
        <v>283</v>
      </c>
      <c r="J6" s="41">
        <v>11</v>
      </c>
      <c r="K6" s="41"/>
      <c r="L6" s="41"/>
      <c r="M6" s="42"/>
      <c r="N6" s="42"/>
      <c r="O6" s="43">
        <v>0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11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>
        <f>HLOOKUP(I6,GasAvoidedCostsWOCC!$A$5:$G$50,G6+1,FALSE)</f>
        <v>8.2477691503723172</v>
      </c>
      <c r="AG6" s="44">
        <f t="shared" si="11"/>
        <v>0</v>
      </c>
      <c r="AH6" s="52">
        <f>HLOOKUP(I6,GasAvoidedCostsWOCC!$A$5:$Q$50,T6+1,FALSE)</f>
        <v>8.2477691503723172</v>
      </c>
      <c r="AI6" s="44">
        <f t="shared" si="12"/>
        <v>0</v>
      </c>
      <c r="AJ6" s="44">
        <f t="shared" ref="AJ6:AJ24" si="13">AG6+AI6</f>
        <v>0</v>
      </c>
      <c r="AK6" s="44">
        <f>HLOOKUP(I6,GasAvoidedCostsWOCC!$A$5:$Q$50,G6+1,FALSE)*J6*L6</f>
        <v>0</v>
      </c>
      <c r="AL6" s="44">
        <f t="shared" ref="AL6:AL24" si="14">AG6+AI6-AK6</f>
        <v>0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 t="s">
        <v>33</v>
      </c>
      <c r="C7" s="98">
        <v>18230687</v>
      </c>
      <c r="D7" s="61" t="s">
        <v>332</v>
      </c>
      <c r="E7" s="38" t="s">
        <v>667</v>
      </c>
      <c r="F7" s="39" t="s">
        <v>668</v>
      </c>
      <c r="G7" s="39">
        <v>12</v>
      </c>
      <c r="H7" s="39"/>
      <c r="I7" s="40" t="s">
        <v>283</v>
      </c>
      <c r="J7" s="41">
        <v>459</v>
      </c>
      <c r="K7" s="41">
        <v>36</v>
      </c>
      <c r="L7" s="41"/>
      <c r="M7" s="42">
        <v>75</v>
      </c>
      <c r="N7" s="42">
        <v>145.28</v>
      </c>
      <c r="O7" s="43">
        <v>16524</v>
      </c>
      <c r="P7" s="44">
        <v>34425</v>
      </c>
      <c r="Q7" s="44">
        <v>66683.519999999597</v>
      </c>
      <c r="R7" s="45">
        <v>0</v>
      </c>
      <c r="S7" s="46">
        <v>0</v>
      </c>
      <c r="T7" s="39">
        <f t="shared" si="0"/>
        <v>12</v>
      </c>
      <c r="U7" s="47">
        <f t="shared" si="1"/>
        <v>0.45497473739278882</v>
      </c>
      <c r="V7" s="48">
        <f t="shared" si="2"/>
        <v>70.28</v>
      </c>
      <c r="W7" s="49">
        <f t="shared" si="3"/>
        <v>3.7914561449399066E-2</v>
      </c>
      <c r="X7" s="44">
        <f t="shared" si="4"/>
        <v>7981.566841967594</v>
      </c>
      <c r="Y7" s="44">
        <f t="shared" si="5"/>
        <v>32258.519999999597</v>
      </c>
      <c r="Z7" s="44">
        <f t="shared" si="6"/>
        <v>48932.853763784296</v>
      </c>
      <c r="AA7" s="50">
        <f t="shared" si="7"/>
        <v>74665.08684196719</v>
      </c>
      <c r="AB7" s="51">
        <f t="shared" si="8"/>
        <v>45744.4645823916</v>
      </c>
      <c r="AC7" s="44">
        <f t="shared" si="9"/>
        <v>69800.025092986049</v>
      </c>
      <c r="AD7" s="44">
        <f t="shared" si="10"/>
        <v>0</v>
      </c>
      <c r="AE7" s="44">
        <v>0</v>
      </c>
      <c r="AF7" s="52">
        <f>HLOOKUP(I7,GasAvoidedCostsWOCC!$A$5:$G$50,G7+1,FALSE)</f>
        <v>8.8943080778623855</v>
      </c>
      <c r="AG7" s="44">
        <f t="shared" si="11"/>
        <v>146969.54667859807</v>
      </c>
      <c r="AH7" s="52">
        <f>HLOOKUP(I7,GasAvoidedCostsWOCC!$A$5:$Q$50,T7+1,FALSE)</f>
        <v>8.8943080778623855</v>
      </c>
      <c r="AI7" s="44">
        <f t="shared" si="12"/>
        <v>0</v>
      </c>
      <c r="AJ7" s="44">
        <f t="shared" si="13"/>
        <v>146969.54667859807</v>
      </c>
      <c r="AK7" s="44">
        <f>HLOOKUP(I7,GasAvoidedCostsWOCC!$A$5:$Q$50,G7+1,FALSE)*J7*L7</f>
        <v>0</v>
      </c>
      <c r="AL7" s="44">
        <f t="shared" si="14"/>
        <v>146969.54667859807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146969.54667859807</v>
      </c>
      <c r="AN7" s="48">
        <f t="shared" si="15"/>
        <v>161666.5013464579</v>
      </c>
      <c r="AO7" s="47">
        <f t="shared" si="16"/>
        <v>3.2128378377647686</v>
      </c>
      <c r="AP7" s="47">
        <f t="shared" si="17"/>
        <v>2.3161381551237175</v>
      </c>
    </row>
    <row r="8" spans="1:42" ht="13.5" customHeight="1">
      <c r="A8" s="53">
        <f>SUMIF('Program Costs'!D:D,C2,'Program Costs'!O:O)</f>
        <v>210514.55000000005</v>
      </c>
      <c r="B8" s="97" t="s">
        <v>33</v>
      </c>
      <c r="C8" s="98">
        <v>18230687</v>
      </c>
      <c r="D8" s="61" t="s">
        <v>332</v>
      </c>
      <c r="E8" s="38" t="s">
        <v>669</v>
      </c>
      <c r="F8" s="39" t="s">
        <v>668</v>
      </c>
      <c r="G8" s="39">
        <v>11</v>
      </c>
      <c r="H8" s="39"/>
      <c r="I8" s="40" t="s">
        <v>283</v>
      </c>
      <c r="J8" s="41">
        <v>25</v>
      </c>
      <c r="K8" s="41">
        <v>33</v>
      </c>
      <c r="L8" s="41"/>
      <c r="M8" s="42">
        <v>75</v>
      </c>
      <c r="N8" s="42">
        <v>151.83000000000001</v>
      </c>
      <c r="O8" s="43">
        <v>825</v>
      </c>
      <c r="P8" s="44">
        <v>1875</v>
      </c>
      <c r="Q8" s="44">
        <v>3795.75</v>
      </c>
      <c r="R8" s="45">
        <v>0</v>
      </c>
      <c r="S8" s="46">
        <v>0</v>
      </c>
      <c r="T8" s="39">
        <f t="shared" si="0"/>
        <v>11</v>
      </c>
      <c r="U8" s="47">
        <f t="shared" si="1"/>
        <v>2.0822721202692844E-2</v>
      </c>
      <c r="V8" s="48">
        <f t="shared" si="2"/>
        <v>76.830000000000013</v>
      </c>
      <c r="W8" s="49">
        <f t="shared" si="3"/>
        <v>1.8929746547902584E-3</v>
      </c>
      <c r="X8" s="44">
        <f t="shared" si="4"/>
        <v>398.49870761457669</v>
      </c>
      <c r="Y8" s="44">
        <f t="shared" si="5"/>
        <v>1920.75</v>
      </c>
      <c r="Z8" s="44">
        <f t="shared" si="6"/>
        <v>2443.089104037887</v>
      </c>
      <c r="AA8" s="50">
        <f t="shared" si="7"/>
        <v>4194.2487076145771</v>
      </c>
      <c r="AB8" s="51">
        <f t="shared" si="8"/>
        <v>2283.9011910235458</v>
      </c>
      <c r="AC8" s="44">
        <f t="shared" si="9"/>
        <v>3920.9579392489268</v>
      </c>
      <c r="AD8" s="44">
        <f t="shared" si="10"/>
        <v>0</v>
      </c>
      <c r="AE8" s="44">
        <v>0</v>
      </c>
      <c r="AF8" s="52">
        <f>HLOOKUP(I8,GasAvoidedCostsWOCC!$A$5:$G$50,G8+1,FALSE)</f>
        <v>8.2477691503723172</v>
      </c>
      <c r="AG8" s="44">
        <f t="shared" si="11"/>
        <v>6804.4095490571617</v>
      </c>
      <c r="AH8" s="52">
        <f>HLOOKUP(I8,GasAvoidedCostsWOCC!$A$5:$Q$50,T8+1,FALSE)</f>
        <v>8.2477691503723172</v>
      </c>
      <c r="AI8" s="44">
        <f t="shared" si="12"/>
        <v>0</v>
      </c>
      <c r="AJ8" s="44">
        <f t="shared" si="13"/>
        <v>6804.4095490571617</v>
      </c>
      <c r="AK8" s="44">
        <f>HLOOKUP(I8,GasAvoidedCostsWOCC!$A$5:$Q$50,G8+1,FALSE)*J8*L8</f>
        <v>0</v>
      </c>
      <c r="AL8" s="44">
        <f t="shared" si="14"/>
        <v>6804.4095490571617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6804.4095490571617</v>
      </c>
      <c r="AN8" s="48">
        <f t="shared" si="15"/>
        <v>7484.8505039628781</v>
      </c>
      <c r="AO8" s="47">
        <f t="shared" si="16"/>
        <v>2.9792924386574358</v>
      </c>
      <c r="AP8" s="47">
        <f t="shared" si="17"/>
        <v>1.9089341482190516</v>
      </c>
    </row>
    <row r="9" spans="1:42" ht="13.5" customHeight="1">
      <c r="A9" s="36" t="s">
        <v>317</v>
      </c>
      <c r="B9" s="97" t="s">
        <v>33</v>
      </c>
      <c r="C9" s="98">
        <v>18230687</v>
      </c>
      <c r="D9" s="61" t="s">
        <v>332</v>
      </c>
      <c r="E9" s="38" t="s">
        <v>670</v>
      </c>
      <c r="F9" s="39" t="s">
        <v>671</v>
      </c>
      <c r="G9" s="39"/>
      <c r="H9" s="39"/>
      <c r="I9" s="40"/>
      <c r="J9" s="41">
        <v>33</v>
      </c>
      <c r="K9" s="41"/>
      <c r="L9" s="41"/>
      <c r="M9" s="42">
        <v>47.727272727272727</v>
      </c>
      <c r="N9" s="42">
        <v>0</v>
      </c>
      <c r="O9" s="43">
        <v>0</v>
      </c>
      <c r="P9" s="44">
        <v>1575</v>
      </c>
      <c r="Q9" s="44">
        <v>0</v>
      </c>
      <c r="R9" s="45">
        <v>0</v>
      </c>
      <c r="S9" s="46">
        <v>0</v>
      </c>
      <c r="T9" s="39">
        <f t="shared" si="0"/>
        <v>0</v>
      </c>
      <c r="U9" s="47">
        <f t="shared" si="1"/>
        <v>0</v>
      </c>
      <c r="V9" s="48">
        <f t="shared" si="2"/>
        <v>-47.727272727272727</v>
      </c>
      <c r="W9" s="49">
        <f t="shared" si="3"/>
        <v>0</v>
      </c>
      <c r="X9" s="44">
        <f t="shared" si="4"/>
        <v>0</v>
      </c>
      <c r="Y9" s="44">
        <f t="shared" si="5"/>
        <v>-1575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435822</v>
      </c>
      <c r="B10" s="97" t="s">
        <v>33</v>
      </c>
      <c r="C10" s="98">
        <v>18230687</v>
      </c>
      <c r="D10" s="61" t="s">
        <v>332</v>
      </c>
      <c r="E10" s="38" t="s">
        <v>672</v>
      </c>
      <c r="F10" s="39" t="s">
        <v>671</v>
      </c>
      <c r="G10" s="39"/>
      <c r="H10" s="39"/>
      <c r="I10" s="40" t="s">
        <v>283</v>
      </c>
      <c r="J10" s="41">
        <v>6</v>
      </c>
      <c r="K10" s="41"/>
      <c r="L10" s="41"/>
      <c r="M10" s="42"/>
      <c r="N10" s="42"/>
      <c r="O10" s="43">
        <v>0</v>
      </c>
      <c r="P10" s="44">
        <v>0</v>
      </c>
      <c r="Q10" s="44">
        <v>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str">
        <f>HLOOKUP(I10,GasAvoidedCostsWOCC!$A$5:$G$50,G10+1,FALSE)</f>
        <v>SF Space Heat</v>
      </c>
      <c r="AG10" s="44" t="e">
        <f t="shared" si="11"/>
        <v>#VALUE!</v>
      </c>
      <c r="AH10" s="52" t="str">
        <f>HLOOKUP(I10,GasAvoidedCostsWOCC!$A$5:$Q$50,T10+1,FALSE)</f>
        <v>SF Space Heat</v>
      </c>
      <c r="AI10" s="44" t="e">
        <f t="shared" si="12"/>
        <v>#VALUE!</v>
      </c>
      <c r="AJ10" s="44" t="e">
        <f t="shared" si="13"/>
        <v>#VALUE!</v>
      </c>
      <c r="AK10" s="44" t="e">
        <f>HLOOKUP(I10,GasAvoidedCostsWOCC!$A$5:$Q$50,G10+1,FALSE)*J10*L10</f>
        <v>#VALUE!</v>
      </c>
      <c r="AL10" s="44" t="e">
        <f t="shared" si="14"/>
        <v>#VALUE!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97" t="s">
        <v>33</v>
      </c>
      <c r="C11" s="98">
        <v>18230687</v>
      </c>
      <c r="D11" s="61" t="s">
        <v>332</v>
      </c>
      <c r="E11" s="38" t="s">
        <v>676</v>
      </c>
      <c r="F11" s="39" t="s">
        <v>677</v>
      </c>
      <c r="G11" s="39">
        <v>11</v>
      </c>
      <c r="H11" s="39"/>
      <c r="I11" s="40" t="s">
        <v>283</v>
      </c>
      <c r="J11" s="41">
        <v>1977</v>
      </c>
      <c r="K11" s="41">
        <v>33</v>
      </c>
      <c r="L11" s="41"/>
      <c r="M11" s="42">
        <v>75</v>
      </c>
      <c r="N11" s="42">
        <v>172.38</v>
      </c>
      <c r="O11" s="43">
        <v>65241</v>
      </c>
      <c r="P11" s="44">
        <v>148149.41</v>
      </c>
      <c r="Q11" s="44">
        <v>340795.26000000699</v>
      </c>
      <c r="R11" s="45">
        <v>0</v>
      </c>
      <c r="S11" s="46">
        <v>0</v>
      </c>
      <c r="T11" s="39">
        <f t="shared" si="0"/>
        <v>11</v>
      </c>
      <c r="U11" s="47">
        <f t="shared" si="1"/>
        <v>1.64666079270895</v>
      </c>
      <c r="V11" s="48">
        <f t="shared" si="2"/>
        <v>97.38</v>
      </c>
      <c r="W11" s="49">
        <f t="shared" si="3"/>
        <v>0.14969643570081365</v>
      </c>
      <c r="X11" s="44">
        <f t="shared" si="4"/>
        <v>31513.277798160725</v>
      </c>
      <c r="Y11" s="44">
        <f t="shared" si="5"/>
        <v>192645.85000000699</v>
      </c>
      <c r="Z11" s="44">
        <f t="shared" si="6"/>
        <v>193199.48634731612</v>
      </c>
      <c r="AA11" s="50">
        <f t="shared" si="7"/>
        <v>372308.53779816773</v>
      </c>
      <c r="AB11" s="51">
        <f t="shared" si="8"/>
        <v>180610.90618614201</v>
      </c>
      <c r="AC11" s="44">
        <f t="shared" si="9"/>
        <v>348049.48845299403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8.2477691503723172</v>
      </c>
      <c r="AG11" s="44">
        <f t="shared" si="11"/>
        <v>538092.70713944035</v>
      </c>
      <c r="AH11" s="52">
        <f>HLOOKUP(I11,GasAvoidedCostsWOCC!$A$5:$Q$50,T11+1,FALSE)</f>
        <v>8.2477691503723172</v>
      </c>
      <c r="AI11" s="44">
        <f t="shared" si="12"/>
        <v>0</v>
      </c>
      <c r="AJ11" s="44">
        <f t="shared" si="13"/>
        <v>538092.70713944035</v>
      </c>
      <c r="AK11" s="44">
        <f>HLOOKUP(I11,GasAvoidedCostsWOCC!$A$5:$Q$50,G11+1,FALSE)*J11*L11</f>
        <v>0</v>
      </c>
      <c r="AL11" s="44">
        <f t="shared" si="14"/>
        <v>538092.70713944035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538092.70713944035</v>
      </c>
      <c r="AN11" s="48">
        <f t="shared" si="15"/>
        <v>591901.97785338445</v>
      </c>
      <c r="AO11" s="47">
        <f t="shared" si="16"/>
        <v>2.9792924386574358</v>
      </c>
      <c r="AP11" s="47">
        <f t="shared" si="17"/>
        <v>1.7006259095057512</v>
      </c>
    </row>
    <row r="12" spans="1:42" ht="13.5" customHeight="1">
      <c r="A12" s="55">
        <f>SUM(P5:P1000)</f>
        <v>987346.38999999908</v>
      </c>
      <c r="B12" s="97" t="s">
        <v>33</v>
      </c>
      <c r="C12" s="98">
        <v>18230687</v>
      </c>
      <c r="D12" s="61" t="s">
        <v>332</v>
      </c>
      <c r="E12" s="38" t="s">
        <v>678</v>
      </c>
      <c r="F12" s="39" t="s">
        <v>677</v>
      </c>
      <c r="G12" s="39">
        <v>11</v>
      </c>
      <c r="H12" s="39"/>
      <c r="I12" s="40" t="s">
        <v>283</v>
      </c>
      <c r="J12" s="41">
        <v>10704</v>
      </c>
      <c r="K12" s="41">
        <v>33</v>
      </c>
      <c r="L12" s="41"/>
      <c r="M12" s="42">
        <v>75</v>
      </c>
      <c r="N12" s="42">
        <v>189</v>
      </c>
      <c r="O12" s="43">
        <v>353232</v>
      </c>
      <c r="P12" s="44">
        <v>801321.97999999905</v>
      </c>
      <c r="Q12" s="44">
        <v>2023056</v>
      </c>
      <c r="R12" s="45">
        <v>0</v>
      </c>
      <c r="S12" s="46">
        <v>0</v>
      </c>
      <c r="T12" s="39">
        <f t="shared" si="0"/>
        <v>11</v>
      </c>
      <c r="U12" s="47">
        <f t="shared" si="1"/>
        <v>8.9154563101449664</v>
      </c>
      <c r="V12" s="48">
        <f t="shared" si="2"/>
        <v>114</v>
      </c>
      <c r="W12" s="49">
        <f t="shared" si="3"/>
        <v>0.810496028194997</v>
      </c>
      <c r="X12" s="44">
        <f t="shared" si="4"/>
        <v>170621.20665225715</v>
      </c>
      <c r="Y12" s="44">
        <f t="shared" si="5"/>
        <v>1221734.0200000009</v>
      </c>
      <c r="Z12" s="44">
        <f t="shared" si="6"/>
        <v>1046033.0307848617</v>
      </c>
      <c r="AA12" s="50">
        <f t="shared" si="7"/>
        <v>2193677.2066522571</v>
      </c>
      <c r="AB12" s="51">
        <f t="shared" si="8"/>
        <v>977875.13394864125</v>
      </c>
      <c r="AC12" s="44">
        <f t="shared" si="9"/>
        <v>2050740.5876902468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8.2477691503723172</v>
      </c>
      <c r="AG12" s="44">
        <f t="shared" si="11"/>
        <v>2913375.9925243142</v>
      </c>
      <c r="AH12" s="52">
        <f>HLOOKUP(I12,GasAvoidedCostsWOCC!$A$5:$Q$50,T12+1,FALSE)</f>
        <v>8.2477691503723172</v>
      </c>
      <c r="AI12" s="44">
        <f t="shared" si="12"/>
        <v>0</v>
      </c>
      <c r="AJ12" s="44">
        <f t="shared" si="13"/>
        <v>2913375.9925243142</v>
      </c>
      <c r="AK12" s="44">
        <f>HLOOKUP(I12,GasAvoidedCostsWOCC!$A$5:$Q$50,G12+1,FALSE)*J12*L12</f>
        <v>0</v>
      </c>
      <c r="AL12" s="44">
        <f t="shared" si="14"/>
        <v>2913375.9925243142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2913375.9925243147</v>
      </c>
      <c r="AN12" s="48">
        <f t="shared" si="15"/>
        <v>3204713.5917767463</v>
      </c>
      <c r="AO12" s="47">
        <f t="shared" si="16"/>
        <v>2.9792924386574362</v>
      </c>
      <c r="AP12" s="47">
        <f t="shared" si="17"/>
        <v>1.5627103744926714</v>
      </c>
    </row>
    <row r="13" spans="1:42" ht="13.5" customHeight="1">
      <c r="A13" s="56" t="s">
        <v>255</v>
      </c>
      <c r="B13" s="97" t="s">
        <v>33</v>
      </c>
      <c r="C13" s="98">
        <v>18230687</v>
      </c>
      <c r="D13" s="61" t="s">
        <v>332</v>
      </c>
      <c r="E13" s="38" t="s">
        <v>679</v>
      </c>
      <c r="F13" s="39" t="s">
        <v>680</v>
      </c>
      <c r="G13" s="39">
        <v>15</v>
      </c>
      <c r="H13" s="39"/>
      <c r="I13" s="40" t="s">
        <v>283</v>
      </c>
      <c r="J13" s="41">
        <v>2540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15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10.768151117636117</v>
      </c>
      <c r="AG13" s="44">
        <f t="shared" si="11"/>
        <v>0</v>
      </c>
      <c r="AH13" s="52">
        <f>HLOOKUP(I13,GasAvoidedCostsWOCC!$A$5:$Q$50,T13+1,FALSE)</f>
        <v>10.768151117636117</v>
      </c>
      <c r="AI13" s="44">
        <f t="shared" si="12"/>
        <v>0</v>
      </c>
      <c r="AJ13" s="44">
        <f t="shared" si="13"/>
        <v>0</v>
      </c>
      <c r="AK13" s="44">
        <f>HLOOKUP(I13,GasAvoidedCostsWOCC!$A$5:$Q$50,G13+1,FALSE)*J13*L13</f>
        <v>0</v>
      </c>
      <c r="AL13" s="44">
        <f t="shared" si="14"/>
        <v>0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1446984.1400000076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11.037914561449398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1290608.46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2644845.0800000066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2.9881472100431159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1.6039430467918885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14" priority="4">
      <formula>ISTEXT(J5)</formula>
    </cfRule>
    <cfRule type="notContainsBlanks" dxfId="113" priority="5">
      <formula>LEN(TRIM(J5))&gt;0</formula>
    </cfRule>
  </conditionalFormatting>
  <conditionalFormatting sqref="M5:N24 R5:S24">
    <cfRule type="expression" dxfId="112" priority="2">
      <formula>ISTEXT(M5)</formula>
    </cfRule>
  </conditionalFormatting>
  <conditionalFormatting sqref="M5:N24 R5:S24">
    <cfRule type="notContainsBlanks" dxfId="111" priority="3">
      <formula>LEN(TRIM(M5))&gt;0</formula>
    </cfRule>
  </conditionalFormatting>
  <conditionalFormatting sqref="R5:S24">
    <cfRule type="expression" dxfId="1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1" sqref="F11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18230700</v>
      </c>
      <c r="D2" s="20" t="s">
        <v>118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18230700</v>
      </c>
      <c r="D5" s="61" t="s">
        <v>118</v>
      </c>
      <c r="E5" s="38" t="s">
        <v>681</v>
      </c>
      <c r="F5" s="39" t="s">
        <v>682</v>
      </c>
      <c r="G5" s="39">
        <v>3</v>
      </c>
      <c r="H5" s="39">
        <v>7</v>
      </c>
      <c r="I5" s="40" t="s">
        <v>279</v>
      </c>
      <c r="J5" s="41">
        <v>1</v>
      </c>
      <c r="K5" s="41">
        <v>2.9</v>
      </c>
      <c r="L5" s="41">
        <v>2.9</v>
      </c>
      <c r="M5" s="42">
        <v>3</v>
      </c>
      <c r="N5" s="42">
        <v>1.58</v>
      </c>
      <c r="O5" s="43">
        <v>2.9</v>
      </c>
      <c r="P5" s="44">
        <v>3</v>
      </c>
      <c r="Q5" s="44">
        <v>1.58</v>
      </c>
      <c r="R5" s="45">
        <v>8.8800000000000008</v>
      </c>
      <c r="S5" s="46">
        <v>0</v>
      </c>
      <c r="T5" s="39">
        <f t="shared" ref="T5:T24" si="0">G5+H5</f>
        <v>10</v>
      </c>
      <c r="U5" s="47">
        <f t="shared" ref="U5:U24" si="1">(O5/$A$10)*T5</f>
        <v>1.1725699498625248E-2</v>
      </c>
      <c r="V5" s="48">
        <f t="shared" ref="V5:V24" si="2">N5-M5</f>
        <v>-1.42</v>
      </c>
      <c r="W5" s="49">
        <f t="shared" ref="W5:W24" si="3">(O5/A$10)</f>
        <v>1.1725699498625248E-3</v>
      </c>
      <c r="X5" s="44">
        <f t="shared" ref="X5:X24" si="4">W5*A$8</f>
        <v>26.332755135047684</v>
      </c>
      <c r="Y5" s="44">
        <f t="shared" ref="Y5:Y24" si="5">Q5-P5</f>
        <v>-1.42</v>
      </c>
      <c r="Z5" s="44">
        <f t="shared" ref="Z5:Z24" si="6">X5+(A$6*W5)</f>
        <v>35.376400210253884</v>
      </c>
      <c r="AA5" s="50">
        <f t="shared" ref="AA5:AA24" si="7">Q5+X5</f>
        <v>27.912755135047682</v>
      </c>
      <c r="AB5" s="51">
        <f t="shared" ref="AB5:AB24" si="8">Z5/(1+GasDiscountRate)^1</f>
        <v>33.071328606388597</v>
      </c>
      <c r="AC5" s="44">
        <f t="shared" ref="AC5:AC24" si="9">AA5/(1+GasDiscountRate)^1</f>
        <v>26.094003117741124</v>
      </c>
      <c r="AD5" s="44">
        <f t="shared" ref="AD5:AD24" si="10">-PV(GasDiscountRate,T5,R5)*J5</f>
        <v>62.455986726687065</v>
      </c>
      <c r="AE5" s="44">
        <v>0</v>
      </c>
      <c r="AF5" s="52">
        <f>HLOOKUP(I5,GasAvoidedCostsWOCC!$A$5:$G$50,G5+1,FALSE)</f>
        <v>2.3114255322367177</v>
      </c>
      <c r="AG5" s="44">
        <f t="shared" ref="AG5:AG24" si="11">AF5*J5*K5</f>
        <v>6.7031340434864806</v>
      </c>
      <c r="AH5" s="52">
        <f>HLOOKUP(I5,GasAvoidedCostsWOCC!$A$5:$Q$50,T5+1,FALSE)</f>
        <v>7.1400454873872068</v>
      </c>
      <c r="AI5" s="44">
        <f t="shared" ref="AI5:AI24" si="12">AH5*J5*L5</f>
        <v>20.706131913422897</v>
      </c>
      <c r="AJ5" s="44">
        <f>AG5+AI5</f>
        <v>27.40926595690938</v>
      </c>
      <c r="AK5" s="44">
        <f>HLOOKUP(I5,GasAvoidedCostsWOCC!$A$5:$Q$50,G5+1,FALSE)*J5*L5</f>
        <v>6.7031340434864806</v>
      </c>
      <c r="AL5" s="44">
        <f>AG5+AI5-AK5</f>
        <v>20.706131913422901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20.706131913422901</v>
      </c>
      <c r="AN5" s="48">
        <f>AM5*1.1+AD5+AE5</f>
        <v>85.232731831452256</v>
      </c>
      <c r="AO5" s="47">
        <f>IFERROR(AM5/AB5,0)</f>
        <v>0.62610523332355528</v>
      </c>
      <c r="AP5" s="47">
        <f>AN5/AC5</f>
        <v>3.2663724092798598</v>
      </c>
    </row>
    <row r="6" spans="1:42" ht="13.5" customHeight="1">
      <c r="A6" s="53">
        <f>SUMIF('Program Costs'!D:D,C2,'Program Costs'!L:L)</f>
        <v>7712.67</v>
      </c>
      <c r="B6" s="97" t="s">
        <v>33</v>
      </c>
      <c r="C6" s="98">
        <v>18230700</v>
      </c>
      <c r="D6" s="61" t="s">
        <v>118</v>
      </c>
      <c r="E6" s="38" t="s">
        <v>683</v>
      </c>
      <c r="F6" s="39" t="s">
        <v>684</v>
      </c>
      <c r="G6" s="39">
        <v>3</v>
      </c>
      <c r="H6" s="39">
        <v>7</v>
      </c>
      <c r="I6" s="40" t="s">
        <v>279</v>
      </c>
      <c r="J6" s="41">
        <v>557</v>
      </c>
      <c r="K6" s="41">
        <v>2.1</v>
      </c>
      <c r="L6" s="41">
        <v>2.1</v>
      </c>
      <c r="M6" s="42">
        <v>3</v>
      </c>
      <c r="N6" s="42">
        <v>1.58</v>
      </c>
      <c r="O6" s="43">
        <v>1169.7</v>
      </c>
      <c r="P6" s="44">
        <v>1671</v>
      </c>
      <c r="Q6" s="44">
        <v>880.06</v>
      </c>
      <c r="R6" s="45">
        <v>5.34</v>
      </c>
      <c r="S6" s="46">
        <v>0</v>
      </c>
      <c r="T6" s="39">
        <f t="shared" si="0"/>
        <v>10</v>
      </c>
      <c r="U6" s="47">
        <f t="shared" si="1"/>
        <v>4.7295002426006736</v>
      </c>
      <c r="V6" s="48">
        <f t="shared" si="2"/>
        <v>-1.42</v>
      </c>
      <c r="W6" s="49">
        <f t="shared" si="3"/>
        <v>0.47295002426006738</v>
      </c>
      <c r="X6" s="44">
        <f t="shared" si="4"/>
        <v>10621.180579815613</v>
      </c>
      <c r="Y6" s="44">
        <f t="shared" si="5"/>
        <v>-790.94</v>
      </c>
      <c r="Z6" s="44">
        <f t="shared" si="6"/>
        <v>14268.888043425508</v>
      </c>
      <c r="AA6" s="50">
        <f t="shared" si="7"/>
        <v>11501.240579815612</v>
      </c>
      <c r="AB6" s="51">
        <f t="shared" si="8"/>
        <v>13339.149334790602</v>
      </c>
      <c r="AC6" s="44">
        <f t="shared" si="9"/>
        <v>10751.837505670386</v>
      </c>
      <c r="AD6" s="44">
        <f t="shared" si="10"/>
        <v>20919.801554067959</v>
      </c>
      <c r="AE6" s="44">
        <v>0</v>
      </c>
      <c r="AF6" s="52">
        <f>HLOOKUP(I6,GasAvoidedCostsWOCC!$A$5:$G$50,G6+1,FALSE)</f>
        <v>2.3114255322367177</v>
      </c>
      <c r="AG6" s="44">
        <f t="shared" si="11"/>
        <v>2703.6744450572887</v>
      </c>
      <c r="AH6" s="52">
        <f>HLOOKUP(I6,GasAvoidedCostsWOCC!$A$5:$Q$50,T6+1,FALSE)</f>
        <v>7.1400454873872068</v>
      </c>
      <c r="AI6" s="44">
        <f t="shared" si="12"/>
        <v>8351.7112065968158</v>
      </c>
      <c r="AJ6" s="44">
        <f t="shared" ref="AJ6:AJ24" si="13">AG6+AI6</f>
        <v>11055.385651654105</v>
      </c>
      <c r="AK6" s="44">
        <f>HLOOKUP(I6,GasAvoidedCostsWOCC!$A$5:$Q$50,G6+1,FALSE)*J6*L6</f>
        <v>2703.6744450572887</v>
      </c>
      <c r="AL6" s="44">
        <f t="shared" ref="AL6:AL24" si="14">AG6+AI6-AK6</f>
        <v>8351.7112065968176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8351.7112065968158</v>
      </c>
      <c r="AN6" s="48">
        <f t="shared" ref="AN6:AN24" si="15">AM6*1.1+AD6+AE6</f>
        <v>30106.683881324458</v>
      </c>
      <c r="AO6" s="47">
        <f t="shared" ref="AO6:AO24" si="16">IFERROR(AM6/AB6,0)</f>
        <v>0.62610523332355517</v>
      </c>
      <c r="AP6" s="47">
        <f t="shared" ref="AP6:AP24" si="17">AN6/AC6</f>
        <v>2.800143125809571</v>
      </c>
    </row>
    <row r="7" spans="1:42" ht="13.5" customHeight="1">
      <c r="A7" s="36" t="s">
        <v>249</v>
      </c>
      <c r="B7" s="97" t="s">
        <v>33</v>
      </c>
      <c r="C7" s="98">
        <v>18230700</v>
      </c>
      <c r="D7" s="61" t="s">
        <v>118</v>
      </c>
      <c r="E7" s="38" t="s">
        <v>685</v>
      </c>
      <c r="F7" s="39" t="s">
        <v>686</v>
      </c>
      <c r="G7" s="39">
        <v>3</v>
      </c>
      <c r="H7" s="39">
        <v>7</v>
      </c>
      <c r="I7" s="40" t="s">
        <v>279</v>
      </c>
      <c r="J7" s="41">
        <v>68</v>
      </c>
      <c r="K7" s="41">
        <v>1.5</v>
      </c>
      <c r="L7" s="41">
        <v>1.5</v>
      </c>
      <c r="M7" s="42">
        <v>1.5</v>
      </c>
      <c r="N7" s="42">
        <v>1.58</v>
      </c>
      <c r="O7" s="43">
        <v>102</v>
      </c>
      <c r="P7" s="44">
        <v>102</v>
      </c>
      <c r="Q7" s="44">
        <v>107.44</v>
      </c>
      <c r="R7" s="45">
        <v>2.5099999999999998</v>
      </c>
      <c r="S7" s="46">
        <v>0</v>
      </c>
      <c r="T7" s="39">
        <f t="shared" si="0"/>
        <v>10</v>
      </c>
      <c r="U7" s="47">
        <f t="shared" si="1"/>
        <v>0.41242115477923286</v>
      </c>
      <c r="V7" s="48">
        <f t="shared" si="2"/>
        <v>8.0000000000000071E-2</v>
      </c>
      <c r="W7" s="49">
        <f t="shared" si="3"/>
        <v>4.1242115477923287E-2</v>
      </c>
      <c r="X7" s="44">
        <f t="shared" si="4"/>
        <v>926.18655992236677</v>
      </c>
      <c r="Y7" s="44">
        <f t="shared" si="5"/>
        <v>5.4399999999999977</v>
      </c>
      <c r="Z7" s="44">
        <f t="shared" si="6"/>
        <v>1244.2733867054812</v>
      </c>
      <c r="AA7" s="50">
        <f t="shared" si="7"/>
        <v>1033.6265599223668</v>
      </c>
      <c r="AB7" s="51">
        <f t="shared" si="8"/>
        <v>1163.1984544315987</v>
      </c>
      <c r="AC7" s="44">
        <f t="shared" si="9"/>
        <v>966.2770495675112</v>
      </c>
      <c r="AD7" s="44">
        <f t="shared" si="10"/>
        <v>1200.4490782106923</v>
      </c>
      <c r="AE7" s="44">
        <v>0</v>
      </c>
      <c r="AF7" s="52">
        <f>HLOOKUP(I7,GasAvoidedCostsWOCC!$A$5:$G$50,G7+1,FALSE)</f>
        <v>2.3114255322367177</v>
      </c>
      <c r="AG7" s="44">
        <f t="shared" si="11"/>
        <v>235.76540428814519</v>
      </c>
      <c r="AH7" s="52">
        <f>HLOOKUP(I7,GasAvoidedCostsWOCC!$A$5:$Q$50,T7+1,FALSE)</f>
        <v>7.1400454873872068</v>
      </c>
      <c r="AI7" s="44">
        <f t="shared" si="12"/>
        <v>728.28463971349515</v>
      </c>
      <c r="AJ7" s="44">
        <f t="shared" si="13"/>
        <v>964.05004400164034</v>
      </c>
      <c r="AK7" s="44">
        <f>HLOOKUP(I7,GasAvoidedCostsWOCC!$A$5:$Q$50,G7+1,FALSE)*J7*L7</f>
        <v>235.76540428814519</v>
      </c>
      <c r="AL7" s="44">
        <f t="shared" si="14"/>
        <v>728.28463971349515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728.28463971349515</v>
      </c>
      <c r="AN7" s="48">
        <f t="shared" si="15"/>
        <v>2001.5621818955369</v>
      </c>
      <c r="AO7" s="47">
        <f t="shared" si="16"/>
        <v>0.62610523332355539</v>
      </c>
      <c r="AP7" s="47">
        <f t="shared" si="17"/>
        <v>2.0714164563790494</v>
      </c>
    </row>
    <row r="8" spans="1:42" ht="13.5" customHeight="1">
      <c r="A8" s="53">
        <f>SUMIF('Program Costs'!D:D,C2,'Program Costs'!O:O)</f>
        <v>22457.300000000003</v>
      </c>
      <c r="B8" s="97" t="s">
        <v>33</v>
      </c>
      <c r="C8" s="98">
        <v>18230700</v>
      </c>
      <c r="D8" s="61" t="s">
        <v>118</v>
      </c>
      <c r="E8" s="38" t="s">
        <v>687</v>
      </c>
      <c r="F8" s="39" t="s">
        <v>688</v>
      </c>
      <c r="G8" s="39">
        <v>3</v>
      </c>
      <c r="H8" s="39">
        <v>7</v>
      </c>
      <c r="I8" s="40" t="s">
        <v>279</v>
      </c>
      <c r="J8" s="41">
        <v>5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>
        <v>8.8800000000000008</v>
      </c>
      <c r="S8" s="46">
        <v>0</v>
      </c>
      <c r="T8" s="39">
        <f t="shared" si="0"/>
        <v>10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312.27993363343535</v>
      </c>
      <c r="AE8" s="44">
        <v>0</v>
      </c>
      <c r="AF8" s="52">
        <f>HLOOKUP(I8,GasAvoidedCostsWOCC!$A$5:$G$50,G8+1,FALSE)</f>
        <v>2.3114255322367177</v>
      </c>
      <c r="AG8" s="44">
        <f t="shared" si="11"/>
        <v>0</v>
      </c>
      <c r="AH8" s="52">
        <f>HLOOKUP(I8,GasAvoidedCostsWOCC!$A$5:$Q$50,T8+1,FALSE)</f>
        <v>7.1400454873872068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312.27993363343535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97" t="s">
        <v>33</v>
      </c>
      <c r="C9" s="98">
        <v>18230700</v>
      </c>
      <c r="D9" s="61" t="s">
        <v>118</v>
      </c>
      <c r="E9" s="38" t="s">
        <v>689</v>
      </c>
      <c r="F9" s="39" t="s">
        <v>690</v>
      </c>
      <c r="G9" s="39">
        <v>3</v>
      </c>
      <c r="H9" s="39">
        <v>7</v>
      </c>
      <c r="I9" s="40" t="s">
        <v>279</v>
      </c>
      <c r="J9" s="41">
        <v>175</v>
      </c>
      <c r="K9" s="41"/>
      <c r="L9" s="41"/>
      <c r="M9" s="42"/>
      <c r="N9" s="42"/>
      <c r="O9" s="43">
        <v>0</v>
      </c>
      <c r="P9" s="44">
        <v>0</v>
      </c>
      <c r="Q9" s="44">
        <v>0</v>
      </c>
      <c r="R9" s="45">
        <v>5.34</v>
      </c>
      <c r="S9" s="46">
        <v>0</v>
      </c>
      <c r="T9" s="39">
        <f t="shared" si="0"/>
        <v>10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6572.648603163183</v>
      </c>
      <c r="AE9" s="44">
        <f t="shared" ref="AE9:AE24" si="18">-PV(GasDiscountRate,T9,S9)*J9</f>
        <v>0</v>
      </c>
      <c r="AF9" s="52">
        <f>HLOOKUP(I9,GasAvoidedCostsWOCC!$A$5:$G$50,G9+1,FALSE)</f>
        <v>2.3114255322367177</v>
      </c>
      <c r="AG9" s="44">
        <f t="shared" si="11"/>
        <v>0</v>
      </c>
      <c r="AH9" s="52">
        <f>HLOOKUP(I9,GasAvoidedCostsWOCC!$A$5:$Q$50,T9+1,FALSE)</f>
        <v>7.1400454873872068</v>
      </c>
      <c r="AI9" s="44">
        <f t="shared" si="12"/>
        <v>0</v>
      </c>
      <c r="AJ9" s="44">
        <f t="shared" si="13"/>
        <v>0</v>
      </c>
      <c r="AK9" s="44">
        <f>HLOOKUP(I9,GasAvoidedCostsWOCC!$A$5:$Q$50,G9+1,FALSE)*J9*L9</f>
        <v>0</v>
      </c>
      <c r="AL9" s="44">
        <f t="shared" si="14"/>
        <v>0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6572.648603163183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2473.200000000003</v>
      </c>
      <c r="B10" s="97" t="s">
        <v>33</v>
      </c>
      <c r="C10" s="98">
        <v>18230700</v>
      </c>
      <c r="D10" s="61" t="s">
        <v>118</v>
      </c>
      <c r="E10" s="38" t="s">
        <v>691</v>
      </c>
      <c r="F10" s="39" t="s">
        <v>692</v>
      </c>
      <c r="G10" s="39">
        <v>3</v>
      </c>
      <c r="H10" s="39">
        <v>7</v>
      </c>
      <c r="I10" s="40" t="s">
        <v>279</v>
      </c>
      <c r="J10" s="41">
        <v>32</v>
      </c>
      <c r="K10" s="41"/>
      <c r="L10" s="41"/>
      <c r="M10" s="42"/>
      <c r="N10" s="42"/>
      <c r="O10" s="43">
        <v>0</v>
      </c>
      <c r="P10" s="44">
        <v>0</v>
      </c>
      <c r="Q10" s="44">
        <v>0</v>
      </c>
      <c r="R10" s="45">
        <v>2.5099999999999998</v>
      </c>
      <c r="S10" s="46">
        <v>0</v>
      </c>
      <c r="T10" s="39">
        <f t="shared" si="0"/>
        <v>10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564.91721327561993</v>
      </c>
      <c r="AE10" s="44">
        <f t="shared" si="18"/>
        <v>0</v>
      </c>
      <c r="AF10" s="52">
        <f>HLOOKUP(I10,GasAvoidedCostsWOCC!$A$5:$G$50,G10+1,FALSE)</f>
        <v>2.3114255322367177</v>
      </c>
      <c r="AG10" s="44">
        <f t="shared" si="11"/>
        <v>0</v>
      </c>
      <c r="AH10" s="52">
        <f>HLOOKUP(I10,GasAvoidedCostsWOCC!$A$5:$Q$50,T10+1,FALSE)</f>
        <v>7.1400454873872068</v>
      </c>
      <c r="AI10" s="44">
        <f t="shared" si="12"/>
        <v>0</v>
      </c>
      <c r="AJ10" s="44">
        <f t="shared" si="13"/>
        <v>0</v>
      </c>
      <c r="AK10" s="44">
        <f>HLOOKUP(I10,GasAvoidedCostsWOCC!$A$5:$Q$50,G10+1,FALSE)*J10*L10</f>
        <v>0</v>
      </c>
      <c r="AL10" s="44">
        <f t="shared" si="14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564.91721327561993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97" t="s">
        <v>33</v>
      </c>
      <c r="C11" s="98">
        <v>18230700</v>
      </c>
      <c r="D11" s="61" t="s">
        <v>118</v>
      </c>
      <c r="E11" s="38" t="s">
        <v>693</v>
      </c>
      <c r="F11" s="39" t="s">
        <v>694</v>
      </c>
      <c r="G11" s="39">
        <v>10</v>
      </c>
      <c r="H11" s="39"/>
      <c r="I11" s="40" t="s">
        <v>279</v>
      </c>
      <c r="J11" s="41">
        <v>32</v>
      </c>
      <c r="K11" s="41">
        <v>0.4</v>
      </c>
      <c r="L11" s="41"/>
      <c r="M11" s="42">
        <v>1.5</v>
      </c>
      <c r="N11" s="42">
        <v>5.14</v>
      </c>
      <c r="O11" s="43">
        <v>12.8</v>
      </c>
      <c r="P11" s="44">
        <v>48</v>
      </c>
      <c r="Q11" s="44">
        <v>164.48</v>
      </c>
      <c r="R11" s="45">
        <v>3.16</v>
      </c>
      <c r="S11" s="46">
        <v>0</v>
      </c>
      <c r="T11" s="39">
        <f t="shared" si="0"/>
        <v>10</v>
      </c>
      <c r="U11" s="47">
        <f t="shared" si="1"/>
        <v>5.1754811580139032E-2</v>
      </c>
      <c r="V11" s="48">
        <f t="shared" si="2"/>
        <v>3.6399999999999997</v>
      </c>
      <c r="W11" s="49">
        <f t="shared" si="3"/>
        <v>5.1754811580139032E-3</v>
      </c>
      <c r="X11" s="44">
        <f t="shared" si="4"/>
        <v>116.22733300986565</v>
      </c>
      <c r="Y11" s="44">
        <f t="shared" si="5"/>
        <v>116.47999999999999</v>
      </c>
      <c r="Z11" s="44">
        <f t="shared" si="6"/>
        <v>156.14411127284473</v>
      </c>
      <c r="AA11" s="50">
        <f t="shared" si="7"/>
        <v>280.70733300986564</v>
      </c>
      <c r="AB11" s="51">
        <f t="shared" si="8"/>
        <v>145.97000212474967</v>
      </c>
      <c r="AC11" s="44">
        <f t="shared" si="9"/>
        <v>262.41687670362307</v>
      </c>
      <c r="AD11" s="44">
        <f t="shared" si="10"/>
        <v>711.21051551831033</v>
      </c>
      <c r="AE11" s="44">
        <f t="shared" si="18"/>
        <v>0</v>
      </c>
      <c r="AF11" s="52">
        <f>HLOOKUP(I11,GasAvoidedCostsWOCC!$A$5:$G$50,G11+1,FALSE)</f>
        <v>7.1400454873872068</v>
      </c>
      <c r="AG11" s="44">
        <f t="shared" si="11"/>
        <v>91.392582238556258</v>
      </c>
      <c r="AH11" s="52">
        <f>HLOOKUP(I11,GasAvoidedCostsWOCC!$A$5:$Q$50,T11+1,FALSE)</f>
        <v>7.1400454873872068</v>
      </c>
      <c r="AI11" s="44">
        <f t="shared" si="12"/>
        <v>0</v>
      </c>
      <c r="AJ11" s="44">
        <f t="shared" si="13"/>
        <v>91.392582238556258</v>
      </c>
      <c r="AK11" s="44">
        <f>HLOOKUP(I11,GasAvoidedCostsWOCC!$A$5:$Q$50,G11+1,FALSE)*J11*L11</f>
        <v>0</v>
      </c>
      <c r="AL11" s="44">
        <f t="shared" si="14"/>
        <v>91.392582238556258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91.392582238556258</v>
      </c>
      <c r="AN11" s="48">
        <f t="shared" si="15"/>
        <v>811.74235598072221</v>
      </c>
      <c r="AO11" s="47">
        <f t="shared" si="16"/>
        <v>0.62610523332355528</v>
      </c>
      <c r="AP11" s="47">
        <f t="shared" si="17"/>
        <v>3.0933313671647507</v>
      </c>
    </row>
    <row r="12" spans="1:42" ht="13.5" customHeight="1">
      <c r="A12" s="55">
        <f>SUM(P5:P1000)</f>
        <v>7621.5</v>
      </c>
      <c r="B12" s="97" t="s">
        <v>33</v>
      </c>
      <c r="C12" s="98">
        <v>18230700</v>
      </c>
      <c r="D12" s="61" t="s">
        <v>118</v>
      </c>
      <c r="E12" s="38" t="s">
        <v>695</v>
      </c>
      <c r="F12" s="39" t="s">
        <v>696</v>
      </c>
      <c r="G12" s="39">
        <v>10</v>
      </c>
      <c r="H12" s="39"/>
      <c r="I12" s="40" t="s">
        <v>279</v>
      </c>
      <c r="J12" s="41">
        <v>9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>
        <v>3.16</v>
      </c>
      <c r="S12" s="46">
        <v>0</v>
      </c>
      <c r="T12" s="39">
        <f t="shared" si="0"/>
        <v>10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200.02795748952479</v>
      </c>
      <c r="AE12" s="44">
        <f t="shared" si="18"/>
        <v>0</v>
      </c>
      <c r="AF12" s="52">
        <f>HLOOKUP(I12,GasAvoidedCostsWOCC!$A$5:$G$50,G12+1,FALSE)</f>
        <v>7.1400454873872068</v>
      </c>
      <c r="AG12" s="44">
        <f t="shared" si="11"/>
        <v>0</v>
      </c>
      <c r="AH12" s="52">
        <f>HLOOKUP(I12,GasAvoidedCostsWOCC!$A$5:$Q$50,T12+1,FALSE)</f>
        <v>7.1400454873872068</v>
      </c>
      <c r="AI12" s="44">
        <f t="shared" si="12"/>
        <v>0</v>
      </c>
      <c r="AJ12" s="44">
        <f t="shared" si="13"/>
        <v>0</v>
      </c>
      <c r="AK12" s="44">
        <f>HLOOKUP(I12,GasAvoidedCostsWOCC!$A$5:$Q$50,G12+1,FALSE)*J12*L12</f>
        <v>0</v>
      </c>
      <c r="AL12" s="44">
        <f t="shared" si="14"/>
        <v>0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200.02795748952479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97" t="s">
        <v>33</v>
      </c>
      <c r="C13" s="98">
        <v>18230700</v>
      </c>
      <c r="D13" s="61" t="s">
        <v>118</v>
      </c>
      <c r="E13" s="38" t="s">
        <v>697</v>
      </c>
      <c r="F13" s="39" t="s">
        <v>698</v>
      </c>
      <c r="G13" s="39">
        <v>10</v>
      </c>
      <c r="H13" s="39"/>
      <c r="I13" s="40" t="s">
        <v>279</v>
      </c>
      <c r="J13" s="41">
        <v>2</v>
      </c>
      <c r="K13" s="41">
        <v>9</v>
      </c>
      <c r="L13" s="41"/>
      <c r="M13" s="42">
        <v>5</v>
      </c>
      <c r="N13" s="42">
        <v>20.04</v>
      </c>
      <c r="O13" s="43">
        <v>18</v>
      </c>
      <c r="P13" s="44">
        <v>60</v>
      </c>
      <c r="Q13" s="44">
        <v>40.08</v>
      </c>
      <c r="R13" s="45">
        <v>19.27</v>
      </c>
      <c r="S13" s="46">
        <v>0</v>
      </c>
      <c r="T13" s="39">
        <f t="shared" si="0"/>
        <v>10</v>
      </c>
      <c r="U13" s="47">
        <f t="shared" si="1"/>
        <v>7.2780203784570507E-2</v>
      </c>
      <c r="V13" s="48">
        <f t="shared" si="2"/>
        <v>15.04</v>
      </c>
      <c r="W13" s="49">
        <f t="shared" si="3"/>
        <v>7.2780203784570509E-3</v>
      </c>
      <c r="X13" s="44">
        <f t="shared" si="4"/>
        <v>163.44468704512354</v>
      </c>
      <c r="Y13" s="44">
        <f t="shared" si="5"/>
        <v>-19.920000000000002</v>
      </c>
      <c r="Z13" s="44">
        <f t="shared" si="6"/>
        <v>219.57765647743787</v>
      </c>
      <c r="AA13" s="50">
        <f t="shared" si="7"/>
        <v>203.52468704512353</v>
      </c>
      <c r="AB13" s="51">
        <f t="shared" si="8"/>
        <v>205.2703154879292</v>
      </c>
      <c r="AC13" s="44">
        <f t="shared" si="9"/>
        <v>190.26333275228896</v>
      </c>
      <c r="AD13" s="44">
        <f t="shared" si="10"/>
        <v>271.06460905929276</v>
      </c>
      <c r="AE13" s="44">
        <f t="shared" si="18"/>
        <v>0</v>
      </c>
      <c r="AF13" s="52">
        <f>HLOOKUP(I13,GasAvoidedCostsWOCC!$A$5:$G$50,G13+1,FALSE)</f>
        <v>7.1400454873872068</v>
      </c>
      <c r="AG13" s="44">
        <f t="shared" si="11"/>
        <v>128.52081877296973</v>
      </c>
      <c r="AH13" s="52">
        <f>HLOOKUP(I13,GasAvoidedCostsWOCC!$A$5:$Q$50,T13+1,FALSE)</f>
        <v>7.1400454873872068</v>
      </c>
      <c r="AI13" s="44">
        <f t="shared" si="12"/>
        <v>0</v>
      </c>
      <c r="AJ13" s="44">
        <f t="shared" si="13"/>
        <v>128.52081877296973</v>
      </c>
      <c r="AK13" s="44">
        <f>HLOOKUP(I13,GasAvoidedCostsWOCC!$A$5:$Q$50,G13+1,FALSE)*J13*L13</f>
        <v>0</v>
      </c>
      <c r="AL13" s="44">
        <f t="shared" si="14"/>
        <v>128.52081877296973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128.52081877296973</v>
      </c>
      <c r="AN13" s="48">
        <f t="shared" si="15"/>
        <v>412.43750970955949</v>
      </c>
      <c r="AO13" s="47">
        <f t="shared" si="16"/>
        <v>0.62610523332355539</v>
      </c>
      <c r="AP13" s="47">
        <f t="shared" si="17"/>
        <v>2.167719358971429</v>
      </c>
    </row>
    <row r="14" spans="1:42" ht="13.5" customHeight="1">
      <c r="A14" s="55">
        <f>SUM(Y5:Y1000)</f>
        <v>3895.1200000000204</v>
      </c>
      <c r="B14" s="97" t="s">
        <v>33</v>
      </c>
      <c r="C14" s="98">
        <v>18230700</v>
      </c>
      <c r="D14" s="61" t="s">
        <v>118</v>
      </c>
      <c r="E14" s="38" t="s">
        <v>699</v>
      </c>
      <c r="F14" s="39" t="s">
        <v>700</v>
      </c>
      <c r="G14" s="39">
        <v>10</v>
      </c>
      <c r="H14" s="39"/>
      <c r="I14" s="40" t="s">
        <v>279</v>
      </c>
      <c r="J14" s="41">
        <v>178</v>
      </c>
      <c r="K14" s="41">
        <v>2.1</v>
      </c>
      <c r="L14" s="41"/>
      <c r="M14" s="42">
        <v>7</v>
      </c>
      <c r="N14" s="42">
        <v>6.01</v>
      </c>
      <c r="O14" s="43">
        <v>373.8</v>
      </c>
      <c r="P14" s="44">
        <v>1335</v>
      </c>
      <c r="Q14" s="44">
        <v>1069.78</v>
      </c>
      <c r="R14" s="45">
        <v>19.27</v>
      </c>
      <c r="S14" s="46">
        <v>0</v>
      </c>
      <c r="T14" s="39">
        <f t="shared" si="0"/>
        <v>10</v>
      </c>
      <c r="U14" s="47">
        <f t="shared" si="1"/>
        <v>1.5114022319262477</v>
      </c>
      <c r="V14" s="48">
        <f t="shared" si="2"/>
        <v>-0.99000000000000021</v>
      </c>
      <c r="W14" s="49">
        <f t="shared" si="3"/>
        <v>0.15114022319262477</v>
      </c>
      <c r="X14" s="44">
        <f t="shared" si="4"/>
        <v>3394.2013343037324</v>
      </c>
      <c r="Y14" s="44">
        <f t="shared" si="5"/>
        <v>-265.22000000000003</v>
      </c>
      <c r="Z14" s="44">
        <f t="shared" si="6"/>
        <v>4559.8959995147934</v>
      </c>
      <c r="AA14" s="50">
        <f t="shared" si="7"/>
        <v>4463.9813343037322</v>
      </c>
      <c r="AB14" s="51">
        <f t="shared" si="8"/>
        <v>4262.78021829933</v>
      </c>
      <c r="AC14" s="44">
        <f t="shared" si="9"/>
        <v>4173.1152045468189</v>
      </c>
      <c r="AD14" s="44">
        <f t="shared" si="10"/>
        <v>24124.750206277055</v>
      </c>
      <c r="AE14" s="44">
        <f t="shared" si="18"/>
        <v>0</v>
      </c>
      <c r="AF14" s="52">
        <f>HLOOKUP(I14,GasAvoidedCostsWOCC!$A$5:$G$50,G14+1,FALSE)</f>
        <v>7.1400454873872068</v>
      </c>
      <c r="AG14" s="44">
        <f t="shared" si="11"/>
        <v>2668.9490031853379</v>
      </c>
      <c r="AH14" s="52">
        <f>HLOOKUP(I14,GasAvoidedCostsWOCC!$A$5:$Q$50,T14+1,FALSE)</f>
        <v>7.1400454873872068</v>
      </c>
      <c r="AI14" s="44">
        <f t="shared" si="12"/>
        <v>0</v>
      </c>
      <c r="AJ14" s="44">
        <f t="shared" si="13"/>
        <v>2668.9490031853379</v>
      </c>
      <c r="AK14" s="44">
        <f>HLOOKUP(I14,GasAvoidedCostsWOCC!$A$5:$Q$50,G14+1,FALSE)*J14*L14</f>
        <v>0</v>
      </c>
      <c r="AL14" s="44">
        <f t="shared" si="14"/>
        <v>2668.9490031853379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2668.9490031853379</v>
      </c>
      <c r="AN14" s="48">
        <f t="shared" si="15"/>
        <v>27060.594109780926</v>
      </c>
      <c r="AO14" s="47">
        <f t="shared" si="16"/>
        <v>0.62610523332355528</v>
      </c>
      <c r="AP14" s="47">
        <f t="shared" si="17"/>
        <v>6.4845068452212988</v>
      </c>
    </row>
    <row r="15" spans="1:42" ht="13.5" customHeight="1">
      <c r="A15" s="57" t="s">
        <v>258</v>
      </c>
      <c r="B15" s="97" t="s">
        <v>33</v>
      </c>
      <c r="C15" s="98">
        <v>18230700</v>
      </c>
      <c r="D15" s="61" t="s">
        <v>118</v>
      </c>
      <c r="E15" s="38" t="s">
        <v>701</v>
      </c>
      <c r="F15" s="39" t="s">
        <v>702</v>
      </c>
      <c r="G15" s="39">
        <v>10</v>
      </c>
      <c r="H15" s="39"/>
      <c r="I15" s="40" t="s">
        <v>279</v>
      </c>
      <c r="J15" s="41">
        <v>59</v>
      </c>
      <c r="K15" s="41"/>
      <c r="L15" s="41"/>
      <c r="M15" s="42"/>
      <c r="N15" s="42"/>
      <c r="O15" s="43">
        <v>0</v>
      </c>
      <c r="P15" s="44">
        <v>0</v>
      </c>
      <c r="Q15" s="44">
        <v>0</v>
      </c>
      <c r="R15" s="45">
        <v>19.27</v>
      </c>
      <c r="S15" s="46">
        <v>0</v>
      </c>
      <c r="T15" s="39">
        <f t="shared" si="0"/>
        <v>10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7996.4059672491367</v>
      </c>
      <c r="AE15" s="44">
        <f t="shared" si="18"/>
        <v>0</v>
      </c>
      <c r="AF15" s="52">
        <f>HLOOKUP(I15,GasAvoidedCostsWOCC!$A$5:$G$50,G15+1,FALSE)</f>
        <v>7.1400454873872068</v>
      </c>
      <c r="AG15" s="44">
        <f t="shared" si="11"/>
        <v>0</v>
      </c>
      <c r="AH15" s="52">
        <f>HLOOKUP(I15,GasAvoidedCostsWOCC!$A$5:$Q$50,T15+1,FALSE)</f>
        <v>7.1400454873872068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7996.4059672491367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10</v>
      </c>
      <c r="B16" s="97" t="s">
        <v>33</v>
      </c>
      <c r="C16" s="98">
        <v>18230700</v>
      </c>
      <c r="D16" s="61" t="s">
        <v>118</v>
      </c>
      <c r="E16" s="38" t="s">
        <v>703</v>
      </c>
      <c r="F16" s="39" t="s">
        <v>704</v>
      </c>
      <c r="G16" s="39">
        <v>10</v>
      </c>
      <c r="H16" s="39"/>
      <c r="I16" s="40" t="s">
        <v>279</v>
      </c>
      <c r="J16" s="41">
        <v>589</v>
      </c>
      <c r="K16" s="41">
        <v>0.4</v>
      </c>
      <c r="L16" s="41"/>
      <c r="M16" s="42">
        <v>1.5</v>
      </c>
      <c r="N16" s="42">
        <v>5.4</v>
      </c>
      <c r="O16" s="43">
        <v>235.60000000000201</v>
      </c>
      <c r="P16" s="44">
        <v>1402.5</v>
      </c>
      <c r="Q16" s="44">
        <v>3180.6000000000199</v>
      </c>
      <c r="R16" s="45">
        <v>3.72</v>
      </c>
      <c r="S16" s="46">
        <v>0</v>
      </c>
      <c r="T16" s="39">
        <f t="shared" si="0"/>
        <v>10</v>
      </c>
      <c r="U16" s="47">
        <f t="shared" si="1"/>
        <v>0.95261200064694207</v>
      </c>
      <c r="V16" s="48">
        <f t="shared" si="2"/>
        <v>3.9000000000000004</v>
      </c>
      <c r="W16" s="49">
        <f t="shared" si="3"/>
        <v>9.5261200064694213E-2</v>
      </c>
      <c r="X16" s="44">
        <f t="shared" si="4"/>
        <v>2139.3093482128575</v>
      </c>
      <c r="Y16" s="44">
        <f t="shared" si="5"/>
        <v>1778.1000000000199</v>
      </c>
      <c r="Z16" s="44">
        <f t="shared" si="6"/>
        <v>2874.0275481158224</v>
      </c>
      <c r="AA16" s="50">
        <f t="shared" si="7"/>
        <v>5319.9093482128774</v>
      </c>
      <c r="AB16" s="51">
        <f t="shared" si="8"/>
        <v>2686.7603516086961</v>
      </c>
      <c r="AC16" s="44">
        <f t="shared" si="9"/>
        <v>4973.2722709291174</v>
      </c>
      <c r="AD16" s="44">
        <f t="shared" si="10"/>
        <v>15410.592724899718</v>
      </c>
      <c r="AE16" s="44">
        <f t="shared" si="18"/>
        <v>0</v>
      </c>
      <c r="AF16" s="52">
        <f>HLOOKUP(I16,GasAvoidedCostsWOCC!$A$5:$G$50,G16+1,FALSE)</f>
        <v>7.1400454873872068</v>
      </c>
      <c r="AG16" s="44">
        <f t="shared" si="11"/>
        <v>1682.194716828426</v>
      </c>
      <c r="AH16" s="52">
        <f>HLOOKUP(I16,GasAvoidedCostsWOCC!$A$5:$Q$50,T16+1,FALSE)</f>
        <v>7.1400454873872068</v>
      </c>
      <c r="AI16" s="44">
        <f t="shared" si="12"/>
        <v>0</v>
      </c>
      <c r="AJ16" s="44">
        <f t="shared" si="13"/>
        <v>1682.194716828426</v>
      </c>
      <c r="AK16" s="44">
        <f>HLOOKUP(I16,GasAvoidedCostsWOCC!$A$5:$Q$50,G16+1,FALSE)*J16*L16</f>
        <v>0</v>
      </c>
      <c r="AL16" s="44">
        <f t="shared" si="14"/>
        <v>1682.194716828426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1682.1947168284262</v>
      </c>
      <c r="AN16" s="48">
        <f t="shared" si="15"/>
        <v>17261.006913410987</v>
      </c>
      <c r="AO16" s="47">
        <f t="shared" si="16"/>
        <v>0.62610523332355006</v>
      </c>
      <c r="AP16" s="47">
        <f t="shared" si="17"/>
        <v>3.4707544596560465</v>
      </c>
    </row>
    <row r="17" spans="1:42" ht="13.5" customHeight="1">
      <c r="A17" s="58" t="s">
        <v>261</v>
      </c>
      <c r="B17" s="97" t="s">
        <v>33</v>
      </c>
      <c r="C17" s="98">
        <v>18230700</v>
      </c>
      <c r="D17" s="61" t="s">
        <v>118</v>
      </c>
      <c r="E17" s="38" t="s">
        <v>705</v>
      </c>
      <c r="F17" s="39" t="s">
        <v>706</v>
      </c>
      <c r="G17" s="39">
        <v>10</v>
      </c>
      <c r="H17" s="39"/>
      <c r="I17" s="40" t="s">
        <v>279</v>
      </c>
      <c r="J17" s="41">
        <v>194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>
        <v>3.72</v>
      </c>
      <c r="S17" s="46">
        <v>0</v>
      </c>
      <c r="T17" s="39">
        <f t="shared" si="0"/>
        <v>10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5075.8149212742701</v>
      </c>
      <c r="AE17" s="44">
        <f t="shared" si="18"/>
        <v>0</v>
      </c>
      <c r="AF17" s="52">
        <f>HLOOKUP(I17,GasAvoidedCostsWOCC!$A$5:$G$50,G17+1,FALSE)</f>
        <v>7.1400454873872068</v>
      </c>
      <c r="AG17" s="44">
        <f t="shared" si="11"/>
        <v>0</v>
      </c>
      <c r="AH17" s="52">
        <f>HLOOKUP(I17,GasAvoidedCostsWOCC!$A$5:$Q$50,T17+1,FALSE)</f>
        <v>7.1400454873872068</v>
      </c>
      <c r="AI17" s="44">
        <f t="shared" si="12"/>
        <v>0</v>
      </c>
      <c r="AJ17" s="44">
        <f t="shared" si="13"/>
        <v>0</v>
      </c>
      <c r="AK17" s="44">
        <f>HLOOKUP(I17,GasAvoidedCostsWOCC!$A$5:$Q$50,G17+1,FALSE)*J17*L17</f>
        <v>0</v>
      </c>
      <c r="AL17" s="44">
        <f t="shared" si="14"/>
        <v>0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5075.8149212742701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30169.97</v>
      </c>
      <c r="B18" s="97" t="s">
        <v>33</v>
      </c>
      <c r="C18" s="98">
        <v>18230700</v>
      </c>
      <c r="D18" s="61" t="s">
        <v>118</v>
      </c>
      <c r="E18" s="38" t="s">
        <v>707</v>
      </c>
      <c r="F18" s="39" t="s">
        <v>708</v>
      </c>
      <c r="G18" s="39">
        <v>10</v>
      </c>
      <c r="H18" s="39"/>
      <c r="I18" s="40" t="s">
        <v>279</v>
      </c>
      <c r="J18" s="41">
        <v>349</v>
      </c>
      <c r="K18" s="41">
        <v>1.6</v>
      </c>
      <c r="L18" s="41"/>
      <c r="M18" s="42">
        <v>5</v>
      </c>
      <c r="N18" s="42">
        <v>17.399999999999999</v>
      </c>
      <c r="O18" s="43">
        <v>558.400000000001</v>
      </c>
      <c r="P18" s="44">
        <v>3000</v>
      </c>
      <c r="Q18" s="44">
        <v>6072.6</v>
      </c>
      <c r="R18" s="45">
        <v>3.72</v>
      </c>
      <c r="S18" s="46">
        <v>0</v>
      </c>
      <c r="T18" s="39">
        <f t="shared" si="0"/>
        <v>10</v>
      </c>
      <c r="U18" s="47">
        <f t="shared" si="1"/>
        <v>2.2578036551835692</v>
      </c>
      <c r="V18" s="48">
        <f t="shared" si="2"/>
        <v>12.399999999999999</v>
      </c>
      <c r="W18" s="49">
        <f t="shared" si="3"/>
        <v>0.22578036551835692</v>
      </c>
      <c r="X18" s="44">
        <f t="shared" si="4"/>
        <v>5070.4174025553975</v>
      </c>
      <c r="Y18" s="44">
        <f t="shared" si="5"/>
        <v>3072.6000000000004</v>
      </c>
      <c r="Z18" s="44">
        <f t="shared" si="6"/>
        <v>6811.7868542778633</v>
      </c>
      <c r="AA18" s="50">
        <f t="shared" si="7"/>
        <v>11143.017402555397</v>
      </c>
      <c r="AB18" s="51">
        <f t="shared" si="8"/>
        <v>6367.9413426922156</v>
      </c>
      <c r="AC18" s="44">
        <f t="shared" si="9"/>
        <v>10416.955597415534</v>
      </c>
      <c r="AD18" s="44">
        <f t="shared" si="10"/>
        <v>9131.234059405775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3987.0014001570162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3987.0014001570162</v>
      </c>
      <c r="AK18" s="44">
        <f>HLOOKUP(I18,GasAvoidedCostsWOCC!$A$5:$Q$50,G18+1,FALSE)*J18*L18</f>
        <v>0</v>
      </c>
      <c r="AL18" s="44">
        <f t="shared" si="14"/>
        <v>3987.0014001570162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3987.0014001570166</v>
      </c>
      <c r="AN18" s="48">
        <f t="shared" si="15"/>
        <v>13516.935599578494</v>
      </c>
      <c r="AO18" s="47">
        <f t="shared" si="16"/>
        <v>0.62610523332355417</v>
      </c>
      <c r="AP18" s="47">
        <f t="shared" si="17"/>
        <v>1.2975898258539251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33973.920000000027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0.62610523332355439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3.5257390576125798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09" priority="4">
      <formula>ISTEXT(J5)</formula>
    </cfRule>
    <cfRule type="notContainsBlanks" dxfId="108" priority="5">
      <formula>LEN(TRIM(J5))&gt;0</formula>
    </cfRule>
  </conditionalFormatting>
  <conditionalFormatting sqref="M5:N24 R5:S24">
    <cfRule type="expression" dxfId="107" priority="2">
      <formula>ISTEXT(M5)</formula>
    </cfRule>
  </conditionalFormatting>
  <conditionalFormatting sqref="M5:N24 R5:S24">
    <cfRule type="notContainsBlanks" dxfId="106" priority="3">
      <formula>LEN(TRIM(M5))&gt;0</formula>
    </cfRule>
  </conditionalFormatting>
  <conditionalFormatting sqref="R5:S24">
    <cfRule type="expression" dxfId="10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82"/>
  <sheetViews>
    <sheetView topLeftCell="V1" zoomScale="85" zoomScaleNormal="85" workbookViewId="0">
      <selection activeCell="AM5" sqref="AM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18230637</v>
      </c>
      <c r="D2" s="20" t="s">
        <v>82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18230637</v>
      </c>
      <c r="D5" s="61" t="s">
        <v>82</v>
      </c>
      <c r="E5" s="38" t="s">
        <v>1714</v>
      </c>
      <c r="F5" s="39" t="s">
        <v>1715</v>
      </c>
      <c r="G5" s="39">
        <v>30</v>
      </c>
      <c r="H5" s="39"/>
      <c r="I5" s="40" t="s">
        <v>283</v>
      </c>
      <c r="J5" s="41">
        <v>41</v>
      </c>
      <c r="K5" s="41">
        <v>0.64</v>
      </c>
      <c r="L5" s="41"/>
      <c r="M5" s="42">
        <v>50</v>
      </c>
      <c r="N5" s="42">
        <v>20.5</v>
      </c>
      <c r="O5" s="43">
        <v>26.24</v>
      </c>
      <c r="P5" s="44">
        <v>50</v>
      </c>
      <c r="Q5" s="44">
        <v>840.5</v>
      </c>
      <c r="R5" s="45">
        <v>0.24</v>
      </c>
      <c r="S5" s="46">
        <v>0</v>
      </c>
      <c r="T5" s="39">
        <f t="shared" ref="T5:T24" si="0">G5+H5</f>
        <v>30</v>
      </c>
      <c r="U5" s="47">
        <f t="shared" ref="U5:U24" si="1">(O5/$A$10)*T5</f>
        <v>2.7684464626344129E-3</v>
      </c>
      <c r="V5" s="48">
        <f t="shared" ref="V5:V24" si="2">N5-M5</f>
        <v>-29.5</v>
      </c>
      <c r="W5" s="49">
        <f t="shared" ref="W5:W24" si="3">(O5/A$10)</f>
        <v>9.2281548754480434E-5</v>
      </c>
      <c r="X5" s="44">
        <f t="shared" ref="X5:X24" si="4">W5*A$8</f>
        <v>12.65710190921523</v>
      </c>
      <c r="Y5" s="44">
        <f t="shared" ref="Y5:Y24" si="5">Q5-P5</f>
        <v>790.5</v>
      </c>
      <c r="Z5" s="44">
        <f t="shared" ref="Z5:Z24" si="6">X5+(A$6*W5)</f>
        <v>216.61788709014897</v>
      </c>
      <c r="AA5" s="50">
        <f t="shared" ref="AA5:AA24" si="7">Q5+X5</f>
        <v>853.15710190921527</v>
      </c>
      <c r="AB5" s="51">
        <f t="shared" ref="AB5:AB24" si="8">Z5/(1+GasDiscountRate)^1</f>
        <v>202.50340010297182</v>
      </c>
      <c r="AC5" s="44">
        <f t="shared" ref="AC5:AC24" si="9">AA5/(1+GasDiscountRate)^1</f>
        <v>797.56670272900362</v>
      </c>
      <c r="AD5" s="44">
        <f t="shared" ref="AD5:AD24" si="10">-PV(GasDiscountRate,T5,R5)*J5</f>
        <v>122.47385074939528</v>
      </c>
      <c r="AE5" s="44">
        <v>0</v>
      </c>
      <c r="AF5" s="52">
        <f>HLOOKUP(I5,GasAvoidedCostsWOCC!$A$5:$G$50,G5+1,FALSE)</f>
        <v>18.94929753071774</v>
      </c>
      <c r="AG5" s="44">
        <f t="shared" ref="AG5:AG24" si="11">AF5*J5*K5</f>
        <v>497.22956720603349</v>
      </c>
      <c r="AH5" s="52">
        <f>HLOOKUP(I5,GasAvoidedCostsWOCC!$A$5:$Q$50,T5+1,FALSE)</f>
        <v>18.94929753071774</v>
      </c>
      <c r="AI5" s="44">
        <f t="shared" ref="AI5:AI24" si="12">AH5*J5*L5</f>
        <v>0</v>
      </c>
      <c r="AJ5" s="44">
        <f>AG5+AI5</f>
        <v>497.22956720603349</v>
      </c>
      <c r="AK5" s="44">
        <f>HLOOKUP(I5,GasAvoidedCostsWOCC!$A$5:$Q$50,G5+1,FALSE)*J5*L5</f>
        <v>0</v>
      </c>
      <c r="AL5" s="44">
        <f>AG5+AI5-AK5</f>
        <v>497.22956720603349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497.22956720603349</v>
      </c>
      <c r="AN5" s="48">
        <f>AM5*1.1+AD5+AE5</f>
        <v>669.4263746760322</v>
      </c>
      <c r="AO5" s="47">
        <f>IFERROR(AM5/AB5,0)</f>
        <v>2.4554134249261748</v>
      </c>
      <c r="AP5" s="47">
        <f>AN5/AC5</f>
        <v>0.83933591057084189</v>
      </c>
    </row>
    <row r="6" spans="1:42" ht="13.5" customHeight="1">
      <c r="A6" s="53">
        <f>SUMIF('Program Costs'!D:D,C2,'Program Costs'!L:L)</f>
        <v>2210201.15</v>
      </c>
      <c r="B6" s="97" t="s">
        <v>33</v>
      </c>
      <c r="C6" s="98">
        <v>18230637</v>
      </c>
      <c r="D6" s="61" t="s">
        <v>82</v>
      </c>
      <c r="E6" s="38" t="s">
        <v>1716</v>
      </c>
      <c r="F6" s="39" t="s">
        <v>1715</v>
      </c>
      <c r="G6" s="39">
        <v>45</v>
      </c>
      <c r="H6" s="39"/>
      <c r="I6" s="40" t="s">
        <v>283</v>
      </c>
      <c r="J6" s="41">
        <v>35114.79</v>
      </c>
      <c r="K6" s="41">
        <v>0.64</v>
      </c>
      <c r="L6" s="41"/>
      <c r="M6" s="42">
        <v>50</v>
      </c>
      <c r="N6" s="42">
        <v>20.5</v>
      </c>
      <c r="O6" s="43">
        <v>22473.47</v>
      </c>
      <c r="P6" s="44">
        <v>83900</v>
      </c>
      <c r="Q6" s="44">
        <v>719853.08</v>
      </c>
      <c r="R6" s="45">
        <v>0</v>
      </c>
      <c r="S6" s="46">
        <v>0</v>
      </c>
      <c r="T6" s="39">
        <f t="shared" si="0"/>
        <v>45</v>
      </c>
      <c r="U6" s="47">
        <f t="shared" si="1"/>
        <v>3.556589092489745</v>
      </c>
      <c r="V6" s="48">
        <f t="shared" si="2"/>
        <v>-29.5</v>
      </c>
      <c r="W6" s="49">
        <f t="shared" si="3"/>
        <v>7.9035313166438775E-2</v>
      </c>
      <c r="X6" s="44">
        <f t="shared" si="4"/>
        <v>10840.282013860182</v>
      </c>
      <c r="Y6" s="44">
        <f t="shared" si="5"/>
        <v>635953.07999999996</v>
      </c>
      <c r="Z6" s="44">
        <f t="shared" si="6"/>
        <v>185524.2220649333</v>
      </c>
      <c r="AA6" s="50">
        <f t="shared" si="7"/>
        <v>730693.36201386014</v>
      </c>
      <c r="AB6" s="51">
        <f t="shared" si="8"/>
        <v>173435.75027104167</v>
      </c>
      <c r="AC6" s="44">
        <f t="shared" si="9"/>
        <v>683082.51099734509</v>
      </c>
      <c r="AD6" s="44">
        <f t="shared" si="10"/>
        <v>0</v>
      </c>
      <c r="AE6" s="44">
        <v>0</v>
      </c>
      <c r="AF6" s="52">
        <f>HLOOKUP(I6,GasAvoidedCostsWOCC!$A$5:$G$50,G6+1,FALSE)</f>
        <v>27.444232870165703</v>
      </c>
      <c r="AG6" s="44">
        <f t="shared" si="11"/>
        <v>616767.02332605817</v>
      </c>
      <c r="AH6" s="52">
        <f>HLOOKUP(I6,GasAvoidedCostsWOCC!$A$5:$Q$50,T6+1,FALSE)</f>
        <v>27.444232870165703</v>
      </c>
      <c r="AI6" s="44">
        <f t="shared" si="12"/>
        <v>0</v>
      </c>
      <c r="AJ6" s="44">
        <f t="shared" ref="AJ6:AJ24" si="13">AG6+AI6</f>
        <v>616767.02332605817</v>
      </c>
      <c r="AK6" s="44">
        <f>HLOOKUP(I6,GasAvoidedCostsWOCC!$A$5:$Q$50,G6+1,FALSE)*J6*L6</f>
        <v>0</v>
      </c>
      <c r="AL6" s="44">
        <f t="shared" ref="AL6:AL24" si="14">AG6+AI6-AK6</f>
        <v>616767.02332605817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616767.02332605817</v>
      </c>
      <c r="AN6" s="48">
        <f t="shared" ref="AN6:AN24" si="15">AM6*1.1+AD6+AE6</f>
        <v>678443.72565866401</v>
      </c>
      <c r="AO6" s="47">
        <f t="shared" ref="AO6:AO24" si="16">IFERROR(AM6/AB6,0)</f>
        <v>3.5561700650655235</v>
      </c>
      <c r="AP6" s="47">
        <f t="shared" ref="AP6:AP24" si="17">AN6/AC6</f>
        <v>0.99320904098114271</v>
      </c>
    </row>
    <row r="7" spans="1:42" ht="13.5" customHeight="1">
      <c r="A7" s="36" t="s">
        <v>249</v>
      </c>
      <c r="B7" s="97" t="s">
        <v>33</v>
      </c>
      <c r="C7" s="98">
        <v>18230637</v>
      </c>
      <c r="D7" s="61" t="s">
        <v>82</v>
      </c>
      <c r="E7" s="38" t="s">
        <v>1717</v>
      </c>
      <c r="F7" s="39" t="s">
        <v>1715</v>
      </c>
      <c r="G7" s="39">
        <v>45</v>
      </c>
      <c r="H7" s="39"/>
      <c r="I7" s="40" t="s">
        <v>283</v>
      </c>
      <c r="J7" s="41">
        <v>124587.22</v>
      </c>
      <c r="K7" s="41">
        <v>0.38</v>
      </c>
      <c r="L7" s="41"/>
      <c r="M7" s="42">
        <v>50</v>
      </c>
      <c r="N7" s="42">
        <v>22.6</v>
      </c>
      <c r="O7" s="43">
        <v>47480.11</v>
      </c>
      <c r="P7" s="44">
        <v>324589</v>
      </c>
      <c r="Q7" s="44">
        <v>2815671.14</v>
      </c>
      <c r="R7" s="45">
        <v>0</v>
      </c>
      <c r="S7" s="46">
        <v>0</v>
      </c>
      <c r="T7" s="39">
        <f t="shared" si="0"/>
        <v>45</v>
      </c>
      <c r="U7" s="47">
        <f t="shared" si="1"/>
        <v>7.5140706502473025</v>
      </c>
      <c r="V7" s="48">
        <f t="shared" si="2"/>
        <v>-27.4</v>
      </c>
      <c r="W7" s="49">
        <f t="shared" si="3"/>
        <v>0.16697934778327339</v>
      </c>
      <c r="X7" s="44">
        <f t="shared" si="4"/>
        <v>22902.461544616963</v>
      </c>
      <c r="Y7" s="44">
        <f t="shared" si="5"/>
        <v>2491082.14</v>
      </c>
      <c r="Z7" s="44">
        <f t="shared" si="6"/>
        <v>391960.40804145776</v>
      </c>
      <c r="AA7" s="50">
        <f t="shared" si="7"/>
        <v>2838573.6015446172</v>
      </c>
      <c r="AB7" s="51">
        <f t="shared" si="8"/>
        <v>366420.87318075885</v>
      </c>
      <c r="AC7" s="44">
        <f t="shared" si="9"/>
        <v>2653616.5294424766</v>
      </c>
      <c r="AD7" s="44">
        <f t="shared" si="10"/>
        <v>0</v>
      </c>
      <c r="AE7" s="44">
        <v>0</v>
      </c>
      <c r="AF7" s="52">
        <f>HLOOKUP(I7,GasAvoidedCostsWOCC!$A$5:$G$50,G7+1,FALSE)</f>
        <v>27.444232870165703</v>
      </c>
      <c r="AG7" s="44">
        <f t="shared" si="11"/>
        <v>1299296.257764095</v>
      </c>
      <c r="AH7" s="52">
        <f>HLOOKUP(I7,GasAvoidedCostsWOCC!$A$5:$Q$50,T7+1,FALSE)</f>
        <v>27.444232870165703</v>
      </c>
      <c r="AI7" s="44">
        <f t="shared" si="12"/>
        <v>0</v>
      </c>
      <c r="AJ7" s="44">
        <f t="shared" si="13"/>
        <v>1299296.257764095</v>
      </c>
      <c r="AK7" s="44">
        <f>HLOOKUP(I7,GasAvoidedCostsWOCC!$A$5:$Q$50,G7+1,FALSE)*J7*L7</f>
        <v>0</v>
      </c>
      <c r="AL7" s="44">
        <f t="shared" si="14"/>
        <v>1299296.257764095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1299296.257764095</v>
      </c>
      <c r="AN7" s="48">
        <f t="shared" si="15"/>
        <v>1429225.8835405046</v>
      </c>
      <c r="AO7" s="47">
        <f t="shared" si="16"/>
        <v>3.5459122360726978</v>
      </c>
      <c r="AP7" s="47">
        <f t="shared" si="17"/>
        <v>0.53859548570146432</v>
      </c>
    </row>
    <row r="8" spans="1:42" ht="13.5" customHeight="1">
      <c r="A8" s="53">
        <f>SUMIF('Program Costs'!D:D,C2,'Program Costs'!O:O)</f>
        <v>137157.45000000019</v>
      </c>
      <c r="B8" s="97" t="s">
        <v>33</v>
      </c>
      <c r="C8" s="98">
        <v>18230637</v>
      </c>
      <c r="D8" s="61" t="s">
        <v>82</v>
      </c>
      <c r="E8" s="38" t="s">
        <v>1718</v>
      </c>
      <c r="F8" s="39" t="s">
        <v>1719</v>
      </c>
      <c r="G8" s="39">
        <v>25</v>
      </c>
      <c r="H8" s="39"/>
      <c r="I8" s="40" t="s">
        <v>283</v>
      </c>
      <c r="J8" s="41">
        <v>234.1</v>
      </c>
      <c r="K8" s="41">
        <v>0.4</v>
      </c>
      <c r="L8" s="41"/>
      <c r="M8" s="42">
        <v>200</v>
      </c>
      <c r="N8" s="42">
        <v>17.809999999999999</v>
      </c>
      <c r="O8" s="43">
        <v>93.64</v>
      </c>
      <c r="P8" s="44">
        <v>4000</v>
      </c>
      <c r="Q8" s="44">
        <v>4169.32</v>
      </c>
      <c r="R8" s="45">
        <v>0</v>
      </c>
      <c r="S8" s="46">
        <v>0</v>
      </c>
      <c r="T8" s="39">
        <f t="shared" si="0"/>
        <v>25</v>
      </c>
      <c r="U8" s="47">
        <f t="shared" si="1"/>
        <v>8.2328927452072678E-3</v>
      </c>
      <c r="V8" s="48">
        <f t="shared" si="2"/>
        <v>-182.19</v>
      </c>
      <c r="W8" s="49">
        <f t="shared" si="3"/>
        <v>3.293157098082907E-4</v>
      </c>
      <c r="X8" s="44">
        <f t="shared" si="4"/>
        <v>45.168103002245203</v>
      </c>
      <c r="Y8" s="44">
        <f t="shared" si="5"/>
        <v>169.31999999999971</v>
      </c>
      <c r="Z8" s="44">
        <f t="shared" si="6"/>
        <v>773.02206353359554</v>
      </c>
      <c r="AA8" s="50">
        <f t="shared" si="7"/>
        <v>4214.4881030022452</v>
      </c>
      <c r="AB8" s="51">
        <f t="shared" si="8"/>
        <v>722.65313969673321</v>
      </c>
      <c r="AC8" s="44">
        <f t="shared" si="9"/>
        <v>3939.8785668900109</v>
      </c>
      <c r="AD8" s="44">
        <f t="shared" si="10"/>
        <v>0</v>
      </c>
      <c r="AE8" s="44">
        <v>0</v>
      </c>
      <c r="AF8" s="52">
        <f>HLOOKUP(I8,GasAvoidedCostsWOCC!$A$5:$G$50,G8+1,FALSE)</f>
        <v>16.472554524074432</v>
      </c>
      <c r="AG8" s="44">
        <f t="shared" si="11"/>
        <v>1542.4900056343299</v>
      </c>
      <c r="AH8" s="52">
        <f>HLOOKUP(I8,GasAvoidedCostsWOCC!$A$5:$Q$50,T8+1,FALSE)</f>
        <v>16.472554524074432</v>
      </c>
      <c r="AI8" s="44">
        <f t="shared" si="12"/>
        <v>0</v>
      </c>
      <c r="AJ8" s="44">
        <f t="shared" si="13"/>
        <v>1542.4900056343299</v>
      </c>
      <c r="AK8" s="44">
        <f>HLOOKUP(I8,GasAvoidedCostsWOCC!$A$5:$Q$50,G8+1,FALSE)*J8*L8</f>
        <v>0</v>
      </c>
      <c r="AL8" s="44">
        <f t="shared" si="14"/>
        <v>1542.4900056343299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1542.4900056343299</v>
      </c>
      <c r="AN8" s="48">
        <f t="shared" si="15"/>
        <v>1696.739006197763</v>
      </c>
      <c r="AO8" s="47">
        <f t="shared" si="16"/>
        <v>2.1344818432279244</v>
      </c>
      <c r="AP8" s="47">
        <f t="shared" si="17"/>
        <v>0.43065769093921691</v>
      </c>
    </row>
    <row r="9" spans="1:42" ht="13.5" customHeight="1">
      <c r="A9" s="36" t="s">
        <v>317</v>
      </c>
      <c r="B9" s="97" t="s">
        <v>33</v>
      </c>
      <c r="C9" s="98">
        <v>18230637</v>
      </c>
      <c r="D9" s="61" t="s">
        <v>82</v>
      </c>
      <c r="E9" s="38" t="s">
        <v>1720</v>
      </c>
      <c r="F9" s="39" t="s">
        <v>1719</v>
      </c>
      <c r="G9" s="39">
        <v>25</v>
      </c>
      <c r="H9" s="39"/>
      <c r="I9" s="40" t="s">
        <v>283</v>
      </c>
      <c r="J9" s="41">
        <v>1302.32</v>
      </c>
      <c r="K9" s="41">
        <v>0.76</v>
      </c>
      <c r="L9" s="41"/>
      <c r="M9" s="42">
        <v>200</v>
      </c>
      <c r="N9" s="42">
        <v>18.53</v>
      </c>
      <c r="O9" s="43">
        <v>994.58</v>
      </c>
      <c r="P9" s="44">
        <v>13942.27</v>
      </c>
      <c r="Q9" s="44">
        <v>24131.99</v>
      </c>
      <c r="R9" s="45">
        <v>0</v>
      </c>
      <c r="S9" s="46">
        <v>0</v>
      </c>
      <c r="T9" s="39">
        <f t="shared" si="0"/>
        <v>25</v>
      </c>
      <c r="U9" s="47">
        <f t="shared" si="1"/>
        <v>8.7444152782232429E-2</v>
      </c>
      <c r="V9" s="48">
        <f t="shared" si="2"/>
        <v>-181.47</v>
      </c>
      <c r="W9" s="49">
        <f t="shared" si="3"/>
        <v>3.497766111289297E-3</v>
      </c>
      <c r="X9" s="44">
        <f t="shared" si="4"/>
        <v>479.74468052085683</v>
      </c>
      <c r="Y9" s="44">
        <f t="shared" si="5"/>
        <v>10189.720000000001</v>
      </c>
      <c r="Z9" s="44">
        <f t="shared" si="6"/>
        <v>8210.5113621234887</v>
      </c>
      <c r="AA9" s="50">
        <f t="shared" si="7"/>
        <v>24611.734680520858</v>
      </c>
      <c r="AB9" s="51">
        <f t="shared" si="8"/>
        <v>7675.527121738327</v>
      </c>
      <c r="AC9" s="44">
        <f t="shared" si="9"/>
        <v>23008.072058073158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16.472554524074432</v>
      </c>
      <c r="AG9" s="44">
        <f t="shared" si="11"/>
        <v>16303.928277922387</v>
      </c>
      <c r="AH9" s="52">
        <f>HLOOKUP(I9,GasAvoidedCostsWOCC!$A$5:$Q$50,T9+1,FALSE)</f>
        <v>16.472554524074432</v>
      </c>
      <c r="AI9" s="44">
        <f t="shared" si="12"/>
        <v>0</v>
      </c>
      <c r="AJ9" s="44">
        <f t="shared" si="13"/>
        <v>16303.928277922387</v>
      </c>
      <c r="AK9" s="44">
        <f>HLOOKUP(I9,GasAvoidedCostsWOCC!$A$5:$Q$50,G9+1,FALSE)*J9*L9</f>
        <v>0</v>
      </c>
      <c r="AL9" s="44">
        <f t="shared" si="14"/>
        <v>16303.928277922387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16303.928277922387</v>
      </c>
      <c r="AN9" s="48">
        <f t="shared" si="15"/>
        <v>17934.321105714625</v>
      </c>
      <c r="AO9" s="47">
        <f t="shared" si="16"/>
        <v>2.1241444423728293</v>
      </c>
      <c r="AP9" s="47">
        <f t="shared" si="17"/>
        <v>0.77947952616141791</v>
      </c>
    </row>
    <row r="10" spans="1:42" ht="13.5" customHeight="1">
      <c r="A10" s="54">
        <f>SUM(O5:O999)</f>
        <v>284347.2</v>
      </c>
      <c r="B10" s="97" t="s">
        <v>33</v>
      </c>
      <c r="C10" s="98">
        <v>18230637</v>
      </c>
      <c r="D10" s="61" t="s">
        <v>82</v>
      </c>
      <c r="E10" s="38" t="s">
        <v>1721</v>
      </c>
      <c r="F10" s="39" t="s">
        <v>1722</v>
      </c>
      <c r="G10" s="39">
        <v>45</v>
      </c>
      <c r="H10" s="39"/>
      <c r="I10" s="40" t="s">
        <v>283</v>
      </c>
      <c r="J10" s="41">
        <v>76334</v>
      </c>
      <c r="K10" s="41">
        <v>0.1</v>
      </c>
      <c r="L10" s="41"/>
      <c r="M10" s="42">
        <v>0.5</v>
      </c>
      <c r="N10" s="42">
        <v>1.24</v>
      </c>
      <c r="O10" s="43">
        <v>7633.4</v>
      </c>
      <c r="P10" s="44">
        <v>37380.639999999999</v>
      </c>
      <c r="Q10" s="44">
        <v>94654.16</v>
      </c>
      <c r="R10" s="45">
        <v>0</v>
      </c>
      <c r="S10" s="46">
        <v>0</v>
      </c>
      <c r="T10" s="39">
        <f t="shared" si="0"/>
        <v>45</v>
      </c>
      <c r="U10" s="47">
        <f t="shared" si="1"/>
        <v>1.2080407333006971</v>
      </c>
      <c r="V10" s="48">
        <f t="shared" si="2"/>
        <v>0.74</v>
      </c>
      <c r="W10" s="49">
        <f t="shared" si="3"/>
        <v>2.6845349628904381E-2</v>
      </c>
      <c r="X10" s="44">
        <f t="shared" si="4"/>
        <v>3682.039699458976</v>
      </c>
      <c r="Y10" s="44">
        <f t="shared" si="5"/>
        <v>57273.520000000004</v>
      </c>
      <c r="Z10" s="44">
        <f t="shared" si="6"/>
        <v>63015.662321415512</v>
      </c>
      <c r="AA10" s="50">
        <f t="shared" si="7"/>
        <v>98336.199699458986</v>
      </c>
      <c r="AB10" s="51">
        <f t="shared" si="8"/>
        <v>58909.659083308878</v>
      </c>
      <c r="AC10" s="44">
        <f t="shared" si="9"/>
        <v>91928.764793361668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27.444232870165703</v>
      </c>
      <c r="AG10" s="44">
        <f t="shared" si="11"/>
        <v>209492.80719112291</v>
      </c>
      <c r="AH10" s="52">
        <f>HLOOKUP(I10,GasAvoidedCostsWOCC!$A$5:$Q$50,T10+1,FALSE)</f>
        <v>27.444232870165703</v>
      </c>
      <c r="AI10" s="44">
        <f t="shared" si="12"/>
        <v>0</v>
      </c>
      <c r="AJ10" s="44">
        <f t="shared" si="13"/>
        <v>209492.80719112291</v>
      </c>
      <c r="AK10" s="44">
        <f>HLOOKUP(I10,GasAvoidedCostsWOCC!$A$5:$Q$50,G10+1,FALSE)*J10*L10</f>
        <v>0</v>
      </c>
      <c r="AL10" s="44">
        <f t="shared" si="14"/>
        <v>209492.80719112291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209492.80719112288</v>
      </c>
      <c r="AN10" s="48">
        <f t="shared" si="15"/>
        <v>230442.08791023519</v>
      </c>
      <c r="AO10" s="47">
        <f t="shared" si="16"/>
        <v>3.5561707613154283</v>
      </c>
      <c r="AP10" s="47">
        <f t="shared" si="17"/>
        <v>2.5067462662880877</v>
      </c>
    </row>
    <row r="11" spans="1:42" ht="13.5" customHeight="1">
      <c r="A11" s="36" t="s">
        <v>252</v>
      </c>
      <c r="B11" s="97" t="s">
        <v>33</v>
      </c>
      <c r="C11" s="98">
        <v>18230637</v>
      </c>
      <c r="D11" s="61" t="s">
        <v>82</v>
      </c>
      <c r="E11" s="38" t="s">
        <v>1723</v>
      </c>
      <c r="F11" s="39" t="s">
        <v>1722</v>
      </c>
      <c r="G11" s="39">
        <v>45</v>
      </c>
      <c r="H11" s="39"/>
      <c r="I11" s="40" t="s">
        <v>283</v>
      </c>
      <c r="J11" s="41">
        <v>287952</v>
      </c>
      <c r="K11" s="41">
        <v>0.09</v>
      </c>
      <c r="L11" s="41"/>
      <c r="M11" s="42">
        <v>0.5</v>
      </c>
      <c r="N11" s="42">
        <v>1.49</v>
      </c>
      <c r="O11" s="43">
        <v>26606.720000000001</v>
      </c>
      <c r="P11" s="44">
        <v>146614.46</v>
      </c>
      <c r="Q11" s="44">
        <v>429048.48</v>
      </c>
      <c r="R11" s="45">
        <v>0</v>
      </c>
      <c r="S11" s="46">
        <v>0</v>
      </c>
      <c r="T11" s="39">
        <f t="shared" si="0"/>
        <v>45</v>
      </c>
      <c r="U11" s="47">
        <f t="shared" si="1"/>
        <v>4.2107057850402612</v>
      </c>
      <c r="V11" s="48">
        <f t="shared" si="2"/>
        <v>0.99</v>
      </c>
      <c r="W11" s="49">
        <f t="shared" si="3"/>
        <v>9.3571239667561354E-2</v>
      </c>
      <c r="X11" s="44">
        <f t="shared" si="4"/>
        <v>12833.99262614158</v>
      </c>
      <c r="Y11" s="44">
        <f t="shared" si="5"/>
        <v>282434.02</v>
      </c>
      <c r="Z11" s="44">
        <f t="shared" si="6"/>
        <v>219645.25414631129</v>
      </c>
      <c r="AA11" s="50">
        <f t="shared" si="7"/>
        <v>441882.47262614156</v>
      </c>
      <c r="AB11" s="51">
        <f t="shared" si="8"/>
        <v>205333.50859709384</v>
      </c>
      <c r="AC11" s="44">
        <f t="shared" si="9"/>
        <v>413090.09313465602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27.444232870165703</v>
      </c>
      <c r="AG11" s="44">
        <f t="shared" si="11"/>
        <v>711235.95690869587</v>
      </c>
      <c r="AH11" s="52">
        <f>HLOOKUP(I11,GasAvoidedCostsWOCC!$A$5:$Q$50,T11+1,FALSE)</f>
        <v>27.444232870165703</v>
      </c>
      <c r="AI11" s="44">
        <f t="shared" si="12"/>
        <v>0</v>
      </c>
      <c r="AJ11" s="44">
        <f t="shared" si="13"/>
        <v>711235.95690869587</v>
      </c>
      <c r="AK11" s="44">
        <f>HLOOKUP(I11,GasAvoidedCostsWOCC!$A$5:$Q$50,G11+1,FALSE)*J11*L11</f>
        <v>0</v>
      </c>
      <c r="AL11" s="44">
        <f t="shared" si="14"/>
        <v>711235.95690869587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711235.95690869587</v>
      </c>
      <c r="AN11" s="48">
        <f t="shared" si="15"/>
        <v>782359.55259956548</v>
      </c>
      <c r="AO11" s="47">
        <f t="shared" si="16"/>
        <v>3.463808521892477</v>
      </c>
      <c r="AP11" s="47">
        <f t="shared" si="17"/>
        <v>1.8939199114236267</v>
      </c>
    </row>
    <row r="12" spans="1:42" ht="13.5" customHeight="1">
      <c r="A12" s="55">
        <f>SUM(P5:P1000)</f>
        <v>2116094.2899999996</v>
      </c>
      <c r="B12" s="97" t="s">
        <v>33</v>
      </c>
      <c r="C12" s="98">
        <v>18230637</v>
      </c>
      <c r="D12" s="61" t="s">
        <v>82</v>
      </c>
      <c r="E12" s="38" t="s">
        <v>717</v>
      </c>
      <c r="F12" s="39" t="s">
        <v>718</v>
      </c>
      <c r="G12" s="39">
        <v>45</v>
      </c>
      <c r="H12" s="39"/>
      <c r="I12" s="40" t="s">
        <v>283</v>
      </c>
      <c r="J12" s="41">
        <v>93886</v>
      </c>
      <c r="K12" s="41">
        <v>0.03</v>
      </c>
      <c r="L12" s="41"/>
      <c r="M12" s="42">
        <v>0.5</v>
      </c>
      <c r="N12" s="42">
        <v>1.0900000000000001</v>
      </c>
      <c r="O12" s="43">
        <v>2816.58</v>
      </c>
      <c r="P12" s="44">
        <v>47582.29</v>
      </c>
      <c r="Q12" s="44">
        <v>102335.74</v>
      </c>
      <c r="R12" s="45">
        <v>0</v>
      </c>
      <c r="S12" s="46">
        <v>0</v>
      </c>
      <c r="T12" s="39">
        <f t="shared" si="0"/>
        <v>45</v>
      </c>
      <c r="U12" s="47">
        <f t="shared" si="1"/>
        <v>0.4457441465926163</v>
      </c>
      <c r="V12" s="48">
        <f t="shared" si="2"/>
        <v>0.59000000000000008</v>
      </c>
      <c r="W12" s="49">
        <f t="shared" si="3"/>
        <v>9.9054254798359182E-3</v>
      </c>
      <c r="X12" s="44">
        <f t="shared" si="4"/>
        <v>1358.6028999793227</v>
      </c>
      <c r="Y12" s="44">
        <f t="shared" si="5"/>
        <v>54753.450000000004</v>
      </c>
      <c r="Z12" s="44">
        <f t="shared" si="6"/>
        <v>23251.585686751972</v>
      </c>
      <c r="AA12" s="50">
        <f t="shared" si="7"/>
        <v>103694.34289997933</v>
      </c>
      <c r="AB12" s="51">
        <f t="shared" si="8"/>
        <v>21736.548272180957</v>
      </c>
      <c r="AC12" s="44">
        <f t="shared" si="9"/>
        <v>96937.779657828665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27.444232870165703</v>
      </c>
      <c r="AG12" s="44">
        <f t="shared" si="11"/>
        <v>77298.877417451309</v>
      </c>
      <c r="AH12" s="52">
        <f>HLOOKUP(I12,GasAvoidedCostsWOCC!$A$5:$Q$50,T12+1,FALSE)</f>
        <v>27.444232870165703</v>
      </c>
      <c r="AI12" s="44">
        <f t="shared" si="12"/>
        <v>0</v>
      </c>
      <c r="AJ12" s="44">
        <f t="shared" si="13"/>
        <v>77298.877417451309</v>
      </c>
      <c r="AK12" s="44">
        <f>HLOOKUP(I12,GasAvoidedCostsWOCC!$A$5:$Q$50,G12+1,FALSE)*J12*L12</f>
        <v>0</v>
      </c>
      <c r="AL12" s="44">
        <f t="shared" si="14"/>
        <v>77298.877417451309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77298.877417451309</v>
      </c>
      <c r="AN12" s="48">
        <f t="shared" si="15"/>
        <v>85028.765159196453</v>
      </c>
      <c r="AO12" s="47">
        <f t="shared" si="16"/>
        <v>3.5561707613154283</v>
      </c>
      <c r="AP12" s="47">
        <f t="shared" si="17"/>
        <v>0.87714785153251196</v>
      </c>
    </row>
    <row r="13" spans="1:42" ht="13.5" customHeight="1">
      <c r="A13" s="56" t="s">
        <v>255</v>
      </c>
      <c r="B13" s="97" t="s">
        <v>33</v>
      </c>
      <c r="C13" s="98">
        <v>18230637</v>
      </c>
      <c r="D13" s="61" t="s">
        <v>82</v>
      </c>
      <c r="E13" s="38" t="s">
        <v>719</v>
      </c>
      <c r="F13" s="39" t="s">
        <v>718</v>
      </c>
      <c r="G13" s="39">
        <v>45</v>
      </c>
      <c r="H13" s="39"/>
      <c r="I13" s="40" t="s">
        <v>283</v>
      </c>
      <c r="J13" s="41">
        <v>419368</v>
      </c>
      <c r="K13" s="41">
        <v>0.03</v>
      </c>
      <c r="L13" s="41"/>
      <c r="M13" s="42">
        <v>0.5</v>
      </c>
      <c r="N13" s="42">
        <v>1.24</v>
      </c>
      <c r="O13" s="43">
        <v>13461.79</v>
      </c>
      <c r="P13" s="44">
        <v>207449.60000000001</v>
      </c>
      <c r="Q13" s="44">
        <v>520016.32</v>
      </c>
      <c r="R13" s="45">
        <v>0</v>
      </c>
      <c r="S13" s="46">
        <v>0</v>
      </c>
      <c r="T13" s="39">
        <f t="shared" si="0"/>
        <v>45</v>
      </c>
      <c r="U13" s="47">
        <f t="shared" si="1"/>
        <v>2.1304255853407383</v>
      </c>
      <c r="V13" s="48">
        <f t="shared" si="2"/>
        <v>0.74</v>
      </c>
      <c r="W13" s="49">
        <f t="shared" si="3"/>
        <v>4.7342790785349739E-2</v>
      </c>
      <c r="X13" s="44">
        <f t="shared" si="4"/>
        <v>6493.4164600020767</v>
      </c>
      <c r="Y13" s="44">
        <f t="shared" si="5"/>
        <v>312566.71999999997</v>
      </c>
      <c r="Z13" s="44">
        <f t="shared" si="6"/>
        <v>111130.50709799146</v>
      </c>
      <c r="AA13" s="50">
        <f t="shared" si="7"/>
        <v>526509.73646000214</v>
      </c>
      <c r="AB13" s="51">
        <f t="shared" si="8"/>
        <v>103889.41488079971</v>
      </c>
      <c r="AC13" s="44">
        <f t="shared" si="9"/>
        <v>492203.17515191372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27.444232870165703</v>
      </c>
      <c r="AG13" s="44">
        <f t="shared" si="11"/>
        <v>345276.99150886951</v>
      </c>
      <c r="AH13" s="52">
        <f>HLOOKUP(I13,GasAvoidedCostsWOCC!$A$5:$Q$50,T13+1,FALSE)</f>
        <v>27.444232870165703</v>
      </c>
      <c r="AI13" s="44">
        <f t="shared" si="12"/>
        <v>0</v>
      </c>
      <c r="AJ13" s="44">
        <f t="shared" si="13"/>
        <v>345276.99150886951</v>
      </c>
      <c r="AK13" s="44">
        <f>HLOOKUP(I13,GasAvoidedCostsWOCC!$A$5:$Q$50,G13+1,FALSE)*J13*L13</f>
        <v>0</v>
      </c>
      <c r="AL13" s="44">
        <f t="shared" si="14"/>
        <v>345276.99150886951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345276.99150886951</v>
      </c>
      <c r="AN13" s="48">
        <f t="shared" si="15"/>
        <v>379804.69065975648</v>
      </c>
      <c r="AO13" s="47">
        <f t="shared" si="16"/>
        <v>3.3235050164160831</v>
      </c>
      <c r="AP13" s="47">
        <f t="shared" si="17"/>
        <v>0.77164209788474747</v>
      </c>
    </row>
    <row r="14" spans="1:42" ht="13.5" customHeight="1">
      <c r="A14" s="55">
        <f>SUM(Y5:Y1000)</f>
        <v>6056509.9100000011</v>
      </c>
      <c r="B14" s="97" t="s">
        <v>33</v>
      </c>
      <c r="C14" s="98">
        <v>18230637</v>
      </c>
      <c r="D14" s="61" t="s">
        <v>82</v>
      </c>
      <c r="E14" s="38" t="s">
        <v>734</v>
      </c>
      <c r="F14" s="39" t="s">
        <v>735</v>
      </c>
      <c r="G14" s="39">
        <v>25</v>
      </c>
      <c r="H14" s="39"/>
      <c r="I14" s="40" t="s">
        <v>283</v>
      </c>
      <c r="J14" s="41">
        <v>1364</v>
      </c>
      <c r="K14" s="41">
        <v>0.02</v>
      </c>
      <c r="L14" s="41"/>
      <c r="M14" s="42">
        <v>1.39</v>
      </c>
      <c r="N14" s="42">
        <v>1.39</v>
      </c>
      <c r="O14" s="43">
        <v>27.28</v>
      </c>
      <c r="P14" s="44">
        <v>1200</v>
      </c>
      <c r="Q14" s="44">
        <v>1895.96</v>
      </c>
      <c r="R14" s="45">
        <v>0</v>
      </c>
      <c r="S14" s="46">
        <v>0</v>
      </c>
      <c r="T14" s="39">
        <f t="shared" si="0"/>
        <v>25</v>
      </c>
      <c r="U14" s="47">
        <f t="shared" si="1"/>
        <v>2.3984762290608099E-3</v>
      </c>
      <c r="V14" s="48">
        <f t="shared" si="2"/>
        <v>0</v>
      </c>
      <c r="W14" s="49">
        <f t="shared" si="3"/>
        <v>9.5939049162432403E-5</v>
      </c>
      <c r="X14" s="44">
        <f t="shared" si="4"/>
        <v>13.158755338543882</v>
      </c>
      <c r="Y14" s="44">
        <f t="shared" si="5"/>
        <v>695.96</v>
      </c>
      <c r="Z14" s="44">
        <f t="shared" si="6"/>
        <v>225.20335212725848</v>
      </c>
      <c r="AA14" s="50">
        <f t="shared" si="7"/>
        <v>1909.1187553385439</v>
      </c>
      <c r="AB14" s="51">
        <f t="shared" si="8"/>
        <v>210.52944949729687</v>
      </c>
      <c r="AC14" s="44">
        <f t="shared" si="9"/>
        <v>1784.7235256039485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16.472554524074432</v>
      </c>
      <c r="AG14" s="44">
        <f t="shared" si="11"/>
        <v>449.37128741675048</v>
      </c>
      <c r="AH14" s="52">
        <f>HLOOKUP(I14,GasAvoidedCostsWOCC!$A$5:$Q$50,T14+1,FALSE)</f>
        <v>16.472554524074432</v>
      </c>
      <c r="AI14" s="44">
        <f t="shared" si="12"/>
        <v>0</v>
      </c>
      <c r="AJ14" s="44">
        <f t="shared" si="13"/>
        <v>449.37128741675048</v>
      </c>
      <c r="AK14" s="44">
        <f>HLOOKUP(I14,GasAvoidedCostsWOCC!$A$5:$Q$50,G14+1,FALSE)*J14*L14</f>
        <v>0</v>
      </c>
      <c r="AL14" s="44">
        <f t="shared" si="14"/>
        <v>449.37128741675048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449.37128741675048</v>
      </c>
      <c r="AN14" s="48">
        <f t="shared" si="15"/>
        <v>494.30841615842559</v>
      </c>
      <c r="AO14" s="47">
        <f t="shared" si="16"/>
        <v>2.1344818432279244</v>
      </c>
      <c r="AP14" s="47">
        <f t="shared" si="17"/>
        <v>0.27696638110440785</v>
      </c>
    </row>
    <row r="15" spans="1:42" ht="13.5" customHeight="1">
      <c r="A15" s="57" t="s">
        <v>258</v>
      </c>
      <c r="B15" s="97" t="s">
        <v>33</v>
      </c>
      <c r="C15" s="98">
        <v>18230637</v>
      </c>
      <c r="D15" s="61" t="s">
        <v>82</v>
      </c>
      <c r="E15" s="38" t="s">
        <v>739</v>
      </c>
      <c r="F15" s="39" t="s">
        <v>740</v>
      </c>
      <c r="G15" s="39">
        <v>45</v>
      </c>
      <c r="H15" s="39"/>
      <c r="I15" s="40" t="s">
        <v>283</v>
      </c>
      <c r="J15" s="41">
        <v>174398</v>
      </c>
      <c r="K15" s="41">
        <v>0.04</v>
      </c>
      <c r="L15" s="41"/>
      <c r="M15" s="42">
        <v>0.25</v>
      </c>
      <c r="N15" s="42">
        <v>1.46</v>
      </c>
      <c r="O15" s="43">
        <v>6975.92</v>
      </c>
      <c r="P15" s="44">
        <v>30586.49</v>
      </c>
      <c r="Q15" s="44">
        <v>254621.08</v>
      </c>
      <c r="R15" s="45">
        <v>0</v>
      </c>
      <c r="S15" s="46">
        <v>0</v>
      </c>
      <c r="T15" s="39">
        <f t="shared" si="0"/>
        <v>45</v>
      </c>
      <c r="U15" s="47">
        <f t="shared" si="1"/>
        <v>1.1039897702527051</v>
      </c>
      <c r="V15" s="48">
        <f t="shared" si="2"/>
        <v>1.21</v>
      </c>
      <c r="W15" s="49">
        <f t="shared" si="3"/>
        <v>2.453310600561567E-2</v>
      </c>
      <c r="X15" s="44">
        <f t="shared" si="4"/>
        <v>3364.8982603099357</v>
      </c>
      <c r="Y15" s="44">
        <f t="shared" si="5"/>
        <v>224034.59</v>
      </c>
      <c r="Z15" s="44">
        <f t="shared" si="6"/>
        <v>57587.997366993593</v>
      </c>
      <c r="AA15" s="50">
        <f t="shared" si="7"/>
        <v>257985.97826030993</v>
      </c>
      <c r="AB15" s="51">
        <f t="shared" si="8"/>
        <v>53835.652395058045</v>
      </c>
      <c r="AC15" s="44">
        <f t="shared" si="9"/>
        <v>241176.0103396372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27.444232870165703</v>
      </c>
      <c r="AG15" s="44">
        <f t="shared" si="11"/>
        <v>191448.7729636463</v>
      </c>
      <c r="AH15" s="52">
        <f>HLOOKUP(I15,GasAvoidedCostsWOCC!$A$5:$Q$50,T15+1,FALSE)</f>
        <v>27.444232870165703</v>
      </c>
      <c r="AI15" s="44">
        <f t="shared" si="12"/>
        <v>0</v>
      </c>
      <c r="AJ15" s="44">
        <f t="shared" si="13"/>
        <v>191448.7729636463</v>
      </c>
      <c r="AK15" s="44">
        <f>HLOOKUP(I15,GasAvoidedCostsWOCC!$A$5:$Q$50,G15+1,FALSE)*J15*L15</f>
        <v>0</v>
      </c>
      <c r="AL15" s="44">
        <f t="shared" si="14"/>
        <v>191448.7729636463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191448.77296364633</v>
      </c>
      <c r="AN15" s="48">
        <f t="shared" si="15"/>
        <v>210593.650260011</v>
      </c>
      <c r="AO15" s="47">
        <f t="shared" si="16"/>
        <v>3.5561707613154283</v>
      </c>
      <c r="AP15" s="47">
        <f t="shared" si="17"/>
        <v>0.87319485036443523</v>
      </c>
    </row>
    <row r="16" spans="1:42" ht="13.5" customHeight="1">
      <c r="A16" s="54">
        <f>SUM(U5:U999)</f>
        <v>36.957792128777776</v>
      </c>
      <c r="B16" s="97" t="s">
        <v>33</v>
      </c>
      <c r="C16" s="98">
        <v>18230637</v>
      </c>
      <c r="D16" s="61" t="s">
        <v>82</v>
      </c>
      <c r="E16" s="38" t="s">
        <v>741</v>
      </c>
      <c r="F16" s="39" t="s">
        <v>740</v>
      </c>
      <c r="G16" s="39">
        <v>45</v>
      </c>
      <c r="H16" s="39"/>
      <c r="I16" s="40" t="s">
        <v>283</v>
      </c>
      <c r="J16" s="41">
        <v>852039</v>
      </c>
      <c r="K16" s="41">
        <v>0.03</v>
      </c>
      <c r="L16" s="41"/>
      <c r="M16" s="42">
        <v>0.25</v>
      </c>
      <c r="N16" s="42">
        <v>1.41</v>
      </c>
      <c r="O16" s="43">
        <v>29395.99</v>
      </c>
      <c r="P16" s="44">
        <v>140800</v>
      </c>
      <c r="Q16" s="44">
        <v>1201374.99</v>
      </c>
      <c r="R16" s="45">
        <v>0</v>
      </c>
      <c r="S16" s="46">
        <v>0</v>
      </c>
      <c r="T16" s="39">
        <f t="shared" si="0"/>
        <v>45</v>
      </c>
      <c r="U16" s="47">
        <f t="shared" si="1"/>
        <v>4.6521279267036917</v>
      </c>
      <c r="V16" s="48">
        <f t="shared" si="2"/>
        <v>1.1599999999999999</v>
      </c>
      <c r="W16" s="49">
        <f t="shared" si="3"/>
        <v>0.10338062059341538</v>
      </c>
      <c r="X16" s="44">
        <f t="shared" si="4"/>
        <v>14179.422300010359</v>
      </c>
      <c r="Y16" s="44">
        <f t="shared" si="5"/>
        <v>1060574.99</v>
      </c>
      <c r="Z16" s="44">
        <f t="shared" si="6"/>
        <v>242671.3888232907</v>
      </c>
      <c r="AA16" s="50">
        <f t="shared" si="7"/>
        <v>1215554.4123000104</v>
      </c>
      <c r="AB16" s="51">
        <f t="shared" si="8"/>
        <v>226859.29589912188</v>
      </c>
      <c r="AC16" s="44">
        <f t="shared" si="9"/>
        <v>1136350.7640460038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27.444232870165703</v>
      </c>
      <c r="AG16" s="44">
        <f t="shared" si="11"/>
        <v>701506.70191389334</v>
      </c>
      <c r="AH16" s="52">
        <f>HLOOKUP(I16,GasAvoidedCostsWOCC!$A$5:$Q$50,T16+1,FALSE)</f>
        <v>27.444232870165703</v>
      </c>
      <c r="AI16" s="44">
        <f t="shared" si="12"/>
        <v>0</v>
      </c>
      <c r="AJ16" s="44">
        <f t="shared" si="13"/>
        <v>701506.70191389334</v>
      </c>
      <c r="AK16" s="44">
        <f>HLOOKUP(I16,GasAvoidedCostsWOCC!$A$5:$Q$50,G16+1,FALSE)*J16*L16</f>
        <v>0</v>
      </c>
      <c r="AL16" s="44">
        <f t="shared" si="14"/>
        <v>701506.70191389334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701506.70191389346</v>
      </c>
      <c r="AN16" s="48">
        <f t="shared" si="15"/>
        <v>771657.37210528285</v>
      </c>
      <c r="AO16" s="47">
        <f t="shared" si="16"/>
        <v>3.0922546027200681</v>
      </c>
      <c r="AP16" s="47">
        <f t="shared" si="17"/>
        <v>0.67906617966954019</v>
      </c>
    </row>
    <row r="17" spans="1:42" ht="13.5" customHeight="1">
      <c r="A17" s="58" t="s">
        <v>261</v>
      </c>
      <c r="B17" s="97" t="s">
        <v>33</v>
      </c>
      <c r="C17" s="98">
        <v>18230637</v>
      </c>
      <c r="D17" s="61" t="s">
        <v>82</v>
      </c>
      <c r="E17" s="38" t="s">
        <v>751</v>
      </c>
      <c r="F17" s="39" t="s">
        <v>752</v>
      </c>
      <c r="G17" s="39">
        <v>20</v>
      </c>
      <c r="H17" s="39"/>
      <c r="I17" s="40" t="s">
        <v>283</v>
      </c>
      <c r="J17" s="41">
        <v>163</v>
      </c>
      <c r="K17" s="41">
        <v>75.33</v>
      </c>
      <c r="L17" s="41"/>
      <c r="M17" s="42">
        <v>400</v>
      </c>
      <c r="N17" s="42">
        <v>1000</v>
      </c>
      <c r="O17" s="43">
        <v>12278.79</v>
      </c>
      <c r="P17" s="44">
        <v>60890.76</v>
      </c>
      <c r="Q17" s="44">
        <v>163000</v>
      </c>
      <c r="R17" s="45">
        <v>0</v>
      </c>
      <c r="S17" s="46">
        <v>0</v>
      </c>
      <c r="T17" s="39">
        <f t="shared" si="0"/>
        <v>20</v>
      </c>
      <c r="U17" s="47">
        <f t="shared" si="1"/>
        <v>0.8636476814260875</v>
      </c>
      <c r="V17" s="48">
        <f t="shared" si="2"/>
        <v>600</v>
      </c>
      <c r="W17" s="49">
        <f t="shared" si="3"/>
        <v>4.3182384071304376E-2</v>
      </c>
      <c r="X17" s="44">
        <f t="shared" si="4"/>
        <v>5922.7856841407347</v>
      </c>
      <c r="Y17" s="44">
        <f t="shared" si="5"/>
        <v>102109.23999999999</v>
      </c>
      <c r="Z17" s="44">
        <f t="shared" si="6"/>
        <v>101364.54061827934</v>
      </c>
      <c r="AA17" s="50">
        <f t="shared" si="7"/>
        <v>168922.78568414075</v>
      </c>
      <c r="AB17" s="51">
        <f t="shared" si="8"/>
        <v>94759.783694754908</v>
      </c>
      <c r="AC17" s="44">
        <f t="shared" si="9"/>
        <v>157916.03784625666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13.765480191058694</v>
      </c>
      <c r="AG17" s="44">
        <f t="shared" si="11"/>
        <v>169023.44051516955</v>
      </c>
      <c r="AH17" s="52">
        <f>HLOOKUP(I17,GasAvoidedCostsWOCC!$A$5:$Q$50,T17+1,FALSE)</f>
        <v>13.765480191058694</v>
      </c>
      <c r="AI17" s="44">
        <f t="shared" si="12"/>
        <v>0</v>
      </c>
      <c r="AJ17" s="44">
        <f t="shared" si="13"/>
        <v>169023.44051516955</v>
      </c>
      <c r="AK17" s="44">
        <f>HLOOKUP(I17,GasAvoidedCostsWOCC!$A$5:$Q$50,G17+1,FALSE)*J17*L17</f>
        <v>0</v>
      </c>
      <c r="AL17" s="44">
        <f t="shared" si="14"/>
        <v>169023.44051516955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169023.44051516958</v>
      </c>
      <c r="AN17" s="48">
        <f t="shared" si="15"/>
        <v>185925.78456668655</v>
      </c>
      <c r="AO17" s="47">
        <f t="shared" si="16"/>
        <v>1.7837043725177402</v>
      </c>
      <c r="AP17" s="47">
        <f t="shared" si="17"/>
        <v>1.1773711340687227</v>
      </c>
    </row>
    <row r="18" spans="1:42" ht="13.5" customHeight="1">
      <c r="A18" s="59">
        <f>A6+A8</f>
        <v>2347358.6</v>
      </c>
      <c r="B18" s="97" t="s">
        <v>33</v>
      </c>
      <c r="C18" s="98">
        <v>18230637</v>
      </c>
      <c r="D18" s="61" t="s">
        <v>82</v>
      </c>
      <c r="E18" s="38" t="s">
        <v>753</v>
      </c>
      <c r="F18" s="39" t="s">
        <v>752</v>
      </c>
      <c r="G18" s="39">
        <v>20</v>
      </c>
      <c r="H18" s="39"/>
      <c r="I18" s="40" t="s">
        <v>283</v>
      </c>
      <c r="J18" s="41">
        <v>904</v>
      </c>
      <c r="K18" s="41">
        <v>75.319999999999993</v>
      </c>
      <c r="L18" s="41"/>
      <c r="M18" s="42">
        <v>400</v>
      </c>
      <c r="N18" s="42">
        <v>1000</v>
      </c>
      <c r="O18" s="43">
        <v>68089.279999999999</v>
      </c>
      <c r="P18" s="44">
        <v>351819.98</v>
      </c>
      <c r="Q18" s="44">
        <v>904000</v>
      </c>
      <c r="R18" s="45">
        <v>0</v>
      </c>
      <c r="S18" s="46">
        <v>0</v>
      </c>
      <c r="T18" s="39">
        <f t="shared" si="0"/>
        <v>20</v>
      </c>
      <c r="U18" s="47">
        <f t="shared" si="1"/>
        <v>4.7891647957145347</v>
      </c>
      <c r="V18" s="48">
        <f t="shared" si="2"/>
        <v>600</v>
      </c>
      <c r="W18" s="49">
        <f t="shared" si="3"/>
        <v>0.23945823978572672</v>
      </c>
      <c r="X18" s="44">
        <f t="shared" si="4"/>
        <v>32843.481550498866</v>
      </c>
      <c r="Y18" s="44">
        <f t="shared" si="5"/>
        <v>552180.02</v>
      </c>
      <c r="Z18" s="44">
        <f t="shared" si="6"/>
        <v>562094.35850188776</v>
      </c>
      <c r="AA18" s="50">
        <f t="shared" si="7"/>
        <v>936843.48155049887</v>
      </c>
      <c r="AB18" s="51">
        <f t="shared" si="8"/>
        <v>525469.15817695402</v>
      </c>
      <c r="AC18" s="44">
        <f t="shared" si="9"/>
        <v>875800.20711461047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13.765480191058694</v>
      </c>
      <c r="AG18" s="44">
        <f t="shared" si="11"/>
        <v>937281.6350634488</v>
      </c>
      <c r="AH18" s="52">
        <f>HLOOKUP(I18,GasAvoidedCostsWOCC!$A$5:$Q$50,T18+1,FALSE)</f>
        <v>13.765480191058694</v>
      </c>
      <c r="AI18" s="44">
        <f t="shared" si="12"/>
        <v>0</v>
      </c>
      <c r="AJ18" s="44">
        <f t="shared" si="13"/>
        <v>937281.6350634488</v>
      </c>
      <c r="AK18" s="44">
        <f>HLOOKUP(I18,GasAvoidedCostsWOCC!$A$5:$Q$50,G18+1,FALSE)*J18*L18</f>
        <v>0</v>
      </c>
      <c r="AL18" s="44">
        <f t="shared" si="14"/>
        <v>937281.6350634488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937281.6350634488</v>
      </c>
      <c r="AN18" s="48">
        <f t="shared" si="15"/>
        <v>1031009.7985697938</v>
      </c>
      <c r="AO18" s="47">
        <f t="shared" si="16"/>
        <v>1.7837043725177399</v>
      </c>
      <c r="AP18" s="47">
        <f t="shared" si="17"/>
        <v>1.1772203182807333</v>
      </c>
    </row>
    <row r="19" spans="1:42" ht="13.5" customHeight="1">
      <c r="A19" s="58" t="s">
        <v>231</v>
      </c>
      <c r="B19" s="97" t="s">
        <v>33</v>
      </c>
      <c r="C19" s="98">
        <v>18230637</v>
      </c>
      <c r="D19" s="61" t="s">
        <v>82</v>
      </c>
      <c r="E19" s="38" t="s">
        <v>756</v>
      </c>
      <c r="F19" s="39" t="s">
        <v>757</v>
      </c>
      <c r="G19" s="39">
        <v>20</v>
      </c>
      <c r="H19" s="39"/>
      <c r="I19" s="40" t="s">
        <v>283</v>
      </c>
      <c r="J19" s="41">
        <v>170</v>
      </c>
      <c r="K19" s="41">
        <v>50.81</v>
      </c>
      <c r="L19" s="41"/>
      <c r="M19" s="42">
        <v>300</v>
      </c>
      <c r="N19" s="42">
        <v>631.58000000000004</v>
      </c>
      <c r="O19" s="43">
        <v>8637.7000000000207</v>
      </c>
      <c r="P19" s="44">
        <v>49968.89</v>
      </c>
      <c r="Q19" s="44">
        <v>107368.6</v>
      </c>
      <c r="R19" s="45">
        <v>0</v>
      </c>
      <c r="S19" s="46">
        <v>0</v>
      </c>
      <c r="T19" s="39">
        <f t="shared" si="0"/>
        <v>20</v>
      </c>
      <c r="U19" s="47">
        <f t="shared" si="1"/>
        <v>0.6075459860339768</v>
      </c>
      <c r="V19" s="48">
        <f t="shared" si="2"/>
        <v>331.58000000000004</v>
      </c>
      <c r="W19" s="49">
        <f t="shared" si="3"/>
        <v>3.0377299301698839E-2</v>
      </c>
      <c r="X19" s="44">
        <f t="shared" si="4"/>
        <v>4166.4729101077992</v>
      </c>
      <c r="Y19" s="44">
        <f t="shared" si="5"/>
        <v>57399.710000000006</v>
      </c>
      <c r="Z19" s="44">
        <f t="shared" si="6"/>
        <v>71306.414760616768</v>
      </c>
      <c r="AA19" s="50">
        <f t="shared" si="7"/>
        <v>111535.0729101078</v>
      </c>
      <c r="AB19" s="51">
        <f t="shared" si="8"/>
        <v>66660.198897463546</v>
      </c>
      <c r="AC19" s="44">
        <f t="shared" si="9"/>
        <v>104267.6198093931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13.765480191058694</v>
      </c>
      <c r="AG19" s="44">
        <f t="shared" si="11"/>
        <v>118902.0882463077</v>
      </c>
      <c r="AH19" s="52">
        <f>HLOOKUP(I19,GasAvoidedCostsWOCC!$A$5:$Q$50,T19+1,FALSE)</f>
        <v>13.765480191058694</v>
      </c>
      <c r="AI19" s="44">
        <f t="shared" si="12"/>
        <v>0</v>
      </c>
      <c r="AJ19" s="44">
        <f t="shared" si="13"/>
        <v>118902.0882463077</v>
      </c>
      <c r="AK19" s="44">
        <f>HLOOKUP(I19,GasAvoidedCostsWOCC!$A$5:$Q$50,G19+1,FALSE)*J19*L19</f>
        <v>0</v>
      </c>
      <c r="AL19" s="44">
        <f t="shared" si="14"/>
        <v>118902.0882463077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118902.08824630769</v>
      </c>
      <c r="AN19" s="48">
        <f t="shared" si="15"/>
        <v>130792.29707093847</v>
      </c>
      <c r="AO19" s="47">
        <f t="shared" si="16"/>
        <v>1.7837043725177359</v>
      </c>
      <c r="AP19" s="47">
        <f t="shared" si="17"/>
        <v>1.2543903592508769</v>
      </c>
    </row>
    <row r="20" spans="1:42" ht="13.5" customHeight="1">
      <c r="A20" s="59">
        <f>A8+SUM(Q5:Q906)</f>
        <v>8309761.6500000022</v>
      </c>
      <c r="B20" s="97" t="s">
        <v>33</v>
      </c>
      <c r="C20" s="98">
        <v>18230637</v>
      </c>
      <c r="D20" s="61" t="s">
        <v>82</v>
      </c>
      <c r="E20" s="38" t="s">
        <v>763</v>
      </c>
      <c r="F20" s="39" t="s">
        <v>764</v>
      </c>
      <c r="G20" s="39">
        <v>45</v>
      </c>
      <c r="H20" s="39"/>
      <c r="I20" s="40" t="s">
        <v>283</v>
      </c>
      <c r="J20" s="41">
        <v>36373</v>
      </c>
      <c r="K20" s="41">
        <v>0.09</v>
      </c>
      <c r="L20" s="41"/>
      <c r="M20" s="42">
        <v>0.75</v>
      </c>
      <c r="N20" s="42">
        <v>1.54</v>
      </c>
      <c r="O20" s="43">
        <v>3273.57</v>
      </c>
      <c r="P20" s="44">
        <v>13867.39</v>
      </c>
      <c r="Q20" s="44">
        <v>56014.42</v>
      </c>
      <c r="R20" s="45">
        <v>0</v>
      </c>
      <c r="S20" s="46">
        <v>0</v>
      </c>
      <c r="T20" s="39">
        <f t="shared" si="0"/>
        <v>45</v>
      </c>
      <c r="U20" s="47">
        <f t="shared" si="1"/>
        <v>0.51806611776025924</v>
      </c>
      <c r="V20" s="48">
        <f t="shared" si="2"/>
        <v>0.79</v>
      </c>
      <c r="W20" s="49">
        <f t="shared" si="3"/>
        <v>1.1512580394672428E-2</v>
      </c>
      <c r="X20" s="44">
        <f t="shared" si="4"/>
        <v>1579.0361698532661</v>
      </c>
      <c r="Y20" s="44">
        <f t="shared" si="5"/>
        <v>42147.03</v>
      </c>
      <c r="Z20" s="44">
        <f t="shared" si="6"/>
        <v>27024.154597625718</v>
      </c>
      <c r="AA20" s="50">
        <f t="shared" si="7"/>
        <v>57593.456169853263</v>
      </c>
      <c r="AB20" s="51">
        <f t="shared" si="8"/>
        <v>25263.302419020019</v>
      </c>
      <c r="AC20" s="44">
        <f t="shared" si="9"/>
        <v>53840.755510753726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27.444232870165703</v>
      </c>
      <c r="AG20" s="44">
        <f t="shared" si="11"/>
        <v>89840.617396788337</v>
      </c>
      <c r="AH20" s="52">
        <f>HLOOKUP(I20,GasAvoidedCostsWOCC!$A$5:$Q$50,T20+1,FALSE)</f>
        <v>27.444232870165703</v>
      </c>
      <c r="AI20" s="44">
        <f t="shared" si="12"/>
        <v>0</v>
      </c>
      <c r="AJ20" s="44">
        <f t="shared" si="13"/>
        <v>89840.617396788337</v>
      </c>
      <c r="AK20" s="44">
        <f>HLOOKUP(I20,GasAvoidedCostsWOCC!$A$5:$Q$50,G20+1,FALSE)*J20*L20</f>
        <v>0</v>
      </c>
      <c r="AL20" s="44">
        <f t="shared" si="14"/>
        <v>89840.617396788337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89840.617396788337</v>
      </c>
      <c r="AN20" s="48">
        <f t="shared" si="15"/>
        <v>98824.679136467181</v>
      </c>
      <c r="AO20" s="47">
        <f t="shared" si="16"/>
        <v>3.5561707613154288</v>
      </c>
      <c r="AP20" s="47">
        <f t="shared" si="17"/>
        <v>1.8354994873117767</v>
      </c>
    </row>
    <row r="21" spans="1:42" ht="13.5" customHeight="1">
      <c r="A21" s="58" t="s">
        <v>245</v>
      </c>
      <c r="B21" s="97" t="s">
        <v>33</v>
      </c>
      <c r="C21" s="98">
        <v>18230637</v>
      </c>
      <c r="D21" s="61" t="s">
        <v>82</v>
      </c>
      <c r="E21" s="38" t="s">
        <v>765</v>
      </c>
      <c r="F21" s="39" t="s">
        <v>764</v>
      </c>
      <c r="G21" s="39">
        <v>45</v>
      </c>
      <c r="H21" s="39"/>
      <c r="I21" s="40" t="s">
        <v>283</v>
      </c>
      <c r="J21" s="41">
        <v>110981</v>
      </c>
      <c r="K21" s="41">
        <v>7.0000000000000007E-2</v>
      </c>
      <c r="L21" s="41"/>
      <c r="M21" s="42">
        <v>0.75</v>
      </c>
      <c r="N21" s="42">
        <v>1.56</v>
      </c>
      <c r="O21" s="43">
        <v>7424.69</v>
      </c>
      <c r="P21" s="44">
        <v>42983.519999999997</v>
      </c>
      <c r="Q21" s="44">
        <v>173130.36</v>
      </c>
      <c r="R21" s="45">
        <v>0</v>
      </c>
      <c r="S21" s="46">
        <v>0</v>
      </c>
      <c r="T21" s="39">
        <f t="shared" si="0"/>
        <v>45</v>
      </c>
      <c r="U21" s="47">
        <f t="shared" si="1"/>
        <v>1.1750108669964041</v>
      </c>
      <c r="V21" s="48">
        <f t="shared" si="2"/>
        <v>0.81</v>
      </c>
      <c r="W21" s="49">
        <f t="shared" si="3"/>
        <v>2.6111352599920094E-2</v>
      </c>
      <c r="X21" s="44">
        <f t="shared" si="4"/>
        <v>3581.3665386559151</v>
      </c>
      <c r="Y21" s="44">
        <f t="shared" si="5"/>
        <v>130146.84</v>
      </c>
      <c r="Z21" s="44">
        <f t="shared" si="6"/>
        <v>61292.708083054793</v>
      </c>
      <c r="AA21" s="50">
        <f t="shared" si="7"/>
        <v>176711.7265386559</v>
      </c>
      <c r="AB21" s="51">
        <f t="shared" si="8"/>
        <v>57298.969882261183</v>
      </c>
      <c r="AC21" s="44">
        <f t="shared" si="9"/>
        <v>165197.46334360651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27.444232870165703</v>
      </c>
      <c r="AG21" s="44">
        <f t="shared" si="11"/>
        <v>213205.18857147021</v>
      </c>
      <c r="AH21" s="52">
        <f>HLOOKUP(I21,GasAvoidedCostsWOCC!$A$5:$Q$50,T21+1,FALSE)</f>
        <v>27.444232870165703</v>
      </c>
      <c r="AI21" s="44">
        <f t="shared" si="12"/>
        <v>0</v>
      </c>
      <c r="AJ21" s="44">
        <f t="shared" si="13"/>
        <v>213205.18857147021</v>
      </c>
      <c r="AK21" s="44">
        <f>HLOOKUP(I21,GasAvoidedCostsWOCC!$A$5:$Q$50,G21+1,FALSE)*J21*L21</f>
        <v>0</v>
      </c>
      <c r="AL21" s="44">
        <f t="shared" si="14"/>
        <v>213205.18857147021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213205.18857147021</v>
      </c>
      <c r="AN21" s="48">
        <f t="shared" si="15"/>
        <v>234525.70742861726</v>
      </c>
      <c r="AO21" s="47">
        <f t="shared" si="16"/>
        <v>3.7209253326816794</v>
      </c>
      <c r="AP21" s="47">
        <f t="shared" si="17"/>
        <v>1.4196689385042782</v>
      </c>
    </row>
    <row r="22" spans="1:42" ht="13.5" customHeight="1">
      <c r="A22" s="60">
        <f>(SUM(AM5:AM1000)/(SUM(AB5:AB1000)))</f>
        <v>2.9199073604166288</v>
      </c>
      <c r="B22" s="97" t="s">
        <v>33</v>
      </c>
      <c r="C22" s="98">
        <v>18230637</v>
      </c>
      <c r="D22" s="61" t="s">
        <v>82</v>
      </c>
      <c r="E22" s="38" t="s">
        <v>780</v>
      </c>
      <c r="F22" s="39" t="s">
        <v>781</v>
      </c>
      <c r="G22" s="39">
        <v>25</v>
      </c>
      <c r="H22" s="39"/>
      <c r="I22" s="40" t="s">
        <v>283</v>
      </c>
      <c r="J22" s="41">
        <v>274.07</v>
      </c>
      <c r="K22" s="41">
        <v>0.16</v>
      </c>
      <c r="L22" s="41"/>
      <c r="M22" s="42">
        <v>200</v>
      </c>
      <c r="N22" s="42">
        <v>17.809999999999999</v>
      </c>
      <c r="O22" s="43">
        <v>43.88</v>
      </c>
      <c r="P22" s="44">
        <v>3371</v>
      </c>
      <c r="Q22" s="44">
        <v>4881.1899999999996</v>
      </c>
      <c r="R22" s="45">
        <v>0</v>
      </c>
      <c r="S22" s="46">
        <v>0</v>
      </c>
      <c r="T22" s="39">
        <f t="shared" si="0"/>
        <v>25</v>
      </c>
      <c r="U22" s="47">
        <f t="shared" si="1"/>
        <v>3.8579595649262592E-3</v>
      </c>
      <c r="V22" s="48">
        <f t="shared" si="2"/>
        <v>-182.19</v>
      </c>
      <c r="W22" s="49">
        <f t="shared" si="3"/>
        <v>1.5431838259705036E-4</v>
      </c>
      <c r="X22" s="44">
        <f t="shared" si="4"/>
        <v>21.165915845135835</v>
      </c>
      <c r="Y22" s="44">
        <f t="shared" si="5"/>
        <v>1510.1899999999996</v>
      </c>
      <c r="Z22" s="44">
        <f t="shared" si="6"/>
        <v>362.2405825272765</v>
      </c>
      <c r="AA22" s="50">
        <f t="shared" si="7"/>
        <v>4902.3559158451353</v>
      </c>
      <c r="AB22" s="51">
        <f t="shared" si="8"/>
        <v>338.63754559902446</v>
      </c>
      <c r="AC22" s="44">
        <f t="shared" si="9"/>
        <v>4582.9259753623774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16.472554524074432</v>
      </c>
      <c r="AG22" s="44">
        <f t="shared" si="11"/>
        <v>722.34128294609275</v>
      </c>
      <c r="AH22" s="52">
        <f>HLOOKUP(I22,GasAvoidedCostsWOCC!$A$5:$Q$50,T22+1,FALSE)</f>
        <v>16.472554524074432</v>
      </c>
      <c r="AI22" s="44">
        <f t="shared" si="12"/>
        <v>0</v>
      </c>
      <c r="AJ22" s="44">
        <f t="shared" si="13"/>
        <v>722.34128294609275</v>
      </c>
      <c r="AK22" s="44">
        <f>HLOOKUP(I22,GasAvoidedCostsWOCC!$A$5:$Q$50,G22+1,FALSE)*J22*L22</f>
        <v>0</v>
      </c>
      <c r="AL22" s="44">
        <f t="shared" si="14"/>
        <v>722.34128294609275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722.34128294609263</v>
      </c>
      <c r="AN22" s="48">
        <f t="shared" si="15"/>
        <v>794.57541124070201</v>
      </c>
      <c r="AO22" s="47">
        <f t="shared" si="16"/>
        <v>2.1330809071047483</v>
      </c>
      <c r="AP22" s="47">
        <f t="shared" si="17"/>
        <v>0.17337731735408926</v>
      </c>
    </row>
    <row r="23" spans="1:42" ht="13.5" customHeight="1">
      <c r="A23" s="58" t="s">
        <v>246</v>
      </c>
      <c r="B23" s="97" t="s">
        <v>33</v>
      </c>
      <c r="C23" s="98">
        <v>18230637</v>
      </c>
      <c r="D23" s="61" t="s">
        <v>82</v>
      </c>
      <c r="E23" s="38" t="s">
        <v>782</v>
      </c>
      <c r="F23" s="39" t="s">
        <v>781</v>
      </c>
      <c r="G23" s="39">
        <v>25</v>
      </c>
      <c r="H23" s="39"/>
      <c r="I23" s="40" t="s">
        <v>283</v>
      </c>
      <c r="J23" s="41">
        <v>761.45</v>
      </c>
      <c r="K23" s="41">
        <v>0.33</v>
      </c>
      <c r="L23" s="41"/>
      <c r="M23" s="42">
        <v>200</v>
      </c>
      <c r="N23" s="42">
        <v>18.53</v>
      </c>
      <c r="O23" s="43">
        <v>250.9</v>
      </c>
      <c r="P23" s="44">
        <v>9000</v>
      </c>
      <c r="Q23" s="44">
        <v>14109.67</v>
      </c>
      <c r="R23" s="45">
        <v>0</v>
      </c>
      <c r="S23" s="46">
        <v>0</v>
      </c>
      <c r="T23" s="39">
        <f t="shared" si="0"/>
        <v>25</v>
      </c>
      <c r="U23" s="47">
        <f t="shared" si="1"/>
        <v>2.205929933546031E-2</v>
      </c>
      <c r="V23" s="48">
        <f t="shared" si="2"/>
        <v>-181.47</v>
      </c>
      <c r="W23" s="49">
        <f t="shared" si="3"/>
        <v>8.8237197341841246E-4</v>
      </c>
      <c r="X23" s="44">
        <f t="shared" si="4"/>
        <v>121.0238898255374</v>
      </c>
      <c r="Y23" s="44">
        <f t="shared" si="5"/>
        <v>5109.67</v>
      </c>
      <c r="Z23" s="44">
        <f t="shared" si="6"/>
        <v>2071.243440202682</v>
      </c>
      <c r="AA23" s="50">
        <f t="shared" si="7"/>
        <v>14230.693889825538</v>
      </c>
      <c r="AB23" s="51">
        <f t="shared" si="8"/>
        <v>1936.2844163809309</v>
      </c>
      <c r="AC23" s="44">
        <f t="shared" si="9"/>
        <v>13303.44385325375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16.472554524074432</v>
      </c>
      <c r="AG23" s="44">
        <f t="shared" si="11"/>
        <v>4139.1987919776375</v>
      </c>
      <c r="AH23" s="52">
        <f>HLOOKUP(I23,GasAvoidedCostsWOCC!$A$5:$Q$50,T23+1,FALSE)</f>
        <v>16.472554524074432</v>
      </c>
      <c r="AI23" s="44">
        <f t="shared" si="12"/>
        <v>0</v>
      </c>
      <c r="AJ23" s="44">
        <f t="shared" si="13"/>
        <v>4139.1987919776375</v>
      </c>
      <c r="AK23" s="44">
        <f>HLOOKUP(I23,GasAvoidedCostsWOCC!$A$5:$Q$50,G23+1,FALSE)*J23*L23</f>
        <v>0</v>
      </c>
      <c r="AL23" s="44">
        <f t="shared" si="14"/>
        <v>4139.1987919776375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4139.1987919776375</v>
      </c>
      <c r="AN23" s="48">
        <f t="shared" si="15"/>
        <v>4553.1186711754017</v>
      </c>
      <c r="AO23" s="47">
        <f t="shared" si="16"/>
        <v>2.1377018566901076</v>
      </c>
      <c r="AP23" s="47">
        <f t="shared" si="17"/>
        <v>0.3422511284596283</v>
      </c>
    </row>
    <row r="24" spans="1:42" ht="13.5" customHeight="1">
      <c r="A24" s="60">
        <f>(SUM(AN5:AN1000)/SUM(AC5:AC1000))</f>
        <v>0.90731936087759468</v>
      </c>
      <c r="B24" s="97" t="s">
        <v>33</v>
      </c>
      <c r="C24" s="98">
        <v>18230637</v>
      </c>
      <c r="D24" s="61" t="s">
        <v>82</v>
      </c>
      <c r="E24" s="38" t="s">
        <v>786</v>
      </c>
      <c r="F24" s="39" t="s">
        <v>787</v>
      </c>
      <c r="G24" s="39"/>
      <c r="H24" s="39"/>
      <c r="I24" s="40"/>
      <c r="J24" s="41">
        <v>290</v>
      </c>
      <c r="K24" s="41">
        <v>0</v>
      </c>
      <c r="L24" s="41"/>
      <c r="M24" s="42">
        <v>250</v>
      </c>
      <c r="N24" s="42">
        <v>0</v>
      </c>
      <c r="O24" s="43">
        <v>0</v>
      </c>
      <c r="P24" s="44">
        <v>72500</v>
      </c>
      <c r="Q24" s="44">
        <v>0</v>
      </c>
      <c r="R24" s="45">
        <v>0</v>
      </c>
      <c r="S24" s="46">
        <v>0</v>
      </c>
      <c r="T24" s="39">
        <f t="shared" si="0"/>
        <v>0</v>
      </c>
      <c r="U24" s="47">
        <f t="shared" si="1"/>
        <v>0</v>
      </c>
      <c r="V24" s="48">
        <f t="shared" si="2"/>
        <v>-250</v>
      </c>
      <c r="W24" s="49">
        <f t="shared" si="3"/>
        <v>0</v>
      </c>
      <c r="X24" s="44">
        <f t="shared" si="4"/>
        <v>0</v>
      </c>
      <c r="Y24" s="44">
        <f t="shared" si="5"/>
        <v>-72500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 t="s">
        <v>33</v>
      </c>
      <c r="C25" s="98">
        <v>18230637</v>
      </c>
      <c r="D25" s="61" t="s">
        <v>82</v>
      </c>
      <c r="E25" s="38" t="s">
        <v>788</v>
      </c>
      <c r="F25" s="39" t="s">
        <v>787</v>
      </c>
      <c r="G25" s="39"/>
      <c r="H25" s="39"/>
      <c r="I25" s="40" t="s">
        <v>283</v>
      </c>
      <c r="J25" s="41">
        <v>370</v>
      </c>
      <c r="K25" s="41">
        <v>0</v>
      </c>
      <c r="L25" s="41"/>
      <c r="M25" s="42">
        <v>400</v>
      </c>
      <c r="N25" s="42">
        <v>0</v>
      </c>
      <c r="O25" s="43">
        <v>0</v>
      </c>
      <c r="P25" s="44">
        <v>148000</v>
      </c>
      <c r="Q25" s="44">
        <v>0</v>
      </c>
      <c r="R25" s="45">
        <v>0</v>
      </c>
      <c r="S25" s="46">
        <v>0</v>
      </c>
      <c r="T25" s="39">
        <f t="shared" ref="T25:T82" si="19">G25+H25</f>
        <v>0</v>
      </c>
      <c r="U25" s="47">
        <f t="shared" ref="U25:U82" si="20">(O25/$A$10)*T25</f>
        <v>0</v>
      </c>
      <c r="V25" s="48">
        <f t="shared" ref="V25:V82" si="21">N25-M25</f>
        <v>-400</v>
      </c>
      <c r="W25" s="49">
        <f t="shared" ref="W25:W82" si="22">(O25/A$10)</f>
        <v>0</v>
      </c>
      <c r="X25" s="44">
        <f t="shared" ref="X25:X82" si="23">W25*A$8</f>
        <v>0</v>
      </c>
      <c r="Y25" s="44">
        <f t="shared" ref="Y25:Y82" si="24">Q25-P25</f>
        <v>-148000</v>
      </c>
      <c r="Z25" s="44">
        <f t="shared" ref="Z25:Z82" si="25">X25+(A$6*W25)</f>
        <v>0</v>
      </c>
      <c r="AA25" s="50">
        <f t="shared" ref="AA25:AA82" si="26">Q25+X25</f>
        <v>0</v>
      </c>
      <c r="AB25" s="51">
        <f t="shared" ref="AB25:AB82" si="27">Z25/(1+GasDiscountRate)^1</f>
        <v>0</v>
      </c>
      <c r="AC25" s="44">
        <f t="shared" ref="AC25:AC82" si="28">AA25/(1+GasDiscountRate)^1</f>
        <v>0</v>
      </c>
      <c r="AD25" s="44">
        <f t="shared" ref="AD25:AD82" si="29">-PV(GasDiscountRate,T25,R25)*J25</f>
        <v>0</v>
      </c>
      <c r="AE25" s="44">
        <f t="shared" ref="AE25:AE82" si="30">-PV(GasDiscountRate,T25,S25)*J25</f>
        <v>0</v>
      </c>
      <c r="AF25" s="52" t="str">
        <f>HLOOKUP(I25,GasAvoidedCostsWOCC!$A$5:$G$50,G25+1,FALSE)</f>
        <v>SF Space Heat</v>
      </c>
      <c r="AG25" s="44" t="e">
        <f t="shared" ref="AG25:AG82" si="31">AF25*J25*K25</f>
        <v>#VALUE!</v>
      </c>
      <c r="AH25" s="52" t="str">
        <f>HLOOKUP(I25,GasAvoidedCostsWOCC!$A$5:$Q$50,T25+1,FALSE)</f>
        <v>SF Space Heat</v>
      </c>
      <c r="AI25" s="44" t="e">
        <f t="shared" ref="AI25:AI82" si="32">AH25*J25*L25</f>
        <v>#VALUE!</v>
      </c>
      <c r="AJ25" s="44" t="e">
        <f t="shared" ref="AJ25:AJ82" si="33">AG25+AI25</f>
        <v>#VALUE!</v>
      </c>
      <c r="AK25" s="44" t="e">
        <f>HLOOKUP(I25,GasAvoidedCostsWOCC!$A$5:$Q$50,G25+1,FALSE)*J25*L25</f>
        <v>#VALUE!</v>
      </c>
      <c r="AL25" s="44" t="e">
        <f t="shared" ref="AL25:AL82" si="34">AG25+AI25-AK25</f>
        <v>#VALUE!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82" si="35">AM25*1.1+AD25+AE25</f>
        <v>0</v>
      </c>
      <c r="AO25" s="47">
        <f t="shared" ref="AO25:AO82" si="36">IFERROR(AM25/AB25,0)</f>
        <v>0</v>
      </c>
      <c r="AP25" s="47" t="e">
        <f t="shared" ref="AP25:AP82" si="37">AN25/AC25</f>
        <v>#DIV/0!</v>
      </c>
    </row>
    <row r="26" spans="1:42" ht="13.5" customHeight="1">
      <c r="B26" s="97" t="s">
        <v>33</v>
      </c>
      <c r="C26" s="98">
        <v>18230637</v>
      </c>
      <c r="D26" s="61" t="s">
        <v>82</v>
      </c>
      <c r="E26" s="38" t="s">
        <v>792</v>
      </c>
      <c r="F26" s="39" t="s">
        <v>793</v>
      </c>
      <c r="G26" s="39"/>
      <c r="H26" s="39"/>
      <c r="I26" s="40"/>
      <c r="J26" s="41">
        <v>71</v>
      </c>
      <c r="K26" s="41">
        <v>0</v>
      </c>
      <c r="L26" s="41"/>
      <c r="M26" s="42">
        <v>400</v>
      </c>
      <c r="N26" s="42">
        <v>0</v>
      </c>
      <c r="O26" s="43">
        <v>0</v>
      </c>
      <c r="P26" s="44">
        <v>28400</v>
      </c>
      <c r="Q26" s="44">
        <v>0</v>
      </c>
      <c r="R26" s="45">
        <v>0</v>
      </c>
      <c r="S26" s="46">
        <v>0</v>
      </c>
      <c r="T26" s="39">
        <f t="shared" si="19"/>
        <v>0</v>
      </c>
      <c r="U26" s="47">
        <f t="shared" si="20"/>
        <v>0</v>
      </c>
      <c r="V26" s="48">
        <f t="shared" si="21"/>
        <v>-400</v>
      </c>
      <c r="W26" s="49">
        <f t="shared" si="22"/>
        <v>0</v>
      </c>
      <c r="X26" s="44">
        <f t="shared" si="23"/>
        <v>0</v>
      </c>
      <c r="Y26" s="44">
        <f t="shared" si="24"/>
        <v>-28400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33</v>
      </c>
      <c r="C27" s="98">
        <v>18230637</v>
      </c>
      <c r="D27" s="61" t="s">
        <v>82</v>
      </c>
      <c r="E27" s="38" t="s">
        <v>794</v>
      </c>
      <c r="F27" s="39" t="s">
        <v>793</v>
      </c>
      <c r="G27" s="39"/>
      <c r="H27" s="39"/>
      <c r="I27" s="40" t="s">
        <v>283</v>
      </c>
      <c r="J27" s="41">
        <v>82</v>
      </c>
      <c r="K27" s="41">
        <v>0</v>
      </c>
      <c r="L27" s="41"/>
      <c r="M27" s="42">
        <v>600</v>
      </c>
      <c r="N27" s="42">
        <v>0</v>
      </c>
      <c r="O27" s="43">
        <v>0</v>
      </c>
      <c r="P27" s="44">
        <v>49200</v>
      </c>
      <c r="Q27" s="44">
        <v>0</v>
      </c>
      <c r="R27" s="45">
        <v>0</v>
      </c>
      <c r="S27" s="46">
        <v>0</v>
      </c>
      <c r="T27" s="39">
        <f t="shared" si="19"/>
        <v>0</v>
      </c>
      <c r="U27" s="47">
        <f t="shared" si="20"/>
        <v>0</v>
      </c>
      <c r="V27" s="48">
        <f t="shared" si="21"/>
        <v>-600</v>
      </c>
      <c r="W27" s="49">
        <f t="shared" si="22"/>
        <v>0</v>
      </c>
      <c r="X27" s="44">
        <f t="shared" si="23"/>
        <v>0</v>
      </c>
      <c r="Y27" s="44">
        <f t="shared" si="24"/>
        <v>-49200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str">
        <f>HLOOKUP(I27,GasAvoidedCostsWOCC!$A$5:$G$50,G27+1,FALSE)</f>
        <v>SF Space Heat</v>
      </c>
      <c r="AG27" s="44" t="e">
        <f t="shared" si="31"/>
        <v>#VALUE!</v>
      </c>
      <c r="AH27" s="52" t="str">
        <f>HLOOKUP(I27,GasAvoidedCostsWOCC!$A$5:$Q$50,T27+1,FALSE)</f>
        <v>SF Space Heat</v>
      </c>
      <c r="AI27" s="44" t="e">
        <f t="shared" si="32"/>
        <v>#VALUE!</v>
      </c>
      <c r="AJ27" s="44" t="e">
        <f t="shared" si="33"/>
        <v>#VALUE!</v>
      </c>
      <c r="AK27" s="44" t="e">
        <f>HLOOKUP(I27,GasAvoidedCostsWOCC!$A$5:$Q$50,G27+1,FALSE)*J27*L27</f>
        <v>#VALUE!</v>
      </c>
      <c r="AL27" s="44" t="e">
        <f t="shared" si="34"/>
        <v>#VALUE!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33</v>
      </c>
      <c r="C28" s="98">
        <v>18230637</v>
      </c>
      <c r="D28" s="61" t="s">
        <v>82</v>
      </c>
      <c r="E28" s="38" t="s">
        <v>797</v>
      </c>
      <c r="F28" s="39" t="s">
        <v>798</v>
      </c>
      <c r="G28" s="39">
        <v>45</v>
      </c>
      <c r="H28" s="39"/>
      <c r="I28" s="40" t="s">
        <v>283</v>
      </c>
      <c r="J28" s="41">
        <v>1250</v>
      </c>
      <c r="K28" s="41">
        <v>0.1</v>
      </c>
      <c r="L28" s="41"/>
      <c r="M28" s="42">
        <v>1</v>
      </c>
      <c r="N28" s="42">
        <v>1.24</v>
      </c>
      <c r="O28" s="43">
        <v>125</v>
      </c>
      <c r="P28" s="44">
        <v>1200</v>
      </c>
      <c r="Q28" s="44">
        <v>1550</v>
      </c>
      <c r="R28" s="45">
        <v>0</v>
      </c>
      <c r="S28" s="46">
        <v>0</v>
      </c>
      <c r="T28" s="39">
        <f t="shared" si="19"/>
        <v>45</v>
      </c>
      <c r="U28" s="47">
        <f t="shared" si="20"/>
        <v>1.9782153648778677E-2</v>
      </c>
      <c r="V28" s="48">
        <f t="shared" si="21"/>
        <v>0.24</v>
      </c>
      <c r="W28" s="49">
        <f t="shared" si="22"/>
        <v>4.3960341441730391E-4</v>
      </c>
      <c r="X28" s="44">
        <f t="shared" si="23"/>
        <v>60.294883332770723</v>
      </c>
      <c r="Y28" s="44">
        <f t="shared" si="24"/>
        <v>350</v>
      </c>
      <c r="Z28" s="44">
        <f t="shared" si="25"/>
        <v>1031.9068554218225</v>
      </c>
      <c r="AA28" s="50">
        <f t="shared" si="26"/>
        <v>1610.2948833327707</v>
      </c>
      <c r="AB28" s="51">
        <f t="shared" si="27"/>
        <v>964.66939835638254</v>
      </c>
      <c r="AC28" s="44">
        <f t="shared" si="28"/>
        <v>1505.3705556069651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27.444232870165703</v>
      </c>
      <c r="AG28" s="44">
        <f t="shared" si="31"/>
        <v>3430.5291087707128</v>
      </c>
      <c r="AH28" s="52">
        <f>HLOOKUP(I28,GasAvoidedCostsWOCC!$A$5:$Q$50,T28+1,FALSE)</f>
        <v>27.444232870165703</v>
      </c>
      <c r="AI28" s="44">
        <f t="shared" si="32"/>
        <v>0</v>
      </c>
      <c r="AJ28" s="44">
        <f t="shared" si="33"/>
        <v>3430.5291087707128</v>
      </c>
      <c r="AK28" s="44">
        <f>HLOOKUP(I28,GasAvoidedCostsWOCC!$A$5:$Q$50,G28+1,FALSE)*J28*L28</f>
        <v>0</v>
      </c>
      <c r="AL28" s="44">
        <f t="shared" si="34"/>
        <v>3430.5291087707128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3430.5291087707128</v>
      </c>
      <c r="AN28" s="48">
        <f t="shared" si="35"/>
        <v>3773.5820196477844</v>
      </c>
      <c r="AO28" s="47">
        <f t="shared" si="36"/>
        <v>3.5561707613154279</v>
      </c>
      <c r="AP28" s="47">
        <f t="shared" si="37"/>
        <v>2.5067462662880882</v>
      </c>
    </row>
    <row r="29" spans="1:42">
      <c r="B29" s="97" t="s">
        <v>33</v>
      </c>
      <c r="C29" s="98">
        <v>18230637</v>
      </c>
      <c r="D29" s="61" t="s">
        <v>82</v>
      </c>
      <c r="E29" s="38" t="s">
        <v>799</v>
      </c>
      <c r="F29" s="39" t="s">
        <v>798</v>
      </c>
      <c r="G29" s="39">
        <v>45</v>
      </c>
      <c r="H29" s="39"/>
      <c r="I29" s="40" t="s">
        <v>283</v>
      </c>
      <c r="J29" s="41">
        <v>4902</v>
      </c>
      <c r="K29" s="41">
        <v>0.09</v>
      </c>
      <c r="L29" s="41"/>
      <c r="M29" s="42">
        <v>1</v>
      </c>
      <c r="N29" s="42">
        <v>1.49</v>
      </c>
      <c r="O29" s="43">
        <v>452.95</v>
      </c>
      <c r="P29" s="44">
        <v>6000</v>
      </c>
      <c r="Q29" s="44">
        <v>7303.98</v>
      </c>
      <c r="R29" s="45">
        <v>0</v>
      </c>
      <c r="S29" s="46">
        <v>0</v>
      </c>
      <c r="T29" s="39">
        <f t="shared" si="19"/>
        <v>45</v>
      </c>
      <c r="U29" s="47">
        <f t="shared" si="20"/>
        <v>7.168261196171441E-2</v>
      </c>
      <c r="V29" s="48">
        <f t="shared" si="21"/>
        <v>0.49</v>
      </c>
      <c r="W29" s="49">
        <f t="shared" si="22"/>
        <v>1.5929469324825424E-3</v>
      </c>
      <c r="X29" s="44">
        <f t="shared" si="23"/>
        <v>218.48453924462797</v>
      </c>
      <c r="Y29" s="44">
        <f t="shared" si="24"/>
        <v>1303.9799999999996</v>
      </c>
      <c r="Z29" s="44">
        <f t="shared" si="25"/>
        <v>3739.2176813065153</v>
      </c>
      <c r="AA29" s="50">
        <f t="shared" si="26"/>
        <v>7522.4645392446273</v>
      </c>
      <c r="AB29" s="51">
        <f t="shared" si="27"/>
        <v>3495.5760318841872</v>
      </c>
      <c r="AC29" s="44">
        <f t="shared" si="28"/>
        <v>7032.3123672474776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27.444232870165703</v>
      </c>
      <c r="AG29" s="44">
        <f t="shared" si="31"/>
        <v>12107.846657659704</v>
      </c>
      <c r="AH29" s="52">
        <f>HLOOKUP(I29,GasAvoidedCostsWOCC!$A$5:$Q$50,T29+1,FALSE)</f>
        <v>27.444232870165703</v>
      </c>
      <c r="AI29" s="44">
        <f t="shared" si="32"/>
        <v>0</v>
      </c>
      <c r="AJ29" s="44">
        <f t="shared" si="33"/>
        <v>12107.846657659704</v>
      </c>
      <c r="AK29" s="44">
        <f>HLOOKUP(I29,GasAvoidedCostsWOCC!$A$5:$Q$50,G29+1,FALSE)*J29*L29</f>
        <v>0</v>
      </c>
      <c r="AL29" s="44">
        <f t="shared" si="34"/>
        <v>12107.846657659704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12107.846657659706</v>
      </c>
      <c r="AN29" s="48">
        <f t="shared" si="35"/>
        <v>13318.631323425678</v>
      </c>
      <c r="AO29" s="47">
        <f t="shared" si="36"/>
        <v>3.4637629241133481</v>
      </c>
      <c r="AP29" s="47">
        <f t="shared" si="37"/>
        <v>1.8939191873012222</v>
      </c>
    </row>
    <row r="30" spans="1:42">
      <c r="B30" s="97" t="s">
        <v>33</v>
      </c>
      <c r="C30" s="98">
        <v>18230637</v>
      </c>
      <c r="D30" s="61" t="s">
        <v>82</v>
      </c>
      <c r="E30" s="38" t="s">
        <v>804</v>
      </c>
      <c r="F30" s="39" t="s">
        <v>805</v>
      </c>
      <c r="G30" s="39">
        <v>45</v>
      </c>
      <c r="H30" s="39"/>
      <c r="I30" s="40" t="s">
        <v>283</v>
      </c>
      <c r="J30" s="41">
        <v>2405</v>
      </c>
      <c r="K30" s="41">
        <v>0.03</v>
      </c>
      <c r="L30" s="41"/>
      <c r="M30" s="42">
        <v>1</v>
      </c>
      <c r="N30" s="42">
        <v>1.0900000000000001</v>
      </c>
      <c r="O30" s="43">
        <v>72.150000000000006</v>
      </c>
      <c r="P30" s="44">
        <v>2238.2399999999998</v>
      </c>
      <c r="Q30" s="44">
        <v>2621.45</v>
      </c>
      <c r="R30" s="45">
        <v>0</v>
      </c>
      <c r="S30" s="46">
        <v>0</v>
      </c>
      <c r="T30" s="39">
        <f t="shared" si="19"/>
        <v>45</v>
      </c>
      <c r="U30" s="47">
        <f t="shared" si="20"/>
        <v>1.1418259086075053E-2</v>
      </c>
      <c r="V30" s="48">
        <f t="shared" si="21"/>
        <v>9.000000000000008E-2</v>
      </c>
      <c r="W30" s="49">
        <f t="shared" si="22"/>
        <v>2.5373909080166784E-4</v>
      </c>
      <c r="X30" s="44">
        <f t="shared" si="23"/>
        <v>34.802206659675264</v>
      </c>
      <c r="Y30" s="44">
        <f t="shared" si="24"/>
        <v>383.21000000000004</v>
      </c>
      <c r="Z30" s="44">
        <f t="shared" si="25"/>
        <v>595.61663694947583</v>
      </c>
      <c r="AA30" s="50">
        <f t="shared" si="26"/>
        <v>2656.2522066596753</v>
      </c>
      <c r="AB30" s="51">
        <f t="shared" si="27"/>
        <v>556.80717673130391</v>
      </c>
      <c r="AC30" s="44">
        <f t="shared" si="28"/>
        <v>2483.1749150786904</v>
      </c>
      <c r="AD30" s="44">
        <f t="shared" si="29"/>
        <v>0</v>
      </c>
      <c r="AE30" s="44">
        <f t="shared" si="30"/>
        <v>0</v>
      </c>
      <c r="AF30" s="52">
        <f>HLOOKUP(I30,GasAvoidedCostsWOCC!$A$5:$G$50,G30+1,FALSE)</f>
        <v>27.444232870165703</v>
      </c>
      <c r="AG30" s="44">
        <f t="shared" si="31"/>
        <v>1980.1014015824553</v>
      </c>
      <c r="AH30" s="52">
        <f>HLOOKUP(I30,GasAvoidedCostsWOCC!$A$5:$Q$50,T30+1,FALSE)</f>
        <v>27.444232870165703</v>
      </c>
      <c r="AI30" s="44">
        <f t="shared" si="32"/>
        <v>0</v>
      </c>
      <c r="AJ30" s="44">
        <f t="shared" si="33"/>
        <v>1980.1014015824553</v>
      </c>
      <c r="AK30" s="44">
        <f>HLOOKUP(I30,GasAvoidedCostsWOCC!$A$5:$Q$50,G30+1,FALSE)*J30*L30</f>
        <v>0</v>
      </c>
      <c r="AL30" s="44">
        <f t="shared" si="34"/>
        <v>1980.1014015824553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1980.1014015824553</v>
      </c>
      <c r="AN30" s="48">
        <f t="shared" si="35"/>
        <v>2178.1115417407009</v>
      </c>
      <c r="AO30" s="47">
        <f t="shared" si="36"/>
        <v>3.5561707613154283</v>
      </c>
      <c r="AP30" s="47">
        <f t="shared" si="37"/>
        <v>0.87714785153251185</v>
      </c>
    </row>
    <row r="31" spans="1:42">
      <c r="B31" s="97" t="s">
        <v>33</v>
      </c>
      <c r="C31" s="98">
        <v>18230637</v>
      </c>
      <c r="D31" s="61" t="s">
        <v>82</v>
      </c>
      <c r="E31" s="38" t="s">
        <v>806</v>
      </c>
      <c r="F31" s="39" t="s">
        <v>805</v>
      </c>
      <c r="G31" s="39">
        <v>45</v>
      </c>
      <c r="H31" s="39"/>
      <c r="I31" s="40" t="s">
        <v>283</v>
      </c>
      <c r="J31" s="41">
        <v>7800</v>
      </c>
      <c r="K31" s="41">
        <v>0.03</v>
      </c>
      <c r="L31" s="41"/>
      <c r="M31" s="42">
        <v>1</v>
      </c>
      <c r="N31" s="42">
        <v>1.24</v>
      </c>
      <c r="O31" s="43">
        <v>250.38</v>
      </c>
      <c r="P31" s="44">
        <v>7200</v>
      </c>
      <c r="Q31" s="44">
        <v>9672</v>
      </c>
      <c r="R31" s="45">
        <v>0</v>
      </c>
      <c r="S31" s="46">
        <v>0</v>
      </c>
      <c r="T31" s="39">
        <f t="shared" si="19"/>
        <v>45</v>
      </c>
      <c r="U31" s="47">
        <f t="shared" si="20"/>
        <v>3.9624445044649639E-2</v>
      </c>
      <c r="V31" s="48">
        <f t="shared" si="21"/>
        <v>0.24</v>
      </c>
      <c r="W31" s="49">
        <f t="shared" si="22"/>
        <v>8.8054322321443643E-4</v>
      </c>
      <c r="X31" s="44">
        <f t="shared" si="23"/>
        <v>120.77306311087307</v>
      </c>
      <c r="Y31" s="44">
        <f t="shared" si="24"/>
        <v>2472</v>
      </c>
      <c r="Z31" s="44">
        <f t="shared" si="25"/>
        <v>2066.9507076841269</v>
      </c>
      <c r="AA31" s="50">
        <f t="shared" si="26"/>
        <v>9792.7730631108734</v>
      </c>
      <c r="AB31" s="51">
        <f t="shared" si="27"/>
        <v>1932.2713916837681</v>
      </c>
      <c r="AC31" s="44">
        <f t="shared" si="28"/>
        <v>9154.6910938682558</v>
      </c>
      <c r="AD31" s="44">
        <f t="shared" si="29"/>
        <v>0</v>
      </c>
      <c r="AE31" s="44">
        <f t="shared" si="30"/>
        <v>0</v>
      </c>
      <c r="AF31" s="52">
        <f>HLOOKUP(I31,GasAvoidedCostsWOCC!$A$5:$G$50,G31+1,FALSE)</f>
        <v>27.444232870165703</v>
      </c>
      <c r="AG31" s="44">
        <f t="shared" si="31"/>
        <v>6421.9504916187743</v>
      </c>
      <c r="AH31" s="52">
        <f>HLOOKUP(I31,GasAvoidedCostsWOCC!$A$5:$Q$50,T31+1,FALSE)</f>
        <v>27.444232870165703</v>
      </c>
      <c r="AI31" s="44">
        <f t="shared" si="32"/>
        <v>0</v>
      </c>
      <c r="AJ31" s="44">
        <f t="shared" si="33"/>
        <v>6421.9504916187743</v>
      </c>
      <c r="AK31" s="44">
        <f>HLOOKUP(I31,GasAvoidedCostsWOCC!$A$5:$Q$50,G31+1,FALSE)*J31*L31</f>
        <v>0</v>
      </c>
      <c r="AL31" s="44">
        <f t="shared" si="34"/>
        <v>6421.9504916187743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6421.9504916187743</v>
      </c>
      <c r="AN31" s="48">
        <f t="shared" si="35"/>
        <v>7064.1455407806525</v>
      </c>
      <c r="AO31" s="47">
        <f t="shared" si="36"/>
        <v>3.3235240759957279</v>
      </c>
      <c r="AP31" s="47">
        <f t="shared" si="37"/>
        <v>0.77164215246019219</v>
      </c>
    </row>
    <row r="32" spans="1:42">
      <c r="B32" s="97" t="s">
        <v>33</v>
      </c>
      <c r="C32" s="98">
        <v>18230637</v>
      </c>
      <c r="D32" s="61" t="s">
        <v>82</v>
      </c>
      <c r="E32" s="38" t="s">
        <v>814</v>
      </c>
      <c r="F32" s="39" t="s">
        <v>815</v>
      </c>
      <c r="G32" s="39">
        <v>45</v>
      </c>
      <c r="H32" s="39"/>
      <c r="I32" s="40" t="s">
        <v>283</v>
      </c>
      <c r="J32" s="41">
        <v>3520</v>
      </c>
      <c r="K32" s="41">
        <v>0.04</v>
      </c>
      <c r="L32" s="41"/>
      <c r="M32" s="42">
        <v>0.5</v>
      </c>
      <c r="N32" s="42">
        <v>1.46</v>
      </c>
      <c r="O32" s="43">
        <v>140.80000000000001</v>
      </c>
      <c r="P32" s="44">
        <v>1200</v>
      </c>
      <c r="Q32" s="44">
        <v>5139.2</v>
      </c>
      <c r="R32" s="45">
        <v>0</v>
      </c>
      <c r="S32" s="46">
        <v>0</v>
      </c>
      <c r="T32" s="39">
        <f t="shared" si="19"/>
        <v>45</v>
      </c>
      <c r="U32" s="47">
        <f t="shared" si="20"/>
        <v>2.2282617869984301E-2</v>
      </c>
      <c r="V32" s="48">
        <f t="shared" si="21"/>
        <v>0.96</v>
      </c>
      <c r="W32" s="49">
        <f t="shared" si="22"/>
        <v>4.951692859996511E-4</v>
      </c>
      <c r="X32" s="44">
        <f t="shared" si="23"/>
        <v>67.91615658603294</v>
      </c>
      <c r="Y32" s="44">
        <f t="shared" si="24"/>
        <v>3939.2</v>
      </c>
      <c r="Z32" s="44">
        <f t="shared" si="25"/>
        <v>1162.3398819471406</v>
      </c>
      <c r="AA32" s="50">
        <f t="shared" si="26"/>
        <v>5207.116156586033</v>
      </c>
      <c r="AB32" s="51">
        <f t="shared" si="27"/>
        <v>1086.603610308629</v>
      </c>
      <c r="AC32" s="44">
        <f t="shared" si="28"/>
        <v>4867.8285094755847</v>
      </c>
      <c r="AD32" s="44">
        <f t="shared" si="29"/>
        <v>0</v>
      </c>
      <c r="AE32" s="44">
        <f t="shared" si="30"/>
        <v>0</v>
      </c>
      <c r="AF32" s="52">
        <f>HLOOKUP(I32,GasAvoidedCostsWOCC!$A$5:$G$50,G32+1,FALSE)</f>
        <v>27.444232870165703</v>
      </c>
      <c r="AG32" s="44">
        <f t="shared" si="31"/>
        <v>3864.1479881193309</v>
      </c>
      <c r="AH32" s="52">
        <f>HLOOKUP(I32,GasAvoidedCostsWOCC!$A$5:$Q$50,T32+1,FALSE)</f>
        <v>27.444232870165703</v>
      </c>
      <c r="AI32" s="44">
        <f t="shared" si="32"/>
        <v>0</v>
      </c>
      <c r="AJ32" s="44">
        <f t="shared" si="33"/>
        <v>3864.1479881193309</v>
      </c>
      <c r="AK32" s="44">
        <f>HLOOKUP(I32,GasAvoidedCostsWOCC!$A$5:$Q$50,G32+1,FALSE)*J32*L32</f>
        <v>0</v>
      </c>
      <c r="AL32" s="44">
        <f t="shared" si="34"/>
        <v>3864.1479881193309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3864.1479881193309</v>
      </c>
      <c r="AN32" s="48">
        <f t="shared" si="35"/>
        <v>4250.5627869312639</v>
      </c>
      <c r="AO32" s="47">
        <f t="shared" si="36"/>
        <v>3.5561707613154292</v>
      </c>
      <c r="AP32" s="47">
        <f t="shared" si="37"/>
        <v>0.873194850364435</v>
      </c>
    </row>
    <row r="33" spans="2:42">
      <c r="B33" s="97" t="s">
        <v>33</v>
      </c>
      <c r="C33" s="98">
        <v>18230637</v>
      </c>
      <c r="D33" s="61" t="s">
        <v>82</v>
      </c>
      <c r="E33" s="38" t="s">
        <v>816</v>
      </c>
      <c r="F33" s="39" t="s">
        <v>815</v>
      </c>
      <c r="G33" s="39">
        <v>45</v>
      </c>
      <c r="H33" s="39"/>
      <c r="I33" s="40" t="s">
        <v>283</v>
      </c>
      <c r="J33" s="41">
        <v>12124</v>
      </c>
      <c r="K33" s="41">
        <v>0.03</v>
      </c>
      <c r="L33" s="41"/>
      <c r="M33" s="42">
        <v>0.5</v>
      </c>
      <c r="N33" s="42">
        <v>1.41</v>
      </c>
      <c r="O33" s="43">
        <v>418.29</v>
      </c>
      <c r="P33" s="44">
        <v>4000</v>
      </c>
      <c r="Q33" s="44">
        <v>17094.84</v>
      </c>
      <c r="R33" s="45">
        <v>0</v>
      </c>
      <c r="S33" s="46">
        <v>0</v>
      </c>
      <c r="T33" s="39">
        <f t="shared" si="19"/>
        <v>45</v>
      </c>
      <c r="U33" s="47">
        <f t="shared" si="20"/>
        <v>6.619741639798106E-2</v>
      </c>
      <c r="V33" s="48">
        <f t="shared" si="21"/>
        <v>0.90999999999999992</v>
      </c>
      <c r="W33" s="49">
        <f t="shared" si="22"/>
        <v>1.4710536977329124E-3</v>
      </c>
      <c r="X33" s="44">
        <f t="shared" si="23"/>
        <v>201.76597399411733</v>
      </c>
      <c r="Y33" s="44">
        <f t="shared" si="24"/>
        <v>13094.84</v>
      </c>
      <c r="Z33" s="44">
        <f t="shared" si="25"/>
        <v>3453.0905484351524</v>
      </c>
      <c r="AA33" s="50">
        <f t="shared" si="26"/>
        <v>17296.605973994119</v>
      </c>
      <c r="AB33" s="51">
        <f t="shared" si="27"/>
        <v>3228.0925011079294</v>
      </c>
      <c r="AC33" s="44">
        <f t="shared" si="28"/>
        <v>16169.585840884471</v>
      </c>
      <c r="AD33" s="44">
        <f t="shared" si="29"/>
        <v>0</v>
      </c>
      <c r="AE33" s="44">
        <f t="shared" si="30"/>
        <v>0</v>
      </c>
      <c r="AF33" s="52">
        <f>HLOOKUP(I33,GasAvoidedCostsWOCC!$A$5:$G$50,G33+1,FALSE)</f>
        <v>27.444232870165703</v>
      </c>
      <c r="AG33" s="44">
        <f t="shared" si="31"/>
        <v>9982.0163795366698</v>
      </c>
      <c r="AH33" s="52">
        <f>HLOOKUP(I33,GasAvoidedCostsWOCC!$A$5:$Q$50,T33+1,FALSE)</f>
        <v>27.444232870165703</v>
      </c>
      <c r="AI33" s="44">
        <f t="shared" si="32"/>
        <v>0</v>
      </c>
      <c r="AJ33" s="44">
        <f t="shared" si="33"/>
        <v>9982.0163795366698</v>
      </c>
      <c r="AK33" s="44">
        <f>HLOOKUP(I33,GasAvoidedCostsWOCC!$A$5:$Q$50,G33+1,FALSE)*J33*L33</f>
        <v>0</v>
      </c>
      <c r="AL33" s="44">
        <f t="shared" si="34"/>
        <v>9982.0163795366698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9982.016379536668</v>
      </c>
      <c r="AN33" s="48">
        <f t="shared" si="35"/>
        <v>10980.218017490335</v>
      </c>
      <c r="AO33" s="47">
        <f t="shared" si="36"/>
        <v>3.0922336878855519</v>
      </c>
      <c r="AP33" s="47">
        <f t="shared" si="37"/>
        <v>0.67906612609254813</v>
      </c>
    </row>
    <row r="34" spans="2:42">
      <c r="B34" s="97" t="s">
        <v>33</v>
      </c>
      <c r="C34" s="98">
        <v>18230637</v>
      </c>
      <c r="D34" s="61" t="s">
        <v>82</v>
      </c>
      <c r="E34" s="38" t="s">
        <v>822</v>
      </c>
      <c r="F34" s="39" t="s">
        <v>823</v>
      </c>
      <c r="G34" s="39">
        <v>45</v>
      </c>
      <c r="H34" s="39"/>
      <c r="I34" s="40" t="s">
        <v>283</v>
      </c>
      <c r="J34" s="41">
        <v>825</v>
      </c>
      <c r="K34" s="41">
        <v>0.09</v>
      </c>
      <c r="L34" s="41"/>
      <c r="M34" s="42">
        <v>1.54</v>
      </c>
      <c r="N34" s="42">
        <v>1.54</v>
      </c>
      <c r="O34" s="43">
        <v>74.25</v>
      </c>
      <c r="P34" s="44">
        <v>800</v>
      </c>
      <c r="Q34" s="44">
        <v>1270.5</v>
      </c>
      <c r="R34" s="45">
        <v>0</v>
      </c>
      <c r="S34" s="46">
        <v>0</v>
      </c>
      <c r="T34" s="39">
        <f t="shared" si="19"/>
        <v>45</v>
      </c>
      <c r="U34" s="47">
        <f t="shared" si="20"/>
        <v>1.1750599267374534E-2</v>
      </c>
      <c r="V34" s="48">
        <f t="shared" si="21"/>
        <v>0</v>
      </c>
      <c r="W34" s="49">
        <f t="shared" si="22"/>
        <v>2.6112442816387854E-4</v>
      </c>
      <c r="X34" s="44">
        <f t="shared" si="23"/>
        <v>35.81516069966581</v>
      </c>
      <c r="Y34" s="44">
        <f t="shared" si="24"/>
        <v>470.5</v>
      </c>
      <c r="Z34" s="44">
        <f t="shared" si="25"/>
        <v>612.95267212056251</v>
      </c>
      <c r="AA34" s="50">
        <f t="shared" si="26"/>
        <v>1306.3151606996657</v>
      </c>
      <c r="AB34" s="51">
        <f t="shared" si="27"/>
        <v>573.01362262369116</v>
      </c>
      <c r="AC34" s="44">
        <f t="shared" si="28"/>
        <v>1221.1976822470465</v>
      </c>
      <c r="AD34" s="44">
        <f t="shared" si="29"/>
        <v>0</v>
      </c>
      <c r="AE34" s="44">
        <f t="shared" si="30"/>
        <v>0</v>
      </c>
      <c r="AF34" s="52">
        <f>HLOOKUP(I34,GasAvoidedCostsWOCC!$A$5:$G$50,G34+1,FALSE)</f>
        <v>27.444232870165703</v>
      </c>
      <c r="AG34" s="44">
        <f t="shared" si="31"/>
        <v>2037.7342906098033</v>
      </c>
      <c r="AH34" s="52">
        <f>HLOOKUP(I34,GasAvoidedCostsWOCC!$A$5:$Q$50,T34+1,FALSE)</f>
        <v>27.444232870165703</v>
      </c>
      <c r="AI34" s="44">
        <f t="shared" si="32"/>
        <v>0</v>
      </c>
      <c r="AJ34" s="44">
        <f t="shared" si="33"/>
        <v>2037.7342906098033</v>
      </c>
      <c r="AK34" s="44">
        <f>HLOOKUP(I34,GasAvoidedCostsWOCC!$A$5:$Q$50,G34+1,FALSE)*J34*L34</f>
        <v>0</v>
      </c>
      <c r="AL34" s="44">
        <f t="shared" si="34"/>
        <v>2037.7342906098033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2037.7342906098033</v>
      </c>
      <c r="AN34" s="48">
        <f t="shared" si="35"/>
        <v>2241.5077196707839</v>
      </c>
      <c r="AO34" s="47">
        <f t="shared" si="36"/>
        <v>3.5561707613154283</v>
      </c>
      <c r="AP34" s="47">
        <f t="shared" si="37"/>
        <v>1.8354994873117767</v>
      </c>
    </row>
    <row r="35" spans="2:42">
      <c r="B35" s="97" t="s">
        <v>33</v>
      </c>
      <c r="C35" s="98">
        <v>18230637</v>
      </c>
      <c r="D35" s="61" t="s">
        <v>82</v>
      </c>
      <c r="E35" s="38" t="s">
        <v>824</v>
      </c>
      <c r="F35" s="39" t="s">
        <v>823</v>
      </c>
      <c r="G35" s="39">
        <v>45</v>
      </c>
      <c r="H35" s="39"/>
      <c r="I35" s="40" t="s">
        <v>283</v>
      </c>
      <c r="J35" s="41">
        <v>1992</v>
      </c>
      <c r="K35" s="41">
        <v>7.0000000000000007E-2</v>
      </c>
      <c r="L35" s="41"/>
      <c r="M35" s="42">
        <v>1.56</v>
      </c>
      <c r="N35" s="42">
        <v>1.56</v>
      </c>
      <c r="O35" s="43">
        <v>133.26</v>
      </c>
      <c r="P35" s="44">
        <v>1600</v>
      </c>
      <c r="Q35" s="44">
        <v>3107.52</v>
      </c>
      <c r="R35" s="45">
        <v>0</v>
      </c>
      <c r="S35" s="46">
        <v>0</v>
      </c>
      <c r="T35" s="39">
        <f t="shared" si="19"/>
        <v>45</v>
      </c>
      <c r="U35" s="47">
        <f t="shared" si="20"/>
        <v>2.1089358361889968E-2</v>
      </c>
      <c r="V35" s="48">
        <f t="shared" si="21"/>
        <v>0</v>
      </c>
      <c r="W35" s="49">
        <f t="shared" si="22"/>
        <v>4.6865240804199929E-4</v>
      </c>
      <c r="X35" s="44">
        <f t="shared" si="23"/>
        <v>64.279169223400203</v>
      </c>
      <c r="Y35" s="44">
        <f t="shared" si="24"/>
        <v>1507.52</v>
      </c>
      <c r="Z35" s="44">
        <f t="shared" si="25"/>
        <v>1100.0952604280963</v>
      </c>
      <c r="AA35" s="50">
        <f t="shared" si="26"/>
        <v>3171.7991692234</v>
      </c>
      <c r="AB35" s="51">
        <f t="shared" si="27"/>
        <v>1028.414752199772</v>
      </c>
      <c r="AC35" s="44">
        <f t="shared" si="28"/>
        <v>2965.129633750958</v>
      </c>
      <c r="AD35" s="44">
        <f t="shared" si="29"/>
        <v>0</v>
      </c>
      <c r="AE35" s="44">
        <f t="shared" si="30"/>
        <v>0</v>
      </c>
      <c r="AF35" s="52">
        <f>HLOOKUP(I35,GasAvoidedCostsWOCC!$A$5:$G$50,G35+1,FALSE)</f>
        <v>27.444232870165703</v>
      </c>
      <c r="AG35" s="44">
        <f t="shared" si="31"/>
        <v>3826.8238314159062</v>
      </c>
      <c r="AH35" s="52">
        <f>HLOOKUP(I35,GasAvoidedCostsWOCC!$A$5:$Q$50,T35+1,FALSE)</f>
        <v>27.444232870165703</v>
      </c>
      <c r="AI35" s="44">
        <f t="shared" si="32"/>
        <v>0</v>
      </c>
      <c r="AJ35" s="44">
        <f t="shared" si="33"/>
        <v>3826.8238314159062</v>
      </c>
      <c r="AK35" s="44">
        <f>HLOOKUP(I35,GasAvoidedCostsWOCC!$A$5:$Q$50,G35+1,FALSE)*J35*L35</f>
        <v>0</v>
      </c>
      <c r="AL35" s="44">
        <f t="shared" si="34"/>
        <v>3826.8238314159062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3826.8238314159057</v>
      </c>
      <c r="AN35" s="48">
        <f t="shared" si="35"/>
        <v>4209.5062145574966</v>
      </c>
      <c r="AO35" s="47">
        <f t="shared" si="36"/>
        <v>3.7210899816735963</v>
      </c>
      <c r="AP35" s="47">
        <f t="shared" si="37"/>
        <v>1.4196702115962374</v>
      </c>
    </row>
    <row r="36" spans="2:42">
      <c r="B36" s="97" t="s">
        <v>33</v>
      </c>
      <c r="C36" s="98">
        <v>18230637</v>
      </c>
      <c r="D36" s="61" t="s">
        <v>82</v>
      </c>
      <c r="E36" s="38" t="s">
        <v>829</v>
      </c>
      <c r="F36" s="39" t="s">
        <v>830</v>
      </c>
      <c r="G36" s="39">
        <v>45</v>
      </c>
      <c r="H36" s="39"/>
      <c r="I36" s="40" t="s">
        <v>283</v>
      </c>
      <c r="J36" s="41">
        <v>662.15</v>
      </c>
      <c r="K36" s="41">
        <v>0.64</v>
      </c>
      <c r="L36" s="41"/>
      <c r="M36" s="42">
        <v>200</v>
      </c>
      <c r="N36" s="42">
        <v>20.5</v>
      </c>
      <c r="O36" s="43">
        <v>423.78</v>
      </c>
      <c r="P36" s="44">
        <v>4994</v>
      </c>
      <c r="Q36" s="44">
        <v>13574.07</v>
      </c>
      <c r="R36" s="45">
        <v>0</v>
      </c>
      <c r="S36" s="46">
        <v>0</v>
      </c>
      <c r="T36" s="39">
        <f t="shared" si="19"/>
        <v>45</v>
      </c>
      <c r="U36" s="47">
        <f t="shared" si="20"/>
        <v>6.7066248586235402E-2</v>
      </c>
      <c r="V36" s="48">
        <f t="shared" si="21"/>
        <v>-179.5</v>
      </c>
      <c r="W36" s="49">
        <f t="shared" si="22"/>
        <v>1.4903610796941202E-3</v>
      </c>
      <c r="X36" s="44">
        <f t="shared" si="23"/>
        <v>204.41412527009257</v>
      </c>
      <c r="Y36" s="44">
        <f t="shared" si="24"/>
        <v>8580.07</v>
      </c>
      <c r="Z36" s="44">
        <f t="shared" si="25"/>
        <v>3498.4118975252782</v>
      </c>
      <c r="AA36" s="50">
        <f t="shared" si="26"/>
        <v>13778.484125270092</v>
      </c>
      <c r="AB36" s="51">
        <f t="shared" si="27"/>
        <v>3270.460781083741</v>
      </c>
      <c r="AC36" s="44">
        <f t="shared" si="28"/>
        <v>12880.699378582865</v>
      </c>
      <c r="AD36" s="44">
        <f t="shared" si="29"/>
        <v>0</v>
      </c>
      <c r="AE36" s="44">
        <f t="shared" si="30"/>
        <v>0</v>
      </c>
      <c r="AF36" s="52">
        <f>HLOOKUP(I36,GasAvoidedCostsWOCC!$A$5:$G$50,G36+1,FALSE)</f>
        <v>27.444232870165703</v>
      </c>
      <c r="AG36" s="44">
        <f t="shared" si="31"/>
        <v>11630.207228787342</v>
      </c>
      <c r="AH36" s="52">
        <f>HLOOKUP(I36,GasAvoidedCostsWOCC!$A$5:$Q$50,T36+1,FALSE)</f>
        <v>27.444232870165703</v>
      </c>
      <c r="AI36" s="44">
        <f t="shared" si="32"/>
        <v>0</v>
      </c>
      <c r="AJ36" s="44">
        <f t="shared" si="33"/>
        <v>11630.207228787342</v>
      </c>
      <c r="AK36" s="44">
        <f>HLOOKUP(I36,GasAvoidedCostsWOCC!$A$5:$Q$50,G36+1,FALSE)*J36*L36</f>
        <v>0</v>
      </c>
      <c r="AL36" s="44">
        <f t="shared" si="34"/>
        <v>11630.207228787342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11630.20722878734</v>
      </c>
      <c r="AN36" s="48">
        <f t="shared" si="35"/>
        <v>12793.227951666075</v>
      </c>
      <c r="AO36" s="47">
        <f t="shared" si="36"/>
        <v>3.556137195118239</v>
      </c>
      <c r="AP36" s="47">
        <f t="shared" si="37"/>
        <v>0.99320910888874314</v>
      </c>
    </row>
    <row r="37" spans="2:42">
      <c r="B37" s="97" t="s">
        <v>33</v>
      </c>
      <c r="C37" s="98">
        <v>18230637</v>
      </c>
      <c r="D37" s="61" t="s">
        <v>82</v>
      </c>
      <c r="E37" s="38" t="s">
        <v>831</v>
      </c>
      <c r="F37" s="39" t="s">
        <v>830</v>
      </c>
      <c r="G37" s="39">
        <v>45</v>
      </c>
      <c r="H37" s="39"/>
      <c r="I37" s="40" t="s">
        <v>283</v>
      </c>
      <c r="J37" s="41">
        <v>2832.68</v>
      </c>
      <c r="K37" s="41">
        <v>0.38</v>
      </c>
      <c r="L37" s="41"/>
      <c r="M37" s="42">
        <v>200</v>
      </c>
      <c r="N37" s="42">
        <v>22.6</v>
      </c>
      <c r="O37" s="43">
        <v>1079.55</v>
      </c>
      <c r="P37" s="44">
        <v>26800</v>
      </c>
      <c r="Q37" s="44">
        <v>64018.559999999998</v>
      </c>
      <c r="R37" s="45">
        <v>0</v>
      </c>
      <c r="S37" s="46">
        <v>0</v>
      </c>
      <c r="T37" s="39">
        <f t="shared" si="19"/>
        <v>45</v>
      </c>
      <c r="U37" s="47">
        <f t="shared" si="20"/>
        <v>0.17084659177231215</v>
      </c>
      <c r="V37" s="48">
        <f t="shared" si="21"/>
        <v>-177.4</v>
      </c>
      <c r="W37" s="49">
        <f t="shared" si="22"/>
        <v>3.7965909282736032E-3</v>
      </c>
      <c r="X37" s="44">
        <f t="shared" si="23"/>
        <v>520.73073041514101</v>
      </c>
      <c r="Y37" s="44">
        <f t="shared" si="24"/>
        <v>37218.559999999998</v>
      </c>
      <c r="Z37" s="44">
        <f t="shared" si="25"/>
        <v>8911.9603661650272</v>
      </c>
      <c r="AA37" s="50">
        <f t="shared" si="26"/>
        <v>64539.290730415138</v>
      </c>
      <c r="AB37" s="51">
        <f t="shared" si="27"/>
        <v>8331.270791965062</v>
      </c>
      <c r="AC37" s="44">
        <f t="shared" si="28"/>
        <v>60334.01021820616</v>
      </c>
      <c r="AD37" s="44">
        <f t="shared" si="29"/>
        <v>0</v>
      </c>
      <c r="AE37" s="44">
        <f t="shared" si="30"/>
        <v>0</v>
      </c>
      <c r="AF37" s="52">
        <f>HLOOKUP(I37,GasAvoidedCostsWOCC!$A$5:$G$50,G37+1,FALSE)</f>
        <v>27.444232870165703</v>
      </c>
      <c r="AG37" s="44">
        <f t="shared" si="31"/>
        <v>29541.477235331171</v>
      </c>
      <c r="AH37" s="52">
        <f>HLOOKUP(I37,GasAvoidedCostsWOCC!$A$5:$Q$50,T37+1,FALSE)</f>
        <v>27.444232870165703</v>
      </c>
      <c r="AI37" s="44">
        <f t="shared" si="32"/>
        <v>0</v>
      </c>
      <c r="AJ37" s="44">
        <f t="shared" si="33"/>
        <v>29541.477235331171</v>
      </c>
      <c r="AK37" s="44">
        <f>HLOOKUP(I37,GasAvoidedCostsWOCC!$A$5:$Q$50,G37+1,FALSE)*J37*L37</f>
        <v>0</v>
      </c>
      <c r="AL37" s="44">
        <f t="shared" si="34"/>
        <v>29541.477235331171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29541.477235331171</v>
      </c>
      <c r="AN37" s="48">
        <f t="shared" si="35"/>
        <v>32495.62495886429</v>
      </c>
      <c r="AO37" s="47">
        <f t="shared" si="36"/>
        <v>3.545854884926066</v>
      </c>
      <c r="AP37" s="47">
        <f t="shared" si="37"/>
        <v>0.53859547610608738</v>
      </c>
    </row>
    <row r="38" spans="2:42">
      <c r="B38" s="97" t="s">
        <v>33</v>
      </c>
      <c r="C38" s="98">
        <v>18230637</v>
      </c>
      <c r="D38" s="61" t="s">
        <v>82</v>
      </c>
      <c r="E38" s="38" t="s">
        <v>843</v>
      </c>
      <c r="F38" s="39" t="s">
        <v>844</v>
      </c>
      <c r="G38" s="39">
        <v>20</v>
      </c>
      <c r="H38" s="39"/>
      <c r="I38" s="40" t="s">
        <v>283</v>
      </c>
      <c r="J38" s="41">
        <v>4</v>
      </c>
      <c r="K38" s="41">
        <v>75.33</v>
      </c>
      <c r="L38" s="41"/>
      <c r="M38" s="42">
        <v>800</v>
      </c>
      <c r="N38" s="42">
        <v>1000</v>
      </c>
      <c r="O38" s="43">
        <v>301.32</v>
      </c>
      <c r="P38" s="44">
        <v>1789.12</v>
      </c>
      <c r="Q38" s="44">
        <v>4000</v>
      </c>
      <c r="R38" s="45">
        <v>0</v>
      </c>
      <c r="S38" s="46">
        <v>0</v>
      </c>
      <c r="T38" s="39">
        <f t="shared" si="19"/>
        <v>20</v>
      </c>
      <c r="U38" s="47">
        <f t="shared" si="20"/>
        <v>2.1193808133155523E-2</v>
      </c>
      <c r="V38" s="48">
        <f t="shared" si="21"/>
        <v>200</v>
      </c>
      <c r="W38" s="49">
        <f t="shared" si="22"/>
        <v>1.0596904066577761E-3</v>
      </c>
      <c r="X38" s="44">
        <f t="shared" si="23"/>
        <v>145.34443396664378</v>
      </c>
      <c r="Y38" s="44">
        <f t="shared" si="24"/>
        <v>2210.88</v>
      </c>
      <c r="Z38" s="44">
        <f t="shared" si="25"/>
        <v>2487.473389405628</v>
      </c>
      <c r="AA38" s="50">
        <f t="shared" si="26"/>
        <v>4145.3444339666439</v>
      </c>
      <c r="AB38" s="51">
        <f t="shared" si="27"/>
        <v>2325.3934649019611</v>
      </c>
      <c r="AC38" s="44">
        <f t="shared" si="28"/>
        <v>3875.240192546175</v>
      </c>
      <c r="AD38" s="44">
        <f t="shared" si="29"/>
        <v>0</v>
      </c>
      <c r="AE38" s="44">
        <f t="shared" si="30"/>
        <v>0</v>
      </c>
      <c r="AF38" s="52">
        <f>HLOOKUP(I38,GasAvoidedCostsWOCC!$A$5:$G$50,G38+1,FALSE)</f>
        <v>13.765480191058694</v>
      </c>
      <c r="AG38" s="44">
        <f t="shared" si="31"/>
        <v>4147.8144911698055</v>
      </c>
      <c r="AH38" s="52">
        <f>HLOOKUP(I38,GasAvoidedCostsWOCC!$A$5:$Q$50,T38+1,FALSE)</f>
        <v>13.765480191058694</v>
      </c>
      <c r="AI38" s="44">
        <f t="shared" si="32"/>
        <v>0</v>
      </c>
      <c r="AJ38" s="44">
        <f t="shared" si="33"/>
        <v>4147.8144911698055</v>
      </c>
      <c r="AK38" s="44">
        <f>HLOOKUP(I38,GasAvoidedCostsWOCC!$A$5:$Q$50,G38+1,FALSE)*J38*L38</f>
        <v>0</v>
      </c>
      <c r="AL38" s="44">
        <f t="shared" si="34"/>
        <v>4147.8144911698055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4147.8144911698055</v>
      </c>
      <c r="AN38" s="48">
        <f t="shared" si="35"/>
        <v>4562.5959402867866</v>
      </c>
      <c r="AO38" s="47">
        <f t="shared" si="36"/>
        <v>1.7837043725177399</v>
      </c>
      <c r="AP38" s="47">
        <f t="shared" si="37"/>
        <v>1.177371134068723</v>
      </c>
    </row>
    <row r="39" spans="2:42">
      <c r="B39" s="97" t="s">
        <v>33</v>
      </c>
      <c r="C39" s="98">
        <v>18230637</v>
      </c>
      <c r="D39" s="61" t="s">
        <v>82</v>
      </c>
      <c r="E39" s="38" t="s">
        <v>845</v>
      </c>
      <c r="F39" s="39" t="s">
        <v>844</v>
      </c>
      <c r="G39" s="39">
        <v>20</v>
      </c>
      <c r="H39" s="39"/>
      <c r="I39" s="40" t="s">
        <v>283</v>
      </c>
      <c r="J39" s="41">
        <v>13</v>
      </c>
      <c r="K39" s="41">
        <v>75.319999999999993</v>
      </c>
      <c r="L39" s="41"/>
      <c r="M39" s="42">
        <v>800</v>
      </c>
      <c r="N39" s="42">
        <v>1000</v>
      </c>
      <c r="O39" s="43">
        <v>979.16</v>
      </c>
      <c r="P39" s="44">
        <v>8749.67</v>
      </c>
      <c r="Q39" s="44">
        <v>13000</v>
      </c>
      <c r="R39" s="45">
        <v>0</v>
      </c>
      <c r="S39" s="46">
        <v>0</v>
      </c>
      <c r="T39" s="39">
        <f t="shared" si="19"/>
        <v>20</v>
      </c>
      <c r="U39" s="47">
        <f t="shared" si="20"/>
        <v>6.8870732681735561E-2</v>
      </c>
      <c r="V39" s="48">
        <f t="shared" si="21"/>
        <v>200</v>
      </c>
      <c r="W39" s="49">
        <f t="shared" si="22"/>
        <v>3.443536634086778E-3</v>
      </c>
      <c r="X39" s="44">
        <f t="shared" si="23"/>
        <v>472.30670371292621</v>
      </c>
      <c r="Y39" s="44">
        <f t="shared" si="24"/>
        <v>4250.33</v>
      </c>
      <c r="Z39" s="44">
        <f t="shared" si="25"/>
        <v>8083.2153324386509</v>
      </c>
      <c r="AA39" s="50">
        <f t="shared" si="26"/>
        <v>13472.306703712926</v>
      </c>
      <c r="AB39" s="51">
        <f t="shared" si="27"/>
        <v>7556.5255047570818</v>
      </c>
      <c r="AC39" s="44">
        <f t="shared" si="28"/>
        <v>12594.472004966743</v>
      </c>
      <c r="AD39" s="44">
        <f t="shared" si="29"/>
        <v>0</v>
      </c>
      <c r="AE39" s="44">
        <f t="shared" si="30"/>
        <v>0</v>
      </c>
      <c r="AF39" s="52">
        <f>HLOOKUP(I39,GasAvoidedCostsWOCC!$A$5:$G$50,G39+1,FALSE)</f>
        <v>13.765480191058694</v>
      </c>
      <c r="AG39" s="44">
        <f t="shared" si="31"/>
        <v>13478.60758387703</v>
      </c>
      <c r="AH39" s="52">
        <f>HLOOKUP(I39,GasAvoidedCostsWOCC!$A$5:$Q$50,T39+1,FALSE)</f>
        <v>13.765480191058694</v>
      </c>
      <c r="AI39" s="44">
        <f t="shared" si="32"/>
        <v>0</v>
      </c>
      <c r="AJ39" s="44">
        <f t="shared" si="33"/>
        <v>13478.60758387703</v>
      </c>
      <c r="AK39" s="44">
        <f>HLOOKUP(I39,GasAvoidedCostsWOCC!$A$5:$Q$50,G39+1,FALSE)*J39*L39</f>
        <v>0</v>
      </c>
      <c r="AL39" s="44">
        <f t="shared" si="34"/>
        <v>13478.60758387703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13478.607583877028</v>
      </c>
      <c r="AN39" s="48">
        <f t="shared" si="35"/>
        <v>14826.468342264732</v>
      </c>
      <c r="AO39" s="47">
        <f t="shared" si="36"/>
        <v>1.7837043725177399</v>
      </c>
      <c r="AP39" s="47">
        <f t="shared" si="37"/>
        <v>1.177220318280733</v>
      </c>
    </row>
    <row r="40" spans="2:42">
      <c r="B40" s="97" t="s">
        <v>33</v>
      </c>
      <c r="C40" s="98">
        <v>18230637</v>
      </c>
      <c r="D40" s="61" t="s">
        <v>82</v>
      </c>
      <c r="E40" s="38" t="s">
        <v>850</v>
      </c>
      <c r="F40" s="39" t="s">
        <v>851</v>
      </c>
      <c r="G40" s="39">
        <v>45</v>
      </c>
      <c r="H40" s="39"/>
      <c r="I40" s="40" t="s">
        <v>283</v>
      </c>
      <c r="J40" s="41">
        <v>877811</v>
      </c>
      <c r="K40" s="41">
        <v>0.01</v>
      </c>
      <c r="L40" s="41"/>
      <c r="M40" s="42">
        <v>0.08</v>
      </c>
      <c r="N40" s="42">
        <v>0.2</v>
      </c>
      <c r="O40" s="43">
        <v>8778.11</v>
      </c>
      <c r="P40" s="44">
        <v>73264.62</v>
      </c>
      <c r="Q40" s="44">
        <v>176122.2</v>
      </c>
      <c r="R40" s="45">
        <v>0</v>
      </c>
      <c r="S40" s="46">
        <v>0</v>
      </c>
      <c r="T40" s="39">
        <f t="shared" si="19"/>
        <v>45</v>
      </c>
      <c r="U40" s="47">
        <f t="shared" si="20"/>
        <v>1.3891993661270448</v>
      </c>
      <c r="V40" s="48">
        <f t="shared" si="21"/>
        <v>0.12000000000000001</v>
      </c>
      <c r="W40" s="49">
        <f t="shared" si="22"/>
        <v>3.0871097025045438E-2</v>
      </c>
      <c r="X40" s="44">
        <f t="shared" si="23"/>
        <v>4234.2009466578238</v>
      </c>
      <c r="Y40" s="44">
        <f t="shared" si="24"/>
        <v>102857.58000000002</v>
      </c>
      <c r="Z40" s="44">
        <f t="shared" si="25"/>
        <v>72465.53509317484</v>
      </c>
      <c r="AA40" s="50">
        <f t="shared" si="26"/>
        <v>180356.40094665784</v>
      </c>
      <c r="AB40" s="51">
        <f t="shared" si="27"/>
        <v>67743.792739249169</v>
      </c>
      <c r="AC40" s="44">
        <f t="shared" si="28"/>
        <v>168604.65639586598</v>
      </c>
      <c r="AD40" s="44">
        <f t="shared" si="29"/>
        <v>0</v>
      </c>
      <c r="AE40" s="44">
        <f t="shared" si="30"/>
        <v>0</v>
      </c>
      <c r="AF40" s="52">
        <f>HLOOKUP(I40,GasAvoidedCostsWOCC!$A$5:$G$50,G40+1,FALSE)</f>
        <v>27.444232870165703</v>
      </c>
      <c r="AG40" s="44">
        <f t="shared" si="31"/>
        <v>240908.49499993026</v>
      </c>
      <c r="AH40" s="52">
        <f>HLOOKUP(I40,GasAvoidedCostsWOCC!$A$5:$Q$50,T40+1,FALSE)</f>
        <v>27.444232870165703</v>
      </c>
      <c r="AI40" s="44">
        <f t="shared" si="32"/>
        <v>0</v>
      </c>
      <c r="AJ40" s="44">
        <f t="shared" si="33"/>
        <v>240908.49499993026</v>
      </c>
      <c r="AK40" s="44">
        <f>HLOOKUP(I40,GasAvoidedCostsWOCC!$A$5:$Q$50,G40+1,FALSE)*J40*L40</f>
        <v>0</v>
      </c>
      <c r="AL40" s="44">
        <f t="shared" si="34"/>
        <v>240908.49499993026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240908.49499993026</v>
      </c>
      <c r="AN40" s="48">
        <f t="shared" si="35"/>
        <v>264999.34449992329</v>
      </c>
      <c r="AO40" s="47">
        <f t="shared" si="36"/>
        <v>3.5561707613154279</v>
      </c>
      <c r="AP40" s="47">
        <f t="shared" si="37"/>
        <v>1.5717202013551317</v>
      </c>
    </row>
    <row r="41" spans="2:42">
      <c r="B41" s="97" t="s">
        <v>33</v>
      </c>
      <c r="C41" s="98">
        <v>18230637</v>
      </c>
      <c r="D41" s="61" t="s">
        <v>82</v>
      </c>
      <c r="E41" s="38" t="s">
        <v>852</v>
      </c>
      <c r="F41" s="39" t="s">
        <v>853</v>
      </c>
      <c r="G41" s="39">
        <v>45</v>
      </c>
      <c r="H41" s="39"/>
      <c r="I41" s="40" t="s">
        <v>283</v>
      </c>
      <c r="J41" s="41">
        <v>18155</v>
      </c>
      <c r="K41" s="41">
        <v>0.01</v>
      </c>
      <c r="L41" s="41"/>
      <c r="M41" s="42">
        <v>0.2</v>
      </c>
      <c r="N41" s="42">
        <v>0.2</v>
      </c>
      <c r="O41" s="43">
        <v>181.55</v>
      </c>
      <c r="P41" s="44">
        <v>2848.71</v>
      </c>
      <c r="Q41" s="44">
        <v>3631</v>
      </c>
      <c r="R41" s="45">
        <v>0</v>
      </c>
      <c r="S41" s="46">
        <v>0</v>
      </c>
      <c r="T41" s="39">
        <f t="shared" si="19"/>
        <v>45</v>
      </c>
      <c r="U41" s="47">
        <f t="shared" si="20"/>
        <v>2.873159995948615E-2</v>
      </c>
      <c r="V41" s="48">
        <f t="shared" si="21"/>
        <v>0</v>
      </c>
      <c r="W41" s="49">
        <f t="shared" si="22"/>
        <v>6.3847999909969226E-4</v>
      </c>
      <c r="X41" s="44">
        <f t="shared" si="23"/>
        <v>87.572288552516198</v>
      </c>
      <c r="Y41" s="44">
        <f t="shared" si="24"/>
        <v>782.29</v>
      </c>
      <c r="Z41" s="44">
        <f t="shared" si="25"/>
        <v>1498.7415168146549</v>
      </c>
      <c r="AA41" s="50">
        <f t="shared" si="26"/>
        <v>3718.5722885525161</v>
      </c>
      <c r="AB41" s="51">
        <f t="shared" si="27"/>
        <v>1401.0858341728099</v>
      </c>
      <c r="AC41" s="44">
        <f t="shared" si="28"/>
        <v>3476.2758610381561</v>
      </c>
      <c r="AD41" s="44">
        <f t="shared" si="29"/>
        <v>0</v>
      </c>
      <c r="AE41" s="44">
        <f t="shared" si="30"/>
        <v>0</v>
      </c>
      <c r="AF41" s="52">
        <f>HLOOKUP(I41,GasAvoidedCostsWOCC!$A$5:$G$50,G41+1,FALSE)</f>
        <v>27.444232870165703</v>
      </c>
      <c r="AG41" s="44">
        <f t="shared" si="31"/>
        <v>4982.5004775785837</v>
      </c>
      <c r="AH41" s="52">
        <f>HLOOKUP(I41,GasAvoidedCostsWOCC!$A$5:$Q$50,T41+1,FALSE)</f>
        <v>27.444232870165703</v>
      </c>
      <c r="AI41" s="44">
        <f t="shared" si="32"/>
        <v>0</v>
      </c>
      <c r="AJ41" s="44">
        <f t="shared" si="33"/>
        <v>4982.5004775785837</v>
      </c>
      <c r="AK41" s="44">
        <f>HLOOKUP(I41,GasAvoidedCostsWOCC!$A$5:$Q$50,G41+1,FALSE)*J41*L41</f>
        <v>0</v>
      </c>
      <c r="AL41" s="44">
        <f t="shared" si="34"/>
        <v>4982.5004775785837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4982.5004775785828</v>
      </c>
      <c r="AN41" s="48">
        <f t="shared" si="35"/>
        <v>5480.7505253364416</v>
      </c>
      <c r="AO41" s="47">
        <f t="shared" si="36"/>
        <v>3.5561707613154279</v>
      </c>
      <c r="AP41" s="47">
        <f t="shared" si="37"/>
        <v>1.5766155346772937</v>
      </c>
    </row>
    <row r="42" spans="2:42">
      <c r="B42" s="97" t="s">
        <v>33</v>
      </c>
      <c r="C42" s="98">
        <v>18230637</v>
      </c>
      <c r="D42" s="61" t="s">
        <v>82</v>
      </c>
      <c r="E42" s="38" t="s">
        <v>858</v>
      </c>
      <c r="F42" s="39" t="s">
        <v>859</v>
      </c>
      <c r="G42" s="39">
        <v>45</v>
      </c>
      <c r="H42" s="39"/>
      <c r="I42" s="40" t="s">
        <v>283</v>
      </c>
      <c r="J42" s="41">
        <v>1272527.3899999999</v>
      </c>
      <c r="K42" s="41">
        <v>0.01</v>
      </c>
      <c r="L42" s="41"/>
      <c r="M42" s="42">
        <v>0.08</v>
      </c>
      <c r="N42" s="42">
        <v>0.2</v>
      </c>
      <c r="O42" s="43">
        <v>12725.28</v>
      </c>
      <c r="P42" s="44">
        <v>102500.8</v>
      </c>
      <c r="Q42" s="44">
        <v>254505.48</v>
      </c>
      <c r="R42" s="45">
        <v>0</v>
      </c>
      <c r="S42" s="46">
        <v>0</v>
      </c>
      <c r="T42" s="39">
        <f t="shared" si="19"/>
        <v>45</v>
      </c>
      <c r="U42" s="47">
        <f t="shared" si="20"/>
        <v>2.0138675534698427</v>
      </c>
      <c r="V42" s="48">
        <f t="shared" si="21"/>
        <v>0.12000000000000001</v>
      </c>
      <c r="W42" s="49">
        <f t="shared" si="22"/>
        <v>4.4752612299329836E-2</v>
      </c>
      <c r="X42" s="44">
        <f t="shared" si="23"/>
        <v>6138.154183814725</v>
      </c>
      <c r="Y42" s="44">
        <f t="shared" si="24"/>
        <v>152004.68</v>
      </c>
      <c r="Z42" s="44">
        <f t="shared" si="25"/>
        <v>105050.42935329767</v>
      </c>
      <c r="AA42" s="50">
        <f t="shared" si="26"/>
        <v>260643.63418381475</v>
      </c>
      <c r="AB42" s="51">
        <f t="shared" si="27"/>
        <v>98205.505612132067</v>
      </c>
      <c r="AC42" s="44">
        <f t="shared" si="28"/>
        <v>243660.49750753923</v>
      </c>
      <c r="AD42" s="44">
        <f t="shared" si="29"/>
        <v>0</v>
      </c>
      <c r="AE42" s="44">
        <f t="shared" si="30"/>
        <v>0</v>
      </c>
      <c r="AF42" s="52">
        <f>HLOOKUP(I42,GasAvoidedCostsWOCC!$A$5:$G$50,G42+1,FALSE)</f>
        <v>27.444232870165703</v>
      </c>
      <c r="AG42" s="44">
        <f t="shared" si="31"/>
        <v>349235.38024824165</v>
      </c>
      <c r="AH42" s="52">
        <f>HLOOKUP(I42,GasAvoidedCostsWOCC!$A$5:$Q$50,T42+1,FALSE)</f>
        <v>27.444232870165703</v>
      </c>
      <c r="AI42" s="44">
        <f t="shared" si="32"/>
        <v>0</v>
      </c>
      <c r="AJ42" s="44">
        <f t="shared" si="33"/>
        <v>349235.38024824165</v>
      </c>
      <c r="AK42" s="44">
        <f>HLOOKUP(I42,GasAvoidedCostsWOCC!$A$5:$Q$50,G42+1,FALSE)*J42*L42</f>
        <v>0</v>
      </c>
      <c r="AL42" s="44">
        <f t="shared" si="34"/>
        <v>349235.38024824165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349235.38024824165</v>
      </c>
      <c r="AN42" s="48">
        <f t="shared" si="35"/>
        <v>384158.91827306582</v>
      </c>
      <c r="AO42" s="47">
        <f t="shared" si="36"/>
        <v>3.5561690566266781</v>
      </c>
      <c r="AP42" s="47">
        <f t="shared" si="37"/>
        <v>1.5766155047811119</v>
      </c>
    </row>
    <row r="43" spans="2:42">
      <c r="B43" s="97" t="s">
        <v>33</v>
      </c>
      <c r="C43" s="98">
        <v>18230637</v>
      </c>
      <c r="D43" s="61" t="s">
        <v>82</v>
      </c>
      <c r="E43" s="38" t="s">
        <v>860</v>
      </c>
      <c r="F43" s="39" t="s">
        <v>861</v>
      </c>
      <c r="G43" s="39">
        <v>45</v>
      </c>
      <c r="H43" s="39"/>
      <c r="I43" s="40" t="s">
        <v>283</v>
      </c>
      <c r="J43" s="41">
        <v>18892</v>
      </c>
      <c r="K43" s="41">
        <v>0.01</v>
      </c>
      <c r="L43" s="41"/>
      <c r="M43" s="42">
        <v>0.2</v>
      </c>
      <c r="N43" s="42">
        <v>0.2</v>
      </c>
      <c r="O43" s="43">
        <v>188.92</v>
      </c>
      <c r="P43" s="44">
        <v>2252.44</v>
      </c>
      <c r="Q43" s="44">
        <v>3778.4</v>
      </c>
      <c r="R43" s="45">
        <v>0</v>
      </c>
      <c r="S43" s="46">
        <v>0</v>
      </c>
      <c r="T43" s="39">
        <f t="shared" si="19"/>
        <v>45</v>
      </c>
      <c r="U43" s="47">
        <f t="shared" si="20"/>
        <v>2.9897955738618136E-2</v>
      </c>
      <c r="V43" s="48">
        <f t="shared" si="21"/>
        <v>0</v>
      </c>
      <c r="W43" s="49">
        <f t="shared" si="22"/>
        <v>6.6439901641373634E-4</v>
      </c>
      <c r="X43" s="44">
        <f t="shared" si="23"/>
        <v>91.127274873816347</v>
      </c>
      <c r="Y43" s="44">
        <f t="shared" si="24"/>
        <v>1525.96</v>
      </c>
      <c r="Z43" s="44">
        <f t="shared" si="25"/>
        <v>1559.5827450103252</v>
      </c>
      <c r="AA43" s="50">
        <f t="shared" si="26"/>
        <v>3869.5272748738166</v>
      </c>
      <c r="AB43" s="51">
        <f t="shared" si="27"/>
        <v>1457.9627418999019</v>
      </c>
      <c r="AC43" s="44">
        <f t="shared" si="28"/>
        <v>3617.3948535793365</v>
      </c>
      <c r="AD43" s="44">
        <f t="shared" si="29"/>
        <v>0</v>
      </c>
      <c r="AE43" s="44">
        <f t="shared" si="30"/>
        <v>0</v>
      </c>
      <c r="AF43" s="52">
        <f>HLOOKUP(I43,GasAvoidedCostsWOCC!$A$5:$G$50,G43+1,FALSE)</f>
        <v>27.444232870165703</v>
      </c>
      <c r="AG43" s="44">
        <f t="shared" si="31"/>
        <v>5184.7644738317049</v>
      </c>
      <c r="AH43" s="52">
        <f>HLOOKUP(I43,GasAvoidedCostsWOCC!$A$5:$Q$50,T43+1,FALSE)</f>
        <v>27.444232870165703</v>
      </c>
      <c r="AI43" s="44">
        <f t="shared" si="32"/>
        <v>0</v>
      </c>
      <c r="AJ43" s="44">
        <f t="shared" si="33"/>
        <v>5184.7644738317049</v>
      </c>
      <c r="AK43" s="44">
        <f>HLOOKUP(I43,GasAvoidedCostsWOCC!$A$5:$Q$50,G43+1,FALSE)*J43*L43</f>
        <v>0</v>
      </c>
      <c r="AL43" s="44">
        <f t="shared" si="34"/>
        <v>5184.7644738317049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5184.7644738317049</v>
      </c>
      <c r="AN43" s="48">
        <f t="shared" si="35"/>
        <v>5703.2409212148759</v>
      </c>
      <c r="AO43" s="47">
        <f t="shared" si="36"/>
        <v>3.5561707613154292</v>
      </c>
      <c r="AP43" s="47">
        <f t="shared" si="37"/>
        <v>1.5766155346772937</v>
      </c>
    </row>
    <row r="44" spans="2:42">
      <c r="B44" s="97" t="s">
        <v>33</v>
      </c>
      <c r="C44" s="98">
        <v>18230637</v>
      </c>
      <c r="D44" s="61" t="s">
        <v>82</v>
      </c>
      <c r="E44" s="38" t="s">
        <v>870</v>
      </c>
      <c r="F44" s="39" t="s">
        <v>871</v>
      </c>
      <c r="G44" s="39">
        <v>18</v>
      </c>
      <c r="H44" s="39"/>
      <c r="I44" s="40" t="s">
        <v>283</v>
      </c>
      <c r="J44" s="41">
        <v>2</v>
      </c>
      <c r="K44" s="41">
        <v>18.96</v>
      </c>
      <c r="L44" s="41"/>
      <c r="M44" s="42">
        <v>450</v>
      </c>
      <c r="N44" s="42">
        <v>549</v>
      </c>
      <c r="O44" s="43">
        <v>37.92</v>
      </c>
      <c r="P44" s="44">
        <v>560.4</v>
      </c>
      <c r="Q44" s="44">
        <v>1098</v>
      </c>
      <c r="R44" s="45">
        <v>0</v>
      </c>
      <c r="S44" s="46">
        <v>0</v>
      </c>
      <c r="T44" s="39">
        <f t="shared" si="19"/>
        <v>18</v>
      </c>
      <c r="U44" s="47">
        <f t="shared" si="20"/>
        <v>2.4004456523573996E-3</v>
      </c>
      <c r="V44" s="48">
        <f t="shared" si="21"/>
        <v>99</v>
      </c>
      <c r="W44" s="49">
        <f t="shared" si="22"/>
        <v>1.333580917976333E-4</v>
      </c>
      <c r="X44" s="44">
        <f t="shared" si="23"/>
        <v>18.291055807829323</v>
      </c>
      <c r="Y44" s="44">
        <f t="shared" si="24"/>
        <v>537.6</v>
      </c>
      <c r="Z44" s="44">
        <f t="shared" si="25"/>
        <v>313.03926366076399</v>
      </c>
      <c r="AA44" s="50">
        <f t="shared" si="26"/>
        <v>1116.2910558078293</v>
      </c>
      <c r="AB44" s="51">
        <f t="shared" si="27"/>
        <v>292.64210868539215</v>
      </c>
      <c r="AC44" s="44">
        <f t="shared" si="28"/>
        <v>1043.5552545646715</v>
      </c>
      <c r="AD44" s="44">
        <f t="shared" si="29"/>
        <v>0</v>
      </c>
      <c r="AE44" s="44">
        <f t="shared" si="30"/>
        <v>0</v>
      </c>
      <c r="AF44" s="52">
        <f>HLOOKUP(I44,GasAvoidedCostsWOCC!$A$5:$G$50,G44+1,FALSE)</f>
        <v>12.598768311384578</v>
      </c>
      <c r="AG44" s="44">
        <f t="shared" si="31"/>
        <v>477.74529436770325</v>
      </c>
      <c r="AH44" s="52">
        <f>HLOOKUP(I44,GasAvoidedCostsWOCC!$A$5:$Q$50,T44+1,FALSE)</f>
        <v>12.598768311384578</v>
      </c>
      <c r="AI44" s="44">
        <f t="shared" si="32"/>
        <v>0</v>
      </c>
      <c r="AJ44" s="44">
        <f t="shared" si="33"/>
        <v>477.74529436770325</v>
      </c>
      <c r="AK44" s="44">
        <f>HLOOKUP(I44,GasAvoidedCostsWOCC!$A$5:$Q$50,G44+1,FALSE)*J44*L44</f>
        <v>0</v>
      </c>
      <c r="AL44" s="44">
        <f t="shared" si="34"/>
        <v>477.74529436770325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477.74529436770325</v>
      </c>
      <c r="AN44" s="48">
        <f t="shared" si="35"/>
        <v>525.51982380447362</v>
      </c>
      <c r="AO44" s="47">
        <f t="shared" si="36"/>
        <v>1.6325240974849184</v>
      </c>
      <c r="AP44" s="47">
        <f t="shared" si="37"/>
        <v>0.50358600707127765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HLOOKUP(I68,GasAvoidedCostsWOCC!$A$5:$G$50,G68+1,FALSE)</f>
        <v>#N/A</v>
      </c>
      <c r="AG68" s="44" t="e">
        <f t="shared" si="31"/>
        <v>#N/A</v>
      </c>
      <c r="AH68" s="52" t="e">
        <f>HLOOKUP(I68,GasAvoidedCostsWOCC!$A$5:$Q$50,T68+1,FALSE)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HLOOKUP(I68,GasAvoidedCostsWOCC!$A$5:$Q$50,G68+1,FALSE)*J68*L68</f>
        <v>#N/A</v>
      </c>
      <c r="AL68" s="44" t="e">
        <f t="shared" si="34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HLOOKUP(I69,GasAvoidedCostsWOCC!$A$5:$G$50,G69+1,FALSE)</f>
        <v>#N/A</v>
      </c>
      <c r="AG69" s="44" t="e">
        <f t="shared" si="31"/>
        <v>#N/A</v>
      </c>
      <c r="AH69" s="52" t="e">
        <f>HLOOKUP(I69,GasAvoidedCostsWOCC!$A$5:$Q$50,T69+1,FALSE)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HLOOKUP(I69,GasAvoidedCostsWOCC!$A$5:$Q$50,G69+1,FALSE)*J69*L69</f>
        <v>#N/A</v>
      </c>
      <c r="AL69" s="44" t="e">
        <f t="shared" si="34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HLOOKUP(I70,GasAvoidedCostsWOCC!$A$5:$G$50,G70+1,FALSE)</f>
        <v>#N/A</v>
      </c>
      <c r="AG70" s="44" t="e">
        <f t="shared" si="31"/>
        <v>#N/A</v>
      </c>
      <c r="AH70" s="52" t="e">
        <f>HLOOKUP(I70,GasAvoidedCostsWOCC!$A$5:$Q$50,T70+1,FALSE)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HLOOKUP(I70,GasAvoidedCostsWOCC!$A$5:$Q$50,G70+1,FALSE)*J70*L70</f>
        <v>#N/A</v>
      </c>
      <c r="AL70" s="44" t="e">
        <f t="shared" si="34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HLOOKUP(I71,GasAvoidedCostsWOCC!$A$5:$G$50,G71+1,FALSE)</f>
        <v>#N/A</v>
      </c>
      <c r="AG71" s="44" t="e">
        <f t="shared" si="31"/>
        <v>#N/A</v>
      </c>
      <c r="AH71" s="52" t="e">
        <f>HLOOKUP(I71,GasAvoidedCostsWOCC!$A$5:$Q$50,T71+1,FALSE)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HLOOKUP(I71,GasAvoidedCostsWOCC!$A$5:$Q$50,G71+1,FALSE)*J71*L71</f>
        <v>#N/A</v>
      </c>
      <c r="AL71" s="44" t="e">
        <f t="shared" si="34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HLOOKUP(I72,GasAvoidedCostsWOCC!$A$5:$G$50,G72+1,FALSE)</f>
        <v>#N/A</v>
      </c>
      <c r="AG72" s="44" t="e">
        <f t="shared" si="31"/>
        <v>#N/A</v>
      </c>
      <c r="AH72" s="52" t="e">
        <f>HLOOKUP(I72,GasAvoidedCostsWOCC!$A$5:$Q$50,T72+1,FALSE)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HLOOKUP(I72,GasAvoidedCostsWOCC!$A$5:$Q$50,G72+1,FALSE)*J72*L72</f>
        <v>#N/A</v>
      </c>
      <c r="AL72" s="44" t="e">
        <f t="shared" si="34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HLOOKUP(I73,GasAvoidedCostsWOCC!$A$5:$G$50,G73+1,FALSE)</f>
        <v>#N/A</v>
      </c>
      <c r="AG73" s="44" t="e">
        <f t="shared" si="31"/>
        <v>#N/A</v>
      </c>
      <c r="AH73" s="52" t="e">
        <f>HLOOKUP(I73,GasAvoidedCostsWOCC!$A$5:$Q$50,T73+1,FALSE)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HLOOKUP(I73,GasAvoidedCostsWOCC!$A$5:$Q$50,G73+1,FALSE)*J73*L73</f>
        <v>#N/A</v>
      </c>
      <c r="AL73" s="44" t="e">
        <f t="shared" si="34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HLOOKUP(I74,GasAvoidedCostsWOCC!$A$5:$G$50,G74+1,FALSE)</f>
        <v>#N/A</v>
      </c>
      <c r="AG74" s="44" t="e">
        <f t="shared" si="31"/>
        <v>#N/A</v>
      </c>
      <c r="AH74" s="52" t="e">
        <f>HLOOKUP(I74,GasAvoidedCostsWOCC!$A$5:$Q$50,T74+1,FALSE)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HLOOKUP(I74,GasAvoidedCostsWOCC!$A$5:$Q$50,G74+1,FALSE)*J74*L74</f>
        <v>#N/A</v>
      </c>
      <c r="AL74" s="44" t="e">
        <f t="shared" si="34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HLOOKUP(I75,GasAvoidedCostsWOCC!$A$5:$G$50,G75+1,FALSE)</f>
        <v>#N/A</v>
      </c>
      <c r="AG75" s="44" t="e">
        <f t="shared" si="31"/>
        <v>#N/A</v>
      </c>
      <c r="AH75" s="52" t="e">
        <f>HLOOKUP(I75,GasAvoidedCostsWOCC!$A$5:$Q$50,T75+1,FALSE)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HLOOKUP(I75,GasAvoidedCostsWOCC!$A$5:$Q$50,G75+1,FALSE)*J75*L75</f>
        <v>#N/A</v>
      </c>
      <c r="AL75" s="44" t="e">
        <f t="shared" si="34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HLOOKUP(I76,GasAvoidedCostsWOCC!$A$5:$G$50,G76+1,FALSE)</f>
        <v>#N/A</v>
      </c>
      <c r="AG76" s="44" t="e">
        <f t="shared" si="31"/>
        <v>#N/A</v>
      </c>
      <c r="AH76" s="52" t="e">
        <f>HLOOKUP(I76,GasAvoidedCostsWOCC!$A$5:$Q$50,T76+1,FALSE)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HLOOKUP(I76,GasAvoidedCostsWOCC!$A$5:$Q$50,G76+1,FALSE)*J76*L76</f>
        <v>#N/A</v>
      </c>
      <c r="AL76" s="44" t="e">
        <f t="shared" si="34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HLOOKUP(I77,GasAvoidedCostsWOCC!$A$5:$G$50,G77+1,FALSE)</f>
        <v>#N/A</v>
      </c>
      <c r="AG77" s="44" t="e">
        <f t="shared" si="31"/>
        <v>#N/A</v>
      </c>
      <c r="AH77" s="52" t="e">
        <f>HLOOKUP(I77,GasAvoidedCostsWOCC!$A$5:$Q$50,T77+1,FALSE)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HLOOKUP(I77,GasAvoidedCostsWOCC!$A$5:$Q$50,G77+1,FALSE)*J77*L77</f>
        <v>#N/A</v>
      </c>
      <c r="AL77" s="44" t="e">
        <f t="shared" si="34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HLOOKUP(I78,GasAvoidedCostsWOCC!$A$5:$G$50,G78+1,FALSE)</f>
        <v>#N/A</v>
      </c>
      <c r="AG78" s="44" t="e">
        <f t="shared" si="31"/>
        <v>#N/A</v>
      </c>
      <c r="AH78" s="52" t="e">
        <f>HLOOKUP(I78,GasAvoidedCostsWOCC!$A$5:$Q$50,T78+1,FALSE)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HLOOKUP(I78,GasAvoidedCostsWOCC!$A$5:$Q$50,G78+1,FALSE)*J78*L78</f>
        <v>#N/A</v>
      </c>
      <c r="AL78" s="44" t="e">
        <f t="shared" si="34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HLOOKUP(I79,GasAvoidedCostsWOCC!$A$5:$G$50,G79+1,FALSE)</f>
        <v>#N/A</v>
      </c>
      <c r="AG79" s="44" t="e">
        <f t="shared" si="31"/>
        <v>#N/A</v>
      </c>
      <c r="AH79" s="52" t="e">
        <f>HLOOKUP(I79,GasAvoidedCostsWOCC!$A$5:$Q$50,T79+1,FALSE)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HLOOKUP(I79,GasAvoidedCostsWOCC!$A$5:$Q$50,G79+1,FALSE)*J79*L79</f>
        <v>#N/A</v>
      </c>
      <c r="AL79" s="44" t="e">
        <f t="shared" si="34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HLOOKUP(I80,GasAvoidedCostsWOCC!$A$5:$G$50,G80+1,FALSE)</f>
        <v>#N/A</v>
      </c>
      <c r="AG80" s="44" t="e">
        <f t="shared" si="31"/>
        <v>#N/A</v>
      </c>
      <c r="AH80" s="52" t="e">
        <f>HLOOKUP(I80,GasAvoidedCostsWOCC!$A$5:$Q$50,T80+1,FALSE)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HLOOKUP(I80,GasAvoidedCostsWOCC!$A$5:$Q$50,G80+1,FALSE)*J80*L80</f>
        <v>#N/A</v>
      </c>
      <c r="AL80" s="44" t="e">
        <f t="shared" si="34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HLOOKUP(I81,GasAvoidedCostsWOCC!$A$5:$G$50,G81+1,FALSE)</f>
        <v>#N/A</v>
      </c>
      <c r="AG81" s="44" t="e">
        <f t="shared" si="31"/>
        <v>#N/A</v>
      </c>
      <c r="AH81" s="52" t="e">
        <f>HLOOKUP(I81,GasAvoidedCostsWOCC!$A$5:$Q$50,T81+1,FALSE)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HLOOKUP(I81,GasAvoidedCostsWOCC!$A$5:$Q$50,G81+1,FALSE)*J81*L81</f>
        <v>#N/A</v>
      </c>
      <c r="AL81" s="44" t="e">
        <f t="shared" si="34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HLOOKUP(I82,GasAvoidedCostsWOCC!$A$5:$G$50,G82+1,FALSE)</f>
        <v>#N/A</v>
      </c>
      <c r="AG82" s="44" t="e">
        <f t="shared" si="31"/>
        <v>#N/A</v>
      </c>
      <c r="AH82" s="52" t="e">
        <f>HLOOKUP(I82,GasAvoidedCostsWOCC!$A$5:$Q$50,T82+1,FALSE)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HLOOKUP(I82,GasAvoidedCostsWOCC!$A$5:$Q$50,G82+1,FALSE)*J82*L82</f>
        <v>#N/A</v>
      </c>
      <c r="AL82" s="44" t="e">
        <f t="shared" si="34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</sheetData>
  <conditionalFormatting sqref="J5:L82">
    <cfRule type="expression" dxfId="104" priority="4">
      <formula>ISTEXT(J5)</formula>
    </cfRule>
    <cfRule type="notContainsBlanks" dxfId="103" priority="5">
      <formula>LEN(TRIM(J5))&gt;0</formula>
    </cfRule>
  </conditionalFormatting>
  <conditionalFormatting sqref="M5:N82 R5:S82">
    <cfRule type="expression" dxfId="102" priority="2">
      <formula>ISTEXT(M5)</formula>
    </cfRule>
  </conditionalFormatting>
  <conditionalFormatting sqref="M5:N82 R5:S82">
    <cfRule type="notContainsBlanks" dxfId="101" priority="3">
      <formula>LEN(TRIM(M5))&gt;0</formula>
    </cfRule>
  </conditionalFormatting>
  <conditionalFormatting sqref="R5:S82">
    <cfRule type="expression" dxfId="10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F9" sqref="F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18230738</v>
      </c>
      <c r="D2" s="20" t="s">
        <v>149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18230738</v>
      </c>
      <c r="D5" s="61" t="s">
        <v>149</v>
      </c>
      <c r="E5" s="38" t="s">
        <v>872</v>
      </c>
      <c r="F5" s="39" t="s">
        <v>873</v>
      </c>
      <c r="G5" s="39">
        <v>2</v>
      </c>
      <c r="H5" s="39"/>
      <c r="I5" s="40" t="s">
        <v>248</v>
      </c>
      <c r="J5" s="41">
        <v>251991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2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477152.31</v>
      </c>
      <c r="B6" s="97"/>
      <c r="C6" s="99"/>
      <c r="D6" s="100"/>
      <c r="E6" s="38" t="s">
        <v>1724</v>
      </c>
      <c r="F6" s="39" t="s">
        <v>1725</v>
      </c>
      <c r="G6" s="39">
        <v>2</v>
      </c>
      <c r="H6" s="39"/>
      <c r="I6" s="40" t="s">
        <v>279</v>
      </c>
      <c r="J6" s="41">
        <v>150291</v>
      </c>
      <c r="K6" s="41">
        <v>-2.9103605671663639</v>
      </c>
      <c r="L6" s="41"/>
      <c r="M6" s="42">
        <v>2.5</v>
      </c>
      <c r="N6" s="42">
        <v>2.5</v>
      </c>
      <c r="O6" s="43">
        <v>-437401</v>
      </c>
      <c r="P6" s="44">
        <v>375727.5</v>
      </c>
      <c r="Q6" s="44">
        <v>375727.5</v>
      </c>
      <c r="R6" s="45">
        <v>0</v>
      </c>
      <c r="S6" s="46">
        <v>0</v>
      </c>
      <c r="T6" s="39">
        <f t="shared" si="0"/>
        <v>2</v>
      </c>
      <c r="U6" s="47">
        <f t="shared" si="1"/>
        <v>2</v>
      </c>
      <c r="V6" s="48">
        <f t="shared" si="2"/>
        <v>0</v>
      </c>
      <c r="W6" s="49">
        <f t="shared" si="3"/>
        <v>1</v>
      </c>
      <c r="X6" s="44">
        <f t="shared" si="4"/>
        <v>505405.25000000006</v>
      </c>
      <c r="Y6" s="44">
        <f t="shared" si="5"/>
        <v>0</v>
      </c>
      <c r="Z6" s="44">
        <f t="shared" si="6"/>
        <v>982557.56</v>
      </c>
      <c r="AA6" s="50">
        <f t="shared" si="7"/>
        <v>881132.75</v>
      </c>
      <c r="AB6" s="51">
        <f t="shared" si="8"/>
        <v>918535.62681125547</v>
      </c>
      <c r="AC6" s="44">
        <f t="shared" si="9"/>
        <v>823719.50079461525</v>
      </c>
      <c r="AD6" s="44">
        <f t="shared" si="10"/>
        <v>0</v>
      </c>
      <c r="AE6" s="44">
        <v>0</v>
      </c>
      <c r="AF6" s="52">
        <f>HLOOKUP(I6,GasAvoidedCostsWOCC!$A$5:$G$50,G6+1,FALSE)</f>
        <v>1.5739315627100203</v>
      </c>
      <c r="AG6" s="44">
        <f t="shared" si="11"/>
        <v>-688439.23946092557</v>
      </c>
      <c r="AH6" s="52">
        <f>HLOOKUP(I6,GasAvoidedCostsWOCC!$A$5:$Q$50,T6+1,FALSE)</f>
        <v>1.5739315627100203</v>
      </c>
      <c r="AI6" s="44">
        <f t="shared" si="12"/>
        <v>0</v>
      </c>
      <c r="AJ6" s="44">
        <f t="shared" ref="AJ6:AJ24" si="13">AG6+AI6</f>
        <v>-688439.23946092557</v>
      </c>
      <c r="AK6" s="44">
        <f>HLOOKUP(I6,GasAvoidedCostsWOCC!$A$5:$Q$50,G6+1,FALSE)*J6*L6</f>
        <v>0</v>
      </c>
      <c r="AL6" s="44">
        <f t="shared" ref="AL6:AL24" si="14">AG6+AI6-AK6</f>
        <v>-688439.23946092557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-688439.23946092557</v>
      </c>
      <c r="AN6" s="48">
        <f t="shared" ref="AN6:AN24" si="15">AM6*1.1+AD6+AE6</f>
        <v>-757283.16340701818</v>
      </c>
      <c r="AO6" s="47">
        <f t="shared" ref="AO6:AO24" si="16">IFERROR(AM6/AB6,0)</f>
        <v>-0.74949650222156161</v>
      </c>
      <c r="AP6" s="47">
        <f t="shared" ref="AP6:AP24" si="17">AN6/AC6</f>
        <v>-0.91934592136824722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505405.25000000006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-437401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375727.5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982557.56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881132.75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-0.74949650222156161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-0.91934592136824722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67" si="19">G25+H25</f>
        <v>0</v>
      </c>
      <c r="U25" s="47">
        <f t="shared" ref="U25:U67" si="20">(O25/$A$10)*T25</f>
        <v>0</v>
      </c>
      <c r="V25" s="48">
        <f t="shared" ref="V25:V67" si="21">N25-M25</f>
        <v>0</v>
      </c>
      <c r="W25" s="49">
        <f t="shared" ref="W25:W67" si="22">(O25/A$10)</f>
        <v>0</v>
      </c>
      <c r="X25" s="44">
        <f t="shared" ref="X25:X67" si="23">W25*A$8</f>
        <v>0</v>
      </c>
      <c r="Y25" s="44">
        <f t="shared" ref="Y25:Y67" si="24">Q25-P25</f>
        <v>0</v>
      </c>
      <c r="Z25" s="44">
        <f t="shared" ref="Z25:Z67" si="25">X25+(A$6*W25)</f>
        <v>0</v>
      </c>
      <c r="AA25" s="50">
        <f t="shared" ref="AA25:AA67" si="26">Q25+X25</f>
        <v>0</v>
      </c>
      <c r="AB25" s="51">
        <f t="shared" ref="AB25:AB67" si="27">Z25/(1+GasDiscountRate)^1</f>
        <v>0</v>
      </c>
      <c r="AC25" s="44">
        <f t="shared" ref="AC25:AC67" si="28">AA25/(1+GasDiscountRate)^1</f>
        <v>0</v>
      </c>
      <c r="AD25" s="44">
        <f t="shared" ref="AD25:AD67" si="29">-PV(GasDiscountRate,T25,R25)*J25</f>
        <v>0</v>
      </c>
      <c r="AE25" s="44">
        <f t="shared" ref="AE25:AE67" si="30">-PV(GasDiscountRate,T25,S25)*J25</f>
        <v>0</v>
      </c>
      <c r="AF25" s="52" t="e">
        <f>HLOOKUP(I25,GasAvoidedCostsWOCC!$A$5:$G$50,G25+1,FALSE)</f>
        <v>#N/A</v>
      </c>
      <c r="AG25" s="44" t="e">
        <f t="shared" ref="AG25:AG67" si="31">AF25*J25*K25</f>
        <v>#N/A</v>
      </c>
      <c r="AH25" s="52" t="e">
        <f>HLOOKUP(I25,GasAvoidedCostsWOCC!$A$5:$Q$50,T25+1,FALSE)</f>
        <v>#N/A</v>
      </c>
      <c r="AI25" s="44" t="e">
        <f t="shared" ref="AI25:AI67" si="32">AH25*J25*L25</f>
        <v>#N/A</v>
      </c>
      <c r="AJ25" s="44" t="e">
        <f t="shared" ref="AJ25:AJ67" si="33">AG25+AI25</f>
        <v>#N/A</v>
      </c>
      <c r="AK25" s="44" t="e">
        <f>HLOOKUP(I25,GasAvoidedCostsWOCC!$A$5:$Q$50,G25+1,FALSE)*J25*L25</f>
        <v>#N/A</v>
      </c>
      <c r="AL25" s="44" t="e">
        <f t="shared" ref="AL25:AL67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67" si="35">AM25*1.1+AD25+AE25</f>
        <v>0</v>
      </c>
      <c r="AO25" s="47">
        <f t="shared" ref="AO25:AO67" si="36">IFERROR(AM25/AB25,0)</f>
        <v>0</v>
      </c>
      <c r="AP25" s="47" t="e">
        <f t="shared" ref="AP25:AP67" si="37">AN25/AC25</f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67">
    <cfRule type="expression" dxfId="99" priority="4">
      <formula>ISTEXT(J5)</formula>
    </cfRule>
    <cfRule type="notContainsBlanks" dxfId="98" priority="5">
      <formula>LEN(TRIM(J5))&gt;0</formula>
    </cfRule>
  </conditionalFormatting>
  <conditionalFormatting sqref="M5:N67 R5:S67">
    <cfRule type="expression" dxfId="97" priority="2">
      <formula>ISTEXT(M5)</formula>
    </cfRule>
  </conditionalFormatting>
  <conditionalFormatting sqref="M5:N67 R5:S67">
    <cfRule type="notContainsBlanks" dxfId="96" priority="3">
      <formula>LEN(TRIM(M5))&gt;0</formula>
    </cfRule>
  </conditionalFormatting>
  <conditionalFormatting sqref="R5:S67">
    <cfRule type="expression" dxfId="9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I22" sqref="I2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18230254</v>
      </c>
      <c r="D2" s="20" t="s">
        <v>1839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18230254</v>
      </c>
      <c r="D5" s="61" t="s">
        <v>1839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67" si="0">G5+H5</f>
        <v>0</v>
      </c>
      <c r="U5" s="47" t="e">
        <f t="shared" ref="U5:U67" si="1">(O5/$A$10)*T5</f>
        <v>#DIV/0!</v>
      </c>
      <c r="V5" s="48">
        <f t="shared" ref="V5:V67" si="2">N5-M5</f>
        <v>0</v>
      </c>
      <c r="W5" s="49" t="e">
        <f t="shared" ref="W5:W67" si="3">(O5/A$10)</f>
        <v>#DIV/0!</v>
      </c>
      <c r="X5" s="44" t="e">
        <f t="shared" ref="X5:X67" si="4">W5*A$8</f>
        <v>#DIV/0!</v>
      </c>
      <c r="Y5" s="44">
        <f t="shared" ref="Y5:Y67" si="5">Q5-P5</f>
        <v>0</v>
      </c>
      <c r="Z5" s="44" t="e">
        <f t="shared" ref="Z5:Z67" si="6">X5+(A$6*W5)</f>
        <v>#DIV/0!</v>
      </c>
      <c r="AA5" s="50" t="e">
        <f t="shared" ref="AA5:AA67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67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67" si="10">AF5*J5*K5</f>
        <v>#N/A</v>
      </c>
      <c r="AH5" s="52" t="e">
        <f>HLOOKUP(I5,GasAvoidedCostsWOCC!$A$5:$Q$50,T5+1,FALSE)</f>
        <v>#N/A</v>
      </c>
      <c r="AI5" s="44" t="e">
        <f t="shared" ref="AI5:AI67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67" si="12">AG6+AI6</f>
        <v>#N/A</v>
      </c>
      <c r="AK6" s="44" t="e">
        <f>HLOOKUP(I6,GasAvoidedCostsWOCC!$A$5:$Q$50,G6+1,FALSE)*J6*L6</f>
        <v>#N/A</v>
      </c>
      <c r="AL6" s="44" t="e">
        <f t="shared" ref="AL6:AL67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67" si="14">AM6*1.1+AD6+AE6</f>
        <v>0</v>
      </c>
      <c r="AO6" s="47">
        <f t="shared" ref="AO6:AO67" si="15">IFERROR(AM6/AB6,0)</f>
        <v>0</v>
      </c>
      <c r="AP6" s="47" t="e">
        <f t="shared" ref="AP6:AP67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56992.450000000004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67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56992.450000000004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56992.450000000004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0"/>
        <v>0</v>
      </c>
      <c r="U25" s="47" t="e">
        <f t="shared" si="1"/>
        <v>#DIV/0!</v>
      </c>
      <c r="V25" s="48">
        <f t="shared" si="2"/>
        <v>0</v>
      </c>
      <c r="W25" s="49" t="e">
        <f t="shared" si="3"/>
        <v>#DIV/0!</v>
      </c>
      <c r="X25" s="44" t="e">
        <f t="shared" si="4"/>
        <v>#DIV/0!</v>
      </c>
      <c r="Y25" s="44">
        <f t="shared" si="5"/>
        <v>0</v>
      </c>
      <c r="Z25" s="44" t="e">
        <f t="shared" si="6"/>
        <v>#DIV/0!</v>
      </c>
      <c r="AA25" s="50" t="e">
        <f t="shared" si="7"/>
        <v>#DIV/0!</v>
      </c>
      <c r="AB25" s="51" t="e">
        <f t="shared" ref="AB25:AC67" si="18">Z25/(1+GasDiscountRate)^1</f>
        <v>#DIV/0!</v>
      </c>
      <c r="AC25" s="44" t="e">
        <f t="shared" si="18"/>
        <v>#DIV/0!</v>
      </c>
      <c r="AD25" s="44">
        <f t="shared" si="9"/>
        <v>0</v>
      </c>
      <c r="AE25" s="44">
        <f t="shared" si="17"/>
        <v>0</v>
      </c>
      <c r="AF25" s="52" t="e">
        <f>HLOOKUP(I25,GasAvoidedCostsWOCC!$A$5:$G$50,G25+1,FALSE)</f>
        <v>#N/A</v>
      </c>
      <c r="AG25" s="44" t="e">
        <f t="shared" si="10"/>
        <v>#N/A</v>
      </c>
      <c r="AH25" s="52" t="e">
        <f>HLOOKUP(I25,GasAvoidedCostsWOCC!$A$5:$Q$50,T25+1,FALSE)</f>
        <v>#N/A</v>
      </c>
      <c r="AI25" s="44" t="e">
        <f t="shared" si="11"/>
        <v>#N/A</v>
      </c>
      <c r="AJ25" s="44" t="e">
        <f t="shared" si="12"/>
        <v>#N/A</v>
      </c>
      <c r="AK25" s="44" t="e">
        <f>HLOOKUP(I25,GasAvoidedCostsWOCC!$A$5:$Q$50,G25+1,FALSE)*J25*L25</f>
        <v>#N/A</v>
      </c>
      <c r="AL25" s="44" t="e">
        <f t="shared" si="1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14"/>
        <v>0</v>
      </c>
      <c r="AO25" s="47">
        <f t="shared" si="15"/>
        <v>0</v>
      </c>
      <c r="AP25" s="47" t="e">
        <f t="shared" si="16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0"/>
        <v>0</v>
      </c>
      <c r="U26" s="47" t="e">
        <f t="shared" si="1"/>
        <v>#DIV/0!</v>
      </c>
      <c r="V26" s="48">
        <f t="shared" si="2"/>
        <v>0</v>
      </c>
      <c r="W26" s="49" t="e">
        <f t="shared" si="3"/>
        <v>#DIV/0!</v>
      </c>
      <c r="X26" s="44" t="e">
        <f t="shared" si="4"/>
        <v>#DIV/0!</v>
      </c>
      <c r="Y26" s="44">
        <f t="shared" si="5"/>
        <v>0</v>
      </c>
      <c r="Z26" s="44" t="e">
        <f t="shared" si="6"/>
        <v>#DIV/0!</v>
      </c>
      <c r="AA26" s="50" t="e">
        <f t="shared" si="7"/>
        <v>#DIV/0!</v>
      </c>
      <c r="AB26" s="51" t="e">
        <f t="shared" si="18"/>
        <v>#DIV/0!</v>
      </c>
      <c r="AC26" s="44" t="e">
        <f t="shared" si="18"/>
        <v>#DIV/0!</v>
      </c>
      <c r="AD26" s="44">
        <f t="shared" si="9"/>
        <v>0</v>
      </c>
      <c r="AE26" s="44">
        <f t="shared" si="17"/>
        <v>0</v>
      </c>
      <c r="AF26" s="52" t="e">
        <f>HLOOKUP(I26,GasAvoidedCostsWOCC!$A$5:$G$50,G26+1,FALSE)</f>
        <v>#N/A</v>
      </c>
      <c r="AG26" s="44" t="e">
        <f t="shared" si="10"/>
        <v>#N/A</v>
      </c>
      <c r="AH26" s="52" t="e">
        <f>HLOOKUP(I26,GasAvoidedCostsWOCC!$A$5:$Q$50,T26+1,FALSE)</f>
        <v>#N/A</v>
      </c>
      <c r="AI26" s="44" t="e">
        <f t="shared" si="11"/>
        <v>#N/A</v>
      </c>
      <c r="AJ26" s="44" t="e">
        <f t="shared" si="12"/>
        <v>#N/A</v>
      </c>
      <c r="AK26" s="44" t="e">
        <f>HLOOKUP(I26,GasAvoidedCostsWOCC!$A$5:$Q$50,G26+1,FALSE)*J26*L26</f>
        <v>#N/A</v>
      </c>
      <c r="AL26" s="44" t="e">
        <f t="shared" si="1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14"/>
        <v>0</v>
      </c>
      <c r="AO26" s="47">
        <f t="shared" si="15"/>
        <v>0</v>
      </c>
      <c r="AP26" s="47" t="e">
        <f t="shared" si="16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0"/>
        <v>0</v>
      </c>
      <c r="U27" s="47" t="e">
        <f t="shared" si="1"/>
        <v>#DIV/0!</v>
      </c>
      <c r="V27" s="48">
        <f t="shared" si="2"/>
        <v>0</v>
      </c>
      <c r="W27" s="49" t="e">
        <f t="shared" si="3"/>
        <v>#DIV/0!</v>
      </c>
      <c r="X27" s="44" t="e">
        <f t="shared" si="4"/>
        <v>#DIV/0!</v>
      </c>
      <c r="Y27" s="44">
        <f t="shared" si="5"/>
        <v>0</v>
      </c>
      <c r="Z27" s="44" t="e">
        <f t="shared" si="6"/>
        <v>#DIV/0!</v>
      </c>
      <c r="AA27" s="50" t="e">
        <f t="shared" si="7"/>
        <v>#DIV/0!</v>
      </c>
      <c r="AB27" s="51" t="e">
        <f t="shared" si="18"/>
        <v>#DIV/0!</v>
      </c>
      <c r="AC27" s="44" t="e">
        <f t="shared" si="18"/>
        <v>#DIV/0!</v>
      </c>
      <c r="AD27" s="44">
        <f t="shared" si="9"/>
        <v>0</v>
      </c>
      <c r="AE27" s="44">
        <f t="shared" si="17"/>
        <v>0</v>
      </c>
      <c r="AF27" s="52" t="e">
        <f>HLOOKUP(I27,GasAvoidedCostsWOCC!$A$5:$G$50,G27+1,FALSE)</f>
        <v>#N/A</v>
      </c>
      <c r="AG27" s="44" t="e">
        <f t="shared" si="10"/>
        <v>#N/A</v>
      </c>
      <c r="AH27" s="52" t="e">
        <f>HLOOKUP(I27,GasAvoidedCostsWOCC!$A$5:$Q$50,T27+1,FALSE)</f>
        <v>#N/A</v>
      </c>
      <c r="AI27" s="44" t="e">
        <f t="shared" si="11"/>
        <v>#N/A</v>
      </c>
      <c r="AJ27" s="44" t="e">
        <f t="shared" si="12"/>
        <v>#N/A</v>
      </c>
      <c r="AK27" s="44" t="e">
        <f>HLOOKUP(I27,GasAvoidedCostsWOCC!$A$5:$Q$50,G27+1,FALSE)*J27*L27</f>
        <v>#N/A</v>
      </c>
      <c r="AL27" s="44" t="e">
        <f t="shared" si="1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14"/>
        <v>0</v>
      </c>
      <c r="AO27" s="47">
        <f t="shared" si="15"/>
        <v>0</v>
      </c>
      <c r="AP27" s="47" t="e">
        <f t="shared" si="16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0"/>
        <v>0</v>
      </c>
      <c r="U28" s="47" t="e">
        <f t="shared" si="1"/>
        <v>#DIV/0!</v>
      </c>
      <c r="V28" s="48">
        <f t="shared" si="2"/>
        <v>0</v>
      </c>
      <c r="W28" s="49" t="e">
        <f t="shared" si="3"/>
        <v>#DIV/0!</v>
      </c>
      <c r="X28" s="44" t="e">
        <f t="shared" si="4"/>
        <v>#DIV/0!</v>
      </c>
      <c r="Y28" s="44">
        <f t="shared" si="5"/>
        <v>0</v>
      </c>
      <c r="Z28" s="44" t="e">
        <f t="shared" si="6"/>
        <v>#DIV/0!</v>
      </c>
      <c r="AA28" s="50" t="e">
        <f t="shared" si="7"/>
        <v>#DIV/0!</v>
      </c>
      <c r="AB28" s="51" t="e">
        <f t="shared" si="18"/>
        <v>#DIV/0!</v>
      </c>
      <c r="AC28" s="44" t="e">
        <f t="shared" si="18"/>
        <v>#DIV/0!</v>
      </c>
      <c r="AD28" s="44">
        <f t="shared" si="9"/>
        <v>0</v>
      </c>
      <c r="AE28" s="44">
        <f t="shared" si="17"/>
        <v>0</v>
      </c>
      <c r="AF28" s="52" t="e">
        <f>HLOOKUP(I28,GasAvoidedCostsWOCC!$A$5:$G$50,G28+1,FALSE)</f>
        <v>#N/A</v>
      </c>
      <c r="AG28" s="44" t="e">
        <f t="shared" si="10"/>
        <v>#N/A</v>
      </c>
      <c r="AH28" s="52" t="e">
        <f>HLOOKUP(I28,GasAvoidedCostsWOCC!$A$5:$Q$50,T28+1,FALSE)</f>
        <v>#N/A</v>
      </c>
      <c r="AI28" s="44" t="e">
        <f t="shared" si="11"/>
        <v>#N/A</v>
      </c>
      <c r="AJ28" s="44" t="e">
        <f t="shared" si="12"/>
        <v>#N/A</v>
      </c>
      <c r="AK28" s="44" t="e">
        <f>HLOOKUP(I28,GasAvoidedCostsWOCC!$A$5:$Q$50,G28+1,FALSE)*J28*L28</f>
        <v>#N/A</v>
      </c>
      <c r="AL28" s="44" t="e">
        <f t="shared" si="1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14"/>
        <v>0</v>
      </c>
      <c r="AO28" s="47">
        <f t="shared" si="15"/>
        <v>0</v>
      </c>
      <c r="AP28" s="47" t="e">
        <f t="shared" si="16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0"/>
        <v>0</v>
      </c>
      <c r="U29" s="47" t="e">
        <f t="shared" si="1"/>
        <v>#DIV/0!</v>
      </c>
      <c r="V29" s="48">
        <f t="shared" si="2"/>
        <v>0</v>
      </c>
      <c r="W29" s="49" t="e">
        <f t="shared" si="3"/>
        <v>#DIV/0!</v>
      </c>
      <c r="X29" s="44" t="e">
        <f t="shared" si="4"/>
        <v>#DIV/0!</v>
      </c>
      <c r="Y29" s="44">
        <f t="shared" si="5"/>
        <v>0</v>
      </c>
      <c r="Z29" s="44" t="e">
        <f t="shared" si="6"/>
        <v>#DIV/0!</v>
      </c>
      <c r="AA29" s="50" t="e">
        <f t="shared" si="7"/>
        <v>#DIV/0!</v>
      </c>
      <c r="AB29" s="51" t="e">
        <f t="shared" si="18"/>
        <v>#DIV/0!</v>
      </c>
      <c r="AC29" s="44" t="e">
        <f t="shared" si="18"/>
        <v>#DIV/0!</v>
      </c>
      <c r="AD29" s="44">
        <f t="shared" si="9"/>
        <v>0</v>
      </c>
      <c r="AE29" s="44">
        <f t="shared" si="17"/>
        <v>0</v>
      </c>
      <c r="AF29" s="52" t="e">
        <f>HLOOKUP(I29,GasAvoidedCostsWOCC!$A$5:$G$50,G29+1,FALSE)</f>
        <v>#N/A</v>
      </c>
      <c r="AG29" s="44" t="e">
        <f t="shared" si="10"/>
        <v>#N/A</v>
      </c>
      <c r="AH29" s="52" t="e">
        <f>HLOOKUP(I29,GasAvoidedCostsWOCC!$A$5:$Q$50,T29+1,FALSE)</f>
        <v>#N/A</v>
      </c>
      <c r="AI29" s="44" t="e">
        <f t="shared" si="11"/>
        <v>#N/A</v>
      </c>
      <c r="AJ29" s="44" t="e">
        <f t="shared" si="12"/>
        <v>#N/A</v>
      </c>
      <c r="AK29" s="44" t="e">
        <f>HLOOKUP(I29,GasAvoidedCostsWOCC!$A$5:$Q$50,G29+1,FALSE)*J29*L29</f>
        <v>#N/A</v>
      </c>
      <c r="AL29" s="44" t="e">
        <f t="shared" si="1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14"/>
        <v>0</v>
      </c>
      <c r="AO29" s="47">
        <f t="shared" si="15"/>
        <v>0</v>
      </c>
      <c r="AP29" s="47" t="e">
        <f t="shared" si="16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0"/>
        <v>0</v>
      </c>
      <c r="U30" s="47" t="e">
        <f t="shared" si="1"/>
        <v>#DIV/0!</v>
      </c>
      <c r="V30" s="48">
        <f t="shared" si="2"/>
        <v>0</v>
      </c>
      <c r="W30" s="49" t="e">
        <f t="shared" si="3"/>
        <v>#DIV/0!</v>
      </c>
      <c r="X30" s="44" t="e">
        <f t="shared" si="4"/>
        <v>#DIV/0!</v>
      </c>
      <c r="Y30" s="44">
        <f t="shared" si="5"/>
        <v>0</v>
      </c>
      <c r="Z30" s="44" t="e">
        <f t="shared" si="6"/>
        <v>#DIV/0!</v>
      </c>
      <c r="AA30" s="50" t="e">
        <f t="shared" si="7"/>
        <v>#DIV/0!</v>
      </c>
      <c r="AB30" s="51" t="e">
        <f t="shared" si="18"/>
        <v>#DIV/0!</v>
      </c>
      <c r="AC30" s="44" t="e">
        <f t="shared" si="18"/>
        <v>#DIV/0!</v>
      </c>
      <c r="AD30" s="44">
        <f t="shared" si="9"/>
        <v>0</v>
      </c>
      <c r="AE30" s="44">
        <f t="shared" si="17"/>
        <v>0</v>
      </c>
      <c r="AF30" s="52" t="e">
        <f>HLOOKUP(I30,GasAvoidedCostsWOCC!$A$5:$G$50,G30+1,FALSE)</f>
        <v>#N/A</v>
      </c>
      <c r="AG30" s="44" t="e">
        <f t="shared" si="10"/>
        <v>#N/A</v>
      </c>
      <c r="AH30" s="52" t="e">
        <f>HLOOKUP(I30,GasAvoidedCostsWOCC!$A$5:$Q$50,T30+1,FALSE)</f>
        <v>#N/A</v>
      </c>
      <c r="AI30" s="44" t="e">
        <f t="shared" si="11"/>
        <v>#N/A</v>
      </c>
      <c r="AJ30" s="44" t="e">
        <f t="shared" si="12"/>
        <v>#N/A</v>
      </c>
      <c r="AK30" s="44" t="e">
        <f>HLOOKUP(I30,GasAvoidedCostsWOCC!$A$5:$Q$50,G30+1,FALSE)*J30*L30</f>
        <v>#N/A</v>
      </c>
      <c r="AL30" s="44" t="e">
        <f t="shared" si="1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14"/>
        <v>0</v>
      </c>
      <c r="AO30" s="47">
        <f t="shared" si="15"/>
        <v>0</v>
      </c>
      <c r="AP30" s="47" t="e">
        <f t="shared" si="16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0"/>
        <v>0</v>
      </c>
      <c r="U31" s="47" t="e">
        <f t="shared" si="1"/>
        <v>#DIV/0!</v>
      </c>
      <c r="V31" s="48">
        <f t="shared" si="2"/>
        <v>0</v>
      </c>
      <c r="W31" s="49" t="e">
        <f t="shared" si="3"/>
        <v>#DIV/0!</v>
      </c>
      <c r="X31" s="44" t="e">
        <f t="shared" si="4"/>
        <v>#DIV/0!</v>
      </c>
      <c r="Y31" s="44">
        <f t="shared" si="5"/>
        <v>0</v>
      </c>
      <c r="Z31" s="44" t="e">
        <f t="shared" si="6"/>
        <v>#DIV/0!</v>
      </c>
      <c r="AA31" s="50" t="e">
        <f t="shared" si="7"/>
        <v>#DIV/0!</v>
      </c>
      <c r="AB31" s="51" t="e">
        <f t="shared" si="18"/>
        <v>#DIV/0!</v>
      </c>
      <c r="AC31" s="44" t="e">
        <f t="shared" si="18"/>
        <v>#DIV/0!</v>
      </c>
      <c r="AD31" s="44">
        <f t="shared" si="9"/>
        <v>0</v>
      </c>
      <c r="AE31" s="44">
        <f t="shared" si="17"/>
        <v>0</v>
      </c>
      <c r="AF31" s="52" t="e">
        <f>HLOOKUP(I31,GasAvoidedCostsWOCC!$A$5:$G$50,G31+1,FALSE)</f>
        <v>#N/A</v>
      </c>
      <c r="AG31" s="44" t="e">
        <f t="shared" si="10"/>
        <v>#N/A</v>
      </c>
      <c r="AH31" s="52" t="e">
        <f>HLOOKUP(I31,GasAvoidedCostsWOCC!$A$5:$Q$50,T31+1,FALSE)</f>
        <v>#N/A</v>
      </c>
      <c r="AI31" s="44" t="e">
        <f t="shared" si="11"/>
        <v>#N/A</v>
      </c>
      <c r="AJ31" s="44" t="e">
        <f t="shared" si="12"/>
        <v>#N/A</v>
      </c>
      <c r="AK31" s="44" t="e">
        <f>HLOOKUP(I31,GasAvoidedCostsWOCC!$A$5:$Q$50,G31+1,FALSE)*J31*L31</f>
        <v>#N/A</v>
      </c>
      <c r="AL31" s="44" t="e">
        <f t="shared" si="1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14"/>
        <v>0</v>
      </c>
      <c r="AO31" s="47">
        <f t="shared" si="15"/>
        <v>0</v>
      </c>
      <c r="AP31" s="47" t="e">
        <f t="shared" si="16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0"/>
        <v>0</v>
      </c>
      <c r="U32" s="47" t="e">
        <f t="shared" si="1"/>
        <v>#DIV/0!</v>
      </c>
      <c r="V32" s="48">
        <f t="shared" si="2"/>
        <v>0</v>
      </c>
      <c r="W32" s="49" t="e">
        <f t="shared" si="3"/>
        <v>#DIV/0!</v>
      </c>
      <c r="X32" s="44" t="e">
        <f t="shared" si="4"/>
        <v>#DIV/0!</v>
      </c>
      <c r="Y32" s="44">
        <f t="shared" si="5"/>
        <v>0</v>
      </c>
      <c r="Z32" s="44" t="e">
        <f t="shared" si="6"/>
        <v>#DIV/0!</v>
      </c>
      <c r="AA32" s="50" t="e">
        <f t="shared" si="7"/>
        <v>#DIV/0!</v>
      </c>
      <c r="AB32" s="51" t="e">
        <f t="shared" si="18"/>
        <v>#DIV/0!</v>
      </c>
      <c r="AC32" s="44" t="e">
        <f t="shared" si="18"/>
        <v>#DIV/0!</v>
      </c>
      <c r="AD32" s="44">
        <f t="shared" si="9"/>
        <v>0</v>
      </c>
      <c r="AE32" s="44">
        <f t="shared" si="17"/>
        <v>0</v>
      </c>
      <c r="AF32" s="52" t="e">
        <f>HLOOKUP(I32,GasAvoidedCostsWOCC!$A$5:$G$50,G32+1,FALSE)</f>
        <v>#N/A</v>
      </c>
      <c r="AG32" s="44" t="e">
        <f t="shared" si="10"/>
        <v>#N/A</v>
      </c>
      <c r="AH32" s="52" t="e">
        <f>HLOOKUP(I32,GasAvoidedCostsWOCC!$A$5:$Q$50,T32+1,FALSE)</f>
        <v>#N/A</v>
      </c>
      <c r="AI32" s="44" t="e">
        <f t="shared" si="11"/>
        <v>#N/A</v>
      </c>
      <c r="AJ32" s="44" t="e">
        <f t="shared" si="12"/>
        <v>#N/A</v>
      </c>
      <c r="AK32" s="44" t="e">
        <f>HLOOKUP(I32,GasAvoidedCostsWOCC!$A$5:$Q$50,G32+1,FALSE)*J32*L32</f>
        <v>#N/A</v>
      </c>
      <c r="AL32" s="44" t="e">
        <f t="shared" si="1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14"/>
        <v>0</v>
      </c>
      <c r="AO32" s="47">
        <f t="shared" si="15"/>
        <v>0</v>
      </c>
      <c r="AP32" s="47" t="e">
        <f t="shared" si="16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0"/>
        <v>0</v>
      </c>
      <c r="U33" s="47" t="e">
        <f t="shared" si="1"/>
        <v>#DIV/0!</v>
      </c>
      <c r="V33" s="48">
        <f t="shared" si="2"/>
        <v>0</v>
      </c>
      <c r="W33" s="49" t="e">
        <f t="shared" si="3"/>
        <v>#DIV/0!</v>
      </c>
      <c r="X33" s="44" t="e">
        <f t="shared" si="4"/>
        <v>#DIV/0!</v>
      </c>
      <c r="Y33" s="44">
        <f t="shared" si="5"/>
        <v>0</v>
      </c>
      <c r="Z33" s="44" t="e">
        <f t="shared" si="6"/>
        <v>#DIV/0!</v>
      </c>
      <c r="AA33" s="50" t="e">
        <f t="shared" si="7"/>
        <v>#DIV/0!</v>
      </c>
      <c r="AB33" s="51" t="e">
        <f t="shared" si="18"/>
        <v>#DIV/0!</v>
      </c>
      <c r="AC33" s="44" t="e">
        <f t="shared" si="18"/>
        <v>#DIV/0!</v>
      </c>
      <c r="AD33" s="44">
        <f t="shared" si="9"/>
        <v>0</v>
      </c>
      <c r="AE33" s="44">
        <f t="shared" si="17"/>
        <v>0</v>
      </c>
      <c r="AF33" s="52" t="e">
        <f>HLOOKUP(I33,GasAvoidedCostsWOCC!$A$5:$G$50,G33+1,FALSE)</f>
        <v>#N/A</v>
      </c>
      <c r="AG33" s="44" t="e">
        <f t="shared" si="10"/>
        <v>#N/A</v>
      </c>
      <c r="AH33" s="52" t="e">
        <f>HLOOKUP(I33,GasAvoidedCostsWOCC!$A$5:$Q$50,T33+1,FALSE)</f>
        <v>#N/A</v>
      </c>
      <c r="AI33" s="44" t="e">
        <f t="shared" si="11"/>
        <v>#N/A</v>
      </c>
      <c r="AJ33" s="44" t="e">
        <f t="shared" si="12"/>
        <v>#N/A</v>
      </c>
      <c r="AK33" s="44" t="e">
        <f>HLOOKUP(I33,GasAvoidedCostsWOCC!$A$5:$Q$50,G33+1,FALSE)*J33*L33</f>
        <v>#N/A</v>
      </c>
      <c r="AL33" s="44" t="e">
        <f t="shared" si="13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14"/>
        <v>0</v>
      </c>
      <c r="AO33" s="47">
        <f t="shared" si="15"/>
        <v>0</v>
      </c>
      <c r="AP33" s="47" t="e">
        <f t="shared" si="16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0"/>
        <v>0</v>
      </c>
      <c r="U34" s="47" t="e">
        <f t="shared" si="1"/>
        <v>#DIV/0!</v>
      </c>
      <c r="V34" s="48">
        <f t="shared" si="2"/>
        <v>0</v>
      </c>
      <c r="W34" s="49" t="e">
        <f t="shared" si="3"/>
        <v>#DIV/0!</v>
      </c>
      <c r="X34" s="44" t="e">
        <f t="shared" si="4"/>
        <v>#DIV/0!</v>
      </c>
      <c r="Y34" s="44">
        <f t="shared" si="5"/>
        <v>0</v>
      </c>
      <c r="Z34" s="44" t="e">
        <f t="shared" si="6"/>
        <v>#DIV/0!</v>
      </c>
      <c r="AA34" s="50" t="e">
        <f t="shared" si="7"/>
        <v>#DIV/0!</v>
      </c>
      <c r="AB34" s="51" t="e">
        <f t="shared" si="18"/>
        <v>#DIV/0!</v>
      </c>
      <c r="AC34" s="44" t="e">
        <f t="shared" si="18"/>
        <v>#DIV/0!</v>
      </c>
      <c r="AD34" s="44">
        <f t="shared" si="9"/>
        <v>0</v>
      </c>
      <c r="AE34" s="44">
        <f t="shared" si="17"/>
        <v>0</v>
      </c>
      <c r="AF34" s="52" t="e">
        <f>HLOOKUP(I34,GasAvoidedCostsWOCC!$A$5:$G$50,G34+1,FALSE)</f>
        <v>#N/A</v>
      </c>
      <c r="AG34" s="44" t="e">
        <f t="shared" si="10"/>
        <v>#N/A</v>
      </c>
      <c r="AH34" s="52" t="e">
        <f>HLOOKUP(I34,GasAvoidedCostsWOCC!$A$5:$Q$50,T34+1,FALSE)</f>
        <v>#N/A</v>
      </c>
      <c r="AI34" s="44" t="e">
        <f t="shared" si="11"/>
        <v>#N/A</v>
      </c>
      <c r="AJ34" s="44" t="e">
        <f t="shared" si="12"/>
        <v>#N/A</v>
      </c>
      <c r="AK34" s="44" t="e">
        <f>HLOOKUP(I34,GasAvoidedCostsWOCC!$A$5:$Q$50,G34+1,FALSE)*J34*L34</f>
        <v>#N/A</v>
      </c>
      <c r="AL34" s="44" t="e">
        <f t="shared" si="1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14"/>
        <v>0</v>
      </c>
      <c r="AO34" s="47">
        <f t="shared" si="15"/>
        <v>0</v>
      </c>
      <c r="AP34" s="47" t="e">
        <f t="shared" si="16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0"/>
        <v>0</v>
      </c>
      <c r="U35" s="47" t="e">
        <f t="shared" si="1"/>
        <v>#DIV/0!</v>
      </c>
      <c r="V35" s="48">
        <f t="shared" si="2"/>
        <v>0</v>
      </c>
      <c r="W35" s="49" t="e">
        <f t="shared" si="3"/>
        <v>#DIV/0!</v>
      </c>
      <c r="X35" s="44" t="e">
        <f t="shared" si="4"/>
        <v>#DIV/0!</v>
      </c>
      <c r="Y35" s="44">
        <f t="shared" si="5"/>
        <v>0</v>
      </c>
      <c r="Z35" s="44" t="e">
        <f t="shared" si="6"/>
        <v>#DIV/0!</v>
      </c>
      <c r="AA35" s="50" t="e">
        <f t="shared" si="7"/>
        <v>#DIV/0!</v>
      </c>
      <c r="AB35" s="51" t="e">
        <f t="shared" si="18"/>
        <v>#DIV/0!</v>
      </c>
      <c r="AC35" s="44" t="e">
        <f t="shared" si="18"/>
        <v>#DIV/0!</v>
      </c>
      <c r="AD35" s="44">
        <f t="shared" si="9"/>
        <v>0</v>
      </c>
      <c r="AE35" s="44">
        <f t="shared" si="17"/>
        <v>0</v>
      </c>
      <c r="AF35" s="52" t="e">
        <f>HLOOKUP(I35,GasAvoidedCostsWOCC!$A$5:$G$50,G35+1,FALSE)</f>
        <v>#N/A</v>
      </c>
      <c r="AG35" s="44" t="e">
        <f t="shared" si="10"/>
        <v>#N/A</v>
      </c>
      <c r="AH35" s="52" t="e">
        <f>HLOOKUP(I35,GasAvoidedCostsWOCC!$A$5:$Q$50,T35+1,FALSE)</f>
        <v>#N/A</v>
      </c>
      <c r="AI35" s="44" t="e">
        <f t="shared" si="11"/>
        <v>#N/A</v>
      </c>
      <c r="AJ35" s="44" t="e">
        <f t="shared" si="12"/>
        <v>#N/A</v>
      </c>
      <c r="AK35" s="44" t="e">
        <f>HLOOKUP(I35,GasAvoidedCostsWOCC!$A$5:$Q$50,G35+1,FALSE)*J35*L35</f>
        <v>#N/A</v>
      </c>
      <c r="AL35" s="44" t="e">
        <f t="shared" si="1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14"/>
        <v>0</v>
      </c>
      <c r="AO35" s="47">
        <f t="shared" si="15"/>
        <v>0</v>
      </c>
      <c r="AP35" s="47" t="e">
        <f t="shared" si="16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0"/>
        <v>0</v>
      </c>
      <c r="U36" s="47" t="e">
        <f t="shared" si="1"/>
        <v>#DIV/0!</v>
      </c>
      <c r="V36" s="48">
        <f t="shared" si="2"/>
        <v>0</v>
      </c>
      <c r="W36" s="49" t="e">
        <f t="shared" si="3"/>
        <v>#DIV/0!</v>
      </c>
      <c r="X36" s="44" t="e">
        <f t="shared" si="4"/>
        <v>#DIV/0!</v>
      </c>
      <c r="Y36" s="44">
        <f t="shared" si="5"/>
        <v>0</v>
      </c>
      <c r="Z36" s="44" t="e">
        <f t="shared" si="6"/>
        <v>#DIV/0!</v>
      </c>
      <c r="AA36" s="50" t="e">
        <f t="shared" si="7"/>
        <v>#DIV/0!</v>
      </c>
      <c r="AB36" s="51" t="e">
        <f t="shared" si="18"/>
        <v>#DIV/0!</v>
      </c>
      <c r="AC36" s="44" t="e">
        <f t="shared" si="18"/>
        <v>#DIV/0!</v>
      </c>
      <c r="AD36" s="44">
        <f t="shared" si="9"/>
        <v>0</v>
      </c>
      <c r="AE36" s="44">
        <f t="shared" si="17"/>
        <v>0</v>
      </c>
      <c r="AF36" s="52" t="e">
        <f>HLOOKUP(I36,GasAvoidedCostsWOCC!$A$5:$G$50,G36+1,FALSE)</f>
        <v>#N/A</v>
      </c>
      <c r="AG36" s="44" t="e">
        <f t="shared" si="10"/>
        <v>#N/A</v>
      </c>
      <c r="AH36" s="52" t="e">
        <f>HLOOKUP(I36,GasAvoidedCostsWOCC!$A$5:$Q$50,T36+1,FALSE)</f>
        <v>#N/A</v>
      </c>
      <c r="AI36" s="44" t="e">
        <f t="shared" si="11"/>
        <v>#N/A</v>
      </c>
      <c r="AJ36" s="44" t="e">
        <f t="shared" si="12"/>
        <v>#N/A</v>
      </c>
      <c r="AK36" s="44" t="e">
        <f>HLOOKUP(I36,GasAvoidedCostsWOCC!$A$5:$Q$50,G36+1,FALSE)*J36*L36</f>
        <v>#N/A</v>
      </c>
      <c r="AL36" s="44" t="e">
        <f t="shared" si="13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14"/>
        <v>0</v>
      </c>
      <c r="AO36" s="47">
        <f t="shared" si="15"/>
        <v>0</v>
      </c>
      <c r="AP36" s="47" t="e">
        <f t="shared" si="16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0"/>
        <v>0</v>
      </c>
      <c r="U37" s="47" t="e">
        <f t="shared" si="1"/>
        <v>#DIV/0!</v>
      </c>
      <c r="V37" s="48">
        <f t="shared" si="2"/>
        <v>0</v>
      </c>
      <c r="W37" s="49" t="e">
        <f t="shared" si="3"/>
        <v>#DIV/0!</v>
      </c>
      <c r="X37" s="44" t="e">
        <f t="shared" si="4"/>
        <v>#DIV/0!</v>
      </c>
      <c r="Y37" s="44">
        <f t="shared" si="5"/>
        <v>0</v>
      </c>
      <c r="Z37" s="44" t="e">
        <f t="shared" si="6"/>
        <v>#DIV/0!</v>
      </c>
      <c r="AA37" s="50" t="e">
        <f t="shared" si="7"/>
        <v>#DIV/0!</v>
      </c>
      <c r="AB37" s="51" t="e">
        <f t="shared" si="18"/>
        <v>#DIV/0!</v>
      </c>
      <c r="AC37" s="44" t="e">
        <f t="shared" si="18"/>
        <v>#DIV/0!</v>
      </c>
      <c r="AD37" s="44">
        <f t="shared" si="9"/>
        <v>0</v>
      </c>
      <c r="AE37" s="44">
        <f t="shared" si="17"/>
        <v>0</v>
      </c>
      <c r="AF37" s="52" t="e">
        <f>HLOOKUP(I37,GasAvoidedCostsWOCC!$A$5:$G$50,G37+1,FALSE)</f>
        <v>#N/A</v>
      </c>
      <c r="AG37" s="44" t="e">
        <f t="shared" si="10"/>
        <v>#N/A</v>
      </c>
      <c r="AH37" s="52" t="e">
        <f>HLOOKUP(I37,GasAvoidedCostsWOCC!$A$5:$Q$50,T37+1,FALSE)</f>
        <v>#N/A</v>
      </c>
      <c r="AI37" s="44" t="e">
        <f t="shared" si="11"/>
        <v>#N/A</v>
      </c>
      <c r="AJ37" s="44" t="e">
        <f t="shared" si="12"/>
        <v>#N/A</v>
      </c>
      <c r="AK37" s="44" t="e">
        <f>HLOOKUP(I37,GasAvoidedCostsWOCC!$A$5:$Q$50,G37+1,FALSE)*J37*L37</f>
        <v>#N/A</v>
      </c>
      <c r="AL37" s="44" t="e">
        <f t="shared" si="13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14"/>
        <v>0</v>
      </c>
      <c r="AO37" s="47">
        <f t="shared" si="15"/>
        <v>0</v>
      </c>
      <c r="AP37" s="47" t="e">
        <f t="shared" si="16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0"/>
        <v>0</v>
      </c>
      <c r="U38" s="47" t="e">
        <f t="shared" si="1"/>
        <v>#DIV/0!</v>
      </c>
      <c r="V38" s="48">
        <f t="shared" si="2"/>
        <v>0</v>
      </c>
      <c r="W38" s="49" t="e">
        <f t="shared" si="3"/>
        <v>#DIV/0!</v>
      </c>
      <c r="X38" s="44" t="e">
        <f t="shared" si="4"/>
        <v>#DIV/0!</v>
      </c>
      <c r="Y38" s="44">
        <f t="shared" si="5"/>
        <v>0</v>
      </c>
      <c r="Z38" s="44" t="e">
        <f t="shared" si="6"/>
        <v>#DIV/0!</v>
      </c>
      <c r="AA38" s="50" t="e">
        <f t="shared" si="7"/>
        <v>#DIV/0!</v>
      </c>
      <c r="AB38" s="51" t="e">
        <f t="shared" si="18"/>
        <v>#DIV/0!</v>
      </c>
      <c r="AC38" s="44" t="e">
        <f t="shared" si="18"/>
        <v>#DIV/0!</v>
      </c>
      <c r="AD38" s="44">
        <f t="shared" si="9"/>
        <v>0</v>
      </c>
      <c r="AE38" s="44">
        <f t="shared" si="17"/>
        <v>0</v>
      </c>
      <c r="AF38" s="52" t="e">
        <f>HLOOKUP(I38,GasAvoidedCostsWOCC!$A$5:$G$50,G38+1,FALSE)</f>
        <v>#N/A</v>
      </c>
      <c r="AG38" s="44" t="e">
        <f t="shared" si="10"/>
        <v>#N/A</v>
      </c>
      <c r="AH38" s="52" t="e">
        <f>HLOOKUP(I38,GasAvoidedCostsWOCC!$A$5:$Q$50,T38+1,FALSE)</f>
        <v>#N/A</v>
      </c>
      <c r="AI38" s="44" t="e">
        <f t="shared" si="11"/>
        <v>#N/A</v>
      </c>
      <c r="AJ38" s="44" t="e">
        <f t="shared" si="12"/>
        <v>#N/A</v>
      </c>
      <c r="AK38" s="44" t="e">
        <f>HLOOKUP(I38,GasAvoidedCostsWOCC!$A$5:$Q$50,G38+1,FALSE)*J38*L38</f>
        <v>#N/A</v>
      </c>
      <c r="AL38" s="44" t="e">
        <f t="shared" si="13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14"/>
        <v>0</v>
      </c>
      <c r="AO38" s="47">
        <f t="shared" si="15"/>
        <v>0</v>
      </c>
      <c r="AP38" s="47" t="e">
        <f t="shared" si="16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0"/>
        <v>0</v>
      </c>
      <c r="U39" s="47" t="e">
        <f t="shared" si="1"/>
        <v>#DIV/0!</v>
      </c>
      <c r="V39" s="48">
        <f t="shared" si="2"/>
        <v>0</v>
      </c>
      <c r="W39" s="49" t="e">
        <f t="shared" si="3"/>
        <v>#DIV/0!</v>
      </c>
      <c r="X39" s="44" t="e">
        <f t="shared" si="4"/>
        <v>#DIV/0!</v>
      </c>
      <c r="Y39" s="44">
        <f t="shared" si="5"/>
        <v>0</v>
      </c>
      <c r="Z39" s="44" t="e">
        <f t="shared" si="6"/>
        <v>#DIV/0!</v>
      </c>
      <c r="AA39" s="50" t="e">
        <f t="shared" si="7"/>
        <v>#DIV/0!</v>
      </c>
      <c r="AB39" s="51" t="e">
        <f t="shared" si="18"/>
        <v>#DIV/0!</v>
      </c>
      <c r="AC39" s="44" t="e">
        <f t="shared" si="18"/>
        <v>#DIV/0!</v>
      </c>
      <c r="AD39" s="44">
        <f t="shared" si="9"/>
        <v>0</v>
      </c>
      <c r="AE39" s="44">
        <f t="shared" si="17"/>
        <v>0</v>
      </c>
      <c r="AF39" s="52" t="e">
        <f>HLOOKUP(I39,GasAvoidedCostsWOCC!$A$5:$G$50,G39+1,FALSE)</f>
        <v>#N/A</v>
      </c>
      <c r="AG39" s="44" t="e">
        <f t="shared" si="10"/>
        <v>#N/A</v>
      </c>
      <c r="AH39" s="52" t="e">
        <f>HLOOKUP(I39,GasAvoidedCostsWOCC!$A$5:$Q$50,T39+1,FALSE)</f>
        <v>#N/A</v>
      </c>
      <c r="AI39" s="44" t="e">
        <f t="shared" si="11"/>
        <v>#N/A</v>
      </c>
      <c r="AJ39" s="44" t="e">
        <f t="shared" si="12"/>
        <v>#N/A</v>
      </c>
      <c r="AK39" s="44" t="e">
        <f>HLOOKUP(I39,GasAvoidedCostsWOCC!$A$5:$Q$50,G39+1,FALSE)*J39*L39</f>
        <v>#N/A</v>
      </c>
      <c r="AL39" s="44" t="e">
        <f t="shared" si="13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14"/>
        <v>0</v>
      </c>
      <c r="AO39" s="47">
        <f t="shared" si="15"/>
        <v>0</v>
      </c>
      <c r="AP39" s="47" t="e">
        <f t="shared" si="16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0"/>
        <v>0</v>
      </c>
      <c r="U40" s="47" t="e">
        <f t="shared" si="1"/>
        <v>#DIV/0!</v>
      </c>
      <c r="V40" s="48">
        <f t="shared" si="2"/>
        <v>0</v>
      </c>
      <c r="W40" s="49" t="e">
        <f t="shared" si="3"/>
        <v>#DIV/0!</v>
      </c>
      <c r="X40" s="44" t="e">
        <f t="shared" si="4"/>
        <v>#DIV/0!</v>
      </c>
      <c r="Y40" s="44">
        <f t="shared" si="5"/>
        <v>0</v>
      </c>
      <c r="Z40" s="44" t="e">
        <f t="shared" si="6"/>
        <v>#DIV/0!</v>
      </c>
      <c r="AA40" s="50" t="e">
        <f t="shared" si="7"/>
        <v>#DIV/0!</v>
      </c>
      <c r="AB40" s="51" t="e">
        <f t="shared" si="18"/>
        <v>#DIV/0!</v>
      </c>
      <c r="AC40" s="44" t="e">
        <f t="shared" si="18"/>
        <v>#DIV/0!</v>
      </c>
      <c r="AD40" s="44">
        <f t="shared" si="9"/>
        <v>0</v>
      </c>
      <c r="AE40" s="44">
        <f t="shared" si="17"/>
        <v>0</v>
      </c>
      <c r="AF40" s="52" t="e">
        <f>HLOOKUP(I40,GasAvoidedCostsWOCC!$A$5:$G$50,G40+1,FALSE)</f>
        <v>#N/A</v>
      </c>
      <c r="AG40" s="44" t="e">
        <f t="shared" si="10"/>
        <v>#N/A</v>
      </c>
      <c r="AH40" s="52" t="e">
        <f>HLOOKUP(I40,GasAvoidedCostsWOCC!$A$5:$Q$50,T40+1,FALSE)</f>
        <v>#N/A</v>
      </c>
      <c r="AI40" s="44" t="e">
        <f t="shared" si="11"/>
        <v>#N/A</v>
      </c>
      <c r="AJ40" s="44" t="e">
        <f t="shared" si="12"/>
        <v>#N/A</v>
      </c>
      <c r="AK40" s="44" t="e">
        <f>HLOOKUP(I40,GasAvoidedCostsWOCC!$A$5:$Q$50,G40+1,FALSE)*J40*L40</f>
        <v>#N/A</v>
      </c>
      <c r="AL40" s="44" t="e">
        <f t="shared" si="1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14"/>
        <v>0</v>
      </c>
      <c r="AO40" s="47">
        <f t="shared" si="15"/>
        <v>0</v>
      </c>
      <c r="AP40" s="47" t="e">
        <f t="shared" si="16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0"/>
        <v>0</v>
      </c>
      <c r="U41" s="47" t="e">
        <f t="shared" si="1"/>
        <v>#DIV/0!</v>
      </c>
      <c r="V41" s="48">
        <f t="shared" si="2"/>
        <v>0</v>
      </c>
      <c r="W41" s="49" t="e">
        <f t="shared" si="3"/>
        <v>#DIV/0!</v>
      </c>
      <c r="X41" s="44" t="e">
        <f t="shared" si="4"/>
        <v>#DIV/0!</v>
      </c>
      <c r="Y41" s="44">
        <f t="shared" si="5"/>
        <v>0</v>
      </c>
      <c r="Z41" s="44" t="e">
        <f t="shared" si="6"/>
        <v>#DIV/0!</v>
      </c>
      <c r="AA41" s="50" t="e">
        <f t="shared" si="7"/>
        <v>#DIV/0!</v>
      </c>
      <c r="AB41" s="51" t="e">
        <f t="shared" si="18"/>
        <v>#DIV/0!</v>
      </c>
      <c r="AC41" s="44" t="e">
        <f t="shared" si="18"/>
        <v>#DIV/0!</v>
      </c>
      <c r="AD41" s="44">
        <f t="shared" si="9"/>
        <v>0</v>
      </c>
      <c r="AE41" s="44">
        <f t="shared" si="17"/>
        <v>0</v>
      </c>
      <c r="AF41" s="52" t="e">
        <f>HLOOKUP(I41,GasAvoidedCostsWOCC!$A$5:$G$50,G41+1,FALSE)</f>
        <v>#N/A</v>
      </c>
      <c r="AG41" s="44" t="e">
        <f t="shared" si="10"/>
        <v>#N/A</v>
      </c>
      <c r="AH41" s="52" t="e">
        <f>HLOOKUP(I41,GasAvoidedCostsWOCC!$A$5:$Q$50,T41+1,FALSE)</f>
        <v>#N/A</v>
      </c>
      <c r="AI41" s="44" t="e">
        <f t="shared" si="11"/>
        <v>#N/A</v>
      </c>
      <c r="AJ41" s="44" t="e">
        <f t="shared" si="12"/>
        <v>#N/A</v>
      </c>
      <c r="AK41" s="44" t="e">
        <f>HLOOKUP(I41,GasAvoidedCostsWOCC!$A$5:$Q$50,G41+1,FALSE)*J41*L41</f>
        <v>#N/A</v>
      </c>
      <c r="AL41" s="44" t="e">
        <f t="shared" si="1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14"/>
        <v>0</v>
      </c>
      <c r="AO41" s="47">
        <f t="shared" si="15"/>
        <v>0</v>
      </c>
      <c r="AP41" s="47" t="e">
        <f t="shared" si="16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0"/>
        <v>0</v>
      </c>
      <c r="U42" s="47" t="e">
        <f t="shared" si="1"/>
        <v>#DIV/0!</v>
      </c>
      <c r="V42" s="48">
        <f t="shared" si="2"/>
        <v>0</v>
      </c>
      <c r="W42" s="49" t="e">
        <f t="shared" si="3"/>
        <v>#DIV/0!</v>
      </c>
      <c r="X42" s="44" t="e">
        <f t="shared" si="4"/>
        <v>#DIV/0!</v>
      </c>
      <c r="Y42" s="44">
        <f t="shared" si="5"/>
        <v>0</v>
      </c>
      <c r="Z42" s="44" t="e">
        <f t="shared" si="6"/>
        <v>#DIV/0!</v>
      </c>
      <c r="AA42" s="50" t="e">
        <f t="shared" si="7"/>
        <v>#DIV/0!</v>
      </c>
      <c r="AB42" s="51" t="e">
        <f t="shared" si="18"/>
        <v>#DIV/0!</v>
      </c>
      <c r="AC42" s="44" t="e">
        <f t="shared" si="18"/>
        <v>#DIV/0!</v>
      </c>
      <c r="AD42" s="44">
        <f t="shared" si="9"/>
        <v>0</v>
      </c>
      <c r="AE42" s="44">
        <f t="shared" si="17"/>
        <v>0</v>
      </c>
      <c r="AF42" s="52" t="e">
        <f>HLOOKUP(I42,GasAvoidedCostsWOCC!$A$5:$G$50,G42+1,FALSE)</f>
        <v>#N/A</v>
      </c>
      <c r="AG42" s="44" t="e">
        <f t="shared" si="10"/>
        <v>#N/A</v>
      </c>
      <c r="AH42" s="52" t="e">
        <f>HLOOKUP(I42,GasAvoidedCostsWOCC!$A$5:$Q$50,T42+1,FALSE)</f>
        <v>#N/A</v>
      </c>
      <c r="AI42" s="44" t="e">
        <f t="shared" si="11"/>
        <v>#N/A</v>
      </c>
      <c r="AJ42" s="44" t="e">
        <f t="shared" si="12"/>
        <v>#N/A</v>
      </c>
      <c r="AK42" s="44" t="e">
        <f>HLOOKUP(I42,GasAvoidedCostsWOCC!$A$5:$Q$50,G42+1,FALSE)*J42*L42</f>
        <v>#N/A</v>
      </c>
      <c r="AL42" s="44" t="e">
        <f t="shared" si="13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14"/>
        <v>0</v>
      </c>
      <c r="AO42" s="47">
        <f t="shared" si="15"/>
        <v>0</v>
      </c>
      <c r="AP42" s="47" t="e">
        <f t="shared" si="16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0"/>
        <v>0</v>
      </c>
      <c r="U43" s="47" t="e">
        <f t="shared" si="1"/>
        <v>#DIV/0!</v>
      </c>
      <c r="V43" s="48">
        <f t="shared" si="2"/>
        <v>0</v>
      </c>
      <c r="W43" s="49" t="e">
        <f t="shared" si="3"/>
        <v>#DIV/0!</v>
      </c>
      <c r="X43" s="44" t="e">
        <f t="shared" si="4"/>
        <v>#DIV/0!</v>
      </c>
      <c r="Y43" s="44">
        <f t="shared" si="5"/>
        <v>0</v>
      </c>
      <c r="Z43" s="44" t="e">
        <f t="shared" si="6"/>
        <v>#DIV/0!</v>
      </c>
      <c r="AA43" s="50" t="e">
        <f t="shared" si="7"/>
        <v>#DIV/0!</v>
      </c>
      <c r="AB43" s="51" t="e">
        <f t="shared" si="18"/>
        <v>#DIV/0!</v>
      </c>
      <c r="AC43" s="44" t="e">
        <f t="shared" si="18"/>
        <v>#DIV/0!</v>
      </c>
      <c r="AD43" s="44">
        <f t="shared" si="9"/>
        <v>0</v>
      </c>
      <c r="AE43" s="44">
        <f t="shared" si="17"/>
        <v>0</v>
      </c>
      <c r="AF43" s="52" t="e">
        <f>HLOOKUP(I43,GasAvoidedCostsWOCC!$A$5:$G$50,G43+1,FALSE)</f>
        <v>#N/A</v>
      </c>
      <c r="AG43" s="44" t="e">
        <f t="shared" si="10"/>
        <v>#N/A</v>
      </c>
      <c r="AH43" s="52" t="e">
        <f>HLOOKUP(I43,GasAvoidedCostsWOCC!$A$5:$Q$50,T43+1,FALSE)</f>
        <v>#N/A</v>
      </c>
      <c r="AI43" s="44" t="e">
        <f t="shared" si="11"/>
        <v>#N/A</v>
      </c>
      <c r="AJ43" s="44" t="e">
        <f t="shared" si="12"/>
        <v>#N/A</v>
      </c>
      <c r="AK43" s="44" t="e">
        <f>HLOOKUP(I43,GasAvoidedCostsWOCC!$A$5:$Q$50,G43+1,FALSE)*J43*L43</f>
        <v>#N/A</v>
      </c>
      <c r="AL43" s="44" t="e">
        <f t="shared" si="13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14"/>
        <v>0</v>
      </c>
      <c r="AO43" s="47">
        <f t="shared" si="15"/>
        <v>0</v>
      </c>
      <c r="AP43" s="47" t="e">
        <f t="shared" si="16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0"/>
        <v>0</v>
      </c>
      <c r="U44" s="47" t="e">
        <f t="shared" si="1"/>
        <v>#DIV/0!</v>
      </c>
      <c r="V44" s="48">
        <f t="shared" si="2"/>
        <v>0</v>
      </c>
      <c r="W44" s="49" t="e">
        <f t="shared" si="3"/>
        <v>#DIV/0!</v>
      </c>
      <c r="X44" s="44" t="e">
        <f t="shared" si="4"/>
        <v>#DIV/0!</v>
      </c>
      <c r="Y44" s="44">
        <f t="shared" si="5"/>
        <v>0</v>
      </c>
      <c r="Z44" s="44" t="e">
        <f t="shared" si="6"/>
        <v>#DIV/0!</v>
      </c>
      <c r="AA44" s="50" t="e">
        <f t="shared" si="7"/>
        <v>#DIV/0!</v>
      </c>
      <c r="AB44" s="51" t="e">
        <f t="shared" si="18"/>
        <v>#DIV/0!</v>
      </c>
      <c r="AC44" s="44" t="e">
        <f t="shared" si="18"/>
        <v>#DIV/0!</v>
      </c>
      <c r="AD44" s="44">
        <f t="shared" si="9"/>
        <v>0</v>
      </c>
      <c r="AE44" s="44">
        <f t="shared" si="17"/>
        <v>0</v>
      </c>
      <c r="AF44" s="52" t="e">
        <f>HLOOKUP(I44,GasAvoidedCostsWOCC!$A$5:$G$50,G44+1,FALSE)</f>
        <v>#N/A</v>
      </c>
      <c r="AG44" s="44" t="e">
        <f t="shared" si="10"/>
        <v>#N/A</v>
      </c>
      <c r="AH44" s="52" t="e">
        <f>HLOOKUP(I44,GasAvoidedCostsWOCC!$A$5:$Q$50,T44+1,FALSE)</f>
        <v>#N/A</v>
      </c>
      <c r="AI44" s="44" t="e">
        <f t="shared" si="11"/>
        <v>#N/A</v>
      </c>
      <c r="AJ44" s="44" t="e">
        <f t="shared" si="12"/>
        <v>#N/A</v>
      </c>
      <c r="AK44" s="44" t="e">
        <f>HLOOKUP(I44,GasAvoidedCostsWOCC!$A$5:$Q$50,G44+1,FALSE)*J44*L44</f>
        <v>#N/A</v>
      </c>
      <c r="AL44" s="44" t="e">
        <f t="shared" si="13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14"/>
        <v>0</v>
      </c>
      <c r="AO44" s="47">
        <f t="shared" si="15"/>
        <v>0</v>
      </c>
      <c r="AP44" s="47" t="e">
        <f t="shared" si="16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0"/>
        <v>0</v>
      </c>
      <c r="U45" s="47" t="e">
        <f t="shared" si="1"/>
        <v>#DIV/0!</v>
      </c>
      <c r="V45" s="48">
        <f t="shared" si="2"/>
        <v>0</v>
      </c>
      <c r="W45" s="49" t="e">
        <f t="shared" si="3"/>
        <v>#DIV/0!</v>
      </c>
      <c r="X45" s="44" t="e">
        <f t="shared" si="4"/>
        <v>#DIV/0!</v>
      </c>
      <c r="Y45" s="44">
        <f t="shared" si="5"/>
        <v>0</v>
      </c>
      <c r="Z45" s="44" t="e">
        <f t="shared" si="6"/>
        <v>#DIV/0!</v>
      </c>
      <c r="AA45" s="50" t="e">
        <f t="shared" si="7"/>
        <v>#DIV/0!</v>
      </c>
      <c r="AB45" s="51" t="e">
        <f t="shared" si="18"/>
        <v>#DIV/0!</v>
      </c>
      <c r="AC45" s="44" t="e">
        <f t="shared" si="18"/>
        <v>#DIV/0!</v>
      </c>
      <c r="AD45" s="44">
        <f t="shared" si="9"/>
        <v>0</v>
      </c>
      <c r="AE45" s="44">
        <f t="shared" si="17"/>
        <v>0</v>
      </c>
      <c r="AF45" s="52" t="e">
        <f>HLOOKUP(I45,GasAvoidedCostsWOCC!$A$5:$G$50,G45+1,FALSE)</f>
        <v>#N/A</v>
      </c>
      <c r="AG45" s="44" t="e">
        <f t="shared" si="10"/>
        <v>#N/A</v>
      </c>
      <c r="AH45" s="52" t="e">
        <f>HLOOKUP(I45,GasAvoidedCostsWOCC!$A$5:$Q$50,T45+1,FALSE)</f>
        <v>#N/A</v>
      </c>
      <c r="AI45" s="44" t="e">
        <f t="shared" si="11"/>
        <v>#N/A</v>
      </c>
      <c r="AJ45" s="44" t="e">
        <f t="shared" si="12"/>
        <v>#N/A</v>
      </c>
      <c r="AK45" s="44" t="e">
        <f>HLOOKUP(I45,GasAvoidedCostsWOCC!$A$5:$Q$50,G45+1,FALSE)*J45*L45</f>
        <v>#N/A</v>
      </c>
      <c r="AL45" s="44" t="e">
        <f t="shared" si="13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14"/>
        <v>0</v>
      </c>
      <c r="AO45" s="47">
        <f t="shared" si="15"/>
        <v>0</v>
      </c>
      <c r="AP45" s="47" t="e">
        <f t="shared" si="16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0"/>
        <v>0</v>
      </c>
      <c r="U46" s="47" t="e">
        <f t="shared" si="1"/>
        <v>#DIV/0!</v>
      </c>
      <c r="V46" s="48">
        <f t="shared" si="2"/>
        <v>0</v>
      </c>
      <c r="W46" s="49" t="e">
        <f t="shared" si="3"/>
        <v>#DIV/0!</v>
      </c>
      <c r="X46" s="44" t="e">
        <f t="shared" si="4"/>
        <v>#DIV/0!</v>
      </c>
      <c r="Y46" s="44">
        <f t="shared" si="5"/>
        <v>0</v>
      </c>
      <c r="Z46" s="44" t="e">
        <f t="shared" si="6"/>
        <v>#DIV/0!</v>
      </c>
      <c r="AA46" s="50" t="e">
        <f t="shared" si="7"/>
        <v>#DIV/0!</v>
      </c>
      <c r="AB46" s="51" t="e">
        <f t="shared" si="18"/>
        <v>#DIV/0!</v>
      </c>
      <c r="AC46" s="44" t="e">
        <f t="shared" si="18"/>
        <v>#DIV/0!</v>
      </c>
      <c r="AD46" s="44">
        <f t="shared" si="9"/>
        <v>0</v>
      </c>
      <c r="AE46" s="44">
        <f t="shared" si="17"/>
        <v>0</v>
      </c>
      <c r="AF46" s="52" t="e">
        <f>HLOOKUP(I46,GasAvoidedCostsWOCC!$A$5:$G$50,G46+1,FALSE)</f>
        <v>#N/A</v>
      </c>
      <c r="AG46" s="44" t="e">
        <f t="shared" si="10"/>
        <v>#N/A</v>
      </c>
      <c r="AH46" s="52" t="e">
        <f>HLOOKUP(I46,GasAvoidedCostsWOCC!$A$5:$Q$50,T46+1,FALSE)</f>
        <v>#N/A</v>
      </c>
      <c r="AI46" s="44" t="e">
        <f t="shared" si="11"/>
        <v>#N/A</v>
      </c>
      <c r="AJ46" s="44" t="e">
        <f t="shared" si="12"/>
        <v>#N/A</v>
      </c>
      <c r="AK46" s="44" t="e">
        <f>HLOOKUP(I46,GasAvoidedCostsWOCC!$A$5:$Q$50,G46+1,FALSE)*J46*L46</f>
        <v>#N/A</v>
      </c>
      <c r="AL46" s="44" t="e">
        <f t="shared" si="13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14"/>
        <v>0</v>
      </c>
      <c r="AO46" s="47">
        <f t="shared" si="15"/>
        <v>0</v>
      </c>
      <c r="AP46" s="47" t="e">
        <f t="shared" si="16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0"/>
        <v>0</v>
      </c>
      <c r="U47" s="47" t="e">
        <f t="shared" si="1"/>
        <v>#DIV/0!</v>
      </c>
      <c r="V47" s="48">
        <f t="shared" si="2"/>
        <v>0</v>
      </c>
      <c r="W47" s="49" t="e">
        <f t="shared" si="3"/>
        <v>#DIV/0!</v>
      </c>
      <c r="X47" s="44" t="e">
        <f t="shared" si="4"/>
        <v>#DIV/0!</v>
      </c>
      <c r="Y47" s="44">
        <f t="shared" si="5"/>
        <v>0</v>
      </c>
      <c r="Z47" s="44" t="e">
        <f t="shared" si="6"/>
        <v>#DIV/0!</v>
      </c>
      <c r="AA47" s="50" t="e">
        <f t="shared" si="7"/>
        <v>#DIV/0!</v>
      </c>
      <c r="AB47" s="51" t="e">
        <f t="shared" si="18"/>
        <v>#DIV/0!</v>
      </c>
      <c r="AC47" s="44" t="e">
        <f t="shared" si="18"/>
        <v>#DIV/0!</v>
      </c>
      <c r="AD47" s="44">
        <f t="shared" si="9"/>
        <v>0</v>
      </c>
      <c r="AE47" s="44">
        <f t="shared" si="17"/>
        <v>0</v>
      </c>
      <c r="AF47" s="52" t="e">
        <f>HLOOKUP(I47,GasAvoidedCostsWOCC!$A$5:$G$50,G47+1,FALSE)</f>
        <v>#N/A</v>
      </c>
      <c r="AG47" s="44" t="e">
        <f t="shared" si="10"/>
        <v>#N/A</v>
      </c>
      <c r="AH47" s="52" t="e">
        <f>HLOOKUP(I47,GasAvoidedCostsWOCC!$A$5:$Q$50,T47+1,FALSE)</f>
        <v>#N/A</v>
      </c>
      <c r="AI47" s="44" t="e">
        <f t="shared" si="11"/>
        <v>#N/A</v>
      </c>
      <c r="AJ47" s="44" t="e">
        <f t="shared" si="12"/>
        <v>#N/A</v>
      </c>
      <c r="AK47" s="44" t="e">
        <f>HLOOKUP(I47,GasAvoidedCostsWOCC!$A$5:$Q$50,G47+1,FALSE)*J47*L47</f>
        <v>#N/A</v>
      </c>
      <c r="AL47" s="44" t="e">
        <f t="shared" si="13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14"/>
        <v>0</v>
      </c>
      <c r="AO47" s="47">
        <f t="shared" si="15"/>
        <v>0</v>
      </c>
      <c r="AP47" s="47" t="e">
        <f t="shared" si="16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0"/>
        <v>0</v>
      </c>
      <c r="U48" s="47" t="e">
        <f t="shared" si="1"/>
        <v>#DIV/0!</v>
      </c>
      <c r="V48" s="48">
        <f t="shared" si="2"/>
        <v>0</v>
      </c>
      <c r="W48" s="49" t="e">
        <f t="shared" si="3"/>
        <v>#DIV/0!</v>
      </c>
      <c r="X48" s="44" t="e">
        <f t="shared" si="4"/>
        <v>#DIV/0!</v>
      </c>
      <c r="Y48" s="44">
        <f t="shared" si="5"/>
        <v>0</v>
      </c>
      <c r="Z48" s="44" t="e">
        <f t="shared" si="6"/>
        <v>#DIV/0!</v>
      </c>
      <c r="AA48" s="50" t="e">
        <f t="shared" si="7"/>
        <v>#DIV/0!</v>
      </c>
      <c r="AB48" s="51" t="e">
        <f t="shared" si="18"/>
        <v>#DIV/0!</v>
      </c>
      <c r="AC48" s="44" t="e">
        <f t="shared" si="18"/>
        <v>#DIV/0!</v>
      </c>
      <c r="AD48" s="44">
        <f t="shared" si="9"/>
        <v>0</v>
      </c>
      <c r="AE48" s="44">
        <f t="shared" si="17"/>
        <v>0</v>
      </c>
      <c r="AF48" s="52" t="e">
        <f>HLOOKUP(I48,GasAvoidedCostsWOCC!$A$5:$G$50,G48+1,FALSE)</f>
        <v>#N/A</v>
      </c>
      <c r="AG48" s="44" t="e">
        <f t="shared" si="10"/>
        <v>#N/A</v>
      </c>
      <c r="AH48" s="52" t="e">
        <f>HLOOKUP(I48,GasAvoidedCostsWOCC!$A$5:$Q$50,T48+1,FALSE)</f>
        <v>#N/A</v>
      </c>
      <c r="AI48" s="44" t="e">
        <f t="shared" si="11"/>
        <v>#N/A</v>
      </c>
      <c r="AJ48" s="44" t="e">
        <f t="shared" si="12"/>
        <v>#N/A</v>
      </c>
      <c r="AK48" s="44" t="e">
        <f>HLOOKUP(I48,GasAvoidedCostsWOCC!$A$5:$Q$50,G48+1,FALSE)*J48*L48</f>
        <v>#N/A</v>
      </c>
      <c r="AL48" s="44" t="e">
        <f t="shared" si="13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14"/>
        <v>0</v>
      </c>
      <c r="AO48" s="47">
        <f t="shared" si="15"/>
        <v>0</v>
      </c>
      <c r="AP48" s="47" t="e">
        <f t="shared" si="16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0"/>
        <v>0</v>
      </c>
      <c r="U49" s="47" t="e">
        <f t="shared" si="1"/>
        <v>#DIV/0!</v>
      </c>
      <c r="V49" s="48">
        <f t="shared" si="2"/>
        <v>0</v>
      </c>
      <c r="W49" s="49" t="e">
        <f t="shared" si="3"/>
        <v>#DIV/0!</v>
      </c>
      <c r="X49" s="44" t="e">
        <f t="shared" si="4"/>
        <v>#DIV/0!</v>
      </c>
      <c r="Y49" s="44">
        <f t="shared" si="5"/>
        <v>0</v>
      </c>
      <c r="Z49" s="44" t="e">
        <f t="shared" si="6"/>
        <v>#DIV/0!</v>
      </c>
      <c r="AA49" s="50" t="e">
        <f t="shared" si="7"/>
        <v>#DIV/0!</v>
      </c>
      <c r="AB49" s="51" t="e">
        <f t="shared" si="18"/>
        <v>#DIV/0!</v>
      </c>
      <c r="AC49" s="44" t="e">
        <f t="shared" si="18"/>
        <v>#DIV/0!</v>
      </c>
      <c r="AD49" s="44">
        <f t="shared" si="9"/>
        <v>0</v>
      </c>
      <c r="AE49" s="44">
        <f t="shared" si="17"/>
        <v>0</v>
      </c>
      <c r="AF49" s="52" t="e">
        <f>HLOOKUP(I49,GasAvoidedCostsWOCC!$A$5:$G$50,G49+1,FALSE)</f>
        <v>#N/A</v>
      </c>
      <c r="AG49" s="44" t="e">
        <f t="shared" si="10"/>
        <v>#N/A</v>
      </c>
      <c r="AH49" s="52" t="e">
        <f>HLOOKUP(I49,GasAvoidedCostsWOCC!$A$5:$Q$50,T49+1,FALSE)</f>
        <v>#N/A</v>
      </c>
      <c r="AI49" s="44" t="e">
        <f t="shared" si="11"/>
        <v>#N/A</v>
      </c>
      <c r="AJ49" s="44" t="e">
        <f t="shared" si="12"/>
        <v>#N/A</v>
      </c>
      <c r="AK49" s="44" t="e">
        <f>HLOOKUP(I49,GasAvoidedCostsWOCC!$A$5:$Q$50,G49+1,FALSE)*J49*L49</f>
        <v>#N/A</v>
      </c>
      <c r="AL49" s="44" t="e">
        <f t="shared" si="13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14"/>
        <v>0</v>
      </c>
      <c r="AO49" s="47">
        <f t="shared" si="15"/>
        <v>0</v>
      </c>
      <c r="AP49" s="47" t="e">
        <f t="shared" si="16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0"/>
        <v>0</v>
      </c>
      <c r="U50" s="47" t="e">
        <f t="shared" si="1"/>
        <v>#DIV/0!</v>
      </c>
      <c r="V50" s="48">
        <f t="shared" si="2"/>
        <v>0</v>
      </c>
      <c r="W50" s="49" t="e">
        <f t="shared" si="3"/>
        <v>#DIV/0!</v>
      </c>
      <c r="X50" s="44" t="e">
        <f t="shared" si="4"/>
        <v>#DIV/0!</v>
      </c>
      <c r="Y50" s="44">
        <f t="shared" si="5"/>
        <v>0</v>
      </c>
      <c r="Z50" s="44" t="e">
        <f t="shared" si="6"/>
        <v>#DIV/0!</v>
      </c>
      <c r="AA50" s="50" t="e">
        <f t="shared" si="7"/>
        <v>#DIV/0!</v>
      </c>
      <c r="AB50" s="51" t="e">
        <f t="shared" si="18"/>
        <v>#DIV/0!</v>
      </c>
      <c r="AC50" s="44" t="e">
        <f t="shared" si="18"/>
        <v>#DIV/0!</v>
      </c>
      <c r="AD50" s="44">
        <f t="shared" si="9"/>
        <v>0</v>
      </c>
      <c r="AE50" s="44">
        <f t="shared" si="17"/>
        <v>0</v>
      </c>
      <c r="AF50" s="52" t="e">
        <f>HLOOKUP(I50,GasAvoidedCostsWOCC!$A$5:$G$50,G50+1,FALSE)</f>
        <v>#N/A</v>
      </c>
      <c r="AG50" s="44" t="e">
        <f t="shared" si="10"/>
        <v>#N/A</v>
      </c>
      <c r="AH50" s="52" t="e">
        <f>HLOOKUP(I50,GasAvoidedCostsWOCC!$A$5:$Q$50,T50+1,FALSE)</f>
        <v>#N/A</v>
      </c>
      <c r="AI50" s="44" t="e">
        <f t="shared" si="11"/>
        <v>#N/A</v>
      </c>
      <c r="AJ50" s="44" t="e">
        <f t="shared" si="12"/>
        <v>#N/A</v>
      </c>
      <c r="AK50" s="44" t="e">
        <f>HLOOKUP(I50,GasAvoidedCostsWOCC!$A$5:$Q$50,G50+1,FALSE)*J50*L50</f>
        <v>#N/A</v>
      </c>
      <c r="AL50" s="44" t="e">
        <f t="shared" si="13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14"/>
        <v>0</v>
      </c>
      <c r="AO50" s="47">
        <f t="shared" si="15"/>
        <v>0</v>
      </c>
      <c r="AP50" s="47" t="e">
        <f t="shared" si="16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0"/>
        <v>0</v>
      </c>
      <c r="U51" s="47" t="e">
        <f t="shared" si="1"/>
        <v>#DIV/0!</v>
      </c>
      <c r="V51" s="48">
        <f t="shared" si="2"/>
        <v>0</v>
      </c>
      <c r="W51" s="49" t="e">
        <f t="shared" si="3"/>
        <v>#DIV/0!</v>
      </c>
      <c r="X51" s="44" t="e">
        <f t="shared" si="4"/>
        <v>#DIV/0!</v>
      </c>
      <c r="Y51" s="44">
        <f t="shared" si="5"/>
        <v>0</v>
      </c>
      <c r="Z51" s="44" t="e">
        <f t="shared" si="6"/>
        <v>#DIV/0!</v>
      </c>
      <c r="AA51" s="50" t="e">
        <f t="shared" si="7"/>
        <v>#DIV/0!</v>
      </c>
      <c r="AB51" s="51" t="e">
        <f t="shared" si="18"/>
        <v>#DIV/0!</v>
      </c>
      <c r="AC51" s="44" t="e">
        <f t="shared" si="18"/>
        <v>#DIV/0!</v>
      </c>
      <c r="AD51" s="44">
        <f t="shared" si="9"/>
        <v>0</v>
      </c>
      <c r="AE51" s="44">
        <f t="shared" si="17"/>
        <v>0</v>
      </c>
      <c r="AF51" s="52" t="e">
        <f>HLOOKUP(I51,GasAvoidedCostsWOCC!$A$5:$G$50,G51+1,FALSE)</f>
        <v>#N/A</v>
      </c>
      <c r="AG51" s="44" t="e">
        <f t="shared" si="10"/>
        <v>#N/A</v>
      </c>
      <c r="AH51" s="52" t="e">
        <f>HLOOKUP(I51,GasAvoidedCostsWOCC!$A$5:$Q$50,T51+1,FALSE)</f>
        <v>#N/A</v>
      </c>
      <c r="AI51" s="44" t="e">
        <f t="shared" si="11"/>
        <v>#N/A</v>
      </c>
      <c r="AJ51" s="44" t="e">
        <f t="shared" si="12"/>
        <v>#N/A</v>
      </c>
      <c r="AK51" s="44" t="e">
        <f>HLOOKUP(I51,GasAvoidedCostsWOCC!$A$5:$Q$50,G51+1,FALSE)*J51*L51</f>
        <v>#N/A</v>
      </c>
      <c r="AL51" s="44" t="e">
        <f t="shared" si="13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14"/>
        <v>0</v>
      </c>
      <c r="AO51" s="47">
        <f t="shared" si="15"/>
        <v>0</v>
      </c>
      <c r="AP51" s="47" t="e">
        <f t="shared" si="16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0"/>
        <v>0</v>
      </c>
      <c r="U52" s="47" t="e">
        <f t="shared" si="1"/>
        <v>#DIV/0!</v>
      </c>
      <c r="V52" s="48">
        <f t="shared" si="2"/>
        <v>0</v>
      </c>
      <c r="W52" s="49" t="e">
        <f t="shared" si="3"/>
        <v>#DIV/0!</v>
      </c>
      <c r="X52" s="44" t="e">
        <f t="shared" si="4"/>
        <v>#DIV/0!</v>
      </c>
      <c r="Y52" s="44">
        <f t="shared" si="5"/>
        <v>0</v>
      </c>
      <c r="Z52" s="44" t="e">
        <f t="shared" si="6"/>
        <v>#DIV/0!</v>
      </c>
      <c r="AA52" s="50" t="e">
        <f t="shared" si="7"/>
        <v>#DIV/0!</v>
      </c>
      <c r="AB52" s="51" t="e">
        <f t="shared" si="18"/>
        <v>#DIV/0!</v>
      </c>
      <c r="AC52" s="44" t="e">
        <f t="shared" si="18"/>
        <v>#DIV/0!</v>
      </c>
      <c r="AD52" s="44">
        <f t="shared" si="9"/>
        <v>0</v>
      </c>
      <c r="AE52" s="44">
        <f t="shared" si="17"/>
        <v>0</v>
      </c>
      <c r="AF52" s="52" t="e">
        <f>HLOOKUP(I52,GasAvoidedCostsWOCC!$A$5:$G$50,G52+1,FALSE)</f>
        <v>#N/A</v>
      </c>
      <c r="AG52" s="44" t="e">
        <f t="shared" si="10"/>
        <v>#N/A</v>
      </c>
      <c r="AH52" s="52" t="e">
        <f>HLOOKUP(I52,GasAvoidedCostsWOCC!$A$5:$Q$50,T52+1,FALSE)</f>
        <v>#N/A</v>
      </c>
      <c r="AI52" s="44" t="e">
        <f t="shared" si="11"/>
        <v>#N/A</v>
      </c>
      <c r="AJ52" s="44" t="e">
        <f t="shared" si="12"/>
        <v>#N/A</v>
      </c>
      <c r="AK52" s="44" t="e">
        <f>HLOOKUP(I52,GasAvoidedCostsWOCC!$A$5:$Q$50,G52+1,FALSE)*J52*L52</f>
        <v>#N/A</v>
      </c>
      <c r="AL52" s="44" t="e">
        <f t="shared" si="13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14"/>
        <v>0</v>
      </c>
      <c r="AO52" s="47">
        <f t="shared" si="15"/>
        <v>0</v>
      </c>
      <c r="AP52" s="47" t="e">
        <f t="shared" si="16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0"/>
        <v>0</v>
      </c>
      <c r="U53" s="47" t="e">
        <f t="shared" si="1"/>
        <v>#DIV/0!</v>
      </c>
      <c r="V53" s="48">
        <f t="shared" si="2"/>
        <v>0</v>
      </c>
      <c r="W53" s="49" t="e">
        <f t="shared" si="3"/>
        <v>#DIV/0!</v>
      </c>
      <c r="X53" s="44" t="e">
        <f t="shared" si="4"/>
        <v>#DIV/0!</v>
      </c>
      <c r="Y53" s="44">
        <f t="shared" si="5"/>
        <v>0</v>
      </c>
      <c r="Z53" s="44" t="e">
        <f t="shared" si="6"/>
        <v>#DIV/0!</v>
      </c>
      <c r="AA53" s="50" t="e">
        <f t="shared" si="7"/>
        <v>#DIV/0!</v>
      </c>
      <c r="AB53" s="51" t="e">
        <f t="shared" si="18"/>
        <v>#DIV/0!</v>
      </c>
      <c r="AC53" s="44" t="e">
        <f t="shared" si="18"/>
        <v>#DIV/0!</v>
      </c>
      <c r="AD53" s="44">
        <f t="shared" si="9"/>
        <v>0</v>
      </c>
      <c r="AE53" s="44">
        <f t="shared" si="17"/>
        <v>0</v>
      </c>
      <c r="AF53" s="52" t="e">
        <f>HLOOKUP(I53,GasAvoidedCostsWOCC!$A$5:$G$50,G53+1,FALSE)</f>
        <v>#N/A</v>
      </c>
      <c r="AG53" s="44" t="e">
        <f t="shared" si="10"/>
        <v>#N/A</v>
      </c>
      <c r="AH53" s="52" t="e">
        <f>HLOOKUP(I53,GasAvoidedCostsWOCC!$A$5:$Q$50,T53+1,FALSE)</f>
        <v>#N/A</v>
      </c>
      <c r="AI53" s="44" t="e">
        <f t="shared" si="11"/>
        <v>#N/A</v>
      </c>
      <c r="AJ53" s="44" t="e">
        <f t="shared" si="12"/>
        <v>#N/A</v>
      </c>
      <c r="AK53" s="44" t="e">
        <f>HLOOKUP(I53,GasAvoidedCostsWOCC!$A$5:$Q$50,G53+1,FALSE)*J53*L53</f>
        <v>#N/A</v>
      </c>
      <c r="AL53" s="44" t="e">
        <f t="shared" si="13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14"/>
        <v>0</v>
      </c>
      <c r="AO53" s="47">
        <f t="shared" si="15"/>
        <v>0</v>
      </c>
      <c r="AP53" s="47" t="e">
        <f t="shared" si="16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0"/>
        <v>0</v>
      </c>
      <c r="U54" s="47" t="e">
        <f t="shared" si="1"/>
        <v>#DIV/0!</v>
      </c>
      <c r="V54" s="48">
        <f t="shared" si="2"/>
        <v>0</v>
      </c>
      <c r="W54" s="49" t="e">
        <f t="shared" si="3"/>
        <v>#DIV/0!</v>
      </c>
      <c r="X54" s="44" t="e">
        <f t="shared" si="4"/>
        <v>#DIV/0!</v>
      </c>
      <c r="Y54" s="44">
        <f t="shared" si="5"/>
        <v>0</v>
      </c>
      <c r="Z54" s="44" t="e">
        <f t="shared" si="6"/>
        <v>#DIV/0!</v>
      </c>
      <c r="AA54" s="50" t="e">
        <f t="shared" si="7"/>
        <v>#DIV/0!</v>
      </c>
      <c r="AB54" s="51" t="e">
        <f t="shared" si="18"/>
        <v>#DIV/0!</v>
      </c>
      <c r="AC54" s="44" t="e">
        <f t="shared" si="18"/>
        <v>#DIV/0!</v>
      </c>
      <c r="AD54" s="44">
        <f t="shared" si="9"/>
        <v>0</v>
      </c>
      <c r="AE54" s="44">
        <f t="shared" si="17"/>
        <v>0</v>
      </c>
      <c r="AF54" s="52" t="e">
        <f>HLOOKUP(I54,GasAvoidedCostsWOCC!$A$5:$G$50,G54+1,FALSE)</f>
        <v>#N/A</v>
      </c>
      <c r="AG54" s="44" t="e">
        <f t="shared" si="10"/>
        <v>#N/A</v>
      </c>
      <c r="AH54" s="52" t="e">
        <f>HLOOKUP(I54,GasAvoidedCostsWOCC!$A$5:$Q$50,T54+1,FALSE)</f>
        <v>#N/A</v>
      </c>
      <c r="AI54" s="44" t="e">
        <f t="shared" si="11"/>
        <v>#N/A</v>
      </c>
      <c r="AJ54" s="44" t="e">
        <f t="shared" si="12"/>
        <v>#N/A</v>
      </c>
      <c r="AK54" s="44" t="e">
        <f>HLOOKUP(I54,GasAvoidedCostsWOCC!$A$5:$Q$50,G54+1,FALSE)*J54*L54</f>
        <v>#N/A</v>
      </c>
      <c r="AL54" s="44" t="e">
        <f t="shared" si="1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14"/>
        <v>0</v>
      </c>
      <c r="AO54" s="47">
        <f t="shared" si="15"/>
        <v>0</v>
      </c>
      <c r="AP54" s="47" t="e">
        <f t="shared" si="16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0"/>
        <v>0</v>
      </c>
      <c r="U55" s="47" t="e">
        <f t="shared" si="1"/>
        <v>#DIV/0!</v>
      </c>
      <c r="V55" s="48">
        <f t="shared" si="2"/>
        <v>0</v>
      </c>
      <c r="W55" s="49" t="e">
        <f t="shared" si="3"/>
        <v>#DIV/0!</v>
      </c>
      <c r="X55" s="44" t="e">
        <f t="shared" si="4"/>
        <v>#DIV/0!</v>
      </c>
      <c r="Y55" s="44">
        <f t="shared" si="5"/>
        <v>0</v>
      </c>
      <c r="Z55" s="44" t="e">
        <f t="shared" si="6"/>
        <v>#DIV/0!</v>
      </c>
      <c r="AA55" s="50" t="e">
        <f t="shared" si="7"/>
        <v>#DIV/0!</v>
      </c>
      <c r="AB55" s="51" t="e">
        <f t="shared" si="18"/>
        <v>#DIV/0!</v>
      </c>
      <c r="AC55" s="44" t="e">
        <f t="shared" si="18"/>
        <v>#DIV/0!</v>
      </c>
      <c r="AD55" s="44">
        <f t="shared" si="9"/>
        <v>0</v>
      </c>
      <c r="AE55" s="44">
        <f t="shared" si="17"/>
        <v>0</v>
      </c>
      <c r="AF55" s="52" t="e">
        <f>HLOOKUP(I55,GasAvoidedCostsWOCC!$A$5:$G$50,G55+1,FALSE)</f>
        <v>#N/A</v>
      </c>
      <c r="AG55" s="44" t="e">
        <f t="shared" si="10"/>
        <v>#N/A</v>
      </c>
      <c r="AH55" s="52" t="e">
        <f>HLOOKUP(I55,GasAvoidedCostsWOCC!$A$5:$Q$50,T55+1,FALSE)</f>
        <v>#N/A</v>
      </c>
      <c r="AI55" s="44" t="e">
        <f t="shared" si="11"/>
        <v>#N/A</v>
      </c>
      <c r="AJ55" s="44" t="e">
        <f t="shared" si="12"/>
        <v>#N/A</v>
      </c>
      <c r="AK55" s="44" t="e">
        <f>HLOOKUP(I55,GasAvoidedCostsWOCC!$A$5:$Q$50,G55+1,FALSE)*J55*L55</f>
        <v>#N/A</v>
      </c>
      <c r="AL55" s="44" t="e">
        <f t="shared" si="1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14"/>
        <v>0</v>
      </c>
      <c r="AO55" s="47">
        <f t="shared" si="15"/>
        <v>0</v>
      </c>
      <c r="AP55" s="47" t="e">
        <f t="shared" si="16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0"/>
        <v>0</v>
      </c>
      <c r="U56" s="47" t="e">
        <f t="shared" si="1"/>
        <v>#DIV/0!</v>
      </c>
      <c r="V56" s="48">
        <f t="shared" si="2"/>
        <v>0</v>
      </c>
      <c r="W56" s="49" t="e">
        <f t="shared" si="3"/>
        <v>#DIV/0!</v>
      </c>
      <c r="X56" s="44" t="e">
        <f t="shared" si="4"/>
        <v>#DIV/0!</v>
      </c>
      <c r="Y56" s="44">
        <f t="shared" si="5"/>
        <v>0</v>
      </c>
      <c r="Z56" s="44" t="e">
        <f t="shared" si="6"/>
        <v>#DIV/0!</v>
      </c>
      <c r="AA56" s="50" t="e">
        <f t="shared" si="7"/>
        <v>#DIV/0!</v>
      </c>
      <c r="AB56" s="51" t="e">
        <f t="shared" si="18"/>
        <v>#DIV/0!</v>
      </c>
      <c r="AC56" s="44" t="e">
        <f t="shared" si="18"/>
        <v>#DIV/0!</v>
      </c>
      <c r="AD56" s="44">
        <f t="shared" si="9"/>
        <v>0</v>
      </c>
      <c r="AE56" s="44">
        <f t="shared" si="17"/>
        <v>0</v>
      </c>
      <c r="AF56" s="52" t="e">
        <f>HLOOKUP(I56,GasAvoidedCostsWOCC!$A$5:$G$50,G56+1,FALSE)</f>
        <v>#N/A</v>
      </c>
      <c r="AG56" s="44" t="e">
        <f t="shared" si="10"/>
        <v>#N/A</v>
      </c>
      <c r="AH56" s="52" t="e">
        <f>HLOOKUP(I56,GasAvoidedCostsWOCC!$A$5:$Q$50,T56+1,FALSE)</f>
        <v>#N/A</v>
      </c>
      <c r="AI56" s="44" t="e">
        <f t="shared" si="11"/>
        <v>#N/A</v>
      </c>
      <c r="AJ56" s="44" t="e">
        <f t="shared" si="12"/>
        <v>#N/A</v>
      </c>
      <c r="AK56" s="44" t="e">
        <f>HLOOKUP(I56,GasAvoidedCostsWOCC!$A$5:$Q$50,G56+1,FALSE)*J56*L56</f>
        <v>#N/A</v>
      </c>
      <c r="AL56" s="44" t="e">
        <f t="shared" si="1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14"/>
        <v>0</v>
      </c>
      <c r="AO56" s="47">
        <f t="shared" si="15"/>
        <v>0</v>
      </c>
      <c r="AP56" s="47" t="e">
        <f t="shared" si="16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0"/>
        <v>0</v>
      </c>
      <c r="U57" s="47" t="e">
        <f t="shared" si="1"/>
        <v>#DIV/0!</v>
      </c>
      <c r="V57" s="48">
        <f t="shared" si="2"/>
        <v>0</v>
      </c>
      <c r="W57" s="49" t="e">
        <f t="shared" si="3"/>
        <v>#DIV/0!</v>
      </c>
      <c r="X57" s="44" t="e">
        <f t="shared" si="4"/>
        <v>#DIV/0!</v>
      </c>
      <c r="Y57" s="44">
        <f t="shared" si="5"/>
        <v>0</v>
      </c>
      <c r="Z57" s="44" t="e">
        <f t="shared" si="6"/>
        <v>#DIV/0!</v>
      </c>
      <c r="AA57" s="50" t="e">
        <f t="shared" si="7"/>
        <v>#DIV/0!</v>
      </c>
      <c r="AB57" s="51" t="e">
        <f t="shared" si="18"/>
        <v>#DIV/0!</v>
      </c>
      <c r="AC57" s="44" t="e">
        <f t="shared" si="18"/>
        <v>#DIV/0!</v>
      </c>
      <c r="AD57" s="44">
        <f t="shared" si="9"/>
        <v>0</v>
      </c>
      <c r="AE57" s="44">
        <f t="shared" si="17"/>
        <v>0</v>
      </c>
      <c r="AF57" s="52" t="e">
        <f>HLOOKUP(I57,GasAvoidedCostsWOCC!$A$5:$G$50,G57+1,FALSE)</f>
        <v>#N/A</v>
      </c>
      <c r="AG57" s="44" t="e">
        <f t="shared" si="10"/>
        <v>#N/A</v>
      </c>
      <c r="AH57" s="52" t="e">
        <f>HLOOKUP(I57,GasAvoidedCostsWOCC!$A$5:$Q$50,T57+1,FALSE)</f>
        <v>#N/A</v>
      </c>
      <c r="AI57" s="44" t="e">
        <f t="shared" si="11"/>
        <v>#N/A</v>
      </c>
      <c r="AJ57" s="44" t="e">
        <f t="shared" si="12"/>
        <v>#N/A</v>
      </c>
      <c r="AK57" s="44" t="e">
        <f>HLOOKUP(I57,GasAvoidedCostsWOCC!$A$5:$Q$50,G57+1,FALSE)*J57*L57</f>
        <v>#N/A</v>
      </c>
      <c r="AL57" s="44" t="e">
        <f t="shared" si="1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14"/>
        <v>0</v>
      </c>
      <c r="AO57" s="47">
        <f t="shared" si="15"/>
        <v>0</v>
      </c>
      <c r="AP57" s="47" t="e">
        <f t="shared" si="16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0"/>
        <v>0</v>
      </c>
      <c r="U58" s="47" t="e">
        <f t="shared" si="1"/>
        <v>#DIV/0!</v>
      </c>
      <c r="V58" s="48">
        <f t="shared" si="2"/>
        <v>0</v>
      </c>
      <c r="W58" s="49" t="e">
        <f t="shared" si="3"/>
        <v>#DIV/0!</v>
      </c>
      <c r="X58" s="44" t="e">
        <f t="shared" si="4"/>
        <v>#DIV/0!</v>
      </c>
      <c r="Y58" s="44">
        <f t="shared" si="5"/>
        <v>0</v>
      </c>
      <c r="Z58" s="44" t="e">
        <f t="shared" si="6"/>
        <v>#DIV/0!</v>
      </c>
      <c r="AA58" s="50" t="e">
        <f t="shared" si="7"/>
        <v>#DIV/0!</v>
      </c>
      <c r="AB58" s="51" t="e">
        <f t="shared" si="18"/>
        <v>#DIV/0!</v>
      </c>
      <c r="AC58" s="44" t="e">
        <f t="shared" si="18"/>
        <v>#DIV/0!</v>
      </c>
      <c r="AD58" s="44">
        <f t="shared" si="9"/>
        <v>0</v>
      </c>
      <c r="AE58" s="44">
        <f t="shared" si="17"/>
        <v>0</v>
      </c>
      <c r="AF58" s="52" t="e">
        <f>HLOOKUP(I58,GasAvoidedCostsWOCC!$A$5:$G$50,G58+1,FALSE)</f>
        <v>#N/A</v>
      </c>
      <c r="AG58" s="44" t="e">
        <f t="shared" si="10"/>
        <v>#N/A</v>
      </c>
      <c r="AH58" s="52" t="e">
        <f>HLOOKUP(I58,GasAvoidedCostsWOCC!$A$5:$Q$50,T58+1,FALSE)</f>
        <v>#N/A</v>
      </c>
      <c r="AI58" s="44" t="e">
        <f t="shared" si="11"/>
        <v>#N/A</v>
      </c>
      <c r="AJ58" s="44" t="e">
        <f t="shared" si="12"/>
        <v>#N/A</v>
      </c>
      <c r="AK58" s="44" t="e">
        <f>HLOOKUP(I58,GasAvoidedCostsWOCC!$A$5:$Q$50,G58+1,FALSE)*J58*L58</f>
        <v>#N/A</v>
      </c>
      <c r="AL58" s="44" t="e">
        <f t="shared" si="1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14"/>
        <v>0</v>
      </c>
      <c r="AO58" s="47">
        <f t="shared" si="15"/>
        <v>0</v>
      </c>
      <c r="AP58" s="47" t="e">
        <f t="shared" si="16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0"/>
        <v>0</v>
      </c>
      <c r="U59" s="47" t="e">
        <f t="shared" si="1"/>
        <v>#DIV/0!</v>
      </c>
      <c r="V59" s="48">
        <f t="shared" si="2"/>
        <v>0</v>
      </c>
      <c r="W59" s="49" t="e">
        <f t="shared" si="3"/>
        <v>#DIV/0!</v>
      </c>
      <c r="X59" s="44" t="e">
        <f t="shared" si="4"/>
        <v>#DIV/0!</v>
      </c>
      <c r="Y59" s="44">
        <f t="shared" si="5"/>
        <v>0</v>
      </c>
      <c r="Z59" s="44" t="e">
        <f t="shared" si="6"/>
        <v>#DIV/0!</v>
      </c>
      <c r="AA59" s="50" t="e">
        <f t="shared" si="7"/>
        <v>#DIV/0!</v>
      </c>
      <c r="AB59" s="51" t="e">
        <f t="shared" si="18"/>
        <v>#DIV/0!</v>
      </c>
      <c r="AC59" s="44" t="e">
        <f t="shared" si="18"/>
        <v>#DIV/0!</v>
      </c>
      <c r="AD59" s="44">
        <f t="shared" si="9"/>
        <v>0</v>
      </c>
      <c r="AE59" s="44">
        <f t="shared" si="17"/>
        <v>0</v>
      </c>
      <c r="AF59" s="52" t="e">
        <f>HLOOKUP(I59,GasAvoidedCostsWOCC!$A$5:$G$50,G59+1,FALSE)</f>
        <v>#N/A</v>
      </c>
      <c r="AG59" s="44" t="e">
        <f t="shared" si="10"/>
        <v>#N/A</v>
      </c>
      <c r="AH59" s="52" t="e">
        <f>HLOOKUP(I59,GasAvoidedCostsWOCC!$A$5:$Q$50,T59+1,FALSE)</f>
        <v>#N/A</v>
      </c>
      <c r="AI59" s="44" t="e">
        <f t="shared" si="11"/>
        <v>#N/A</v>
      </c>
      <c r="AJ59" s="44" t="e">
        <f t="shared" si="12"/>
        <v>#N/A</v>
      </c>
      <c r="AK59" s="44" t="e">
        <f>HLOOKUP(I59,GasAvoidedCostsWOCC!$A$5:$Q$50,G59+1,FALSE)*J59*L59</f>
        <v>#N/A</v>
      </c>
      <c r="AL59" s="44" t="e">
        <f t="shared" si="1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14"/>
        <v>0</v>
      </c>
      <c r="AO59" s="47">
        <f t="shared" si="15"/>
        <v>0</v>
      </c>
      <c r="AP59" s="47" t="e">
        <f t="shared" si="16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0"/>
        <v>0</v>
      </c>
      <c r="U60" s="47" t="e">
        <f t="shared" si="1"/>
        <v>#DIV/0!</v>
      </c>
      <c r="V60" s="48">
        <f t="shared" si="2"/>
        <v>0</v>
      </c>
      <c r="W60" s="49" t="e">
        <f t="shared" si="3"/>
        <v>#DIV/0!</v>
      </c>
      <c r="X60" s="44" t="e">
        <f t="shared" si="4"/>
        <v>#DIV/0!</v>
      </c>
      <c r="Y60" s="44">
        <f t="shared" si="5"/>
        <v>0</v>
      </c>
      <c r="Z60" s="44" t="e">
        <f t="shared" si="6"/>
        <v>#DIV/0!</v>
      </c>
      <c r="AA60" s="50" t="e">
        <f t="shared" si="7"/>
        <v>#DIV/0!</v>
      </c>
      <c r="AB60" s="51" t="e">
        <f t="shared" si="18"/>
        <v>#DIV/0!</v>
      </c>
      <c r="AC60" s="44" t="e">
        <f t="shared" si="18"/>
        <v>#DIV/0!</v>
      </c>
      <c r="AD60" s="44">
        <f t="shared" si="9"/>
        <v>0</v>
      </c>
      <c r="AE60" s="44">
        <f t="shared" si="17"/>
        <v>0</v>
      </c>
      <c r="AF60" s="52" t="e">
        <f>HLOOKUP(I60,GasAvoidedCostsWOCC!$A$5:$G$50,G60+1,FALSE)</f>
        <v>#N/A</v>
      </c>
      <c r="AG60" s="44" t="e">
        <f t="shared" si="10"/>
        <v>#N/A</v>
      </c>
      <c r="AH60" s="52" t="e">
        <f>HLOOKUP(I60,GasAvoidedCostsWOCC!$A$5:$Q$50,T60+1,FALSE)</f>
        <v>#N/A</v>
      </c>
      <c r="AI60" s="44" t="e">
        <f t="shared" si="11"/>
        <v>#N/A</v>
      </c>
      <c r="AJ60" s="44" t="e">
        <f t="shared" si="12"/>
        <v>#N/A</v>
      </c>
      <c r="AK60" s="44" t="e">
        <f>HLOOKUP(I60,GasAvoidedCostsWOCC!$A$5:$Q$50,G60+1,FALSE)*J60*L60</f>
        <v>#N/A</v>
      </c>
      <c r="AL60" s="44" t="e">
        <f t="shared" si="1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14"/>
        <v>0</v>
      </c>
      <c r="AO60" s="47">
        <f t="shared" si="15"/>
        <v>0</v>
      </c>
      <c r="AP60" s="47" t="e">
        <f t="shared" si="16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0"/>
        <v>0</v>
      </c>
      <c r="U61" s="47" t="e">
        <f t="shared" si="1"/>
        <v>#DIV/0!</v>
      </c>
      <c r="V61" s="48">
        <f t="shared" si="2"/>
        <v>0</v>
      </c>
      <c r="W61" s="49" t="e">
        <f t="shared" si="3"/>
        <v>#DIV/0!</v>
      </c>
      <c r="X61" s="44" t="e">
        <f t="shared" si="4"/>
        <v>#DIV/0!</v>
      </c>
      <c r="Y61" s="44">
        <f t="shared" si="5"/>
        <v>0</v>
      </c>
      <c r="Z61" s="44" t="e">
        <f t="shared" si="6"/>
        <v>#DIV/0!</v>
      </c>
      <c r="AA61" s="50" t="e">
        <f t="shared" si="7"/>
        <v>#DIV/0!</v>
      </c>
      <c r="AB61" s="51" t="e">
        <f t="shared" si="18"/>
        <v>#DIV/0!</v>
      </c>
      <c r="AC61" s="44" t="e">
        <f t="shared" si="18"/>
        <v>#DIV/0!</v>
      </c>
      <c r="AD61" s="44">
        <f t="shared" si="9"/>
        <v>0</v>
      </c>
      <c r="AE61" s="44">
        <f t="shared" si="17"/>
        <v>0</v>
      </c>
      <c r="AF61" s="52" t="e">
        <f>HLOOKUP(I61,GasAvoidedCostsWOCC!$A$5:$G$50,G61+1,FALSE)</f>
        <v>#N/A</v>
      </c>
      <c r="AG61" s="44" t="e">
        <f t="shared" si="10"/>
        <v>#N/A</v>
      </c>
      <c r="AH61" s="52" t="e">
        <f>HLOOKUP(I61,GasAvoidedCostsWOCC!$A$5:$Q$50,T61+1,FALSE)</f>
        <v>#N/A</v>
      </c>
      <c r="AI61" s="44" t="e">
        <f t="shared" si="11"/>
        <v>#N/A</v>
      </c>
      <c r="AJ61" s="44" t="e">
        <f t="shared" si="12"/>
        <v>#N/A</v>
      </c>
      <c r="AK61" s="44" t="e">
        <f>HLOOKUP(I61,GasAvoidedCostsWOCC!$A$5:$Q$50,G61+1,FALSE)*J61*L61</f>
        <v>#N/A</v>
      </c>
      <c r="AL61" s="44" t="e">
        <f t="shared" si="1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14"/>
        <v>0</v>
      </c>
      <c r="AO61" s="47">
        <f t="shared" si="15"/>
        <v>0</v>
      </c>
      <c r="AP61" s="47" t="e">
        <f t="shared" si="16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0"/>
        <v>0</v>
      </c>
      <c r="U62" s="47" t="e">
        <f t="shared" si="1"/>
        <v>#DIV/0!</v>
      </c>
      <c r="V62" s="48">
        <f t="shared" si="2"/>
        <v>0</v>
      </c>
      <c r="W62" s="49" t="e">
        <f t="shared" si="3"/>
        <v>#DIV/0!</v>
      </c>
      <c r="X62" s="44" t="e">
        <f t="shared" si="4"/>
        <v>#DIV/0!</v>
      </c>
      <c r="Y62" s="44">
        <f t="shared" si="5"/>
        <v>0</v>
      </c>
      <c r="Z62" s="44" t="e">
        <f t="shared" si="6"/>
        <v>#DIV/0!</v>
      </c>
      <c r="AA62" s="50" t="e">
        <f t="shared" si="7"/>
        <v>#DIV/0!</v>
      </c>
      <c r="AB62" s="51" t="e">
        <f t="shared" si="18"/>
        <v>#DIV/0!</v>
      </c>
      <c r="AC62" s="44" t="e">
        <f t="shared" si="18"/>
        <v>#DIV/0!</v>
      </c>
      <c r="AD62" s="44">
        <f t="shared" si="9"/>
        <v>0</v>
      </c>
      <c r="AE62" s="44">
        <f t="shared" si="17"/>
        <v>0</v>
      </c>
      <c r="AF62" s="52" t="e">
        <f>HLOOKUP(I62,GasAvoidedCostsWOCC!$A$5:$G$50,G62+1,FALSE)</f>
        <v>#N/A</v>
      </c>
      <c r="AG62" s="44" t="e">
        <f t="shared" si="10"/>
        <v>#N/A</v>
      </c>
      <c r="AH62" s="52" t="e">
        <f>HLOOKUP(I62,GasAvoidedCostsWOCC!$A$5:$Q$50,T62+1,FALSE)</f>
        <v>#N/A</v>
      </c>
      <c r="AI62" s="44" t="e">
        <f t="shared" si="11"/>
        <v>#N/A</v>
      </c>
      <c r="AJ62" s="44" t="e">
        <f t="shared" si="12"/>
        <v>#N/A</v>
      </c>
      <c r="AK62" s="44" t="e">
        <f>HLOOKUP(I62,GasAvoidedCostsWOCC!$A$5:$Q$50,G62+1,FALSE)*J62*L62</f>
        <v>#N/A</v>
      </c>
      <c r="AL62" s="44" t="e">
        <f t="shared" si="1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14"/>
        <v>0</v>
      </c>
      <c r="AO62" s="47">
        <f t="shared" si="15"/>
        <v>0</v>
      </c>
      <c r="AP62" s="47" t="e">
        <f t="shared" si="16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0"/>
        <v>0</v>
      </c>
      <c r="U63" s="47" t="e">
        <f t="shared" si="1"/>
        <v>#DIV/0!</v>
      </c>
      <c r="V63" s="48">
        <f t="shared" si="2"/>
        <v>0</v>
      </c>
      <c r="W63" s="49" t="e">
        <f t="shared" si="3"/>
        <v>#DIV/0!</v>
      </c>
      <c r="X63" s="44" t="e">
        <f t="shared" si="4"/>
        <v>#DIV/0!</v>
      </c>
      <c r="Y63" s="44">
        <f t="shared" si="5"/>
        <v>0</v>
      </c>
      <c r="Z63" s="44" t="e">
        <f t="shared" si="6"/>
        <v>#DIV/0!</v>
      </c>
      <c r="AA63" s="50" t="e">
        <f t="shared" si="7"/>
        <v>#DIV/0!</v>
      </c>
      <c r="AB63" s="51" t="e">
        <f t="shared" si="18"/>
        <v>#DIV/0!</v>
      </c>
      <c r="AC63" s="44" t="e">
        <f t="shared" si="18"/>
        <v>#DIV/0!</v>
      </c>
      <c r="AD63" s="44">
        <f t="shared" si="9"/>
        <v>0</v>
      </c>
      <c r="AE63" s="44">
        <f t="shared" si="17"/>
        <v>0</v>
      </c>
      <c r="AF63" s="52" t="e">
        <f>HLOOKUP(I63,GasAvoidedCostsWOCC!$A$5:$G$50,G63+1,FALSE)</f>
        <v>#N/A</v>
      </c>
      <c r="AG63" s="44" t="e">
        <f t="shared" si="10"/>
        <v>#N/A</v>
      </c>
      <c r="AH63" s="52" t="e">
        <f>HLOOKUP(I63,GasAvoidedCostsWOCC!$A$5:$Q$50,T63+1,FALSE)</f>
        <v>#N/A</v>
      </c>
      <c r="AI63" s="44" t="e">
        <f t="shared" si="11"/>
        <v>#N/A</v>
      </c>
      <c r="AJ63" s="44" t="e">
        <f t="shared" si="12"/>
        <v>#N/A</v>
      </c>
      <c r="AK63" s="44" t="e">
        <f>HLOOKUP(I63,GasAvoidedCostsWOCC!$A$5:$Q$50,G63+1,FALSE)*J63*L63</f>
        <v>#N/A</v>
      </c>
      <c r="AL63" s="44" t="e">
        <f t="shared" si="1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14"/>
        <v>0</v>
      </c>
      <c r="AO63" s="47">
        <f t="shared" si="15"/>
        <v>0</v>
      </c>
      <c r="AP63" s="47" t="e">
        <f t="shared" si="16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0"/>
        <v>0</v>
      </c>
      <c r="U64" s="47" t="e">
        <f t="shared" si="1"/>
        <v>#DIV/0!</v>
      </c>
      <c r="V64" s="48">
        <f t="shared" si="2"/>
        <v>0</v>
      </c>
      <c r="W64" s="49" t="e">
        <f t="shared" si="3"/>
        <v>#DIV/0!</v>
      </c>
      <c r="X64" s="44" t="e">
        <f t="shared" si="4"/>
        <v>#DIV/0!</v>
      </c>
      <c r="Y64" s="44">
        <f t="shared" si="5"/>
        <v>0</v>
      </c>
      <c r="Z64" s="44" t="e">
        <f t="shared" si="6"/>
        <v>#DIV/0!</v>
      </c>
      <c r="AA64" s="50" t="e">
        <f t="shared" si="7"/>
        <v>#DIV/0!</v>
      </c>
      <c r="AB64" s="51" t="e">
        <f t="shared" si="18"/>
        <v>#DIV/0!</v>
      </c>
      <c r="AC64" s="44" t="e">
        <f t="shared" si="18"/>
        <v>#DIV/0!</v>
      </c>
      <c r="AD64" s="44">
        <f t="shared" si="9"/>
        <v>0</v>
      </c>
      <c r="AE64" s="44">
        <f t="shared" si="17"/>
        <v>0</v>
      </c>
      <c r="AF64" s="52" t="e">
        <f>HLOOKUP(I64,GasAvoidedCostsWOCC!$A$5:$G$50,G64+1,FALSE)</f>
        <v>#N/A</v>
      </c>
      <c r="AG64" s="44" t="e">
        <f t="shared" si="10"/>
        <v>#N/A</v>
      </c>
      <c r="AH64" s="52" t="e">
        <f>HLOOKUP(I64,GasAvoidedCostsWOCC!$A$5:$Q$50,T64+1,FALSE)</f>
        <v>#N/A</v>
      </c>
      <c r="AI64" s="44" t="e">
        <f t="shared" si="11"/>
        <v>#N/A</v>
      </c>
      <c r="AJ64" s="44" t="e">
        <f t="shared" si="12"/>
        <v>#N/A</v>
      </c>
      <c r="AK64" s="44" t="e">
        <f>HLOOKUP(I64,GasAvoidedCostsWOCC!$A$5:$Q$50,G64+1,FALSE)*J64*L64</f>
        <v>#N/A</v>
      </c>
      <c r="AL64" s="44" t="e">
        <f t="shared" si="1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14"/>
        <v>0</v>
      </c>
      <c r="AO64" s="47">
        <f t="shared" si="15"/>
        <v>0</v>
      </c>
      <c r="AP64" s="47" t="e">
        <f t="shared" si="16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0"/>
        <v>0</v>
      </c>
      <c r="U65" s="47" t="e">
        <f t="shared" si="1"/>
        <v>#DIV/0!</v>
      </c>
      <c r="V65" s="48">
        <f t="shared" si="2"/>
        <v>0</v>
      </c>
      <c r="W65" s="49" t="e">
        <f t="shared" si="3"/>
        <v>#DIV/0!</v>
      </c>
      <c r="X65" s="44" t="e">
        <f t="shared" si="4"/>
        <v>#DIV/0!</v>
      </c>
      <c r="Y65" s="44">
        <f t="shared" si="5"/>
        <v>0</v>
      </c>
      <c r="Z65" s="44" t="e">
        <f t="shared" si="6"/>
        <v>#DIV/0!</v>
      </c>
      <c r="AA65" s="50" t="e">
        <f t="shared" si="7"/>
        <v>#DIV/0!</v>
      </c>
      <c r="AB65" s="51" t="e">
        <f t="shared" si="18"/>
        <v>#DIV/0!</v>
      </c>
      <c r="AC65" s="44" t="e">
        <f t="shared" si="18"/>
        <v>#DIV/0!</v>
      </c>
      <c r="AD65" s="44">
        <f t="shared" si="9"/>
        <v>0</v>
      </c>
      <c r="AE65" s="44">
        <f t="shared" si="17"/>
        <v>0</v>
      </c>
      <c r="AF65" s="52" t="e">
        <f>HLOOKUP(I65,GasAvoidedCostsWOCC!$A$5:$G$50,G65+1,FALSE)</f>
        <v>#N/A</v>
      </c>
      <c r="AG65" s="44" t="e">
        <f t="shared" si="10"/>
        <v>#N/A</v>
      </c>
      <c r="AH65" s="52" t="e">
        <f>HLOOKUP(I65,GasAvoidedCostsWOCC!$A$5:$Q$50,T65+1,FALSE)</f>
        <v>#N/A</v>
      </c>
      <c r="AI65" s="44" t="e">
        <f t="shared" si="11"/>
        <v>#N/A</v>
      </c>
      <c r="AJ65" s="44" t="e">
        <f t="shared" si="12"/>
        <v>#N/A</v>
      </c>
      <c r="AK65" s="44" t="e">
        <f>HLOOKUP(I65,GasAvoidedCostsWOCC!$A$5:$Q$50,G65+1,FALSE)*J65*L65</f>
        <v>#N/A</v>
      </c>
      <c r="AL65" s="44" t="e">
        <f t="shared" si="1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14"/>
        <v>0</v>
      </c>
      <c r="AO65" s="47">
        <f t="shared" si="15"/>
        <v>0</v>
      </c>
      <c r="AP65" s="47" t="e">
        <f t="shared" si="16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0"/>
        <v>0</v>
      </c>
      <c r="U66" s="47" t="e">
        <f t="shared" si="1"/>
        <v>#DIV/0!</v>
      </c>
      <c r="V66" s="48">
        <f t="shared" si="2"/>
        <v>0</v>
      </c>
      <c r="W66" s="49" t="e">
        <f t="shared" si="3"/>
        <v>#DIV/0!</v>
      </c>
      <c r="X66" s="44" t="e">
        <f t="shared" si="4"/>
        <v>#DIV/0!</v>
      </c>
      <c r="Y66" s="44">
        <f t="shared" si="5"/>
        <v>0</v>
      </c>
      <c r="Z66" s="44" t="e">
        <f t="shared" si="6"/>
        <v>#DIV/0!</v>
      </c>
      <c r="AA66" s="50" t="e">
        <f t="shared" si="7"/>
        <v>#DIV/0!</v>
      </c>
      <c r="AB66" s="51" t="e">
        <f t="shared" si="18"/>
        <v>#DIV/0!</v>
      </c>
      <c r="AC66" s="44" t="e">
        <f t="shared" si="18"/>
        <v>#DIV/0!</v>
      </c>
      <c r="AD66" s="44">
        <f t="shared" si="9"/>
        <v>0</v>
      </c>
      <c r="AE66" s="44">
        <f t="shared" si="17"/>
        <v>0</v>
      </c>
      <c r="AF66" s="52" t="e">
        <f>HLOOKUP(I66,GasAvoidedCostsWOCC!$A$5:$G$50,G66+1,FALSE)</f>
        <v>#N/A</v>
      </c>
      <c r="AG66" s="44" t="e">
        <f t="shared" si="10"/>
        <v>#N/A</v>
      </c>
      <c r="AH66" s="52" t="e">
        <f>HLOOKUP(I66,GasAvoidedCostsWOCC!$A$5:$Q$50,T66+1,FALSE)</f>
        <v>#N/A</v>
      </c>
      <c r="AI66" s="44" t="e">
        <f t="shared" si="11"/>
        <v>#N/A</v>
      </c>
      <c r="AJ66" s="44" t="e">
        <f t="shared" si="12"/>
        <v>#N/A</v>
      </c>
      <c r="AK66" s="44" t="e">
        <f>HLOOKUP(I66,GasAvoidedCostsWOCC!$A$5:$Q$50,G66+1,FALSE)*J66*L66</f>
        <v>#N/A</v>
      </c>
      <c r="AL66" s="44" t="e">
        <f t="shared" si="1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14"/>
        <v>0</v>
      </c>
      <c r="AO66" s="47">
        <f t="shared" si="15"/>
        <v>0</v>
      </c>
      <c r="AP66" s="47" t="e">
        <f t="shared" si="16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0"/>
        <v>0</v>
      </c>
      <c r="U67" s="47" t="e">
        <f t="shared" si="1"/>
        <v>#DIV/0!</v>
      </c>
      <c r="V67" s="48">
        <f t="shared" si="2"/>
        <v>0</v>
      </c>
      <c r="W67" s="49" t="e">
        <f t="shared" si="3"/>
        <v>#DIV/0!</v>
      </c>
      <c r="X67" s="44" t="e">
        <f t="shared" si="4"/>
        <v>#DIV/0!</v>
      </c>
      <c r="Y67" s="44">
        <f t="shared" si="5"/>
        <v>0</v>
      </c>
      <c r="Z67" s="44" t="e">
        <f t="shared" si="6"/>
        <v>#DIV/0!</v>
      </c>
      <c r="AA67" s="50" t="e">
        <f t="shared" si="7"/>
        <v>#DIV/0!</v>
      </c>
      <c r="AB67" s="51" t="e">
        <f t="shared" si="18"/>
        <v>#DIV/0!</v>
      </c>
      <c r="AC67" s="44" t="e">
        <f t="shared" si="18"/>
        <v>#DIV/0!</v>
      </c>
      <c r="AD67" s="44">
        <f t="shared" si="9"/>
        <v>0</v>
      </c>
      <c r="AE67" s="44">
        <f t="shared" si="17"/>
        <v>0</v>
      </c>
      <c r="AF67" s="52" t="e">
        <f>HLOOKUP(I67,GasAvoidedCostsWOCC!$A$5:$G$50,G67+1,FALSE)</f>
        <v>#N/A</v>
      </c>
      <c r="AG67" s="44" t="e">
        <f t="shared" si="10"/>
        <v>#N/A</v>
      </c>
      <c r="AH67" s="52" t="e">
        <f>HLOOKUP(I67,GasAvoidedCostsWOCC!$A$5:$Q$50,T67+1,FALSE)</f>
        <v>#N/A</v>
      </c>
      <c r="AI67" s="44" t="e">
        <f t="shared" si="11"/>
        <v>#N/A</v>
      </c>
      <c r="AJ67" s="44" t="e">
        <f t="shared" si="12"/>
        <v>#N/A</v>
      </c>
      <c r="AK67" s="44" t="e">
        <f>HLOOKUP(I67,GasAvoidedCostsWOCC!$A$5:$Q$50,G67+1,FALSE)*J67*L67</f>
        <v>#N/A</v>
      </c>
      <c r="AL67" s="44" t="e">
        <f t="shared" si="1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14"/>
        <v>0</v>
      </c>
      <c r="AO67" s="47">
        <f t="shared" si="15"/>
        <v>0</v>
      </c>
      <c r="AP67" s="47" t="e">
        <f t="shared" si="16"/>
        <v>#DIV/0!</v>
      </c>
    </row>
  </sheetData>
  <conditionalFormatting sqref="J5:L67">
    <cfRule type="expression" dxfId="94" priority="4">
      <formula>ISTEXT(J5)</formula>
    </cfRule>
    <cfRule type="notContainsBlanks" dxfId="93" priority="5">
      <formula>LEN(TRIM(J5))&gt;0</formula>
    </cfRule>
  </conditionalFormatting>
  <conditionalFormatting sqref="M5:N67 R5:S67">
    <cfRule type="expression" dxfId="92" priority="2">
      <formula>ISTEXT(M5)</formula>
    </cfRule>
  </conditionalFormatting>
  <conditionalFormatting sqref="M5:N67 R5:S67">
    <cfRule type="notContainsBlanks" dxfId="91" priority="3">
      <formula>LEN(TRIM(M5))&gt;0</formula>
    </cfRule>
  </conditionalFormatting>
  <conditionalFormatting sqref="R5:S67">
    <cfRule type="expression" dxfId="9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33"/>
  <sheetViews>
    <sheetView zoomScale="85" zoomScaleNormal="85" workbookViewId="0"/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18230611</v>
      </c>
      <c r="D2" s="20" t="s">
        <v>75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74</v>
      </c>
      <c r="C5" s="100">
        <v>18230611</v>
      </c>
      <c r="D5" s="100" t="s">
        <v>75</v>
      </c>
      <c r="E5" s="38" t="s">
        <v>338</v>
      </c>
      <c r="F5" s="39" t="s">
        <v>339</v>
      </c>
      <c r="G5" s="39"/>
      <c r="H5" s="39"/>
      <c r="I5" s="40"/>
      <c r="J5" s="41" t="s">
        <v>340</v>
      </c>
      <c r="K5" s="41"/>
      <c r="L5" s="41"/>
      <c r="M5" s="42"/>
      <c r="N5" s="42"/>
      <c r="O5" s="43"/>
      <c r="P5" s="44"/>
      <c r="Q5" s="44"/>
      <c r="R5" s="45"/>
      <c r="S5" s="46">
        <v>0</v>
      </c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 t="e">
        <f t="shared" ref="AD5:AD24" si="9">-PV(ElecDiscountRate,T5,R5)*J5</f>
        <v>#VALUE!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 t="e">
        <f>AM5*1.1+AD5+AE5</f>
        <v>#VALUE!</v>
      </c>
      <c r="AO5" s="47">
        <f>IFERROR(AM5/AB5,0)</f>
        <v>0</v>
      </c>
      <c r="AP5" s="47" t="e">
        <f>AN5/AC5</f>
        <v>#VALUE!</v>
      </c>
    </row>
    <row r="6" spans="1:42" ht="13.5" customHeight="1">
      <c r="A6" s="53">
        <f>SUMIF('Program Costs'!D:D,C2,'Program Costs'!L:L)</f>
        <v>1535868.48</v>
      </c>
      <c r="B6" s="97" t="s">
        <v>74</v>
      </c>
      <c r="C6" s="100">
        <v>18230611</v>
      </c>
      <c r="D6" s="100" t="s">
        <v>75</v>
      </c>
      <c r="E6" s="38" t="s">
        <v>1460</v>
      </c>
      <c r="F6" s="39" t="s">
        <v>1461</v>
      </c>
      <c r="G6" s="39"/>
      <c r="H6" s="39"/>
      <c r="I6" s="40"/>
      <c r="J6" s="41">
        <v>1</v>
      </c>
      <c r="K6" s="41">
        <v>0</v>
      </c>
      <c r="L6" s="41"/>
      <c r="M6" s="42">
        <v>261.43</v>
      </c>
      <c r="N6" s="42">
        <v>261.43</v>
      </c>
      <c r="O6" s="43">
        <v>0</v>
      </c>
      <c r="P6" s="44">
        <v>261.43</v>
      </c>
      <c r="Q6" s="44">
        <v>261.43</v>
      </c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261.43</v>
      </c>
      <c r="AB6" s="51">
        <f t="shared" si="8"/>
        <v>0</v>
      </c>
      <c r="AC6" s="44">
        <f t="shared" si="8"/>
        <v>244.39562494157238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>
        <f t="shared" ref="AP6:AP24" si="16">AN6/AC6</f>
        <v>0</v>
      </c>
    </row>
    <row r="7" spans="1:42" ht="13.5" customHeight="1">
      <c r="A7" s="36" t="s">
        <v>249</v>
      </c>
      <c r="B7" s="97" t="s">
        <v>74</v>
      </c>
      <c r="C7" s="100">
        <v>18230611</v>
      </c>
      <c r="D7" s="100" t="s">
        <v>75</v>
      </c>
      <c r="E7" s="38" t="s">
        <v>1462</v>
      </c>
      <c r="F7" s="39" t="s">
        <v>1463</v>
      </c>
      <c r="G7" s="39"/>
      <c r="H7" s="39"/>
      <c r="I7" s="40"/>
      <c r="J7" s="41">
        <v>3</v>
      </c>
      <c r="K7" s="41">
        <v>0</v>
      </c>
      <c r="L7" s="41"/>
      <c r="M7" s="42">
        <v>324.19666666666666</v>
      </c>
      <c r="N7" s="42">
        <v>324.19666666666666</v>
      </c>
      <c r="O7" s="43">
        <v>0</v>
      </c>
      <c r="P7" s="44">
        <v>972.59</v>
      </c>
      <c r="Q7" s="44">
        <v>972.59</v>
      </c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972.59</v>
      </c>
      <c r="AB7" s="51">
        <f t="shared" si="8"/>
        <v>0</v>
      </c>
      <c r="AC7" s="44">
        <f t="shared" si="8"/>
        <v>909.21753762737205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>
        <f t="shared" si="16"/>
        <v>0</v>
      </c>
    </row>
    <row r="8" spans="1:42" ht="13.5" customHeight="1">
      <c r="A8" s="53">
        <f>SUMIF('Program Costs'!D:D,C2,'Program Costs'!O:O)</f>
        <v>208664.2899999998</v>
      </c>
      <c r="B8" s="97" t="s">
        <v>74</v>
      </c>
      <c r="C8" s="100">
        <v>18230611</v>
      </c>
      <c r="D8" s="100" t="s">
        <v>75</v>
      </c>
      <c r="E8" s="38" t="s">
        <v>1464</v>
      </c>
      <c r="F8" s="39" t="s">
        <v>1465</v>
      </c>
      <c r="G8" s="39">
        <v>30</v>
      </c>
      <c r="H8" s="39"/>
      <c r="I8" s="40" t="s">
        <v>281</v>
      </c>
      <c r="J8" s="41">
        <v>31</v>
      </c>
      <c r="K8" s="41">
        <v>2023.3548387096773</v>
      </c>
      <c r="L8" s="41"/>
      <c r="M8" s="42">
        <v>0</v>
      </c>
      <c r="N8" s="42">
        <v>0</v>
      </c>
      <c r="O8" s="43">
        <v>62724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30</v>
      </c>
      <c r="U8" s="47">
        <f t="shared" si="1"/>
        <v>1.7640595396250089</v>
      </c>
      <c r="V8" s="48">
        <f t="shared" si="2"/>
        <v>0</v>
      </c>
      <c r="W8" s="49">
        <f t="shared" si="3"/>
        <v>5.8801984654166965E-2</v>
      </c>
      <c r="X8" s="44">
        <f t="shared" si="4"/>
        <v>12269.874378452634</v>
      </c>
      <c r="Y8" s="44">
        <f t="shared" si="5"/>
        <v>0</v>
      </c>
      <c r="Z8" s="44">
        <f t="shared" si="6"/>
        <v>102581.98917023138</v>
      </c>
      <c r="AA8" s="50">
        <f t="shared" si="7"/>
        <v>12269.874378452634</v>
      </c>
      <c r="AB8" s="51">
        <f t="shared" si="8"/>
        <v>95897.905179238442</v>
      </c>
      <c r="AC8" s="44">
        <f t="shared" si="8"/>
        <v>11470.388313034153</v>
      </c>
      <c r="AD8" s="44">
        <f t="shared" si="9"/>
        <v>0</v>
      </c>
      <c r="AE8" s="44">
        <v>0</v>
      </c>
      <c r="AF8" s="52">
        <f>HLOOKUP(I8,ElecAvoidedCostsWOCC!$A$5:$Q$50,G8+1,FALSE)</f>
        <v>2.1643436258224993</v>
      </c>
      <c r="AG8" s="44">
        <f t="shared" si="10"/>
        <v>135756.28958609045</v>
      </c>
      <c r="AH8" s="52">
        <f>HLOOKUP(I8,ElecAvoidedCostsWOCC!$A$5:$Q$50,T8+1,FALSE)</f>
        <v>2.1643436258224993</v>
      </c>
      <c r="AI8" s="44">
        <f t="shared" si="11"/>
        <v>0</v>
      </c>
      <c r="AJ8" s="44">
        <f t="shared" si="12"/>
        <v>135756.28958609045</v>
      </c>
      <c r="AK8" s="44">
        <f>HLOOKUP(I8,ElecAvoidedCostsWOCC!$A$5:$Q$50,G8+1,FALSE)*J8*L8</f>
        <v>0</v>
      </c>
      <c r="AL8" s="44">
        <f t="shared" si="13"/>
        <v>135756.28958609045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135756.28958609045</v>
      </c>
      <c r="AN8" s="48">
        <f t="shared" si="14"/>
        <v>149331.91854469953</v>
      </c>
      <c r="AO8" s="47">
        <f t="shared" si="15"/>
        <v>1.4156335253867591</v>
      </c>
      <c r="AP8" s="47">
        <f t="shared" si="16"/>
        <v>13.018906986349286</v>
      </c>
    </row>
    <row r="9" spans="1:42" ht="13.5" customHeight="1">
      <c r="A9" s="36" t="s">
        <v>251</v>
      </c>
      <c r="B9" s="97" t="s">
        <v>74</v>
      </c>
      <c r="C9" s="100">
        <v>18230611</v>
      </c>
      <c r="D9" s="100" t="s">
        <v>75</v>
      </c>
      <c r="E9" s="38" t="s">
        <v>1466</v>
      </c>
      <c r="F9" s="39" t="s">
        <v>1467</v>
      </c>
      <c r="G9" s="39"/>
      <c r="H9" s="39"/>
      <c r="I9" s="40"/>
      <c r="J9" s="41">
        <v>2</v>
      </c>
      <c r="K9" s="41">
        <v>0</v>
      </c>
      <c r="L9" s="41"/>
      <c r="M9" s="42">
        <v>209.39</v>
      </c>
      <c r="N9" s="42">
        <v>209.39</v>
      </c>
      <c r="O9" s="43">
        <v>0</v>
      </c>
      <c r="P9" s="44">
        <v>418.78</v>
      </c>
      <c r="Q9" s="44">
        <v>418.78</v>
      </c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418.78</v>
      </c>
      <c r="AB9" s="51">
        <f t="shared" si="8"/>
        <v>0</v>
      </c>
      <c r="AC9" s="44">
        <f t="shared" si="8"/>
        <v>391.49294194634001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SUM(O6:O999)</f>
        <v>1066698.69</v>
      </c>
      <c r="B10" s="97" t="s">
        <v>74</v>
      </c>
      <c r="C10" s="100">
        <v>18230611</v>
      </c>
      <c r="D10" s="100" t="s">
        <v>75</v>
      </c>
      <c r="E10" s="38" t="s">
        <v>1468</v>
      </c>
      <c r="F10" s="39" t="s">
        <v>1469</v>
      </c>
      <c r="G10" s="39"/>
      <c r="H10" s="39"/>
      <c r="I10" s="40"/>
      <c r="J10" s="41">
        <v>17</v>
      </c>
      <c r="K10" s="41">
        <v>0</v>
      </c>
      <c r="L10" s="41"/>
      <c r="M10" s="42">
        <v>95.532941176470587</v>
      </c>
      <c r="N10" s="42">
        <v>95.532941176470587</v>
      </c>
      <c r="O10" s="43">
        <v>0</v>
      </c>
      <c r="P10" s="44">
        <v>1624.06</v>
      </c>
      <c r="Q10" s="44">
        <v>1624.06</v>
      </c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1624.06</v>
      </c>
      <c r="AB10" s="51">
        <f t="shared" si="8"/>
        <v>0</v>
      </c>
      <c r="AC10" s="44">
        <f t="shared" si="8"/>
        <v>1518.2387585304289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</row>
    <row r="11" spans="1:42" ht="13.5" customHeight="1">
      <c r="A11" s="36" t="s">
        <v>252</v>
      </c>
      <c r="B11" s="97" t="s">
        <v>74</v>
      </c>
      <c r="C11" s="100">
        <v>18230611</v>
      </c>
      <c r="D11" s="100" t="s">
        <v>75</v>
      </c>
      <c r="E11" s="38" t="s">
        <v>1470</v>
      </c>
      <c r="F11" s="39" t="s">
        <v>1471</v>
      </c>
      <c r="G11" s="39"/>
      <c r="H11" s="39"/>
      <c r="I11" s="40"/>
      <c r="J11" s="41">
        <v>15</v>
      </c>
      <c r="K11" s="41">
        <v>0</v>
      </c>
      <c r="L11" s="41"/>
      <c r="M11" s="42">
        <v>117.596</v>
      </c>
      <c r="N11" s="42">
        <v>117.596</v>
      </c>
      <c r="O11" s="43">
        <v>0</v>
      </c>
      <c r="P11" s="44">
        <v>1763.94</v>
      </c>
      <c r="Q11" s="44">
        <v>1763.94</v>
      </c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1763.94</v>
      </c>
      <c r="AB11" s="51">
        <f t="shared" si="8"/>
        <v>0</v>
      </c>
      <c r="AC11" s="44">
        <f t="shared" si="8"/>
        <v>1649.0043937552584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</row>
    <row r="12" spans="1:42" ht="13.5" customHeight="1">
      <c r="A12" s="55">
        <f>SUM(P6:P1000)</f>
        <v>2777886.38</v>
      </c>
      <c r="B12" s="97" t="s">
        <v>74</v>
      </c>
      <c r="C12" s="100">
        <v>18230611</v>
      </c>
      <c r="D12" s="100" t="s">
        <v>75</v>
      </c>
      <c r="E12" s="38" t="s">
        <v>1472</v>
      </c>
      <c r="F12" s="39" t="s">
        <v>1473</v>
      </c>
      <c r="G12" s="39"/>
      <c r="H12" s="39"/>
      <c r="I12" s="40"/>
      <c r="J12" s="41">
        <v>2</v>
      </c>
      <c r="K12" s="41">
        <v>0</v>
      </c>
      <c r="L12" s="41"/>
      <c r="M12" s="42">
        <v>106.69</v>
      </c>
      <c r="N12" s="42">
        <v>106.69</v>
      </c>
      <c r="O12" s="43">
        <v>0</v>
      </c>
      <c r="P12" s="44">
        <v>213.38</v>
      </c>
      <c r="Q12" s="44">
        <v>213.38</v>
      </c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213.38</v>
      </c>
      <c r="AB12" s="51">
        <f t="shared" si="8"/>
        <v>0</v>
      </c>
      <c r="AC12" s="44">
        <f t="shared" si="8"/>
        <v>199.47648873515936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</row>
    <row r="13" spans="1:42" ht="13.5" customHeight="1">
      <c r="A13" s="56" t="s">
        <v>255</v>
      </c>
      <c r="B13" s="97" t="s">
        <v>74</v>
      </c>
      <c r="C13" s="100">
        <v>18230611</v>
      </c>
      <c r="D13" s="100" t="s">
        <v>75</v>
      </c>
      <c r="E13" s="38" t="s">
        <v>1474</v>
      </c>
      <c r="F13" s="39" t="s">
        <v>1475</v>
      </c>
      <c r="G13" s="39"/>
      <c r="H13" s="39"/>
      <c r="I13" s="40"/>
      <c r="J13" s="41">
        <v>2</v>
      </c>
      <c r="K13" s="41">
        <v>0</v>
      </c>
      <c r="L13" s="41"/>
      <c r="M13" s="42">
        <v>83.265000000000001</v>
      </c>
      <c r="N13" s="42">
        <v>83.265000000000001</v>
      </c>
      <c r="O13" s="43">
        <v>0</v>
      </c>
      <c r="P13" s="44">
        <v>166.53</v>
      </c>
      <c r="Q13" s="44">
        <v>166.53</v>
      </c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166.53</v>
      </c>
      <c r="AB13" s="51">
        <f t="shared" si="8"/>
        <v>0</v>
      </c>
      <c r="AC13" s="44">
        <f t="shared" si="8"/>
        <v>155.67916238197625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>
      <c r="A14" s="55">
        <f>SUM(Y6:Y1000)</f>
        <v>66248.600000000006</v>
      </c>
      <c r="B14" s="97" t="s">
        <v>74</v>
      </c>
      <c r="C14" s="100">
        <v>18230611</v>
      </c>
      <c r="D14" s="100" t="s">
        <v>75</v>
      </c>
      <c r="E14" s="38" t="s">
        <v>1476</v>
      </c>
      <c r="F14" s="39" t="s">
        <v>1477</v>
      </c>
      <c r="G14" s="39"/>
      <c r="H14" s="39"/>
      <c r="I14" s="40"/>
      <c r="J14" s="41">
        <v>8</v>
      </c>
      <c r="K14" s="41">
        <v>0</v>
      </c>
      <c r="L14" s="41"/>
      <c r="M14" s="42">
        <v>78.010000000000005</v>
      </c>
      <c r="N14" s="42">
        <v>78.010000000000005</v>
      </c>
      <c r="O14" s="43">
        <v>0</v>
      </c>
      <c r="P14" s="44">
        <v>624.08000000000004</v>
      </c>
      <c r="Q14" s="44">
        <v>624.08000000000004</v>
      </c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624.08000000000004</v>
      </c>
      <c r="AB14" s="51">
        <f t="shared" si="8"/>
        <v>0</v>
      </c>
      <c r="AC14" s="44">
        <f t="shared" si="8"/>
        <v>583.41591100308494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>
      <c r="A15" s="57" t="s">
        <v>258</v>
      </c>
      <c r="B15" s="97" t="s">
        <v>74</v>
      </c>
      <c r="C15" s="100">
        <v>18230611</v>
      </c>
      <c r="D15" s="100" t="s">
        <v>75</v>
      </c>
      <c r="E15" s="38" t="s">
        <v>1478</v>
      </c>
      <c r="F15" s="39" t="s">
        <v>1479</v>
      </c>
      <c r="G15" s="39">
        <v>18</v>
      </c>
      <c r="H15" s="39"/>
      <c r="I15" s="40" t="s">
        <v>283</v>
      </c>
      <c r="J15" s="41">
        <v>14</v>
      </c>
      <c r="K15" s="41">
        <v>468</v>
      </c>
      <c r="L15" s="41"/>
      <c r="M15" s="42">
        <v>549</v>
      </c>
      <c r="N15" s="42">
        <v>549</v>
      </c>
      <c r="O15" s="43">
        <v>6552</v>
      </c>
      <c r="P15" s="44">
        <v>10508.05</v>
      </c>
      <c r="Q15" s="44">
        <v>10508.05</v>
      </c>
      <c r="R15" s="45">
        <v>0</v>
      </c>
      <c r="S15" s="46">
        <v>0</v>
      </c>
      <c r="T15" s="39">
        <f t="shared" si="0"/>
        <v>18</v>
      </c>
      <c r="U15" s="47">
        <f t="shared" si="1"/>
        <v>0.11056168073104131</v>
      </c>
      <c r="V15" s="48">
        <f t="shared" si="2"/>
        <v>0</v>
      </c>
      <c r="W15" s="49">
        <f t="shared" si="3"/>
        <v>6.1423155961689612E-3</v>
      </c>
      <c r="X15" s="44">
        <f t="shared" si="4"/>
        <v>1281.6819228305219</v>
      </c>
      <c r="Y15" s="44">
        <f t="shared" si="5"/>
        <v>0</v>
      </c>
      <c r="Z15" s="44">
        <f t="shared" si="6"/>
        <v>10715.470841198838</v>
      </c>
      <c r="AA15" s="50">
        <f t="shared" si="7"/>
        <v>11789.73192283052</v>
      </c>
      <c r="AB15" s="51">
        <f t="shared" si="8"/>
        <v>10017.267309711917</v>
      </c>
      <c r="AC15" s="44">
        <f t="shared" si="8"/>
        <v>11021.531198308423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1.5960324064820535</v>
      </c>
      <c r="AG15" s="44">
        <f t="shared" si="10"/>
        <v>10457.204327270416</v>
      </c>
      <c r="AH15" s="52">
        <f>HLOOKUP(I15,ElecAvoidedCostsWOCC!$A$5:$Q$50,T15+1,FALSE)</f>
        <v>1.5960324064820535</v>
      </c>
      <c r="AI15" s="44">
        <f t="shared" si="11"/>
        <v>0</v>
      </c>
      <c r="AJ15" s="44">
        <f t="shared" si="12"/>
        <v>10457.204327270416</v>
      </c>
      <c r="AK15" s="44">
        <f>HLOOKUP(I15,ElecAvoidedCostsWOCC!$A$5:$Q$50,G15+1,FALSE)*J15*L15</f>
        <v>0</v>
      </c>
      <c r="AL15" s="44">
        <f t="shared" si="13"/>
        <v>10457.204327270416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10457.204327270414</v>
      </c>
      <c r="AN15" s="48">
        <f t="shared" si="14"/>
        <v>11502.924759997457</v>
      </c>
      <c r="AO15" s="47">
        <f t="shared" si="15"/>
        <v>1.0439178674139973</v>
      </c>
      <c r="AP15" s="47">
        <f t="shared" si="16"/>
        <v>1.043677557412614</v>
      </c>
    </row>
    <row r="16" spans="1:42" ht="13.5" customHeight="1">
      <c r="A16" s="54">
        <f>SUM(U6:U999)</f>
        <v>22.712248151350028</v>
      </c>
      <c r="B16" s="97" t="s">
        <v>74</v>
      </c>
      <c r="C16" s="100">
        <v>18230611</v>
      </c>
      <c r="D16" s="100" t="s">
        <v>75</v>
      </c>
      <c r="E16" s="38" t="s">
        <v>1482</v>
      </c>
      <c r="F16" s="39" t="s">
        <v>1483</v>
      </c>
      <c r="G16" s="39">
        <v>20</v>
      </c>
      <c r="H16" s="39"/>
      <c r="I16" s="40" t="s">
        <v>283</v>
      </c>
      <c r="J16" s="41">
        <v>9</v>
      </c>
      <c r="K16" s="41">
        <v>1254</v>
      </c>
      <c r="L16" s="41"/>
      <c r="M16" s="42">
        <v>631.5</v>
      </c>
      <c r="N16" s="42">
        <v>631.5</v>
      </c>
      <c r="O16" s="43">
        <v>11286</v>
      </c>
      <c r="P16" s="44">
        <v>5843.36</v>
      </c>
      <c r="Q16" s="44">
        <v>5843.36</v>
      </c>
      <c r="R16" s="45">
        <v>0</v>
      </c>
      <c r="S16" s="46">
        <v>0</v>
      </c>
      <c r="T16" s="39">
        <f t="shared" si="0"/>
        <v>20</v>
      </c>
      <c r="U16" s="47">
        <f t="shared" si="1"/>
        <v>0.21160614718669993</v>
      </c>
      <c r="V16" s="48">
        <f t="shared" si="2"/>
        <v>0</v>
      </c>
      <c r="W16" s="49">
        <f t="shared" si="3"/>
        <v>1.0580307359334996E-2</v>
      </c>
      <c r="X16" s="44">
        <f t="shared" si="4"/>
        <v>2207.73232311741</v>
      </c>
      <c r="Y16" s="44">
        <f t="shared" si="5"/>
        <v>0</v>
      </c>
      <c r="Z16" s="44">
        <f t="shared" si="6"/>
        <v>18457.692905032065</v>
      </c>
      <c r="AA16" s="50">
        <f t="shared" si="7"/>
        <v>8051.0923231174093</v>
      </c>
      <c r="AB16" s="51">
        <f t="shared" si="8"/>
        <v>17255.018140630142</v>
      </c>
      <c r="AC16" s="44">
        <f t="shared" si="8"/>
        <v>7526.4955811137779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1.727945421646023</v>
      </c>
      <c r="AG16" s="44">
        <f t="shared" si="10"/>
        <v>19501.592028697018</v>
      </c>
      <c r="AH16" s="52">
        <f>HLOOKUP(I16,ElecAvoidedCostsWOCC!$A$5:$Q$50,T16+1,FALSE)</f>
        <v>1.727945421646023</v>
      </c>
      <c r="AI16" s="44">
        <f t="shared" si="11"/>
        <v>0</v>
      </c>
      <c r="AJ16" s="44">
        <f t="shared" si="12"/>
        <v>19501.592028697018</v>
      </c>
      <c r="AK16" s="44">
        <f>HLOOKUP(I16,ElecAvoidedCostsWOCC!$A$5:$Q$50,G16+1,FALSE)*J16*L16</f>
        <v>0</v>
      </c>
      <c r="AL16" s="44">
        <f t="shared" si="13"/>
        <v>19501.592028697018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19501.592028697018</v>
      </c>
      <c r="AN16" s="48">
        <f t="shared" si="14"/>
        <v>21451.751231566723</v>
      </c>
      <c r="AO16" s="47">
        <f t="shared" si="15"/>
        <v>1.1301982918683176</v>
      </c>
      <c r="AP16" s="47">
        <f t="shared" si="16"/>
        <v>2.8501645952461017</v>
      </c>
    </row>
    <row r="17" spans="1:42" ht="13.5" customHeight="1">
      <c r="A17" s="58" t="s">
        <v>261</v>
      </c>
      <c r="B17" s="97" t="s">
        <v>74</v>
      </c>
      <c r="C17" s="100">
        <v>18230611</v>
      </c>
      <c r="D17" s="100" t="s">
        <v>75</v>
      </c>
      <c r="E17" s="38" t="s">
        <v>1488</v>
      </c>
      <c r="F17" s="39" t="s">
        <v>1489</v>
      </c>
      <c r="G17" s="39">
        <v>15</v>
      </c>
      <c r="H17" s="39"/>
      <c r="I17" s="40" t="s">
        <v>282</v>
      </c>
      <c r="J17" s="41">
        <v>108</v>
      </c>
      <c r="K17" s="41">
        <v>2594</v>
      </c>
      <c r="L17" s="41"/>
      <c r="M17" s="42">
        <v>3798.92</v>
      </c>
      <c r="N17" s="42">
        <v>3798.92</v>
      </c>
      <c r="O17" s="43">
        <v>280152</v>
      </c>
      <c r="P17" s="44">
        <v>624411.75999999896</v>
      </c>
      <c r="Q17" s="44">
        <v>624411.75999999896</v>
      </c>
      <c r="R17" s="45">
        <v>40.71</v>
      </c>
      <c r="S17" s="46">
        <v>0</v>
      </c>
      <c r="T17" s="39">
        <f t="shared" si="0"/>
        <v>15</v>
      </c>
      <c r="U17" s="47">
        <f t="shared" si="1"/>
        <v>3.9395192282461693</v>
      </c>
      <c r="V17" s="48">
        <f t="shared" si="2"/>
        <v>0</v>
      </c>
      <c r="W17" s="49">
        <f t="shared" si="3"/>
        <v>0.26263461521641129</v>
      </c>
      <c r="X17" s="44">
        <f t="shared" si="4"/>
        <v>54802.46551355561</v>
      </c>
      <c r="Y17" s="44">
        <f t="shared" si="5"/>
        <v>0</v>
      </c>
      <c r="Z17" s="44">
        <f t="shared" si="6"/>
        <v>458174.69278137007</v>
      </c>
      <c r="AA17" s="50">
        <f t="shared" si="7"/>
        <v>679214.22551355453</v>
      </c>
      <c r="AB17" s="51">
        <f t="shared" si="8"/>
        <v>428320.73738559411</v>
      </c>
      <c r="AC17" s="44">
        <f t="shared" si="8"/>
        <v>634957.67552917125</v>
      </c>
      <c r="AD17" s="44">
        <f t="shared" si="9"/>
        <v>40120.572364995765</v>
      </c>
      <c r="AE17" s="44">
        <f t="shared" si="17"/>
        <v>0</v>
      </c>
      <c r="AF17" s="52">
        <f>HLOOKUP(I17,ElecAvoidedCostsWOCC!$A$5:$Q$50,G17+1,FALSE)</f>
        <v>1.3961506916040443</v>
      </c>
      <c r="AG17" s="44">
        <f t="shared" si="10"/>
        <v>391134.4085542562</v>
      </c>
      <c r="AH17" s="52">
        <f>HLOOKUP(I17,ElecAvoidedCostsWOCC!$A$5:$Q$50,T17+1,FALSE)</f>
        <v>1.3961506916040443</v>
      </c>
      <c r="AI17" s="44">
        <f t="shared" si="11"/>
        <v>0</v>
      </c>
      <c r="AJ17" s="44">
        <f t="shared" si="12"/>
        <v>391134.4085542562</v>
      </c>
      <c r="AK17" s="44">
        <f>HLOOKUP(I17,ElecAvoidedCostsWOCC!$A$5:$Q$50,G17+1,FALSE)*J17*L17</f>
        <v>0</v>
      </c>
      <c r="AL17" s="44">
        <f t="shared" si="13"/>
        <v>391134.4085542562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391134.4085542562</v>
      </c>
      <c r="AN17" s="48">
        <f t="shared" si="14"/>
        <v>470368.42177467764</v>
      </c>
      <c r="AO17" s="47">
        <f t="shared" si="15"/>
        <v>0.91318111502534827</v>
      </c>
      <c r="AP17" s="47">
        <f t="shared" si="16"/>
        <v>0.74078704755033387</v>
      </c>
    </row>
    <row r="18" spans="1:42" ht="13.5" customHeight="1">
      <c r="A18" s="59">
        <f>A6+A8</f>
        <v>1744532.7699999998</v>
      </c>
      <c r="B18" s="97" t="s">
        <v>74</v>
      </c>
      <c r="C18" s="100">
        <v>18230611</v>
      </c>
      <c r="D18" s="100" t="s">
        <v>75</v>
      </c>
      <c r="E18" s="38" t="s">
        <v>1490</v>
      </c>
      <c r="F18" s="39" t="s">
        <v>1491</v>
      </c>
      <c r="G18" s="39">
        <v>15</v>
      </c>
      <c r="H18" s="39"/>
      <c r="I18" s="40" t="s">
        <v>282</v>
      </c>
      <c r="J18" s="41">
        <v>46</v>
      </c>
      <c r="K18" s="41">
        <v>1790</v>
      </c>
      <c r="L18" s="41"/>
      <c r="M18" s="42">
        <v>4282.55</v>
      </c>
      <c r="N18" s="42">
        <v>4282.55</v>
      </c>
      <c r="O18" s="43">
        <v>82340</v>
      </c>
      <c r="P18" s="44">
        <v>300878.15000000002</v>
      </c>
      <c r="Q18" s="44">
        <v>300878.15000000002</v>
      </c>
      <c r="R18" s="45">
        <v>18.46</v>
      </c>
      <c r="S18" s="46">
        <v>0</v>
      </c>
      <c r="T18" s="39">
        <f t="shared" si="0"/>
        <v>15</v>
      </c>
      <c r="U18" s="47">
        <f t="shared" si="1"/>
        <v>1.1578714885269055</v>
      </c>
      <c r="V18" s="48">
        <f t="shared" si="2"/>
        <v>0</v>
      </c>
      <c r="W18" s="49">
        <f t="shared" si="3"/>
        <v>7.7191432568460366E-2</v>
      </c>
      <c r="X18" s="44">
        <f t="shared" si="4"/>
        <v>16107.095470980643</v>
      </c>
      <c r="Y18" s="44">
        <f t="shared" si="5"/>
        <v>0</v>
      </c>
      <c r="Z18" s="44">
        <f t="shared" si="6"/>
        <v>134662.98367892436</v>
      </c>
      <c r="AA18" s="50">
        <f t="shared" si="7"/>
        <v>316985.24547098065</v>
      </c>
      <c r="AB18" s="51">
        <f t="shared" si="8"/>
        <v>125888.55163029293</v>
      </c>
      <c r="AC18" s="44">
        <f t="shared" si="8"/>
        <v>296330.97641486453</v>
      </c>
      <c r="AD18" s="44">
        <f t="shared" si="9"/>
        <v>7748.7525199604706</v>
      </c>
      <c r="AE18" s="44">
        <f t="shared" si="17"/>
        <v>0</v>
      </c>
      <c r="AF18" s="52">
        <f>HLOOKUP(I18,ElecAvoidedCostsWOCC!$A$5:$Q$50,G18+1,FALSE)</f>
        <v>1.3961506916040443</v>
      </c>
      <c r="AG18" s="44">
        <f t="shared" si="10"/>
        <v>114959.047946677</v>
      </c>
      <c r="AH18" s="52">
        <f>HLOOKUP(I18,ElecAvoidedCostsWOCC!$A$5:$Q$50,T18+1,FALSE)</f>
        <v>1.3961506916040443</v>
      </c>
      <c r="AI18" s="44">
        <f t="shared" si="11"/>
        <v>0</v>
      </c>
      <c r="AJ18" s="44">
        <f t="shared" si="12"/>
        <v>114959.047946677</v>
      </c>
      <c r="AK18" s="44">
        <f>HLOOKUP(I18,ElecAvoidedCostsWOCC!$A$5:$Q$50,G18+1,FALSE)*J18*L18</f>
        <v>0</v>
      </c>
      <c r="AL18" s="44">
        <f t="shared" si="13"/>
        <v>114959.047946677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114959.047946677</v>
      </c>
      <c r="AN18" s="48">
        <f t="shared" si="14"/>
        <v>134203.70526130518</v>
      </c>
      <c r="AO18" s="47">
        <f t="shared" si="15"/>
        <v>0.91318111502534816</v>
      </c>
      <c r="AP18" s="47">
        <f t="shared" si="16"/>
        <v>0.45288449720969925</v>
      </c>
    </row>
    <row r="19" spans="1:42" ht="13.5" customHeight="1">
      <c r="A19" s="58" t="s">
        <v>231</v>
      </c>
      <c r="B19" s="97" t="s">
        <v>74</v>
      </c>
      <c r="C19" s="100">
        <v>18230611</v>
      </c>
      <c r="D19" s="100" t="s">
        <v>75</v>
      </c>
      <c r="E19" s="38" t="s">
        <v>1492</v>
      </c>
      <c r="F19" s="39" t="s">
        <v>1493</v>
      </c>
      <c r="G19" s="39"/>
      <c r="H19" s="39"/>
      <c r="I19" s="40"/>
      <c r="J19" s="41">
        <v>4</v>
      </c>
      <c r="K19" s="41">
        <v>0</v>
      </c>
      <c r="L19" s="41"/>
      <c r="M19" s="42">
        <v>276.25</v>
      </c>
      <c r="N19" s="42">
        <v>276.25</v>
      </c>
      <c r="O19" s="43">
        <v>0</v>
      </c>
      <c r="P19" s="44">
        <v>1105</v>
      </c>
      <c r="Q19" s="44">
        <v>1105</v>
      </c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1105</v>
      </c>
      <c r="AB19" s="51">
        <f t="shared" si="8"/>
        <v>0</v>
      </c>
      <c r="AC19" s="44">
        <f t="shared" si="8"/>
        <v>1032.9999065158454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>
        <f t="shared" si="16"/>
        <v>0</v>
      </c>
    </row>
    <row r="20" spans="1:42" ht="13.5" customHeight="1">
      <c r="A20" s="59">
        <f>A8+SUM(Q6:Q906)</f>
        <v>3052799.2699999996</v>
      </c>
      <c r="B20" s="97" t="s">
        <v>74</v>
      </c>
      <c r="C20" s="100">
        <v>18230611</v>
      </c>
      <c r="D20" s="100" t="s">
        <v>75</v>
      </c>
      <c r="E20" s="38" t="s">
        <v>1494</v>
      </c>
      <c r="F20" s="39" t="s">
        <v>1495</v>
      </c>
      <c r="G20" s="39"/>
      <c r="H20" s="39"/>
      <c r="I20" s="40"/>
      <c r="J20" s="41">
        <v>1</v>
      </c>
      <c r="K20" s="41">
        <v>0</v>
      </c>
      <c r="L20" s="41"/>
      <c r="M20" s="42">
        <v>296.2</v>
      </c>
      <c r="N20" s="42">
        <v>296.2</v>
      </c>
      <c r="O20" s="43">
        <v>0</v>
      </c>
      <c r="P20" s="44">
        <v>296.2</v>
      </c>
      <c r="Q20" s="44">
        <v>296.2</v>
      </c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296.2</v>
      </c>
      <c r="AB20" s="51">
        <f t="shared" si="8"/>
        <v>0</v>
      </c>
      <c r="AC20" s="44">
        <f t="shared" si="8"/>
        <v>276.90006543890809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>
        <f t="shared" si="16"/>
        <v>0</v>
      </c>
    </row>
    <row r="21" spans="1:42" ht="13.5" customHeight="1">
      <c r="A21" s="58" t="s">
        <v>245</v>
      </c>
      <c r="B21" s="97" t="s">
        <v>74</v>
      </c>
      <c r="C21" s="100">
        <v>18230611</v>
      </c>
      <c r="D21" s="100" t="s">
        <v>75</v>
      </c>
      <c r="E21" s="38" t="s">
        <v>1496</v>
      </c>
      <c r="F21" s="39" t="s">
        <v>1497</v>
      </c>
      <c r="G21" s="39"/>
      <c r="H21" s="39"/>
      <c r="I21" s="40"/>
      <c r="J21" s="41">
        <v>1</v>
      </c>
      <c r="K21" s="41">
        <v>0</v>
      </c>
      <c r="L21" s="41"/>
      <c r="M21" s="42">
        <v>572</v>
      </c>
      <c r="N21" s="42">
        <v>572</v>
      </c>
      <c r="O21" s="43">
        <v>0</v>
      </c>
      <c r="P21" s="44">
        <v>572</v>
      </c>
      <c r="Q21" s="44">
        <v>572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572</v>
      </c>
      <c r="AB21" s="51">
        <f t="shared" ref="AB21:AC24" si="18">Z21/(1+ElecDiscountRate)^1</f>
        <v>0</v>
      </c>
      <c r="AC21" s="44">
        <f t="shared" si="18"/>
        <v>534.72936337290821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>
        <f t="shared" si="16"/>
        <v>0</v>
      </c>
    </row>
    <row r="22" spans="1:42" ht="13.5" customHeight="1">
      <c r="A22" s="60">
        <f>(SUM(AM6:AM1000)/(SUM(AB6:AB1000)))</f>
        <v>1.1736169793934446</v>
      </c>
      <c r="B22" s="97" t="s">
        <v>74</v>
      </c>
      <c r="C22" s="100">
        <v>18230611</v>
      </c>
      <c r="D22" s="100" t="s">
        <v>75</v>
      </c>
      <c r="E22" s="38" t="s">
        <v>1498</v>
      </c>
      <c r="F22" s="39" t="s">
        <v>1499</v>
      </c>
      <c r="G22" s="39"/>
      <c r="H22" s="39"/>
      <c r="I22" s="40"/>
      <c r="J22" s="41">
        <v>3</v>
      </c>
      <c r="K22" s="41">
        <v>0</v>
      </c>
      <c r="L22" s="41"/>
      <c r="M22" s="42">
        <v>5363.1366666666663</v>
      </c>
      <c r="N22" s="42">
        <v>5363.1366666666663</v>
      </c>
      <c r="O22" s="43">
        <v>0</v>
      </c>
      <c r="P22" s="44">
        <v>16089.41</v>
      </c>
      <c r="Q22" s="44">
        <v>16089.41</v>
      </c>
      <c r="R22" s="45">
        <v>0</v>
      </c>
      <c r="S22" s="46">
        <v>0</v>
      </c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16089.41</v>
      </c>
      <c r="AB22" s="51">
        <f t="shared" si="18"/>
        <v>0</v>
      </c>
      <c r="AC22" s="44">
        <f t="shared" si="18"/>
        <v>15041.048892212768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>
        <f t="shared" si="16"/>
        <v>0</v>
      </c>
    </row>
    <row r="23" spans="1:42" ht="13.5" customHeight="1">
      <c r="A23" s="58" t="s">
        <v>246</v>
      </c>
      <c r="B23" s="97" t="s">
        <v>74</v>
      </c>
      <c r="C23" s="100">
        <v>18230611</v>
      </c>
      <c r="D23" s="100" t="s">
        <v>75</v>
      </c>
      <c r="E23" s="38" t="s">
        <v>1504</v>
      </c>
      <c r="F23" s="39" t="s">
        <v>1505</v>
      </c>
      <c r="G23" s="39"/>
      <c r="H23" s="39"/>
      <c r="I23" s="40"/>
      <c r="J23" s="41">
        <v>20</v>
      </c>
      <c r="K23" s="41">
        <v>0</v>
      </c>
      <c r="L23" s="41"/>
      <c r="M23" s="42">
        <v>351.42449999999997</v>
      </c>
      <c r="N23" s="42">
        <v>351.42449999999997</v>
      </c>
      <c r="O23" s="43">
        <v>0</v>
      </c>
      <c r="P23" s="44">
        <v>7028.49</v>
      </c>
      <c r="Q23" s="44">
        <v>7028.49</v>
      </c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7028.49</v>
      </c>
      <c r="AB23" s="51">
        <f t="shared" si="18"/>
        <v>0</v>
      </c>
      <c r="AC23" s="44">
        <f t="shared" si="18"/>
        <v>6570.5244461063839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>
        <f t="shared" si="16"/>
        <v>0</v>
      </c>
    </row>
    <row r="24" spans="1:42" ht="13.5" customHeight="1">
      <c r="A24" s="60">
        <f>(SUM(AN6:AN1000)/SUM(AC6:AC1000))</f>
        <v>0.87228010170331916</v>
      </c>
      <c r="B24" s="97" t="s">
        <v>74</v>
      </c>
      <c r="C24" s="100">
        <v>18230611</v>
      </c>
      <c r="D24" s="100" t="s">
        <v>75</v>
      </c>
      <c r="E24" s="38" t="s">
        <v>1506</v>
      </c>
      <c r="F24" s="39" t="s">
        <v>1507</v>
      </c>
      <c r="G24" s="39"/>
      <c r="H24" s="39"/>
      <c r="I24" s="40"/>
      <c r="J24" s="41">
        <v>11</v>
      </c>
      <c r="K24" s="41">
        <v>0</v>
      </c>
      <c r="L24" s="41"/>
      <c r="M24" s="42">
        <v>370.45181818181817</v>
      </c>
      <c r="N24" s="42">
        <v>370.45181818181817</v>
      </c>
      <c r="O24" s="43">
        <v>0</v>
      </c>
      <c r="P24" s="44">
        <v>4074.97</v>
      </c>
      <c r="Q24" s="44">
        <v>4074.97</v>
      </c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4074.97</v>
      </c>
      <c r="AB24" s="51">
        <f t="shared" si="18"/>
        <v>0</v>
      </c>
      <c r="AC24" s="44">
        <f t="shared" si="18"/>
        <v>3809.4512480134613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>
        <f t="shared" si="16"/>
        <v>0</v>
      </c>
    </row>
    <row r="25" spans="1:42" ht="13.5" customHeight="1">
      <c r="B25" s="97" t="s">
        <v>74</v>
      </c>
      <c r="C25" s="100">
        <v>18230611</v>
      </c>
      <c r="D25" s="100" t="s">
        <v>75</v>
      </c>
      <c r="E25" s="38" t="s">
        <v>1508</v>
      </c>
      <c r="F25" s="39" t="s">
        <v>1509</v>
      </c>
      <c r="G25" s="39">
        <v>20</v>
      </c>
      <c r="H25" s="39"/>
      <c r="I25" s="40" t="s">
        <v>283</v>
      </c>
      <c r="J25" s="41">
        <v>1358</v>
      </c>
      <c r="K25" s="41">
        <v>4.6500000000000004</v>
      </c>
      <c r="L25" s="41"/>
      <c r="M25" s="42">
        <v>6.46</v>
      </c>
      <c r="N25" s="42">
        <v>6.46</v>
      </c>
      <c r="O25" s="43">
        <v>6314.7</v>
      </c>
      <c r="P25" s="44">
        <v>11785.06</v>
      </c>
      <c r="Q25" s="44">
        <v>11785.06</v>
      </c>
      <c r="R25" s="45">
        <v>0</v>
      </c>
      <c r="S25" s="46">
        <v>0</v>
      </c>
      <c r="T25" s="39">
        <f t="shared" ref="T25:T88" si="19">G25+H25</f>
        <v>20</v>
      </c>
      <c r="U25" s="47">
        <f t="shared" ref="U25:U88" si="20">(O25/$A$10)*T25</f>
        <v>0.11839707049794915</v>
      </c>
      <c r="V25" s="48">
        <f t="shared" ref="V25:V88" si="21">N25-M25</f>
        <v>0</v>
      </c>
      <c r="W25" s="49">
        <f t="shared" ref="W25:W88" si="22">(O25/A$10)</f>
        <v>5.9198535248974572E-3</v>
      </c>
      <c r="X25" s="44">
        <f t="shared" ref="X25:X88" si="23">W25*A$8</f>
        <v>1235.2620326767242</v>
      </c>
      <c r="Y25" s="44">
        <f t="shared" ref="Y25:Y88" si="24">Q25-P25</f>
        <v>0</v>
      </c>
      <c r="Z25" s="44">
        <f t="shared" ref="Z25:Z88" si="25">X25+(A$6*W25)</f>
        <v>10327.378467783625</v>
      </c>
      <c r="AA25" s="50">
        <f t="shared" ref="AA25:AA88" si="26">Q25+X25</f>
        <v>13020.322032676724</v>
      </c>
      <c r="AB25" s="51">
        <f t="shared" ref="AB25:AB88" si="27">Z25/(1+ElecDiscountRate)^1</f>
        <v>9654.4624359947866</v>
      </c>
      <c r="AC25" s="44">
        <f t="shared" ref="AC25:AC88" si="28">AA25/(1+ElecDiscountRate)^1</f>
        <v>12171.937957069013</v>
      </c>
      <c r="AD25" s="44">
        <f t="shared" ref="AD25:AD88" si="29">-PV(ElecDiscountRate,T25,R25)*J25</f>
        <v>0</v>
      </c>
      <c r="AE25" s="44">
        <f t="shared" ref="AE25:AE88" si="30">-PV(ElecDiscountRate,T25,S25)*J25</f>
        <v>0</v>
      </c>
      <c r="AF25" s="52">
        <f>HLOOKUP(I25,ElecAvoidedCostsWOCC!$A$5:$Q$50,G25+1,FALSE)</f>
        <v>1.727945421646023</v>
      </c>
      <c r="AG25" s="44">
        <f t="shared" ref="AG25:AG88" si="31">AF25*J25*K25</f>
        <v>10911.456954068142</v>
      </c>
      <c r="AH25" s="52">
        <f>HLOOKUP(I25,ElecAvoidedCostsWOCC!$A$5:$Q$50,T25+1,FALSE)</f>
        <v>1.727945421646023</v>
      </c>
      <c r="AI25" s="44">
        <f t="shared" ref="AI25:AI88" si="32">AH25*J25*L25</f>
        <v>0</v>
      </c>
      <c r="AJ25" s="44">
        <f t="shared" ref="AJ25:AJ88" si="33">AG25+AI25</f>
        <v>10911.456954068142</v>
      </c>
      <c r="AK25" s="44">
        <f>HLOOKUP(I25,ElecAvoidedCostsWOCC!$A$5:$Q$50,G25+1,FALSE)*J25*L25</f>
        <v>0</v>
      </c>
      <c r="AL25" s="44">
        <f t="shared" ref="AL25:AL88" si="34">AG25+AI25-AK25</f>
        <v>10911.456954068142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10911.456954068142</v>
      </c>
      <c r="AN25" s="48">
        <f t="shared" ref="AN25:AN88" si="35">AM25*1.1+AD25+AE25</f>
        <v>12002.602649474957</v>
      </c>
      <c r="AO25" s="47">
        <f t="shared" ref="AO25:AO88" si="36">IFERROR(AM25/AB25,0)</f>
        <v>1.1301982918683173</v>
      </c>
      <c r="AP25" s="47">
        <f t="shared" ref="AP25:AP88" si="37">AN25/AC25</f>
        <v>0.98608805695598278</v>
      </c>
    </row>
    <row r="26" spans="1:42" ht="13.5" customHeight="1">
      <c r="B26" s="97" t="s">
        <v>74</v>
      </c>
      <c r="C26" s="100">
        <v>18230611</v>
      </c>
      <c r="D26" s="100" t="s">
        <v>75</v>
      </c>
      <c r="E26" s="38" t="s">
        <v>1512</v>
      </c>
      <c r="F26" s="39" t="s">
        <v>1513</v>
      </c>
      <c r="G26" s="39">
        <v>45</v>
      </c>
      <c r="H26" s="39"/>
      <c r="I26" s="40" t="s">
        <v>283</v>
      </c>
      <c r="J26" s="41">
        <v>18155</v>
      </c>
      <c r="K26" s="41">
        <v>0.36</v>
      </c>
      <c r="L26" s="41"/>
      <c r="M26" s="42">
        <v>1.87</v>
      </c>
      <c r="N26" s="42">
        <v>1.87</v>
      </c>
      <c r="O26" s="43">
        <v>6535.8</v>
      </c>
      <c r="P26" s="44">
        <v>53549.29</v>
      </c>
      <c r="Q26" s="44">
        <v>53549.29</v>
      </c>
      <c r="R26" s="45">
        <v>0</v>
      </c>
      <c r="S26" s="46">
        <v>0</v>
      </c>
      <c r="T26" s="39">
        <f t="shared" si="19"/>
        <v>45</v>
      </c>
      <c r="U26" s="47">
        <f t="shared" si="20"/>
        <v>0.27572078484506246</v>
      </c>
      <c r="V26" s="48">
        <f t="shared" si="21"/>
        <v>0</v>
      </c>
      <c r="W26" s="49">
        <f t="shared" si="22"/>
        <v>6.1271285521124997E-3</v>
      </c>
      <c r="X26" s="44">
        <f t="shared" si="23"/>
        <v>1278.5129290652815</v>
      </c>
      <c r="Y26" s="44">
        <f t="shared" si="24"/>
        <v>0</v>
      </c>
      <c r="Z26" s="44">
        <f t="shared" si="25"/>
        <v>10688.976545162908</v>
      </c>
      <c r="AA26" s="50">
        <f t="shared" si="26"/>
        <v>54827.802929065285</v>
      </c>
      <c r="AB26" s="51">
        <f t="shared" si="27"/>
        <v>9992.4993410890038</v>
      </c>
      <c r="AC26" s="44">
        <f t="shared" si="28"/>
        <v>51255.307963976142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3.4276422079642828</v>
      </c>
      <c r="AG26" s="44">
        <f t="shared" si="31"/>
        <v>22402.383942812958</v>
      </c>
      <c r="AH26" s="52">
        <f>HLOOKUP(I26,ElecAvoidedCostsWOCC!$A$5:$Q$50,T26+1,FALSE)</f>
        <v>3.4276422079642828</v>
      </c>
      <c r="AI26" s="44">
        <f t="shared" si="32"/>
        <v>0</v>
      </c>
      <c r="AJ26" s="44">
        <f t="shared" si="33"/>
        <v>22402.383942812958</v>
      </c>
      <c r="AK26" s="44">
        <f>HLOOKUP(I26,ElecAvoidedCostsWOCC!$A$5:$Q$50,G26+1,FALSE)*J26*L26</f>
        <v>0</v>
      </c>
      <c r="AL26" s="44">
        <f t="shared" si="34"/>
        <v>22402.383942812958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22402.383942812958</v>
      </c>
      <c r="AN26" s="48">
        <f t="shared" si="35"/>
        <v>24642.622337094257</v>
      </c>
      <c r="AO26" s="47">
        <f t="shared" si="36"/>
        <v>2.2419199819903612</v>
      </c>
      <c r="AP26" s="47">
        <f t="shared" si="37"/>
        <v>0.48078186076676926</v>
      </c>
    </row>
    <row r="27" spans="1:42" ht="13.5" customHeight="1">
      <c r="B27" s="97" t="s">
        <v>74</v>
      </c>
      <c r="C27" s="100">
        <v>18230611</v>
      </c>
      <c r="D27" s="100" t="s">
        <v>75</v>
      </c>
      <c r="E27" s="38" t="s">
        <v>1514</v>
      </c>
      <c r="F27" s="39" t="s">
        <v>1515</v>
      </c>
      <c r="G27" s="39">
        <v>25</v>
      </c>
      <c r="H27" s="39"/>
      <c r="I27" s="40" t="s">
        <v>283</v>
      </c>
      <c r="J27" s="41">
        <v>82951</v>
      </c>
      <c r="K27" s="41">
        <v>0.8</v>
      </c>
      <c r="L27" s="41"/>
      <c r="M27" s="42">
        <v>2.37</v>
      </c>
      <c r="N27" s="42">
        <v>2.37</v>
      </c>
      <c r="O27" s="43">
        <v>66360.800000000003</v>
      </c>
      <c r="P27" s="44">
        <v>270628.14</v>
      </c>
      <c r="Q27" s="44">
        <v>270628.14</v>
      </c>
      <c r="R27" s="45">
        <v>0</v>
      </c>
      <c r="S27" s="46">
        <v>0</v>
      </c>
      <c r="T27" s="39">
        <f t="shared" si="19"/>
        <v>25</v>
      </c>
      <c r="U27" s="47">
        <f t="shared" si="20"/>
        <v>1.5552845574414271</v>
      </c>
      <c r="V27" s="48">
        <f t="shared" si="21"/>
        <v>0</v>
      </c>
      <c r="W27" s="49">
        <f t="shared" si="22"/>
        <v>6.2211382297657089E-2</v>
      </c>
      <c r="X27" s="44">
        <f t="shared" si="23"/>
        <v>12981.293917059173</v>
      </c>
      <c r="Y27" s="44">
        <f t="shared" si="24"/>
        <v>0</v>
      </c>
      <c r="Z27" s="44">
        <f t="shared" si="25"/>
        <v>108529.79508526067</v>
      </c>
      <c r="AA27" s="50">
        <f t="shared" si="26"/>
        <v>283609.43391705921</v>
      </c>
      <c r="AB27" s="51">
        <f t="shared" si="27"/>
        <v>101458.16124638746</v>
      </c>
      <c r="AC27" s="44">
        <f t="shared" si="28"/>
        <v>265129.88119758735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2.0508206305871441</v>
      </c>
      <c r="AG27" s="44">
        <f t="shared" si="31"/>
        <v>136094.09770226735</v>
      </c>
      <c r="AH27" s="52">
        <f>HLOOKUP(I27,ElecAvoidedCostsWOCC!$A$5:$Q$50,T27+1,FALSE)</f>
        <v>2.0508206305871441</v>
      </c>
      <c r="AI27" s="44">
        <f t="shared" si="32"/>
        <v>0</v>
      </c>
      <c r="AJ27" s="44">
        <f t="shared" si="33"/>
        <v>136094.09770226735</v>
      </c>
      <c r="AK27" s="44">
        <f>HLOOKUP(I27,ElecAvoidedCostsWOCC!$A$5:$Q$50,G27+1,FALSE)*J27*L27</f>
        <v>0</v>
      </c>
      <c r="AL27" s="44">
        <f t="shared" si="34"/>
        <v>136094.09770226735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136094.09770226738</v>
      </c>
      <c r="AN27" s="48">
        <f t="shared" si="35"/>
        <v>149703.50747249412</v>
      </c>
      <c r="AO27" s="47">
        <f t="shared" si="36"/>
        <v>1.3413814722284174</v>
      </c>
      <c r="AP27" s="47">
        <f t="shared" si="37"/>
        <v>0.56464215499318982</v>
      </c>
    </row>
    <row r="28" spans="1:42" ht="13.5" customHeight="1">
      <c r="B28" s="97" t="s">
        <v>74</v>
      </c>
      <c r="C28" s="100">
        <v>18230611</v>
      </c>
      <c r="D28" s="100" t="s">
        <v>75</v>
      </c>
      <c r="E28" s="38" t="s">
        <v>1518</v>
      </c>
      <c r="F28" s="39" t="s">
        <v>1519</v>
      </c>
      <c r="G28" s="39">
        <v>45</v>
      </c>
      <c r="H28" s="39"/>
      <c r="I28" s="40" t="s">
        <v>281</v>
      </c>
      <c r="J28" s="41">
        <v>500</v>
      </c>
      <c r="K28" s="41">
        <v>1.35</v>
      </c>
      <c r="L28" s="41"/>
      <c r="M28" s="42">
        <v>2.2000000000000002</v>
      </c>
      <c r="N28" s="42">
        <v>2.2000000000000002</v>
      </c>
      <c r="O28" s="43">
        <v>675</v>
      </c>
      <c r="P28" s="44">
        <v>1430</v>
      </c>
      <c r="Q28" s="44">
        <v>1430</v>
      </c>
      <c r="R28" s="45">
        <v>0</v>
      </c>
      <c r="S28" s="46">
        <v>0</v>
      </c>
      <c r="T28" s="39">
        <f t="shared" si="19"/>
        <v>45</v>
      </c>
      <c r="U28" s="47">
        <f t="shared" si="20"/>
        <v>2.8475707605865725E-2</v>
      </c>
      <c r="V28" s="48">
        <f t="shared" si="21"/>
        <v>0</v>
      </c>
      <c r="W28" s="49">
        <f t="shared" si="22"/>
        <v>6.3279350235257163E-4</v>
      </c>
      <c r="X28" s="44">
        <f t="shared" si="23"/>
        <v>132.04140688501258</v>
      </c>
      <c r="Y28" s="44">
        <f t="shared" si="24"/>
        <v>0</v>
      </c>
      <c r="Z28" s="44">
        <f t="shared" si="25"/>
        <v>1103.9290014971332</v>
      </c>
      <c r="AA28" s="50">
        <f t="shared" si="26"/>
        <v>1562.0414068850125</v>
      </c>
      <c r="AB28" s="51">
        <f t="shared" si="27"/>
        <v>1031.9986926214201</v>
      </c>
      <c r="AC28" s="44">
        <f t="shared" si="28"/>
        <v>1460.2612011638894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3.1346149049506007</v>
      </c>
      <c r="AG28" s="44">
        <f t="shared" si="31"/>
        <v>2115.8650608416556</v>
      </c>
      <c r="AH28" s="52">
        <f>HLOOKUP(I28,ElecAvoidedCostsWOCC!$A$5:$Q$50,T28+1,FALSE)</f>
        <v>3.1346149049506007</v>
      </c>
      <c r="AI28" s="44">
        <f t="shared" si="32"/>
        <v>0</v>
      </c>
      <c r="AJ28" s="44">
        <f t="shared" si="33"/>
        <v>2115.8650608416556</v>
      </c>
      <c r="AK28" s="44">
        <f>HLOOKUP(I28,ElecAvoidedCostsWOCC!$A$5:$Q$50,G28+1,FALSE)*J28*L28</f>
        <v>0</v>
      </c>
      <c r="AL28" s="44">
        <f t="shared" si="34"/>
        <v>2115.8650608416556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2115.8650608416556</v>
      </c>
      <c r="AN28" s="48">
        <f t="shared" si="35"/>
        <v>2327.4515669258212</v>
      </c>
      <c r="AO28" s="47">
        <f t="shared" si="36"/>
        <v>2.050259439250901</v>
      </c>
      <c r="AP28" s="47">
        <f t="shared" si="37"/>
        <v>1.5938597595216148</v>
      </c>
    </row>
    <row r="29" spans="1:42">
      <c r="B29" s="97" t="s">
        <v>74</v>
      </c>
      <c r="C29" s="100">
        <v>18230611</v>
      </c>
      <c r="D29" s="100" t="s">
        <v>75</v>
      </c>
      <c r="E29" s="38" t="s">
        <v>1520</v>
      </c>
      <c r="F29" s="39" t="s">
        <v>1521</v>
      </c>
      <c r="G29" s="39">
        <v>25</v>
      </c>
      <c r="H29" s="39"/>
      <c r="I29" s="40" t="s">
        <v>283</v>
      </c>
      <c r="J29" s="41">
        <v>17249</v>
      </c>
      <c r="K29" s="41">
        <v>0.52</v>
      </c>
      <c r="L29" s="41"/>
      <c r="M29" s="42">
        <v>2.7</v>
      </c>
      <c r="N29" s="42">
        <v>2.7</v>
      </c>
      <c r="O29" s="43">
        <v>8969.48</v>
      </c>
      <c r="P29" s="44">
        <v>60879.11</v>
      </c>
      <c r="Q29" s="44">
        <v>60879.11</v>
      </c>
      <c r="R29" s="45">
        <v>0</v>
      </c>
      <c r="S29" s="46">
        <v>0</v>
      </c>
      <c r="T29" s="39">
        <f t="shared" si="19"/>
        <v>25</v>
      </c>
      <c r="U29" s="47">
        <f t="shared" si="20"/>
        <v>0.21021587642523495</v>
      </c>
      <c r="V29" s="48">
        <f t="shared" si="21"/>
        <v>0</v>
      </c>
      <c r="W29" s="49">
        <f t="shared" si="22"/>
        <v>8.4086350570093983E-3</v>
      </c>
      <c r="X29" s="44">
        <f t="shared" si="23"/>
        <v>1754.5818640399739</v>
      </c>
      <c r="Y29" s="44">
        <f t="shared" si="24"/>
        <v>0</v>
      </c>
      <c r="Z29" s="44">
        <f t="shared" si="25"/>
        <v>14669.139407923712</v>
      </c>
      <c r="AA29" s="50">
        <f t="shared" si="26"/>
        <v>62633.691864039974</v>
      </c>
      <c r="AB29" s="51">
        <f t="shared" si="27"/>
        <v>13713.320938509592</v>
      </c>
      <c r="AC29" s="44">
        <f t="shared" si="28"/>
        <v>58552.57723103671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2.0508206305871441</v>
      </c>
      <c r="AG29" s="44">
        <f t="shared" si="31"/>
        <v>18394.794629638778</v>
      </c>
      <c r="AH29" s="52">
        <f>HLOOKUP(I29,ElecAvoidedCostsWOCC!$A$5:$Q$50,T29+1,FALSE)</f>
        <v>2.0508206305871441</v>
      </c>
      <c r="AI29" s="44">
        <f t="shared" si="32"/>
        <v>0</v>
      </c>
      <c r="AJ29" s="44">
        <f t="shared" si="33"/>
        <v>18394.794629638778</v>
      </c>
      <c r="AK29" s="44">
        <f>HLOOKUP(I29,ElecAvoidedCostsWOCC!$A$5:$Q$50,G29+1,FALSE)*J29*L29</f>
        <v>0</v>
      </c>
      <c r="AL29" s="44">
        <f t="shared" si="34"/>
        <v>18394.794629638778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18394.794629638778</v>
      </c>
      <c r="AN29" s="48">
        <f t="shared" si="35"/>
        <v>20234.274092602656</v>
      </c>
      <c r="AO29" s="47">
        <f t="shared" si="36"/>
        <v>1.3413814722284172</v>
      </c>
      <c r="AP29" s="47">
        <f t="shared" si="37"/>
        <v>0.34557444009274391</v>
      </c>
    </row>
    <row r="30" spans="1:42">
      <c r="B30" s="97" t="s">
        <v>74</v>
      </c>
      <c r="C30" s="100">
        <v>18230611</v>
      </c>
      <c r="D30" s="100" t="s">
        <v>75</v>
      </c>
      <c r="E30" s="38" t="s">
        <v>1524</v>
      </c>
      <c r="F30" s="39" t="s">
        <v>1525</v>
      </c>
      <c r="G30" s="39">
        <v>45</v>
      </c>
      <c r="H30" s="39"/>
      <c r="I30" s="40" t="s">
        <v>283</v>
      </c>
      <c r="J30" s="41">
        <v>24148</v>
      </c>
      <c r="K30" s="41">
        <v>0.4</v>
      </c>
      <c r="L30" s="41"/>
      <c r="M30" s="42">
        <v>2.2000000000000002</v>
      </c>
      <c r="N30" s="42">
        <v>2.2000000000000002</v>
      </c>
      <c r="O30" s="43">
        <v>9659.2000000000007</v>
      </c>
      <c r="P30" s="44">
        <v>73020.17</v>
      </c>
      <c r="Q30" s="44">
        <v>73020.17</v>
      </c>
      <c r="R30" s="45">
        <v>0</v>
      </c>
      <c r="S30" s="46">
        <v>0</v>
      </c>
      <c r="T30" s="39">
        <f t="shared" si="19"/>
        <v>45</v>
      </c>
      <c r="U30" s="47">
        <f t="shared" si="20"/>
        <v>0.40748526652826406</v>
      </c>
      <c r="V30" s="48">
        <f t="shared" si="21"/>
        <v>0</v>
      </c>
      <c r="W30" s="49">
        <f t="shared" si="22"/>
        <v>9.0552281450725341E-3</v>
      </c>
      <c r="X30" s="44">
        <f t="shared" si="23"/>
        <v>1889.5027516795756</v>
      </c>
      <c r="Y30" s="44">
        <f t="shared" si="24"/>
        <v>0</v>
      </c>
      <c r="Z30" s="44">
        <f t="shared" si="25"/>
        <v>15797.142238905348</v>
      </c>
      <c r="AA30" s="50">
        <f t="shared" si="26"/>
        <v>74909.67275167958</v>
      </c>
      <c r="AB30" s="51">
        <f t="shared" si="27"/>
        <v>14767.824847064921</v>
      </c>
      <c r="AC30" s="44">
        <f t="shared" si="28"/>
        <v>70028.674162549854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3.4276422079642828</v>
      </c>
      <c r="AG30" s="44">
        <f t="shared" si="31"/>
        <v>33108.281615168606</v>
      </c>
      <c r="AH30" s="52">
        <f>HLOOKUP(I30,ElecAvoidedCostsWOCC!$A$5:$Q$50,T30+1,FALSE)</f>
        <v>3.4276422079642828</v>
      </c>
      <c r="AI30" s="44">
        <f t="shared" si="32"/>
        <v>0</v>
      </c>
      <c r="AJ30" s="44">
        <f t="shared" si="33"/>
        <v>33108.281615168606</v>
      </c>
      <c r="AK30" s="44">
        <f>HLOOKUP(I30,ElecAvoidedCostsWOCC!$A$5:$Q$50,G30+1,FALSE)*J30*L30</f>
        <v>0</v>
      </c>
      <c r="AL30" s="44">
        <f t="shared" si="34"/>
        <v>33108.281615168606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33108.281615168606</v>
      </c>
      <c r="AN30" s="48">
        <f t="shared" si="35"/>
        <v>36419.109776685473</v>
      </c>
      <c r="AO30" s="47">
        <f t="shared" si="36"/>
        <v>2.2419199819903617</v>
      </c>
      <c r="AP30" s="47">
        <f t="shared" si="37"/>
        <v>0.52005996418195499</v>
      </c>
    </row>
    <row r="31" spans="1:42">
      <c r="B31" s="97" t="s">
        <v>74</v>
      </c>
      <c r="C31" s="100">
        <v>18230611</v>
      </c>
      <c r="D31" s="100" t="s">
        <v>75</v>
      </c>
      <c r="E31" s="38" t="s">
        <v>1528</v>
      </c>
      <c r="F31" s="39" t="s">
        <v>1529</v>
      </c>
      <c r="G31" s="39">
        <v>25</v>
      </c>
      <c r="H31" s="39"/>
      <c r="I31" s="40" t="s">
        <v>283</v>
      </c>
      <c r="J31" s="41">
        <v>7160</v>
      </c>
      <c r="K31" s="41">
        <v>0.37</v>
      </c>
      <c r="L31" s="41"/>
      <c r="M31" s="42">
        <v>1.84</v>
      </c>
      <c r="N31" s="42">
        <v>1.84</v>
      </c>
      <c r="O31" s="43">
        <v>2649.2</v>
      </c>
      <c r="P31" s="44">
        <v>15596.78</v>
      </c>
      <c r="Q31" s="44">
        <v>15596.78</v>
      </c>
      <c r="R31" s="45">
        <v>0</v>
      </c>
      <c r="S31" s="46">
        <v>0</v>
      </c>
      <c r="T31" s="39">
        <f t="shared" si="19"/>
        <v>25</v>
      </c>
      <c r="U31" s="47">
        <f t="shared" si="20"/>
        <v>6.2088760978978981E-2</v>
      </c>
      <c r="V31" s="48">
        <f t="shared" si="21"/>
        <v>0</v>
      </c>
      <c r="W31" s="49">
        <f t="shared" si="22"/>
        <v>2.4835504391591593E-3</v>
      </c>
      <c r="X31" s="44">
        <f t="shared" si="23"/>
        <v>518.22828906633367</v>
      </c>
      <c r="Y31" s="44">
        <f t="shared" si="24"/>
        <v>0</v>
      </c>
      <c r="Z31" s="44">
        <f t="shared" si="25"/>
        <v>4332.6351270610439</v>
      </c>
      <c r="AA31" s="50">
        <f t="shared" si="26"/>
        <v>16115.008289066334</v>
      </c>
      <c r="AB31" s="51">
        <f t="shared" si="27"/>
        <v>4050.3273133224675</v>
      </c>
      <c r="AC31" s="44">
        <f t="shared" si="28"/>
        <v>15064.979236296469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2.0508206305871441</v>
      </c>
      <c r="AG31" s="44">
        <f t="shared" si="31"/>
        <v>5433.0340145514629</v>
      </c>
      <c r="AH31" s="52">
        <f>HLOOKUP(I31,ElecAvoidedCostsWOCC!$A$5:$Q$50,T31+1,FALSE)</f>
        <v>2.0508206305871441</v>
      </c>
      <c r="AI31" s="44">
        <f t="shared" si="32"/>
        <v>0</v>
      </c>
      <c r="AJ31" s="44">
        <f t="shared" si="33"/>
        <v>5433.0340145514629</v>
      </c>
      <c r="AK31" s="44">
        <f>HLOOKUP(I31,ElecAvoidedCostsWOCC!$A$5:$Q$50,G31+1,FALSE)*J31*L31</f>
        <v>0</v>
      </c>
      <c r="AL31" s="44">
        <f t="shared" si="34"/>
        <v>5433.0340145514629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5433.034014551462</v>
      </c>
      <c r="AN31" s="48">
        <f t="shared" si="35"/>
        <v>5976.3374160066087</v>
      </c>
      <c r="AO31" s="47">
        <f t="shared" si="36"/>
        <v>1.3413814722284174</v>
      </c>
      <c r="AP31" s="47">
        <f t="shared" si="37"/>
        <v>0.39670399290081026</v>
      </c>
    </row>
    <row r="32" spans="1:42">
      <c r="B32" s="97" t="s">
        <v>74</v>
      </c>
      <c r="C32" s="100">
        <v>18230611</v>
      </c>
      <c r="D32" s="100" t="s">
        <v>75</v>
      </c>
      <c r="E32" s="38" t="s">
        <v>1530</v>
      </c>
      <c r="F32" s="39" t="s">
        <v>1531</v>
      </c>
      <c r="G32" s="39">
        <v>45</v>
      </c>
      <c r="H32" s="39"/>
      <c r="I32" s="40" t="s">
        <v>281</v>
      </c>
      <c r="J32" s="41">
        <v>19187</v>
      </c>
      <c r="K32" s="41">
        <v>2.0499999999999998</v>
      </c>
      <c r="L32" s="41"/>
      <c r="M32" s="42">
        <v>2.75</v>
      </c>
      <c r="N32" s="42">
        <v>2.75</v>
      </c>
      <c r="O32" s="43">
        <v>39333.35</v>
      </c>
      <c r="P32" s="44">
        <v>68593.52</v>
      </c>
      <c r="Q32" s="44">
        <v>68593.52</v>
      </c>
      <c r="R32" s="45">
        <v>0</v>
      </c>
      <c r="S32" s="46">
        <v>0</v>
      </c>
      <c r="T32" s="39">
        <f t="shared" si="19"/>
        <v>45</v>
      </c>
      <c r="U32" s="47">
        <f t="shared" si="20"/>
        <v>1.6593258870506347</v>
      </c>
      <c r="V32" s="48">
        <f t="shared" si="21"/>
        <v>0</v>
      </c>
      <c r="W32" s="49">
        <f t="shared" si="22"/>
        <v>3.6873908601125216E-2</v>
      </c>
      <c r="X32" s="44">
        <f t="shared" si="23"/>
        <v>7694.2679577786794</v>
      </c>
      <c r="Y32" s="44">
        <f t="shared" si="24"/>
        <v>0</v>
      </c>
      <c r="Z32" s="44">
        <f t="shared" si="25"/>
        <v>64327.741912647791</v>
      </c>
      <c r="AA32" s="50">
        <f t="shared" si="26"/>
        <v>76287.787957778681</v>
      </c>
      <c r="AB32" s="51">
        <f t="shared" si="27"/>
        <v>60136.245594697379</v>
      </c>
      <c r="AC32" s="44">
        <f t="shared" si="28"/>
        <v>71316.993510123095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3.1346149049506007</v>
      </c>
      <c r="AG32" s="44">
        <f t="shared" si="31"/>
        <v>123294.9051716387</v>
      </c>
      <c r="AH32" s="52">
        <f>HLOOKUP(I32,ElecAvoidedCostsWOCC!$A$5:$Q$50,T32+1,FALSE)</f>
        <v>3.1346149049506007</v>
      </c>
      <c r="AI32" s="44">
        <f t="shared" si="32"/>
        <v>0</v>
      </c>
      <c r="AJ32" s="44">
        <f t="shared" si="33"/>
        <v>123294.9051716387</v>
      </c>
      <c r="AK32" s="44">
        <f>HLOOKUP(I32,ElecAvoidedCostsWOCC!$A$5:$Q$50,G32+1,FALSE)*J32*L32</f>
        <v>0</v>
      </c>
      <c r="AL32" s="44">
        <f t="shared" si="34"/>
        <v>123294.9051716387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123294.90517163869</v>
      </c>
      <c r="AN32" s="48">
        <f t="shared" si="35"/>
        <v>135624.39568880256</v>
      </c>
      <c r="AO32" s="47">
        <f t="shared" si="36"/>
        <v>2.0502594392509006</v>
      </c>
      <c r="AP32" s="47">
        <f t="shared" si="37"/>
        <v>1.9017121868654117</v>
      </c>
    </row>
    <row r="33" spans="2:42">
      <c r="B33" s="97" t="s">
        <v>74</v>
      </c>
      <c r="C33" s="100">
        <v>18230611</v>
      </c>
      <c r="D33" s="100" t="s">
        <v>75</v>
      </c>
      <c r="E33" s="38" t="s">
        <v>1532</v>
      </c>
      <c r="F33" s="39" t="s">
        <v>1533</v>
      </c>
      <c r="G33" s="39">
        <v>45</v>
      </c>
      <c r="H33" s="39"/>
      <c r="I33" s="40" t="s">
        <v>283</v>
      </c>
      <c r="J33" s="41">
        <v>7136</v>
      </c>
      <c r="K33" s="41">
        <v>0.83</v>
      </c>
      <c r="L33" s="41"/>
      <c r="M33" s="42">
        <v>2.75</v>
      </c>
      <c r="N33" s="42">
        <v>2.75</v>
      </c>
      <c r="O33" s="43">
        <v>5922.88</v>
      </c>
      <c r="P33" s="44">
        <v>26462.720000000001</v>
      </c>
      <c r="Q33" s="44">
        <v>26462.720000000001</v>
      </c>
      <c r="R33" s="45">
        <v>0</v>
      </c>
      <c r="S33" s="46">
        <v>0</v>
      </c>
      <c r="T33" s="39">
        <f t="shared" si="19"/>
        <v>45</v>
      </c>
      <c r="U33" s="47">
        <f t="shared" si="20"/>
        <v>0.24986399861426664</v>
      </c>
      <c r="V33" s="48">
        <f t="shared" si="21"/>
        <v>0</v>
      </c>
      <c r="W33" s="49">
        <f t="shared" si="22"/>
        <v>5.5525333025392585E-3</v>
      </c>
      <c r="X33" s="44">
        <f t="shared" si="23"/>
        <v>1158.6154192757085</v>
      </c>
      <c r="Y33" s="44">
        <f t="shared" si="24"/>
        <v>0</v>
      </c>
      <c r="Z33" s="44">
        <f t="shared" si="25"/>
        <v>9686.5763027960602</v>
      </c>
      <c r="AA33" s="50">
        <f t="shared" si="26"/>
        <v>27621.335419275711</v>
      </c>
      <c r="AB33" s="51">
        <f t="shared" si="27"/>
        <v>9055.4139504497143</v>
      </c>
      <c r="AC33" s="44">
        <f t="shared" si="28"/>
        <v>25821.571860592416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3.4276422079642828</v>
      </c>
      <c r="AG33" s="44">
        <f t="shared" si="31"/>
        <v>20301.51348070749</v>
      </c>
      <c r="AH33" s="52">
        <f>HLOOKUP(I33,ElecAvoidedCostsWOCC!$A$5:$Q$50,T33+1,FALSE)</f>
        <v>3.4276422079642828</v>
      </c>
      <c r="AI33" s="44">
        <f t="shared" si="32"/>
        <v>0</v>
      </c>
      <c r="AJ33" s="44">
        <f t="shared" si="33"/>
        <v>20301.51348070749</v>
      </c>
      <c r="AK33" s="44">
        <f>HLOOKUP(I33,ElecAvoidedCostsWOCC!$A$5:$Q$50,G33+1,FALSE)*J33*L33</f>
        <v>0</v>
      </c>
      <c r="AL33" s="44">
        <f t="shared" si="34"/>
        <v>20301.51348070749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20301.51348070749</v>
      </c>
      <c r="AN33" s="48">
        <f t="shared" si="35"/>
        <v>22331.664828778241</v>
      </c>
      <c r="AO33" s="47">
        <f t="shared" si="36"/>
        <v>2.2419199819903612</v>
      </c>
      <c r="AP33" s="47">
        <f t="shared" si="37"/>
        <v>0.8648452909584371</v>
      </c>
    </row>
    <row r="34" spans="2:42">
      <c r="B34" s="97" t="s">
        <v>74</v>
      </c>
      <c r="C34" s="100">
        <v>18230611</v>
      </c>
      <c r="D34" s="100" t="s">
        <v>75</v>
      </c>
      <c r="E34" s="38" t="s">
        <v>1536</v>
      </c>
      <c r="F34" s="39" t="s">
        <v>1537</v>
      </c>
      <c r="G34" s="39">
        <v>25</v>
      </c>
      <c r="H34" s="39"/>
      <c r="I34" s="40" t="s">
        <v>283</v>
      </c>
      <c r="J34" s="41">
        <v>-383</v>
      </c>
      <c r="K34" s="41">
        <v>0.33</v>
      </c>
      <c r="L34" s="41"/>
      <c r="M34" s="42">
        <v>2.0299999999999998</v>
      </c>
      <c r="N34" s="42">
        <v>2.0299999999999998</v>
      </c>
      <c r="O34" s="43">
        <v>-126.39</v>
      </c>
      <c r="P34" s="44">
        <v>-1228.57</v>
      </c>
      <c r="Q34" s="44">
        <v>-1228.57</v>
      </c>
      <c r="R34" s="45">
        <v>0</v>
      </c>
      <c r="S34" s="46">
        <v>0</v>
      </c>
      <c r="T34" s="39">
        <f t="shared" si="19"/>
        <v>25</v>
      </c>
      <c r="U34" s="47">
        <f t="shared" si="20"/>
        <v>-2.9621766949015382E-3</v>
      </c>
      <c r="V34" s="48">
        <f t="shared" si="21"/>
        <v>0</v>
      </c>
      <c r="W34" s="49">
        <f t="shared" si="22"/>
        <v>-1.1848706779606152E-4</v>
      </c>
      <c r="X34" s="44">
        <f t="shared" si="23"/>
        <v>-24.72401987584702</v>
      </c>
      <c r="Y34" s="44">
        <f t="shared" si="24"/>
        <v>0</v>
      </c>
      <c r="Z34" s="44">
        <f t="shared" si="25"/>
        <v>-206.70457259144098</v>
      </c>
      <c r="AA34" s="50">
        <f t="shared" si="26"/>
        <v>-1253.294019875847</v>
      </c>
      <c r="AB34" s="51">
        <f t="shared" si="27"/>
        <v>-193.23602186729079</v>
      </c>
      <c r="AC34" s="44">
        <f t="shared" si="28"/>
        <v>-1171.6313170756725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2.0508206305871441</v>
      </c>
      <c r="AG34" s="44">
        <f t="shared" si="31"/>
        <v>-259.20321949990915</v>
      </c>
      <c r="AH34" s="52">
        <f>HLOOKUP(I34,ElecAvoidedCostsWOCC!$A$5:$Q$50,T34+1,FALSE)</f>
        <v>2.0508206305871441</v>
      </c>
      <c r="AI34" s="44">
        <f t="shared" si="32"/>
        <v>0</v>
      </c>
      <c r="AJ34" s="44">
        <f t="shared" si="33"/>
        <v>-259.20321949990915</v>
      </c>
      <c r="AK34" s="44">
        <f>HLOOKUP(I34,ElecAvoidedCostsWOCC!$A$5:$Q$50,G34+1,FALSE)*J34*L34</f>
        <v>0</v>
      </c>
      <c r="AL34" s="44">
        <f t="shared" si="34"/>
        <v>-259.20321949990915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-259.20321949990915</v>
      </c>
      <c r="AN34" s="48">
        <f t="shared" si="35"/>
        <v>-285.12354144990007</v>
      </c>
      <c r="AO34" s="47">
        <f t="shared" si="36"/>
        <v>1.3413814722284172</v>
      </c>
      <c r="AP34" s="47">
        <f t="shared" si="37"/>
        <v>0.24335602616150001</v>
      </c>
    </row>
    <row r="35" spans="2:42">
      <c r="B35" s="97" t="s">
        <v>74</v>
      </c>
      <c r="C35" s="100">
        <v>18230611</v>
      </c>
      <c r="D35" s="100" t="s">
        <v>75</v>
      </c>
      <c r="E35" s="38" t="s">
        <v>1538</v>
      </c>
      <c r="F35" s="39" t="s">
        <v>1537</v>
      </c>
      <c r="G35" s="39">
        <v>25</v>
      </c>
      <c r="H35" s="39"/>
      <c r="I35" s="40" t="s">
        <v>283</v>
      </c>
      <c r="J35" s="41">
        <v>14362</v>
      </c>
      <c r="K35" s="41">
        <v>0.92</v>
      </c>
      <c r="L35" s="41"/>
      <c r="M35" s="42">
        <v>2.0299999999999998</v>
      </c>
      <c r="N35" s="42">
        <v>2.0299999999999998</v>
      </c>
      <c r="O35" s="43">
        <v>13213.04</v>
      </c>
      <c r="P35" s="44">
        <v>36086.21</v>
      </c>
      <c r="Q35" s="44">
        <v>36086.21</v>
      </c>
      <c r="R35" s="45">
        <v>0</v>
      </c>
      <c r="S35" s="46">
        <v>0</v>
      </c>
      <c r="T35" s="39">
        <f t="shared" si="19"/>
        <v>25</v>
      </c>
      <c r="U35" s="47">
        <f t="shared" si="20"/>
        <v>0.30967132808609715</v>
      </c>
      <c r="V35" s="48">
        <f t="shared" si="21"/>
        <v>0</v>
      </c>
      <c r="W35" s="49">
        <f t="shared" si="22"/>
        <v>1.2386853123443887E-2</v>
      </c>
      <c r="X35" s="44">
        <f t="shared" si="23"/>
        <v>2584.6939123376987</v>
      </c>
      <c r="Y35" s="44">
        <f t="shared" si="24"/>
        <v>0</v>
      </c>
      <c r="Z35" s="44">
        <f t="shared" si="25"/>
        <v>21609.271191024713</v>
      </c>
      <c r="AA35" s="50">
        <f t="shared" si="26"/>
        <v>38670.903912337701</v>
      </c>
      <c r="AB35" s="51">
        <f t="shared" si="27"/>
        <v>20201.244452673378</v>
      </c>
      <c r="AC35" s="44">
        <f t="shared" si="28"/>
        <v>36151.167535138542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2.0508206305871441</v>
      </c>
      <c r="AG35" s="44">
        <f t="shared" si="31"/>
        <v>27097.575024773159</v>
      </c>
      <c r="AH35" s="52">
        <f>HLOOKUP(I35,ElecAvoidedCostsWOCC!$A$5:$Q$50,T35+1,FALSE)</f>
        <v>2.0508206305871441</v>
      </c>
      <c r="AI35" s="44">
        <f t="shared" si="32"/>
        <v>0</v>
      </c>
      <c r="AJ35" s="44">
        <f t="shared" si="33"/>
        <v>27097.575024773159</v>
      </c>
      <c r="AK35" s="44">
        <f>HLOOKUP(I35,ElecAvoidedCostsWOCC!$A$5:$Q$50,G35+1,FALSE)*J35*L35</f>
        <v>0</v>
      </c>
      <c r="AL35" s="44">
        <f t="shared" si="34"/>
        <v>27097.575024773159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27097.575024773159</v>
      </c>
      <c r="AN35" s="48">
        <f t="shared" si="35"/>
        <v>29807.332527250477</v>
      </c>
      <c r="AO35" s="47">
        <f t="shared" si="36"/>
        <v>1.3413814722284172</v>
      </c>
      <c r="AP35" s="47">
        <f t="shared" si="37"/>
        <v>0.82451922191110627</v>
      </c>
    </row>
    <row r="36" spans="2:42">
      <c r="B36" s="97" t="s">
        <v>74</v>
      </c>
      <c r="C36" s="100">
        <v>18230611</v>
      </c>
      <c r="D36" s="100" t="s">
        <v>75</v>
      </c>
      <c r="E36" s="38" t="s">
        <v>1541</v>
      </c>
      <c r="F36" s="39" t="s">
        <v>1542</v>
      </c>
      <c r="G36" s="39">
        <v>45</v>
      </c>
      <c r="H36" s="39"/>
      <c r="I36" s="40" t="s">
        <v>283</v>
      </c>
      <c r="J36" s="41">
        <v>3293</v>
      </c>
      <c r="K36" s="41">
        <v>1.35</v>
      </c>
      <c r="L36" s="41"/>
      <c r="M36" s="42">
        <v>2.4300000000000002</v>
      </c>
      <c r="N36" s="42">
        <v>2.4300000000000002</v>
      </c>
      <c r="O36" s="43">
        <v>4445.55</v>
      </c>
      <c r="P36" s="44">
        <v>11767.55</v>
      </c>
      <c r="Q36" s="44">
        <v>11767.55</v>
      </c>
      <c r="R36" s="45">
        <v>0</v>
      </c>
      <c r="S36" s="46">
        <v>0</v>
      </c>
      <c r="T36" s="39">
        <f t="shared" si="19"/>
        <v>45</v>
      </c>
      <c r="U36" s="47">
        <f t="shared" si="20"/>
        <v>0.18754101029223166</v>
      </c>
      <c r="V36" s="48">
        <f t="shared" si="21"/>
        <v>0</v>
      </c>
      <c r="W36" s="49">
        <f t="shared" si="22"/>
        <v>4.167578006494037E-3</v>
      </c>
      <c r="X36" s="44">
        <f t="shared" si="23"/>
        <v>869.62470574469285</v>
      </c>
      <c r="Y36" s="44">
        <f t="shared" si="24"/>
        <v>0</v>
      </c>
      <c r="Z36" s="44">
        <f t="shared" si="25"/>
        <v>7270.4764038601188</v>
      </c>
      <c r="AA36" s="50">
        <f t="shared" si="26"/>
        <v>12637.174705744692</v>
      </c>
      <c r="AB36" s="51">
        <f t="shared" si="27"/>
        <v>6796.7433896046723</v>
      </c>
      <c r="AC36" s="44">
        <f t="shared" si="28"/>
        <v>11813.755918243143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3.4276422079642828</v>
      </c>
      <c r="AG36" s="44">
        <f t="shared" si="31"/>
        <v>15237.75481761562</v>
      </c>
      <c r="AH36" s="52">
        <f>HLOOKUP(I36,ElecAvoidedCostsWOCC!$A$5:$Q$50,T36+1,FALSE)</f>
        <v>3.4276422079642828</v>
      </c>
      <c r="AI36" s="44">
        <f t="shared" si="32"/>
        <v>0</v>
      </c>
      <c r="AJ36" s="44">
        <f t="shared" si="33"/>
        <v>15237.75481761562</v>
      </c>
      <c r="AK36" s="44">
        <f>HLOOKUP(I36,ElecAvoidedCostsWOCC!$A$5:$Q$50,G36+1,FALSE)*J36*L36</f>
        <v>0</v>
      </c>
      <c r="AL36" s="44">
        <f t="shared" si="34"/>
        <v>15237.75481761562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15237.75481761562</v>
      </c>
      <c r="AN36" s="48">
        <f t="shared" si="35"/>
        <v>16761.530299377184</v>
      </c>
      <c r="AO36" s="47">
        <f t="shared" si="36"/>
        <v>2.2419199819903621</v>
      </c>
      <c r="AP36" s="47">
        <f t="shared" si="37"/>
        <v>1.4188146780223845</v>
      </c>
    </row>
    <row r="37" spans="2:42">
      <c r="B37" s="97" t="s">
        <v>74</v>
      </c>
      <c r="C37" s="100">
        <v>18230611</v>
      </c>
      <c r="D37" s="100" t="s">
        <v>75</v>
      </c>
      <c r="E37" s="38" t="s">
        <v>1545</v>
      </c>
      <c r="F37" s="39" t="s">
        <v>1546</v>
      </c>
      <c r="G37" s="39">
        <v>45</v>
      </c>
      <c r="H37" s="39"/>
      <c r="I37" s="40" t="s">
        <v>283</v>
      </c>
      <c r="J37" s="41">
        <v>5472</v>
      </c>
      <c r="K37" s="41">
        <v>0.36</v>
      </c>
      <c r="L37" s="41"/>
      <c r="M37" s="42">
        <v>1.59</v>
      </c>
      <c r="N37" s="42">
        <v>1.59</v>
      </c>
      <c r="O37" s="43">
        <v>1969.92</v>
      </c>
      <c r="P37" s="44">
        <v>14191.42</v>
      </c>
      <c r="Q37" s="44">
        <v>14191.42</v>
      </c>
      <c r="R37" s="45">
        <v>0</v>
      </c>
      <c r="S37" s="46">
        <v>0</v>
      </c>
      <c r="T37" s="39">
        <f t="shared" si="19"/>
        <v>45</v>
      </c>
      <c r="U37" s="47">
        <f t="shared" si="20"/>
        <v>8.3103505076958531E-2</v>
      </c>
      <c r="V37" s="48">
        <f t="shared" si="21"/>
        <v>0</v>
      </c>
      <c r="W37" s="49">
        <f t="shared" si="22"/>
        <v>1.846744557265745E-3</v>
      </c>
      <c r="X37" s="44">
        <f t="shared" si="23"/>
        <v>385.34964185322065</v>
      </c>
      <c r="Y37" s="44">
        <f t="shared" si="24"/>
        <v>0</v>
      </c>
      <c r="Z37" s="44">
        <f t="shared" si="25"/>
        <v>3221.706397969233</v>
      </c>
      <c r="AA37" s="50">
        <f t="shared" si="26"/>
        <v>14576.769641853221</v>
      </c>
      <c r="AB37" s="51">
        <f t="shared" si="27"/>
        <v>3011.784984546352</v>
      </c>
      <c r="AC37" s="44">
        <f t="shared" si="28"/>
        <v>13626.969843744246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3.4276422079642828</v>
      </c>
      <c r="AG37" s="44">
        <f t="shared" si="31"/>
        <v>6752.1809383130003</v>
      </c>
      <c r="AH37" s="52">
        <f>HLOOKUP(I37,ElecAvoidedCostsWOCC!$A$5:$Q$50,T37+1,FALSE)</f>
        <v>3.4276422079642828</v>
      </c>
      <c r="AI37" s="44">
        <f t="shared" si="32"/>
        <v>0</v>
      </c>
      <c r="AJ37" s="44">
        <f t="shared" si="33"/>
        <v>6752.1809383130003</v>
      </c>
      <c r="AK37" s="44">
        <f>HLOOKUP(I37,ElecAvoidedCostsWOCC!$A$5:$Q$50,G37+1,FALSE)*J37*L37</f>
        <v>0</v>
      </c>
      <c r="AL37" s="44">
        <f t="shared" si="34"/>
        <v>6752.1809383130003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6752.1809383129994</v>
      </c>
      <c r="AN37" s="48">
        <f t="shared" si="35"/>
        <v>7427.3990321442998</v>
      </c>
      <c r="AO37" s="47">
        <f t="shared" si="36"/>
        <v>2.2419199819903617</v>
      </c>
      <c r="AP37" s="47">
        <f t="shared" si="37"/>
        <v>0.54505140301268129</v>
      </c>
    </row>
    <row r="38" spans="2:42">
      <c r="B38" s="97" t="s">
        <v>74</v>
      </c>
      <c r="C38" s="100">
        <v>18230611</v>
      </c>
      <c r="D38" s="100" t="s">
        <v>75</v>
      </c>
      <c r="E38" s="38" t="s">
        <v>1549</v>
      </c>
      <c r="F38" s="39" t="s">
        <v>1550</v>
      </c>
      <c r="G38" s="39">
        <v>45</v>
      </c>
      <c r="H38" s="39"/>
      <c r="I38" s="40" t="s">
        <v>283</v>
      </c>
      <c r="J38" s="41">
        <v>8333</v>
      </c>
      <c r="K38" s="41">
        <v>0.17</v>
      </c>
      <c r="L38" s="41"/>
      <c r="M38" s="42">
        <v>1.29</v>
      </c>
      <c r="N38" s="42">
        <v>1.29</v>
      </c>
      <c r="O38" s="43">
        <v>1416.61</v>
      </c>
      <c r="P38" s="44">
        <v>16678.61</v>
      </c>
      <c r="Q38" s="44">
        <v>16678.61</v>
      </c>
      <c r="R38" s="45">
        <v>0</v>
      </c>
      <c r="S38" s="46">
        <v>0</v>
      </c>
      <c r="T38" s="39">
        <f t="shared" si="19"/>
        <v>45</v>
      </c>
      <c r="U38" s="47">
        <f t="shared" si="20"/>
        <v>5.9761440224511755E-2</v>
      </c>
      <c r="V38" s="48">
        <f t="shared" si="21"/>
        <v>0</v>
      </c>
      <c r="W38" s="49">
        <f t="shared" si="22"/>
        <v>1.3280320049891502E-3</v>
      </c>
      <c r="X38" s="44">
        <f t="shared" si="23"/>
        <v>277.11285541833723</v>
      </c>
      <c r="Y38" s="44">
        <f t="shared" si="24"/>
        <v>0</v>
      </c>
      <c r="Z38" s="44">
        <f t="shared" si="25"/>
        <v>2316.7953523123756</v>
      </c>
      <c r="AA38" s="50">
        <f t="shared" si="26"/>
        <v>16955.722855418338</v>
      </c>
      <c r="AB38" s="51">
        <f t="shared" si="27"/>
        <v>2165.8365451176737</v>
      </c>
      <c r="AC38" s="44">
        <f t="shared" si="28"/>
        <v>15850.914139869437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3.4276422079642828</v>
      </c>
      <c r="AG38" s="44">
        <f t="shared" si="31"/>
        <v>4855.6322282242827</v>
      </c>
      <c r="AH38" s="52">
        <f>HLOOKUP(I38,ElecAvoidedCostsWOCC!$A$5:$Q$50,T38+1,FALSE)</f>
        <v>3.4276422079642828</v>
      </c>
      <c r="AI38" s="44">
        <f t="shared" si="32"/>
        <v>0</v>
      </c>
      <c r="AJ38" s="44">
        <f t="shared" si="33"/>
        <v>4855.6322282242827</v>
      </c>
      <c r="AK38" s="44">
        <f>HLOOKUP(I38,ElecAvoidedCostsWOCC!$A$5:$Q$50,G38+1,FALSE)*J38*L38</f>
        <v>0</v>
      </c>
      <c r="AL38" s="44">
        <f t="shared" si="34"/>
        <v>4855.6322282242827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4855.6322282242827</v>
      </c>
      <c r="AN38" s="48">
        <f t="shared" si="35"/>
        <v>5341.1954510467112</v>
      </c>
      <c r="AO38" s="47">
        <f t="shared" si="36"/>
        <v>2.2419199819903617</v>
      </c>
      <c r="AP38" s="47">
        <f t="shared" si="37"/>
        <v>0.33696450589004995</v>
      </c>
    </row>
    <row r="39" spans="2:42">
      <c r="B39" s="97" t="s">
        <v>74</v>
      </c>
      <c r="C39" s="100">
        <v>18230611</v>
      </c>
      <c r="D39" s="100" t="s">
        <v>75</v>
      </c>
      <c r="E39" s="38" t="s">
        <v>1551</v>
      </c>
      <c r="F39" s="39" t="s">
        <v>1552</v>
      </c>
      <c r="G39" s="39"/>
      <c r="H39" s="39"/>
      <c r="I39" s="40"/>
      <c r="J39" s="41">
        <v>404</v>
      </c>
      <c r="K39" s="41">
        <v>0</v>
      </c>
      <c r="L39" s="41"/>
      <c r="M39" s="42">
        <v>15.288019801980198</v>
      </c>
      <c r="N39" s="42">
        <v>15.288019801980198</v>
      </c>
      <c r="O39" s="43">
        <v>0</v>
      </c>
      <c r="P39" s="44">
        <v>6176.36</v>
      </c>
      <c r="Q39" s="44">
        <v>6176.36</v>
      </c>
      <c r="R39" s="45">
        <v>0</v>
      </c>
      <c r="S39" s="46">
        <v>0</v>
      </c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6176.36</v>
      </c>
      <c r="AB39" s="51">
        <f t="shared" si="27"/>
        <v>0</v>
      </c>
      <c r="AC39" s="44">
        <f t="shared" si="28"/>
        <v>5773.917920912405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>
        <f t="shared" si="37"/>
        <v>0</v>
      </c>
    </row>
    <row r="40" spans="2:42">
      <c r="B40" s="97" t="s">
        <v>74</v>
      </c>
      <c r="C40" s="100">
        <v>18230611</v>
      </c>
      <c r="D40" s="100" t="s">
        <v>75</v>
      </c>
      <c r="E40" s="38" t="s">
        <v>1553</v>
      </c>
      <c r="F40" s="39" t="s">
        <v>1554</v>
      </c>
      <c r="G40" s="39"/>
      <c r="H40" s="39"/>
      <c r="I40" s="40"/>
      <c r="J40" s="41">
        <v>387</v>
      </c>
      <c r="K40" s="41">
        <v>0</v>
      </c>
      <c r="L40" s="41"/>
      <c r="M40" s="42">
        <v>14.944263565891474</v>
      </c>
      <c r="N40" s="42">
        <v>14.944263565891474</v>
      </c>
      <c r="O40" s="43">
        <v>0</v>
      </c>
      <c r="P40" s="44">
        <v>5783.43</v>
      </c>
      <c r="Q40" s="44">
        <v>5783.43</v>
      </c>
      <c r="R40" s="45">
        <v>0</v>
      </c>
      <c r="S40" s="46">
        <v>0</v>
      </c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5783.43</v>
      </c>
      <c r="AB40" s="51">
        <f t="shared" si="27"/>
        <v>0</v>
      </c>
      <c r="AC40" s="44">
        <f t="shared" si="28"/>
        <v>5406.5906328877254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>
        <f t="shared" si="37"/>
        <v>0</v>
      </c>
    </row>
    <row r="41" spans="2:42">
      <c r="B41" s="97" t="s">
        <v>74</v>
      </c>
      <c r="C41" s="100">
        <v>18230611</v>
      </c>
      <c r="D41" s="100" t="s">
        <v>75</v>
      </c>
      <c r="E41" s="38" t="s">
        <v>1555</v>
      </c>
      <c r="F41" s="39" t="s">
        <v>1556</v>
      </c>
      <c r="G41" s="39"/>
      <c r="H41" s="39"/>
      <c r="I41" s="40" t="s">
        <v>283</v>
      </c>
      <c r="J41" s="41">
        <v>1</v>
      </c>
      <c r="K41" s="41">
        <v>0</v>
      </c>
      <c r="L41" s="41"/>
      <c r="M41" s="42">
        <v>44.11</v>
      </c>
      <c r="N41" s="42">
        <v>44.11</v>
      </c>
      <c r="O41" s="43">
        <v>0</v>
      </c>
      <c r="P41" s="44">
        <v>44.11</v>
      </c>
      <c r="Q41" s="44">
        <v>44.11</v>
      </c>
      <c r="R41" s="45">
        <v>0</v>
      </c>
      <c r="S41" s="46">
        <v>0</v>
      </c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44.11</v>
      </c>
      <c r="AB41" s="51">
        <f t="shared" si="27"/>
        <v>0</v>
      </c>
      <c r="AC41" s="44">
        <f t="shared" si="28"/>
        <v>41.235860521641577</v>
      </c>
      <c r="AD41" s="44">
        <f t="shared" si="29"/>
        <v>0</v>
      </c>
      <c r="AE41" s="44">
        <f t="shared" si="30"/>
        <v>0</v>
      </c>
      <c r="AF41" s="52" t="str">
        <f>HLOOKUP(I41,ElecAvoidedCostsWOCC!$A$5:$Q$50,G41+1,FALSE)</f>
        <v>SF Space Heat</v>
      </c>
      <c r="AG41" s="44" t="e">
        <f t="shared" si="31"/>
        <v>#VALUE!</v>
      </c>
      <c r="AH41" s="52" t="str">
        <f>HLOOKUP(I41,ElecAvoidedCostsWOCC!$A$5:$Q$50,T41+1,FALSE)</f>
        <v>SF Space Heat</v>
      </c>
      <c r="AI41" s="44" t="e">
        <f t="shared" si="32"/>
        <v>#VALUE!</v>
      </c>
      <c r="AJ41" s="44" t="e">
        <f t="shared" si="33"/>
        <v>#VALUE!</v>
      </c>
      <c r="AK41" s="44" t="e">
        <f>HLOOKUP(I41,ElecAvoidedCostsWOCC!$A$5:$Q$50,G41+1,FALSE)*J41*L41</f>
        <v>#VALUE!</v>
      </c>
      <c r="AL41" s="44" t="e">
        <f t="shared" si="34"/>
        <v>#VALUE!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>
        <f t="shared" si="37"/>
        <v>0</v>
      </c>
    </row>
    <row r="42" spans="2:42">
      <c r="B42" s="97" t="s">
        <v>74</v>
      </c>
      <c r="C42" s="100">
        <v>18230611</v>
      </c>
      <c r="D42" s="100" t="s">
        <v>75</v>
      </c>
      <c r="E42" s="38" t="s">
        <v>1557</v>
      </c>
      <c r="F42" s="39" t="s">
        <v>1558</v>
      </c>
      <c r="G42" s="39"/>
      <c r="H42" s="39"/>
      <c r="I42" s="40" t="s">
        <v>283</v>
      </c>
      <c r="J42" s="41">
        <v>7</v>
      </c>
      <c r="K42" s="41">
        <v>0</v>
      </c>
      <c r="L42" s="41"/>
      <c r="M42" s="42">
        <v>113.33142857142857</v>
      </c>
      <c r="N42" s="42">
        <v>113.33142857142857</v>
      </c>
      <c r="O42" s="43">
        <v>0</v>
      </c>
      <c r="P42" s="44">
        <v>793.32</v>
      </c>
      <c r="Q42" s="44">
        <v>793.32</v>
      </c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793.32</v>
      </c>
      <c r="AB42" s="51">
        <f t="shared" si="27"/>
        <v>0</v>
      </c>
      <c r="AC42" s="44">
        <f t="shared" si="28"/>
        <v>741.62849397027207</v>
      </c>
      <c r="AD42" s="44">
        <f t="shared" si="29"/>
        <v>0</v>
      </c>
      <c r="AE42" s="44">
        <f t="shared" si="30"/>
        <v>0</v>
      </c>
      <c r="AF42" s="52" t="str">
        <f>HLOOKUP(I42,ElecAvoidedCostsWOCC!$A$5:$Q$50,G42+1,FALSE)</f>
        <v>SF Space Heat</v>
      </c>
      <c r="AG42" s="44" t="e">
        <f t="shared" si="31"/>
        <v>#VALUE!</v>
      </c>
      <c r="AH42" s="52" t="str">
        <f>HLOOKUP(I42,ElecAvoidedCostsWOCC!$A$5:$Q$50,T42+1,FALSE)</f>
        <v>SF Space Heat</v>
      </c>
      <c r="AI42" s="44" t="e">
        <f t="shared" si="32"/>
        <v>#VALUE!</v>
      </c>
      <c r="AJ42" s="44" t="e">
        <f t="shared" si="33"/>
        <v>#VALUE!</v>
      </c>
      <c r="AK42" s="44" t="e">
        <f>HLOOKUP(I42,ElecAvoidedCostsWOCC!$A$5:$Q$50,G42+1,FALSE)*J42*L42</f>
        <v>#VALUE!</v>
      </c>
      <c r="AL42" s="44" t="e">
        <f t="shared" si="34"/>
        <v>#VALUE!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>
        <f t="shared" si="37"/>
        <v>0</v>
      </c>
    </row>
    <row r="43" spans="2:42">
      <c r="B43" s="97" t="s">
        <v>74</v>
      </c>
      <c r="C43" s="100">
        <v>18230611</v>
      </c>
      <c r="D43" s="100" t="s">
        <v>75</v>
      </c>
      <c r="E43" s="38" t="s">
        <v>1559</v>
      </c>
      <c r="F43" s="39" t="s">
        <v>1560</v>
      </c>
      <c r="G43" s="39"/>
      <c r="H43" s="39"/>
      <c r="I43" s="40" t="s">
        <v>283</v>
      </c>
      <c r="J43" s="41">
        <v>13</v>
      </c>
      <c r="K43" s="41">
        <v>0</v>
      </c>
      <c r="L43" s="41"/>
      <c r="M43" s="42">
        <v>123.79230769230769</v>
      </c>
      <c r="N43" s="42">
        <v>123.79230769230769</v>
      </c>
      <c r="O43" s="43">
        <v>0</v>
      </c>
      <c r="P43" s="44">
        <v>1609.3</v>
      </c>
      <c r="Q43" s="44">
        <v>1609.3</v>
      </c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1609.3</v>
      </c>
      <c r="AB43" s="51">
        <f t="shared" si="27"/>
        <v>0</v>
      </c>
      <c r="AC43" s="44">
        <f t="shared" si="28"/>
        <v>1504.4404973357014</v>
      </c>
      <c r="AD43" s="44">
        <f t="shared" si="29"/>
        <v>0</v>
      </c>
      <c r="AE43" s="44">
        <f t="shared" si="30"/>
        <v>0</v>
      </c>
      <c r="AF43" s="52" t="str">
        <f>HLOOKUP(I43,ElecAvoidedCostsWOCC!$A$5:$Q$50,G43+1,FALSE)</f>
        <v>SF Space Heat</v>
      </c>
      <c r="AG43" s="44" t="e">
        <f t="shared" si="31"/>
        <v>#VALUE!</v>
      </c>
      <c r="AH43" s="52" t="str">
        <f>HLOOKUP(I43,ElecAvoidedCostsWOCC!$A$5:$Q$50,T43+1,FALSE)</f>
        <v>SF Space Heat</v>
      </c>
      <c r="AI43" s="44" t="e">
        <f t="shared" si="32"/>
        <v>#VALUE!</v>
      </c>
      <c r="AJ43" s="44" t="e">
        <f t="shared" si="33"/>
        <v>#VALUE!</v>
      </c>
      <c r="AK43" s="44" t="e">
        <f>HLOOKUP(I43,ElecAvoidedCostsWOCC!$A$5:$Q$50,G43+1,FALSE)*J43*L43</f>
        <v>#VALUE!</v>
      </c>
      <c r="AL43" s="44" t="e">
        <f t="shared" si="34"/>
        <v>#VALUE!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>
        <f t="shared" si="37"/>
        <v>0</v>
      </c>
    </row>
    <row r="44" spans="2:42">
      <c r="B44" s="97" t="s">
        <v>74</v>
      </c>
      <c r="C44" s="100">
        <v>18230611</v>
      </c>
      <c r="D44" s="100" t="s">
        <v>75</v>
      </c>
      <c r="E44" s="38" t="s">
        <v>1561</v>
      </c>
      <c r="F44" s="39" t="s">
        <v>1562</v>
      </c>
      <c r="G44" s="39">
        <v>45</v>
      </c>
      <c r="H44" s="39"/>
      <c r="I44" s="40" t="s">
        <v>277</v>
      </c>
      <c r="J44" s="41">
        <v>8</v>
      </c>
      <c r="K44" s="41">
        <v>131</v>
      </c>
      <c r="L44" s="41"/>
      <c r="M44" s="42">
        <v>708.1</v>
      </c>
      <c r="N44" s="42">
        <v>708.1</v>
      </c>
      <c r="O44" s="43">
        <v>1048</v>
      </c>
      <c r="P44" s="44">
        <v>10220</v>
      </c>
      <c r="Q44" s="44">
        <v>10220</v>
      </c>
      <c r="R44" s="45">
        <v>0</v>
      </c>
      <c r="S44" s="46">
        <v>0</v>
      </c>
      <c r="T44" s="39">
        <f t="shared" si="19"/>
        <v>45</v>
      </c>
      <c r="U44" s="47">
        <f t="shared" si="20"/>
        <v>4.4211172697699669E-2</v>
      </c>
      <c r="V44" s="48">
        <f t="shared" si="21"/>
        <v>0</v>
      </c>
      <c r="W44" s="49">
        <f t="shared" si="22"/>
        <v>9.8247050439332598E-4</v>
      </c>
      <c r="X44" s="44">
        <f t="shared" si="23"/>
        <v>205.00651024517506</v>
      </c>
      <c r="Y44" s="44">
        <f t="shared" si="24"/>
        <v>0</v>
      </c>
      <c r="Z44" s="44">
        <f t="shared" si="25"/>
        <v>1713.951990472586</v>
      </c>
      <c r="AA44" s="50">
        <f t="shared" si="26"/>
        <v>10425.006510245175</v>
      </c>
      <c r="AB44" s="51">
        <f t="shared" si="27"/>
        <v>1602.2735257292566</v>
      </c>
      <c r="AC44" s="44">
        <f t="shared" si="28"/>
        <v>9745.7291859822144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2.4586883970162168</v>
      </c>
      <c r="AG44" s="44">
        <f t="shared" si="31"/>
        <v>2576.7054400729953</v>
      </c>
      <c r="AH44" s="52">
        <f>HLOOKUP(I44,ElecAvoidedCostsWOCC!$A$5:$Q$50,T44+1,FALSE)</f>
        <v>2.4586883970162168</v>
      </c>
      <c r="AI44" s="44">
        <f t="shared" si="32"/>
        <v>0</v>
      </c>
      <c r="AJ44" s="44">
        <f t="shared" si="33"/>
        <v>2576.7054400729953</v>
      </c>
      <c r="AK44" s="44">
        <f>HLOOKUP(I44,ElecAvoidedCostsWOCC!$A$5:$Q$50,G44+1,FALSE)*J44*L44</f>
        <v>0</v>
      </c>
      <c r="AL44" s="44">
        <f t="shared" si="34"/>
        <v>2576.7054400729953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2576.7054400729953</v>
      </c>
      <c r="AN44" s="48">
        <f t="shared" si="35"/>
        <v>2834.375984080295</v>
      </c>
      <c r="AO44" s="47">
        <f t="shared" si="36"/>
        <v>1.6081557853240052</v>
      </c>
      <c r="AP44" s="47">
        <f t="shared" si="37"/>
        <v>0.29083262319223113</v>
      </c>
    </row>
    <row r="45" spans="2:42">
      <c r="B45" s="97" t="s">
        <v>74</v>
      </c>
      <c r="C45" s="100">
        <v>18230611</v>
      </c>
      <c r="D45" s="100" t="s">
        <v>75</v>
      </c>
      <c r="E45" s="38" t="s">
        <v>1563</v>
      </c>
      <c r="F45" s="39" t="s">
        <v>1564</v>
      </c>
      <c r="G45" s="39">
        <v>45</v>
      </c>
      <c r="H45" s="39"/>
      <c r="I45" s="40" t="s">
        <v>277</v>
      </c>
      <c r="J45" s="41">
        <v>95</v>
      </c>
      <c r="K45" s="41">
        <v>131</v>
      </c>
      <c r="L45" s="41"/>
      <c r="M45" s="42">
        <v>730.01</v>
      </c>
      <c r="N45" s="42">
        <v>730.01</v>
      </c>
      <c r="O45" s="43">
        <v>12445</v>
      </c>
      <c r="P45" s="44">
        <v>95041.56</v>
      </c>
      <c r="Q45" s="44">
        <v>95041.56</v>
      </c>
      <c r="R45" s="45">
        <v>0</v>
      </c>
      <c r="S45" s="46">
        <v>0</v>
      </c>
      <c r="T45" s="39">
        <f t="shared" si="19"/>
        <v>45</v>
      </c>
      <c r="U45" s="47">
        <f t="shared" si="20"/>
        <v>0.52500767578518359</v>
      </c>
      <c r="V45" s="48">
        <f t="shared" si="21"/>
        <v>0</v>
      </c>
      <c r="W45" s="49">
        <f t="shared" si="22"/>
        <v>1.1666837239670746E-2</v>
      </c>
      <c r="X45" s="44">
        <f t="shared" si="23"/>
        <v>2434.4523091614537</v>
      </c>
      <c r="Y45" s="44">
        <f t="shared" si="24"/>
        <v>0</v>
      </c>
      <c r="Z45" s="44">
        <f t="shared" si="25"/>
        <v>20353.179886861959</v>
      </c>
      <c r="AA45" s="50">
        <f t="shared" si="26"/>
        <v>97476.012309161451</v>
      </c>
      <c r="AB45" s="51">
        <f t="shared" si="27"/>
        <v>19026.998118034924</v>
      </c>
      <c r="AC45" s="44">
        <f t="shared" si="28"/>
        <v>91124.62588497845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2.4586883970162168</v>
      </c>
      <c r="AG45" s="44">
        <f t="shared" si="31"/>
        <v>30598.377100866819</v>
      </c>
      <c r="AH45" s="52">
        <f>HLOOKUP(I45,ElecAvoidedCostsWOCC!$A$5:$Q$50,T45+1,FALSE)</f>
        <v>2.4586883970162168</v>
      </c>
      <c r="AI45" s="44">
        <f t="shared" si="32"/>
        <v>0</v>
      </c>
      <c r="AJ45" s="44">
        <f t="shared" si="33"/>
        <v>30598.377100866819</v>
      </c>
      <c r="AK45" s="44">
        <f>HLOOKUP(I45,ElecAvoidedCostsWOCC!$A$5:$Q$50,G45+1,FALSE)*J45*L45</f>
        <v>0</v>
      </c>
      <c r="AL45" s="44">
        <f t="shared" si="34"/>
        <v>30598.377100866819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30598.377100866819</v>
      </c>
      <c r="AN45" s="48">
        <f t="shared" si="35"/>
        <v>33658.214810953505</v>
      </c>
      <c r="AO45" s="47">
        <f t="shared" si="36"/>
        <v>1.6081557853240049</v>
      </c>
      <c r="AP45" s="47">
        <f t="shared" si="37"/>
        <v>0.36936464192937701</v>
      </c>
    </row>
    <row r="46" spans="2:42">
      <c r="B46" s="97" t="s">
        <v>74</v>
      </c>
      <c r="C46" s="100">
        <v>18230611</v>
      </c>
      <c r="D46" s="100" t="s">
        <v>75</v>
      </c>
      <c r="E46" s="38" t="s">
        <v>1565</v>
      </c>
      <c r="F46" s="39" t="s">
        <v>1566</v>
      </c>
      <c r="G46" s="39">
        <v>45</v>
      </c>
      <c r="H46" s="39"/>
      <c r="I46" s="40" t="s">
        <v>277</v>
      </c>
      <c r="J46" s="41">
        <v>65</v>
      </c>
      <c r="K46" s="41">
        <v>131</v>
      </c>
      <c r="L46" s="41"/>
      <c r="M46" s="42">
        <v>708.1</v>
      </c>
      <c r="N46" s="42">
        <v>708.1</v>
      </c>
      <c r="O46" s="43">
        <v>8515</v>
      </c>
      <c r="P46" s="44">
        <v>65964.53</v>
      </c>
      <c r="Q46" s="44">
        <v>65964.53</v>
      </c>
      <c r="R46" s="45">
        <v>0</v>
      </c>
      <c r="S46" s="46">
        <v>0</v>
      </c>
      <c r="T46" s="39">
        <f t="shared" si="19"/>
        <v>45</v>
      </c>
      <c r="U46" s="47">
        <f t="shared" si="20"/>
        <v>0.35921577816880984</v>
      </c>
      <c r="V46" s="48">
        <f t="shared" si="21"/>
        <v>0</v>
      </c>
      <c r="W46" s="49">
        <f t="shared" si="22"/>
        <v>7.9825728481957743E-3</v>
      </c>
      <c r="X46" s="44">
        <f t="shared" si="23"/>
        <v>1665.6778957420474</v>
      </c>
      <c r="Y46" s="44">
        <f t="shared" si="24"/>
        <v>0</v>
      </c>
      <c r="Z46" s="44">
        <f t="shared" si="25"/>
        <v>13925.859922589763</v>
      </c>
      <c r="AA46" s="50">
        <f t="shared" si="26"/>
        <v>67630.207895742045</v>
      </c>
      <c r="AB46" s="51">
        <f t="shared" si="27"/>
        <v>13018.472396550213</v>
      </c>
      <c r="AC46" s="44">
        <f t="shared" si="28"/>
        <v>63223.527994523734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2.4586883970162168</v>
      </c>
      <c r="AG46" s="44">
        <f t="shared" si="31"/>
        <v>20935.731700593085</v>
      </c>
      <c r="AH46" s="52">
        <f>HLOOKUP(I46,ElecAvoidedCostsWOCC!$A$5:$Q$50,T46+1,FALSE)</f>
        <v>2.4586883970162168</v>
      </c>
      <c r="AI46" s="44">
        <f t="shared" si="32"/>
        <v>0</v>
      </c>
      <c r="AJ46" s="44">
        <f t="shared" si="33"/>
        <v>20935.731700593085</v>
      </c>
      <c r="AK46" s="44">
        <f>HLOOKUP(I46,ElecAvoidedCostsWOCC!$A$5:$Q$50,G46+1,FALSE)*J46*L46</f>
        <v>0</v>
      </c>
      <c r="AL46" s="44">
        <f t="shared" si="34"/>
        <v>20935.731700593085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20935.731700593085</v>
      </c>
      <c r="AN46" s="48">
        <f t="shared" si="35"/>
        <v>23029.304870652395</v>
      </c>
      <c r="AO46" s="47">
        <f t="shared" si="36"/>
        <v>1.6081557853240047</v>
      </c>
      <c r="AP46" s="47">
        <f t="shared" si="37"/>
        <v>0.36425213209625279</v>
      </c>
    </row>
    <row r="47" spans="2:42">
      <c r="B47" s="97" t="s">
        <v>74</v>
      </c>
      <c r="C47" s="100">
        <v>18230611</v>
      </c>
      <c r="D47" s="100" t="s">
        <v>75</v>
      </c>
      <c r="E47" s="38" t="s">
        <v>1567</v>
      </c>
      <c r="F47" s="39" t="s">
        <v>1568</v>
      </c>
      <c r="G47" s="39"/>
      <c r="H47" s="39"/>
      <c r="I47" s="40"/>
      <c r="J47" s="41">
        <v>12</v>
      </c>
      <c r="K47" s="41">
        <v>0</v>
      </c>
      <c r="L47" s="41"/>
      <c r="M47" s="42">
        <v>532.50083333333339</v>
      </c>
      <c r="N47" s="42">
        <v>532.50083333333339</v>
      </c>
      <c r="O47" s="43">
        <v>0</v>
      </c>
      <c r="P47" s="44">
        <v>6390.01</v>
      </c>
      <c r="Q47" s="44">
        <v>6390.01</v>
      </c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6390.01</v>
      </c>
      <c r="AB47" s="51">
        <f t="shared" si="27"/>
        <v>0</v>
      </c>
      <c r="AC47" s="44">
        <f t="shared" si="28"/>
        <v>5973.6468168645415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>
        <f t="shared" si="37"/>
        <v>0</v>
      </c>
    </row>
    <row r="48" spans="2:42">
      <c r="B48" s="97" t="s">
        <v>74</v>
      </c>
      <c r="C48" s="100">
        <v>18230611</v>
      </c>
      <c r="D48" s="100" t="s">
        <v>75</v>
      </c>
      <c r="E48" s="38" t="s">
        <v>1569</v>
      </c>
      <c r="F48" s="39" t="s">
        <v>1570</v>
      </c>
      <c r="G48" s="39"/>
      <c r="H48" s="39"/>
      <c r="I48" s="40"/>
      <c r="J48" s="41">
        <v>4</v>
      </c>
      <c r="K48" s="41">
        <v>0</v>
      </c>
      <c r="L48" s="41"/>
      <c r="M48" s="42">
        <v>463.33</v>
      </c>
      <c r="N48" s="42">
        <v>463.33</v>
      </c>
      <c r="O48" s="43">
        <v>0</v>
      </c>
      <c r="P48" s="44">
        <v>1853.32</v>
      </c>
      <c r="Q48" s="44">
        <v>1853.32</v>
      </c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1853.32</v>
      </c>
      <c r="AB48" s="51">
        <f t="shared" si="27"/>
        <v>0</v>
      </c>
      <c r="AC48" s="44">
        <f t="shared" si="28"/>
        <v>1732.560530989997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>
        <f t="shared" si="37"/>
        <v>0</v>
      </c>
    </row>
    <row r="49" spans="2:42">
      <c r="B49" s="97" t="s">
        <v>74</v>
      </c>
      <c r="C49" s="100">
        <v>18230611</v>
      </c>
      <c r="D49" s="100" t="s">
        <v>75</v>
      </c>
      <c r="E49" s="38" t="s">
        <v>1571</v>
      </c>
      <c r="F49" s="39" t="s">
        <v>1572</v>
      </c>
      <c r="G49" s="39"/>
      <c r="H49" s="39"/>
      <c r="I49" s="40"/>
      <c r="J49" s="41">
        <v>4</v>
      </c>
      <c r="K49" s="41">
        <v>0</v>
      </c>
      <c r="L49" s="41"/>
      <c r="M49" s="42">
        <v>452.40249999999997</v>
      </c>
      <c r="N49" s="42">
        <v>452.40249999999997</v>
      </c>
      <c r="O49" s="43">
        <v>0</v>
      </c>
      <c r="P49" s="44">
        <v>1809.61</v>
      </c>
      <c r="Q49" s="44">
        <v>1809.61</v>
      </c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1809.61</v>
      </c>
      <c r="AB49" s="51">
        <f t="shared" si="27"/>
        <v>0</v>
      </c>
      <c r="AC49" s="44">
        <f t="shared" si="28"/>
        <v>1691.6986070860987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>
        <f t="shared" si="37"/>
        <v>0</v>
      </c>
    </row>
    <row r="50" spans="2:42">
      <c r="B50" s="97" t="s">
        <v>74</v>
      </c>
      <c r="C50" s="100">
        <v>18230611</v>
      </c>
      <c r="D50" s="100" t="s">
        <v>75</v>
      </c>
      <c r="E50" s="38" t="s">
        <v>1573</v>
      </c>
      <c r="F50" s="39" t="s">
        <v>1574</v>
      </c>
      <c r="G50" s="39"/>
      <c r="H50" s="39"/>
      <c r="I50" s="40"/>
      <c r="J50" s="41">
        <v>2</v>
      </c>
      <c r="K50" s="41">
        <v>0</v>
      </c>
      <c r="L50" s="41"/>
      <c r="M50" s="42">
        <v>1005.125</v>
      </c>
      <c r="N50" s="42">
        <v>1005.125</v>
      </c>
      <c r="O50" s="43">
        <v>0</v>
      </c>
      <c r="P50" s="44">
        <v>2010.25</v>
      </c>
      <c r="Q50" s="44">
        <v>2010.25</v>
      </c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2010.25</v>
      </c>
      <c r="AB50" s="51">
        <f t="shared" si="27"/>
        <v>0</v>
      </c>
      <c r="AC50" s="44">
        <f t="shared" si="28"/>
        <v>1879.2652145461343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>
        <f t="shared" si="37"/>
        <v>0</v>
      </c>
    </row>
    <row r="51" spans="2:42">
      <c r="B51" s="97" t="s">
        <v>74</v>
      </c>
      <c r="C51" s="100">
        <v>18230611</v>
      </c>
      <c r="D51" s="100" t="s">
        <v>75</v>
      </c>
      <c r="E51" s="38" t="s">
        <v>1575</v>
      </c>
      <c r="F51" s="39" t="s">
        <v>1576</v>
      </c>
      <c r="G51" s="39"/>
      <c r="H51" s="39"/>
      <c r="I51" s="40"/>
      <c r="J51" s="41">
        <v>6</v>
      </c>
      <c r="K51" s="41">
        <v>0</v>
      </c>
      <c r="L51" s="41"/>
      <c r="M51" s="42">
        <v>385.98333333333335</v>
      </c>
      <c r="N51" s="42">
        <v>385.98333333333335</v>
      </c>
      <c r="O51" s="43">
        <v>0</v>
      </c>
      <c r="P51" s="44">
        <v>2315.9</v>
      </c>
      <c r="Q51" s="44">
        <v>2315.9</v>
      </c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2315.9</v>
      </c>
      <c r="AB51" s="51">
        <f t="shared" si="27"/>
        <v>0</v>
      </c>
      <c r="AC51" s="44">
        <f t="shared" si="28"/>
        <v>2164.9995325792279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>
        <f t="shared" si="37"/>
        <v>0</v>
      </c>
    </row>
    <row r="52" spans="2:42">
      <c r="B52" s="97" t="s">
        <v>74</v>
      </c>
      <c r="C52" s="100">
        <v>18230611</v>
      </c>
      <c r="D52" s="100" t="s">
        <v>75</v>
      </c>
      <c r="E52" s="38" t="s">
        <v>1577</v>
      </c>
      <c r="F52" s="39" t="s">
        <v>1578</v>
      </c>
      <c r="G52" s="39"/>
      <c r="H52" s="39"/>
      <c r="I52" s="40"/>
      <c r="J52" s="41">
        <v>4</v>
      </c>
      <c r="K52" s="41">
        <v>0</v>
      </c>
      <c r="L52" s="41"/>
      <c r="M52" s="42">
        <v>2170.2925</v>
      </c>
      <c r="N52" s="42">
        <v>2170.2925</v>
      </c>
      <c r="O52" s="43">
        <v>0</v>
      </c>
      <c r="P52" s="44">
        <v>8681.17</v>
      </c>
      <c r="Q52" s="44">
        <v>8681.17</v>
      </c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8681.17</v>
      </c>
      <c r="AB52" s="51">
        <f t="shared" si="27"/>
        <v>0</v>
      </c>
      <c r="AC52" s="44">
        <f t="shared" si="28"/>
        <v>8115.5183696363456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>
        <f t="shared" si="37"/>
        <v>0</v>
      </c>
    </row>
    <row r="53" spans="2:42">
      <c r="B53" s="97" t="s">
        <v>74</v>
      </c>
      <c r="C53" s="100">
        <v>18230611</v>
      </c>
      <c r="D53" s="100" t="s">
        <v>75</v>
      </c>
      <c r="E53" s="38" t="s">
        <v>1579</v>
      </c>
      <c r="F53" s="39" t="s">
        <v>1580</v>
      </c>
      <c r="G53" s="39"/>
      <c r="H53" s="39"/>
      <c r="I53" s="40"/>
      <c r="J53" s="41">
        <v>7</v>
      </c>
      <c r="K53" s="41">
        <v>0</v>
      </c>
      <c r="L53" s="41"/>
      <c r="M53" s="42">
        <v>834.33428571428578</v>
      </c>
      <c r="N53" s="42">
        <v>834.33428571428578</v>
      </c>
      <c r="O53" s="43">
        <v>0</v>
      </c>
      <c r="P53" s="44">
        <v>5840.34</v>
      </c>
      <c r="Q53" s="44">
        <v>5840.34</v>
      </c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5840.34</v>
      </c>
      <c r="AB53" s="51">
        <f t="shared" si="27"/>
        <v>0</v>
      </c>
      <c r="AC53" s="44">
        <f t="shared" si="28"/>
        <v>5459.7924651771518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>
        <f t="shared" si="37"/>
        <v>0</v>
      </c>
    </row>
    <row r="54" spans="2:42">
      <c r="B54" s="97" t="s">
        <v>74</v>
      </c>
      <c r="C54" s="100">
        <v>18230611</v>
      </c>
      <c r="D54" s="100" t="s">
        <v>75</v>
      </c>
      <c r="E54" s="38" t="s">
        <v>1581</v>
      </c>
      <c r="F54" s="39" t="s">
        <v>1582</v>
      </c>
      <c r="G54" s="39"/>
      <c r="H54" s="39"/>
      <c r="I54" s="40"/>
      <c r="J54" s="41">
        <v>2</v>
      </c>
      <c r="K54" s="41">
        <v>0</v>
      </c>
      <c r="L54" s="41"/>
      <c r="M54" s="42">
        <v>957.125</v>
      </c>
      <c r="N54" s="42">
        <v>957.125</v>
      </c>
      <c r="O54" s="43">
        <v>0</v>
      </c>
      <c r="P54" s="44">
        <v>1914.25</v>
      </c>
      <c r="Q54" s="44">
        <v>1914.25</v>
      </c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1914.25</v>
      </c>
      <c r="AB54" s="51">
        <f t="shared" si="27"/>
        <v>0</v>
      </c>
      <c r="AC54" s="44">
        <f t="shared" si="28"/>
        <v>1789.5204262877442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>
        <f t="shared" si="37"/>
        <v>0</v>
      </c>
    </row>
    <row r="55" spans="2:42">
      <c r="B55" s="97" t="s">
        <v>74</v>
      </c>
      <c r="C55" s="100">
        <v>18230611</v>
      </c>
      <c r="D55" s="100" t="s">
        <v>75</v>
      </c>
      <c r="E55" s="38" t="s">
        <v>1583</v>
      </c>
      <c r="F55" s="39" t="s">
        <v>1584</v>
      </c>
      <c r="G55" s="39"/>
      <c r="H55" s="39"/>
      <c r="I55" s="40"/>
      <c r="J55" s="41">
        <v>1</v>
      </c>
      <c r="K55" s="41">
        <v>0</v>
      </c>
      <c r="L55" s="41"/>
      <c r="M55" s="42">
        <v>521.88</v>
      </c>
      <c r="N55" s="42">
        <v>521.88</v>
      </c>
      <c r="O55" s="43">
        <v>0</v>
      </c>
      <c r="P55" s="44">
        <v>521.88</v>
      </c>
      <c r="Q55" s="44">
        <v>521.88</v>
      </c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521.88</v>
      </c>
      <c r="AB55" s="51">
        <f t="shared" si="27"/>
        <v>0</v>
      </c>
      <c r="AC55" s="44">
        <f t="shared" si="28"/>
        <v>487.8751051696737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>
        <f t="shared" si="37"/>
        <v>0</v>
      </c>
    </row>
    <row r="56" spans="2:42">
      <c r="B56" s="97" t="s">
        <v>74</v>
      </c>
      <c r="C56" s="100">
        <v>18230611</v>
      </c>
      <c r="D56" s="100" t="s">
        <v>75</v>
      </c>
      <c r="E56" s="38" t="s">
        <v>1585</v>
      </c>
      <c r="F56" s="39" t="s">
        <v>1586</v>
      </c>
      <c r="G56" s="39"/>
      <c r="H56" s="39"/>
      <c r="I56" s="40"/>
      <c r="J56" s="41">
        <v>1</v>
      </c>
      <c r="K56" s="41">
        <v>0</v>
      </c>
      <c r="L56" s="41"/>
      <c r="M56" s="42">
        <v>644.91999999999996</v>
      </c>
      <c r="N56" s="42">
        <v>644.91999999999996</v>
      </c>
      <c r="O56" s="43">
        <v>0</v>
      </c>
      <c r="P56" s="44">
        <v>644.91999999999996</v>
      </c>
      <c r="Q56" s="44">
        <v>644.91999999999996</v>
      </c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644.91999999999996</v>
      </c>
      <c r="AB56" s="51">
        <f t="shared" si="27"/>
        <v>0</v>
      </c>
      <c r="AC56" s="44">
        <f t="shared" si="28"/>
        <v>602.89800878751043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>
        <f t="shared" si="37"/>
        <v>0</v>
      </c>
    </row>
    <row r="57" spans="2:42">
      <c r="B57" s="97" t="s">
        <v>74</v>
      </c>
      <c r="C57" s="100">
        <v>18230611</v>
      </c>
      <c r="D57" s="100" t="s">
        <v>75</v>
      </c>
      <c r="E57" s="38" t="s">
        <v>1587</v>
      </c>
      <c r="F57" s="39" t="s">
        <v>1588</v>
      </c>
      <c r="G57" s="39"/>
      <c r="H57" s="39"/>
      <c r="I57" s="40"/>
      <c r="J57" s="41">
        <v>2</v>
      </c>
      <c r="K57" s="41">
        <v>0</v>
      </c>
      <c r="L57" s="41"/>
      <c r="M57" s="42">
        <v>887.23500000000001</v>
      </c>
      <c r="N57" s="42">
        <v>887.23500000000001</v>
      </c>
      <c r="O57" s="43">
        <v>0</v>
      </c>
      <c r="P57" s="44">
        <v>1774.47</v>
      </c>
      <c r="Q57" s="44">
        <v>1774.47</v>
      </c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1774.47</v>
      </c>
      <c r="AB57" s="51">
        <f t="shared" si="27"/>
        <v>0</v>
      </c>
      <c r="AC57" s="44">
        <f t="shared" si="28"/>
        <v>1658.8482752173506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>
        <f t="shared" si="37"/>
        <v>0</v>
      </c>
    </row>
    <row r="58" spans="2:42">
      <c r="B58" s="97" t="s">
        <v>74</v>
      </c>
      <c r="C58" s="100">
        <v>18230611</v>
      </c>
      <c r="D58" s="100" t="s">
        <v>75</v>
      </c>
      <c r="E58" s="38" t="s">
        <v>1589</v>
      </c>
      <c r="F58" s="39" t="s">
        <v>1590</v>
      </c>
      <c r="G58" s="39"/>
      <c r="H58" s="39"/>
      <c r="I58" s="40"/>
      <c r="J58" s="41">
        <v>1</v>
      </c>
      <c r="K58" s="41">
        <v>0</v>
      </c>
      <c r="L58" s="41"/>
      <c r="M58" s="42">
        <v>494.59</v>
      </c>
      <c r="N58" s="42">
        <v>494.59</v>
      </c>
      <c r="O58" s="43">
        <v>0</v>
      </c>
      <c r="P58" s="44">
        <v>494.59</v>
      </c>
      <c r="Q58" s="44">
        <v>494.59</v>
      </c>
      <c r="R58" s="45">
        <v>0</v>
      </c>
      <c r="S58" s="46">
        <v>0</v>
      </c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494.59</v>
      </c>
      <c r="AB58" s="51">
        <f t="shared" si="27"/>
        <v>0</v>
      </c>
      <c r="AC58" s="44">
        <f t="shared" si="28"/>
        <v>462.36327942413754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>
        <f t="shared" si="37"/>
        <v>0</v>
      </c>
    </row>
    <row r="59" spans="2:42">
      <c r="B59" s="97" t="s">
        <v>74</v>
      </c>
      <c r="C59" s="100">
        <v>18230611</v>
      </c>
      <c r="D59" s="100" t="s">
        <v>75</v>
      </c>
      <c r="E59" s="38" t="s">
        <v>1591</v>
      </c>
      <c r="F59" s="39" t="s">
        <v>1592</v>
      </c>
      <c r="G59" s="39"/>
      <c r="H59" s="39"/>
      <c r="I59" s="40"/>
      <c r="J59" s="41">
        <v>7</v>
      </c>
      <c r="K59" s="41">
        <v>0</v>
      </c>
      <c r="L59" s="41"/>
      <c r="M59" s="42">
        <v>668.26714285714286</v>
      </c>
      <c r="N59" s="42">
        <v>668.26714285714286</v>
      </c>
      <c r="O59" s="43">
        <v>0</v>
      </c>
      <c r="P59" s="44">
        <v>4677.87</v>
      </c>
      <c r="Q59" s="44">
        <v>4677.87</v>
      </c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4677.87</v>
      </c>
      <c r="AB59" s="51">
        <f t="shared" si="27"/>
        <v>0</v>
      </c>
      <c r="AC59" s="44">
        <f t="shared" si="28"/>
        <v>4373.0672151070385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>
        <f t="shared" si="37"/>
        <v>0</v>
      </c>
    </row>
    <row r="60" spans="2:42">
      <c r="B60" s="97" t="s">
        <v>74</v>
      </c>
      <c r="C60" s="100">
        <v>18230611</v>
      </c>
      <c r="D60" s="100" t="s">
        <v>75</v>
      </c>
      <c r="E60" s="38" t="s">
        <v>1593</v>
      </c>
      <c r="F60" s="39" t="s">
        <v>1594</v>
      </c>
      <c r="G60" s="39">
        <v>30</v>
      </c>
      <c r="H60" s="39"/>
      <c r="I60" s="40" t="s">
        <v>281</v>
      </c>
      <c r="J60" s="41">
        <v>5</v>
      </c>
      <c r="K60" s="41">
        <v>0</v>
      </c>
      <c r="L60" s="41"/>
      <c r="M60" s="42">
        <v>0.95</v>
      </c>
      <c r="N60" s="42">
        <v>0.95</v>
      </c>
      <c r="O60" s="43">
        <v>0</v>
      </c>
      <c r="P60" s="44">
        <v>15220.77</v>
      </c>
      <c r="Q60" s="44">
        <v>15220.77</v>
      </c>
      <c r="R60" s="45">
        <v>0</v>
      </c>
      <c r="S60" s="46"/>
      <c r="T60" s="39">
        <f t="shared" si="19"/>
        <v>30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15220.77</v>
      </c>
      <c r="AB60" s="51">
        <f t="shared" si="27"/>
        <v>0</v>
      </c>
      <c r="AC60" s="44">
        <f t="shared" si="28"/>
        <v>14229.008133121435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2.1643436258224993</v>
      </c>
      <c r="AG60" s="44">
        <f t="shared" si="31"/>
        <v>0</v>
      </c>
      <c r="AH60" s="52">
        <f>HLOOKUP(I60,ElecAvoidedCostsWOCC!$A$5:$Q$50,T60+1,FALSE)</f>
        <v>2.1643436258224993</v>
      </c>
      <c r="AI60" s="44">
        <f t="shared" si="32"/>
        <v>0</v>
      </c>
      <c r="AJ60" s="44">
        <f t="shared" si="33"/>
        <v>0</v>
      </c>
      <c r="AK60" s="44">
        <f>HLOOKUP(I60,ElecAvoidedCostsWOCC!$A$5:$Q$50,G60+1,FALSE)*J60*L60</f>
        <v>0</v>
      </c>
      <c r="AL60" s="44">
        <f t="shared" si="34"/>
        <v>0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>
        <f t="shared" si="37"/>
        <v>0</v>
      </c>
    </row>
    <row r="61" spans="2:42">
      <c r="B61" s="97" t="s">
        <v>74</v>
      </c>
      <c r="C61" s="100">
        <v>18230611</v>
      </c>
      <c r="D61" s="100" t="s">
        <v>75</v>
      </c>
      <c r="E61" s="38" t="s">
        <v>1595</v>
      </c>
      <c r="F61" s="39" t="s">
        <v>1596</v>
      </c>
      <c r="G61" s="39">
        <v>30</v>
      </c>
      <c r="H61" s="39"/>
      <c r="I61" s="40" t="s">
        <v>281</v>
      </c>
      <c r="J61" s="41">
        <v>3</v>
      </c>
      <c r="K61" s="41">
        <v>0</v>
      </c>
      <c r="L61" s="41"/>
      <c r="M61" s="42">
        <v>0.95</v>
      </c>
      <c r="N61" s="42">
        <v>0.95</v>
      </c>
      <c r="O61" s="43">
        <v>0</v>
      </c>
      <c r="P61" s="44">
        <v>5123.7299999999996</v>
      </c>
      <c r="Q61" s="44">
        <v>5123.7299999999996</v>
      </c>
      <c r="R61" s="45">
        <v>0</v>
      </c>
      <c r="S61" s="46"/>
      <c r="T61" s="39">
        <f t="shared" si="19"/>
        <v>30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5123.7299999999996</v>
      </c>
      <c r="AB61" s="51">
        <f t="shared" si="27"/>
        <v>0</v>
      </c>
      <c r="AC61" s="44">
        <f t="shared" si="28"/>
        <v>4789.8756660745994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2.1643436258224993</v>
      </c>
      <c r="AG61" s="44">
        <f t="shared" si="31"/>
        <v>0</v>
      </c>
      <c r="AH61" s="52">
        <f>HLOOKUP(I61,ElecAvoidedCostsWOCC!$A$5:$Q$50,T61+1,FALSE)</f>
        <v>2.1643436258224993</v>
      </c>
      <c r="AI61" s="44">
        <f t="shared" si="32"/>
        <v>0</v>
      </c>
      <c r="AJ61" s="44">
        <f t="shared" si="33"/>
        <v>0</v>
      </c>
      <c r="AK61" s="44">
        <f>HLOOKUP(I61,ElecAvoidedCostsWOCC!$A$5:$Q$50,G61+1,FALSE)*J61*L61</f>
        <v>0</v>
      </c>
      <c r="AL61" s="44">
        <f t="shared" si="34"/>
        <v>0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>
        <f t="shared" si="37"/>
        <v>0</v>
      </c>
    </row>
    <row r="62" spans="2:42">
      <c r="B62" s="97" t="s">
        <v>74</v>
      </c>
      <c r="C62" s="100">
        <v>18230611</v>
      </c>
      <c r="D62" s="100" t="s">
        <v>75</v>
      </c>
      <c r="E62" s="38" t="s">
        <v>1597</v>
      </c>
      <c r="F62" s="39" t="s">
        <v>1598</v>
      </c>
      <c r="G62" s="39">
        <v>30</v>
      </c>
      <c r="H62" s="39"/>
      <c r="I62" s="40" t="s">
        <v>281</v>
      </c>
      <c r="J62" s="41">
        <v>8</v>
      </c>
      <c r="K62" s="41">
        <v>0</v>
      </c>
      <c r="L62" s="41"/>
      <c r="M62" s="42">
        <v>2.75</v>
      </c>
      <c r="N62" s="42">
        <v>2.75</v>
      </c>
      <c r="O62" s="43">
        <v>0</v>
      </c>
      <c r="P62" s="44">
        <v>75843.63</v>
      </c>
      <c r="Q62" s="44">
        <v>75843.63</v>
      </c>
      <c r="R62" s="45">
        <v>0</v>
      </c>
      <c r="S62" s="46"/>
      <c r="T62" s="39">
        <f t="shared" si="19"/>
        <v>30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75843.63</v>
      </c>
      <c r="AB62" s="51">
        <f t="shared" si="27"/>
        <v>0</v>
      </c>
      <c r="AC62" s="44">
        <f t="shared" si="28"/>
        <v>70901.776198934283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2.1643436258224993</v>
      </c>
      <c r="AG62" s="44">
        <f t="shared" si="31"/>
        <v>0</v>
      </c>
      <c r="AH62" s="52">
        <f>HLOOKUP(I62,ElecAvoidedCostsWOCC!$A$5:$Q$50,T62+1,FALSE)</f>
        <v>2.1643436258224993</v>
      </c>
      <c r="AI62" s="44">
        <f t="shared" si="32"/>
        <v>0</v>
      </c>
      <c r="AJ62" s="44">
        <f t="shared" si="33"/>
        <v>0</v>
      </c>
      <c r="AK62" s="44">
        <f>HLOOKUP(I62,ElecAvoidedCostsWOCC!$A$5:$Q$50,G62+1,FALSE)*J62*L62</f>
        <v>0</v>
      </c>
      <c r="AL62" s="44">
        <f t="shared" si="34"/>
        <v>0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>
        <f t="shared" si="37"/>
        <v>0</v>
      </c>
    </row>
    <row r="63" spans="2:42">
      <c r="B63" s="97" t="s">
        <v>74</v>
      </c>
      <c r="C63" s="100">
        <v>18230611</v>
      </c>
      <c r="D63" s="100" t="s">
        <v>75</v>
      </c>
      <c r="E63" s="38" t="s">
        <v>1607</v>
      </c>
      <c r="F63" s="39" t="s">
        <v>1608</v>
      </c>
      <c r="G63" s="39">
        <v>15</v>
      </c>
      <c r="H63" s="39"/>
      <c r="I63" s="40" t="s">
        <v>279</v>
      </c>
      <c r="J63" s="41">
        <v>71</v>
      </c>
      <c r="K63" s="41">
        <v>20.68</v>
      </c>
      <c r="L63" s="41"/>
      <c r="M63" s="42">
        <v>20</v>
      </c>
      <c r="N63" s="42">
        <v>20</v>
      </c>
      <c r="O63" s="43">
        <v>1468.28</v>
      </c>
      <c r="P63" s="44">
        <v>3665.85</v>
      </c>
      <c r="Q63" s="44">
        <v>3665.85</v>
      </c>
      <c r="R63" s="45">
        <v>0</v>
      </c>
      <c r="S63" s="46">
        <v>0</v>
      </c>
      <c r="T63" s="39">
        <f t="shared" si="19"/>
        <v>15</v>
      </c>
      <c r="U63" s="47">
        <f t="shared" si="20"/>
        <v>2.0647067636316303E-2</v>
      </c>
      <c r="V63" s="48">
        <f t="shared" si="21"/>
        <v>0</v>
      </c>
      <c r="W63" s="49">
        <f t="shared" si="22"/>
        <v>1.3764711757544203E-3</v>
      </c>
      <c r="X63" s="44">
        <f t="shared" si="23"/>
        <v>287.22038059426109</v>
      </c>
      <c r="Y63" s="44">
        <f t="shared" si="24"/>
        <v>0</v>
      </c>
      <c r="Z63" s="44">
        <f t="shared" si="25"/>
        <v>2401.2990730640158</v>
      </c>
      <c r="AA63" s="50">
        <f t="shared" si="26"/>
        <v>3953.0703805942612</v>
      </c>
      <c r="AB63" s="51">
        <f t="shared" si="27"/>
        <v>2244.8341339291537</v>
      </c>
      <c r="AC63" s="44">
        <f t="shared" si="28"/>
        <v>3695.49441955152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1.0786528141421943</v>
      </c>
      <c r="AG63" s="44">
        <f t="shared" si="31"/>
        <v>1583.764353948701</v>
      </c>
      <c r="AH63" s="52">
        <f>HLOOKUP(I63,ElecAvoidedCostsWOCC!$A$5:$Q$50,T63+1,FALSE)</f>
        <v>1.0786528141421943</v>
      </c>
      <c r="AI63" s="44">
        <f t="shared" si="32"/>
        <v>0</v>
      </c>
      <c r="AJ63" s="44">
        <f t="shared" si="33"/>
        <v>1583.764353948701</v>
      </c>
      <c r="AK63" s="44">
        <f>HLOOKUP(I63,ElecAvoidedCostsWOCC!$A$5:$Q$50,G63+1,FALSE)*J63*L63</f>
        <v>0</v>
      </c>
      <c r="AL63" s="44">
        <f t="shared" si="34"/>
        <v>1583.764353948701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1583.764353948701</v>
      </c>
      <c r="AN63" s="48">
        <f t="shared" si="35"/>
        <v>1742.1407893435712</v>
      </c>
      <c r="AO63" s="47">
        <f t="shared" si="36"/>
        <v>0.70551508907102356</v>
      </c>
      <c r="AP63" s="47">
        <f t="shared" si="37"/>
        <v>0.47142292520495671</v>
      </c>
    </row>
    <row r="64" spans="2:42">
      <c r="B64" s="97" t="s">
        <v>74</v>
      </c>
      <c r="C64" s="100">
        <v>18230611</v>
      </c>
      <c r="D64" s="100" t="s">
        <v>75</v>
      </c>
      <c r="E64" s="38" t="s">
        <v>1611</v>
      </c>
      <c r="F64" s="39" t="s">
        <v>1612</v>
      </c>
      <c r="G64" s="39">
        <v>15</v>
      </c>
      <c r="H64" s="39"/>
      <c r="I64" s="40" t="s">
        <v>279</v>
      </c>
      <c r="J64" s="41">
        <v>26</v>
      </c>
      <c r="K64" s="41">
        <v>20.68</v>
      </c>
      <c r="L64" s="41"/>
      <c r="M64" s="42">
        <v>20</v>
      </c>
      <c r="N64" s="42">
        <v>20</v>
      </c>
      <c r="O64" s="43">
        <v>537.67999999999995</v>
      </c>
      <c r="P64" s="44">
        <v>2687.72</v>
      </c>
      <c r="Q64" s="44">
        <v>2687.72</v>
      </c>
      <c r="R64" s="45">
        <v>0</v>
      </c>
      <c r="S64" s="46">
        <v>0</v>
      </c>
      <c r="T64" s="39">
        <f t="shared" si="19"/>
        <v>15</v>
      </c>
      <c r="U64" s="47">
        <f t="shared" si="20"/>
        <v>7.5608980076651263E-3</v>
      </c>
      <c r="V64" s="48">
        <f t="shared" si="21"/>
        <v>0</v>
      </c>
      <c r="W64" s="49">
        <f t="shared" si="22"/>
        <v>5.0405986717767511E-4</v>
      </c>
      <c r="X64" s="44">
        <f t="shared" si="23"/>
        <v>105.17929430212378</v>
      </c>
      <c r="Y64" s="44">
        <f t="shared" si="24"/>
        <v>0</v>
      </c>
      <c r="Z64" s="44">
        <f t="shared" si="25"/>
        <v>879.34895633330154</v>
      </c>
      <c r="AA64" s="50">
        <f t="shared" si="26"/>
        <v>2792.8992943021235</v>
      </c>
      <c r="AB64" s="51">
        <f t="shared" si="27"/>
        <v>822.05193636842239</v>
      </c>
      <c r="AC64" s="44">
        <f t="shared" si="28"/>
        <v>2610.9182895224112</v>
      </c>
      <c r="AD64" s="44">
        <f t="shared" si="29"/>
        <v>0</v>
      </c>
      <c r="AE64" s="44">
        <f t="shared" si="30"/>
        <v>0</v>
      </c>
      <c r="AF64" s="52">
        <f>HLOOKUP(I64,ElecAvoidedCostsWOCC!$A$5:$Q$50,G64+1,FALSE)</f>
        <v>1.0786528141421943</v>
      </c>
      <c r="AG64" s="44">
        <f t="shared" si="31"/>
        <v>579.97004510797501</v>
      </c>
      <c r="AH64" s="52">
        <f>HLOOKUP(I64,ElecAvoidedCostsWOCC!$A$5:$Q$50,T64+1,FALSE)</f>
        <v>1.0786528141421943</v>
      </c>
      <c r="AI64" s="44">
        <f t="shared" si="32"/>
        <v>0</v>
      </c>
      <c r="AJ64" s="44">
        <f t="shared" si="33"/>
        <v>579.97004510797501</v>
      </c>
      <c r="AK64" s="44">
        <f>HLOOKUP(I64,ElecAvoidedCostsWOCC!$A$5:$Q$50,G64+1,FALSE)*J64*L64</f>
        <v>0</v>
      </c>
      <c r="AL64" s="44">
        <f t="shared" si="34"/>
        <v>579.97004510797501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579.97004510797501</v>
      </c>
      <c r="AN64" s="48">
        <f t="shared" si="35"/>
        <v>637.96704961877253</v>
      </c>
      <c r="AO64" s="47">
        <f t="shared" si="36"/>
        <v>0.70551508907102367</v>
      </c>
      <c r="AP64" s="47">
        <f t="shared" si="37"/>
        <v>0.24434585033891251</v>
      </c>
    </row>
    <row r="65" spans="2:42">
      <c r="B65" s="97" t="s">
        <v>74</v>
      </c>
      <c r="C65" s="100">
        <v>18230611</v>
      </c>
      <c r="D65" s="100" t="s">
        <v>75</v>
      </c>
      <c r="E65" s="38" t="s">
        <v>1615</v>
      </c>
      <c r="F65" s="39" t="s">
        <v>1616</v>
      </c>
      <c r="G65" s="39"/>
      <c r="H65" s="39"/>
      <c r="I65" s="40"/>
      <c r="J65" s="41">
        <v>1</v>
      </c>
      <c r="K65" s="41">
        <v>0</v>
      </c>
      <c r="L65" s="41"/>
      <c r="M65" s="42">
        <v>201.47</v>
      </c>
      <c r="N65" s="42">
        <v>201.47</v>
      </c>
      <c r="O65" s="43">
        <v>0</v>
      </c>
      <c r="P65" s="44">
        <v>201.47</v>
      </c>
      <c r="Q65" s="44">
        <v>201.47</v>
      </c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201.47</v>
      </c>
      <c r="AB65" s="51">
        <f t="shared" si="27"/>
        <v>0</v>
      </c>
      <c r="AC65" s="44">
        <f t="shared" si="28"/>
        <v>188.34252594185284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>
        <f t="shared" si="37"/>
        <v>0</v>
      </c>
    </row>
    <row r="66" spans="2:42">
      <c r="B66" s="97" t="s">
        <v>74</v>
      </c>
      <c r="C66" s="100">
        <v>18230611</v>
      </c>
      <c r="D66" s="100" t="s">
        <v>75</v>
      </c>
      <c r="E66" s="38" t="s">
        <v>1617</v>
      </c>
      <c r="F66" s="39" t="s">
        <v>1618</v>
      </c>
      <c r="G66" s="39"/>
      <c r="H66" s="39"/>
      <c r="I66" s="40"/>
      <c r="J66" s="41">
        <v>2</v>
      </c>
      <c r="K66" s="41">
        <v>0</v>
      </c>
      <c r="L66" s="41"/>
      <c r="M66" s="42">
        <v>294.89</v>
      </c>
      <c r="N66" s="42">
        <v>294.89</v>
      </c>
      <c r="O66" s="43">
        <v>0</v>
      </c>
      <c r="P66" s="44">
        <v>589.78</v>
      </c>
      <c r="Q66" s="44">
        <v>589.78</v>
      </c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589.78</v>
      </c>
      <c r="AB66" s="51">
        <f t="shared" si="27"/>
        <v>0</v>
      </c>
      <c r="AC66" s="44">
        <f t="shared" si="28"/>
        <v>551.3508460315976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>
        <f t="shared" si="37"/>
        <v>0</v>
      </c>
    </row>
    <row r="67" spans="2:42">
      <c r="B67" s="97" t="s">
        <v>74</v>
      </c>
      <c r="C67" s="100">
        <v>18230611</v>
      </c>
      <c r="D67" s="100" t="s">
        <v>75</v>
      </c>
      <c r="E67" s="38" t="s">
        <v>1619</v>
      </c>
      <c r="F67" s="39" t="s">
        <v>1620</v>
      </c>
      <c r="G67" s="39">
        <v>25</v>
      </c>
      <c r="H67" s="39"/>
      <c r="I67" s="40" t="s">
        <v>283</v>
      </c>
      <c r="J67" s="41">
        <v>244</v>
      </c>
      <c r="K67" s="41">
        <v>6.71</v>
      </c>
      <c r="L67" s="41"/>
      <c r="M67" s="42">
        <v>18.53</v>
      </c>
      <c r="N67" s="42">
        <v>18.53</v>
      </c>
      <c r="O67" s="43">
        <v>1637.24</v>
      </c>
      <c r="P67" s="44">
        <v>5877.72</v>
      </c>
      <c r="Q67" s="44">
        <v>5877.72</v>
      </c>
      <c r="R67" s="45">
        <v>0</v>
      </c>
      <c r="S67" s="46">
        <v>0</v>
      </c>
      <c r="T67" s="39">
        <f t="shared" si="19"/>
        <v>25</v>
      </c>
      <c r="U67" s="47">
        <f t="shared" si="20"/>
        <v>3.8371660510804609E-2</v>
      </c>
      <c r="V67" s="48">
        <f t="shared" si="21"/>
        <v>0</v>
      </c>
      <c r="W67" s="49">
        <f t="shared" si="22"/>
        <v>1.5348664204321843E-3</v>
      </c>
      <c r="X67" s="44">
        <f t="shared" si="23"/>
        <v>320.2718118643229</v>
      </c>
      <c r="Y67" s="44">
        <f t="shared" si="24"/>
        <v>0</v>
      </c>
      <c r="Z67" s="44">
        <f t="shared" si="25"/>
        <v>2677.6247680165425</v>
      </c>
      <c r="AA67" s="50">
        <f t="shared" si="26"/>
        <v>6197.9918118643236</v>
      </c>
      <c r="AB67" s="51">
        <f t="shared" si="27"/>
        <v>2503.1548733444351</v>
      </c>
      <c r="AC67" s="44">
        <f t="shared" si="28"/>
        <v>5794.1402373229157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2.0508206305871441</v>
      </c>
      <c r="AG67" s="44">
        <f t="shared" si="31"/>
        <v>3357.6855692224958</v>
      </c>
      <c r="AH67" s="52">
        <f>HLOOKUP(I67,ElecAvoidedCostsWOCC!$A$5:$Q$50,T67+1,FALSE)</f>
        <v>2.0508206305871441</v>
      </c>
      <c r="AI67" s="44">
        <f t="shared" si="32"/>
        <v>0</v>
      </c>
      <c r="AJ67" s="44">
        <f t="shared" si="33"/>
        <v>3357.6855692224958</v>
      </c>
      <c r="AK67" s="44">
        <f>HLOOKUP(I67,ElecAvoidedCostsWOCC!$A$5:$Q$50,G67+1,FALSE)*J67*L67</f>
        <v>0</v>
      </c>
      <c r="AL67" s="44">
        <f t="shared" si="34"/>
        <v>3357.6855692224958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3357.6855692224958</v>
      </c>
      <c r="AN67" s="48">
        <f t="shared" si="35"/>
        <v>3693.4541261447457</v>
      </c>
      <c r="AO67" s="47">
        <f t="shared" si="36"/>
        <v>1.3413814722284172</v>
      </c>
      <c r="AP67" s="47">
        <f t="shared" si="37"/>
        <v>0.63744645018313251</v>
      </c>
    </row>
    <row r="68" spans="2:42">
      <c r="B68" s="97" t="s">
        <v>74</v>
      </c>
      <c r="C68" s="100">
        <v>18230611</v>
      </c>
      <c r="D68" s="100" t="s">
        <v>75</v>
      </c>
      <c r="E68" s="38" t="s">
        <v>1621</v>
      </c>
      <c r="F68" s="39" t="s">
        <v>1622</v>
      </c>
      <c r="G68" s="39">
        <v>25</v>
      </c>
      <c r="H68" s="39"/>
      <c r="I68" s="40" t="s">
        <v>283</v>
      </c>
      <c r="J68" s="41">
        <v>1146</v>
      </c>
      <c r="K68" s="41">
        <v>16.53</v>
      </c>
      <c r="L68" s="41"/>
      <c r="M68" s="42">
        <v>18.53</v>
      </c>
      <c r="N68" s="42">
        <v>18.53</v>
      </c>
      <c r="O68" s="43">
        <v>18943.38</v>
      </c>
      <c r="P68" s="44">
        <v>26892.67</v>
      </c>
      <c r="Q68" s="44">
        <v>26892.67</v>
      </c>
      <c r="R68" s="45">
        <v>0</v>
      </c>
      <c r="S68" s="46">
        <v>0</v>
      </c>
      <c r="T68" s="39">
        <f t="shared" si="19"/>
        <v>25</v>
      </c>
      <c r="U68" s="47">
        <f t="shared" si="20"/>
        <v>0.44397213987391326</v>
      </c>
      <c r="V68" s="48">
        <f t="shared" si="21"/>
        <v>0</v>
      </c>
      <c r="W68" s="49">
        <f t="shared" si="22"/>
        <v>1.7758885594956531E-2</v>
      </c>
      <c r="X68" s="44">
        <f t="shared" si="23"/>
        <v>3705.6452538628287</v>
      </c>
      <c r="Y68" s="44">
        <f t="shared" si="24"/>
        <v>0</v>
      </c>
      <c r="Z68" s="44">
        <f t="shared" si="25"/>
        <v>30980.957879082613</v>
      </c>
      <c r="AA68" s="50">
        <f t="shared" si="26"/>
        <v>30598.315253862827</v>
      </c>
      <c r="AB68" s="51">
        <f t="shared" si="27"/>
        <v>28962.286509378901</v>
      </c>
      <c r="AC68" s="44">
        <f t="shared" si="28"/>
        <v>28604.576286681149</v>
      </c>
      <c r="AD68" s="44">
        <f t="shared" si="29"/>
        <v>0</v>
      </c>
      <c r="AE68" s="44">
        <f t="shared" si="30"/>
        <v>0</v>
      </c>
      <c r="AF68" s="52">
        <f>HLOOKUP(I68,ElecAvoidedCostsWOCC!$A$5:$Q$50,G68+1,FALSE)</f>
        <v>2.0508206305871441</v>
      </c>
      <c r="AG68" s="44">
        <f t="shared" si="31"/>
        <v>38849.474517051902</v>
      </c>
      <c r="AH68" s="52">
        <f>HLOOKUP(I68,ElecAvoidedCostsWOCC!$A$5:$Q$50,T68+1,FALSE)</f>
        <v>2.0508206305871441</v>
      </c>
      <c r="AI68" s="44">
        <f t="shared" si="32"/>
        <v>0</v>
      </c>
      <c r="AJ68" s="44">
        <f t="shared" si="33"/>
        <v>38849.474517051902</v>
      </c>
      <c r="AK68" s="44">
        <f>HLOOKUP(I68,ElecAvoidedCostsWOCC!$A$5:$Q$50,G68+1,FALSE)*J68*L68</f>
        <v>0</v>
      </c>
      <c r="AL68" s="44">
        <f t="shared" si="34"/>
        <v>38849.474517051902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38849.474517051895</v>
      </c>
      <c r="AN68" s="48">
        <f t="shared" si="35"/>
        <v>42734.421968757088</v>
      </c>
      <c r="AO68" s="47">
        <f t="shared" si="36"/>
        <v>1.3413814722284172</v>
      </c>
      <c r="AP68" s="47">
        <f t="shared" si="37"/>
        <v>1.4939715079315847</v>
      </c>
    </row>
    <row r="69" spans="2:42">
      <c r="B69" s="97" t="s">
        <v>74</v>
      </c>
      <c r="C69" s="100">
        <v>18230611</v>
      </c>
      <c r="D69" s="100" t="s">
        <v>75</v>
      </c>
      <c r="E69" s="38" t="s">
        <v>1623</v>
      </c>
      <c r="F69" s="39" t="s">
        <v>1624</v>
      </c>
      <c r="G69" s="39">
        <v>45</v>
      </c>
      <c r="H69" s="39"/>
      <c r="I69" s="40" t="s">
        <v>283</v>
      </c>
      <c r="J69" s="41">
        <v>232</v>
      </c>
      <c r="K69" s="41">
        <v>3.98</v>
      </c>
      <c r="L69" s="41"/>
      <c r="M69" s="42">
        <v>22.6</v>
      </c>
      <c r="N69" s="42">
        <v>22.6</v>
      </c>
      <c r="O69" s="43">
        <v>923.36</v>
      </c>
      <c r="P69" s="44">
        <v>6816.16</v>
      </c>
      <c r="Q69" s="44">
        <v>6816.16</v>
      </c>
      <c r="R69" s="45">
        <v>0</v>
      </c>
      <c r="S69" s="46">
        <v>0</v>
      </c>
      <c r="T69" s="39">
        <f t="shared" si="19"/>
        <v>45</v>
      </c>
      <c r="U69" s="47">
        <f t="shared" si="20"/>
        <v>3.8953080555484701E-2</v>
      </c>
      <c r="V69" s="48">
        <f t="shared" si="21"/>
        <v>0</v>
      </c>
      <c r="W69" s="49">
        <f t="shared" si="22"/>
        <v>8.6562401234410442E-4</v>
      </c>
      <c r="X69" s="44">
        <f t="shared" si="23"/>
        <v>180.62481994273361</v>
      </c>
      <c r="Y69" s="44">
        <f t="shared" si="24"/>
        <v>0</v>
      </c>
      <c r="Z69" s="44">
        <f t="shared" si="25"/>
        <v>1510.1094560331746</v>
      </c>
      <c r="AA69" s="50">
        <f t="shared" si="26"/>
        <v>6996.7848199427335</v>
      </c>
      <c r="AB69" s="51">
        <f t="shared" si="27"/>
        <v>1411.7130560280214</v>
      </c>
      <c r="AC69" s="44">
        <f t="shared" si="28"/>
        <v>6540.8851266174934</v>
      </c>
      <c r="AD69" s="44">
        <f t="shared" si="29"/>
        <v>0</v>
      </c>
      <c r="AE69" s="44">
        <f t="shared" si="30"/>
        <v>0</v>
      </c>
      <c r="AF69" s="52">
        <f>HLOOKUP(I69,ElecAvoidedCostsWOCC!$A$5:$Q$50,G69+1,FALSE)</f>
        <v>3.4276422079642828</v>
      </c>
      <c r="AG69" s="44">
        <f t="shared" si="31"/>
        <v>3164.9477091459003</v>
      </c>
      <c r="AH69" s="52">
        <f>HLOOKUP(I69,ElecAvoidedCostsWOCC!$A$5:$Q$50,T69+1,FALSE)</f>
        <v>3.4276422079642828</v>
      </c>
      <c r="AI69" s="44">
        <f t="shared" si="32"/>
        <v>0</v>
      </c>
      <c r="AJ69" s="44">
        <f t="shared" si="33"/>
        <v>3164.9477091459003</v>
      </c>
      <c r="AK69" s="44">
        <f>HLOOKUP(I69,ElecAvoidedCostsWOCC!$A$5:$Q$50,G69+1,FALSE)*J69*L69</f>
        <v>0</v>
      </c>
      <c r="AL69" s="44">
        <f t="shared" si="34"/>
        <v>3164.9477091459003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3164.9477091459003</v>
      </c>
      <c r="AN69" s="48">
        <f t="shared" si="35"/>
        <v>3481.4424800604907</v>
      </c>
      <c r="AO69" s="47">
        <f t="shared" si="36"/>
        <v>2.2419199819903617</v>
      </c>
      <c r="AP69" s="47">
        <f t="shared" si="37"/>
        <v>0.53225861831651811</v>
      </c>
    </row>
    <row r="70" spans="2:42">
      <c r="B70" s="97" t="s">
        <v>74</v>
      </c>
      <c r="C70" s="100">
        <v>18230611</v>
      </c>
      <c r="D70" s="100" t="s">
        <v>75</v>
      </c>
      <c r="E70" s="38" t="s">
        <v>1625</v>
      </c>
      <c r="F70" s="39" t="s">
        <v>1626</v>
      </c>
      <c r="G70" s="39">
        <v>45</v>
      </c>
      <c r="H70" s="39"/>
      <c r="I70" s="40" t="s">
        <v>281</v>
      </c>
      <c r="J70" s="41">
        <v>8136</v>
      </c>
      <c r="K70" s="41">
        <v>0.95</v>
      </c>
      <c r="L70" s="41"/>
      <c r="M70" s="42">
        <v>2.4300000000000002</v>
      </c>
      <c r="N70" s="42">
        <v>2.4300000000000002</v>
      </c>
      <c r="O70" s="43">
        <v>7729.2</v>
      </c>
      <c r="P70" s="44">
        <v>25701.62</v>
      </c>
      <c r="Q70" s="44">
        <v>25701.62</v>
      </c>
      <c r="R70" s="45">
        <v>0</v>
      </c>
      <c r="S70" s="46">
        <v>0</v>
      </c>
      <c r="T70" s="39">
        <f t="shared" si="19"/>
        <v>45</v>
      </c>
      <c r="U70" s="47">
        <f t="shared" si="20"/>
        <v>0.32606583589223309</v>
      </c>
      <c r="V70" s="48">
        <f t="shared" si="21"/>
        <v>0</v>
      </c>
      <c r="W70" s="49">
        <f t="shared" si="22"/>
        <v>7.245907464271846E-3</v>
      </c>
      <c r="X70" s="44">
        <f t="shared" si="23"/>
        <v>1511.9621364379836</v>
      </c>
      <c r="Y70" s="44">
        <f t="shared" si="24"/>
        <v>0</v>
      </c>
      <c r="Z70" s="44">
        <f t="shared" si="25"/>
        <v>12640.723019809839</v>
      </c>
      <c r="AA70" s="50">
        <f t="shared" si="26"/>
        <v>27213.582136437981</v>
      </c>
      <c r="AB70" s="51">
        <f t="shared" si="27"/>
        <v>11817.073029643674</v>
      </c>
      <c r="AC70" s="44">
        <f t="shared" si="28"/>
        <v>25440.387151947256</v>
      </c>
      <c r="AD70" s="44">
        <f t="shared" si="29"/>
        <v>0</v>
      </c>
      <c r="AE70" s="44">
        <f t="shared" si="30"/>
        <v>0</v>
      </c>
      <c r="AF70" s="52">
        <f>HLOOKUP(I70,ElecAvoidedCostsWOCC!$A$5:$Q$50,G70+1,FALSE)</f>
        <v>3.1346149049506007</v>
      </c>
      <c r="AG70" s="44">
        <f t="shared" si="31"/>
        <v>24228.065523344183</v>
      </c>
      <c r="AH70" s="52">
        <f>HLOOKUP(I70,ElecAvoidedCostsWOCC!$A$5:$Q$50,T70+1,FALSE)</f>
        <v>3.1346149049506007</v>
      </c>
      <c r="AI70" s="44">
        <f t="shared" si="32"/>
        <v>0</v>
      </c>
      <c r="AJ70" s="44">
        <f t="shared" si="33"/>
        <v>24228.065523344183</v>
      </c>
      <c r="AK70" s="44">
        <f>HLOOKUP(I70,ElecAvoidedCostsWOCC!$A$5:$Q$50,G70+1,FALSE)*J70*L70</f>
        <v>0</v>
      </c>
      <c r="AL70" s="44">
        <f t="shared" si="34"/>
        <v>24228.065523344183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24228.065523344179</v>
      </c>
      <c r="AN70" s="48">
        <f t="shared" si="35"/>
        <v>26650.872075678599</v>
      </c>
      <c r="AO70" s="47">
        <f t="shared" si="36"/>
        <v>2.0502594392509006</v>
      </c>
      <c r="AP70" s="47">
        <f t="shared" si="37"/>
        <v>1.04758123044675</v>
      </c>
    </row>
    <row r="71" spans="2:42">
      <c r="B71" s="97" t="s">
        <v>74</v>
      </c>
      <c r="C71" s="100">
        <v>18230611</v>
      </c>
      <c r="D71" s="100" t="s">
        <v>75</v>
      </c>
      <c r="E71" s="38" t="s">
        <v>1627</v>
      </c>
      <c r="F71" s="39" t="s">
        <v>1628</v>
      </c>
      <c r="G71" s="39">
        <v>45</v>
      </c>
      <c r="H71" s="39"/>
      <c r="I71" s="40" t="s">
        <v>283</v>
      </c>
      <c r="J71" s="41">
        <v>15703</v>
      </c>
      <c r="K71" s="41">
        <v>1.37</v>
      </c>
      <c r="L71" s="41"/>
      <c r="M71" s="42">
        <v>2.4300000000000002</v>
      </c>
      <c r="N71" s="42">
        <v>2.4300000000000002</v>
      </c>
      <c r="O71" s="43">
        <v>21513.11</v>
      </c>
      <c r="P71" s="44">
        <v>53021.93</v>
      </c>
      <c r="Q71" s="44">
        <v>53021.93</v>
      </c>
      <c r="R71" s="45">
        <v>0</v>
      </c>
      <c r="S71" s="46">
        <v>0</v>
      </c>
      <c r="T71" s="39">
        <f t="shared" si="19"/>
        <v>45</v>
      </c>
      <c r="U71" s="47">
        <f t="shared" si="20"/>
        <v>0.90755708155974224</v>
      </c>
      <c r="V71" s="48">
        <f t="shared" si="21"/>
        <v>0</v>
      </c>
      <c r="W71" s="49">
        <f t="shared" si="22"/>
        <v>2.0167935145772049E-2</v>
      </c>
      <c r="X71" s="44">
        <f t="shared" si="23"/>
        <v>4208.3278679585674</v>
      </c>
      <c r="Y71" s="44">
        <f t="shared" si="24"/>
        <v>0</v>
      </c>
      <c r="Z71" s="44">
        <f t="shared" si="25"/>
        <v>35183.623765034063</v>
      </c>
      <c r="AA71" s="50">
        <f t="shared" si="26"/>
        <v>57230.257867958571</v>
      </c>
      <c r="AB71" s="51">
        <f t="shared" si="27"/>
        <v>32891.11317662341</v>
      </c>
      <c r="AC71" s="44">
        <f t="shared" si="28"/>
        <v>53501.222649302203</v>
      </c>
      <c r="AD71" s="44">
        <f t="shared" si="29"/>
        <v>0</v>
      </c>
      <c r="AE71" s="44">
        <f t="shared" si="30"/>
        <v>0</v>
      </c>
      <c r="AF71" s="52">
        <f>HLOOKUP(I71,ElecAvoidedCostsWOCC!$A$5:$Q$50,G71+1,FALSE)</f>
        <v>3.4276422079642828</v>
      </c>
      <c r="AG71" s="44">
        <f t="shared" si="31"/>
        <v>73739.243860578499</v>
      </c>
      <c r="AH71" s="52">
        <f>HLOOKUP(I71,ElecAvoidedCostsWOCC!$A$5:$Q$50,T71+1,FALSE)</f>
        <v>3.4276422079642828</v>
      </c>
      <c r="AI71" s="44">
        <f t="shared" si="32"/>
        <v>0</v>
      </c>
      <c r="AJ71" s="44">
        <f t="shared" si="33"/>
        <v>73739.243860578499</v>
      </c>
      <c r="AK71" s="44">
        <f>HLOOKUP(I71,ElecAvoidedCostsWOCC!$A$5:$Q$50,G71+1,FALSE)*J71*L71</f>
        <v>0</v>
      </c>
      <c r="AL71" s="44">
        <f t="shared" si="34"/>
        <v>73739.243860578499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73739.243860578499</v>
      </c>
      <c r="AN71" s="48">
        <f t="shared" si="35"/>
        <v>81113.168246636356</v>
      </c>
      <c r="AO71" s="47">
        <f t="shared" si="36"/>
        <v>2.2419199819903617</v>
      </c>
      <c r="AP71" s="47">
        <f t="shared" si="37"/>
        <v>1.5160993381091317</v>
      </c>
    </row>
    <row r="72" spans="2:42">
      <c r="B72" s="97" t="s">
        <v>74</v>
      </c>
      <c r="C72" s="100">
        <v>18230611</v>
      </c>
      <c r="D72" s="100" t="s">
        <v>75</v>
      </c>
      <c r="E72" s="38" t="s">
        <v>1631</v>
      </c>
      <c r="F72" s="39" t="s">
        <v>1632</v>
      </c>
      <c r="G72" s="39">
        <v>45</v>
      </c>
      <c r="H72" s="39"/>
      <c r="I72" s="40" t="s">
        <v>283</v>
      </c>
      <c r="J72" s="41">
        <v>14725</v>
      </c>
      <c r="K72" s="41">
        <v>0.38</v>
      </c>
      <c r="L72" s="41"/>
      <c r="M72" s="42">
        <v>1.82</v>
      </c>
      <c r="N72" s="42">
        <v>1.82</v>
      </c>
      <c r="O72" s="43">
        <v>5595.5</v>
      </c>
      <c r="P72" s="44">
        <v>38621.49</v>
      </c>
      <c r="Q72" s="44">
        <v>38621.49</v>
      </c>
      <c r="R72" s="45">
        <v>0</v>
      </c>
      <c r="S72" s="46">
        <v>0</v>
      </c>
      <c r="T72" s="39">
        <f t="shared" si="19"/>
        <v>45</v>
      </c>
      <c r="U72" s="47">
        <f t="shared" si="20"/>
        <v>0.23605306949425428</v>
      </c>
      <c r="V72" s="48">
        <f t="shared" si="21"/>
        <v>0</v>
      </c>
      <c r="W72" s="49">
        <f t="shared" si="22"/>
        <v>5.2456237665389838E-3</v>
      </c>
      <c r="X72" s="44">
        <f t="shared" si="23"/>
        <v>1094.5743588519817</v>
      </c>
      <c r="Y72" s="44">
        <f t="shared" si="24"/>
        <v>0</v>
      </c>
      <c r="Z72" s="44">
        <f t="shared" si="25"/>
        <v>9151.1625598180854</v>
      </c>
      <c r="AA72" s="50">
        <f t="shared" si="26"/>
        <v>39716.064358851982</v>
      </c>
      <c r="AB72" s="51">
        <f t="shared" si="27"/>
        <v>8554.8869400935637</v>
      </c>
      <c r="AC72" s="44">
        <f t="shared" si="28"/>
        <v>37128.226941060093</v>
      </c>
      <c r="AD72" s="44">
        <f t="shared" si="29"/>
        <v>0</v>
      </c>
      <c r="AE72" s="44">
        <f t="shared" si="30"/>
        <v>0</v>
      </c>
      <c r="AF72" s="52">
        <f>HLOOKUP(I72,ElecAvoidedCostsWOCC!$A$5:$Q$50,G72+1,FALSE)</f>
        <v>3.4276422079642828</v>
      </c>
      <c r="AG72" s="44">
        <f t="shared" si="31"/>
        <v>19179.371974664144</v>
      </c>
      <c r="AH72" s="52">
        <f>HLOOKUP(I72,ElecAvoidedCostsWOCC!$A$5:$Q$50,T72+1,FALSE)</f>
        <v>3.4276422079642828</v>
      </c>
      <c r="AI72" s="44">
        <f t="shared" si="32"/>
        <v>0</v>
      </c>
      <c r="AJ72" s="44">
        <f t="shared" si="33"/>
        <v>19179.371974664144</v>
      </c>
      <c r="AK72" s="44">
        <f>HLOOKUP(I72,ElecAvoidedCostsWOCC!$A$5:$Q$50,G72+1,FALSE)*J72*L72</f>
        <v>0</v>
      </c>
      <c r="AL72" s="44">
        <f t="shared" si="34"/>
        <v>19179.371974664144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19179.371974664144</v>
      </c>
      <c r="AN72" s="48">
        <f t="shared" si="35"/>
        <v>21097.309172130561</v>
      </c>
      <c r="AO72" s="47">
        <f t="shared" si="36"/>
        <v>2.2419199819903617</v>
      </c>
      <c r="AP72" s="47">
        <f t="shared" si="37"/>
        <v>0.56822829718267676</v>
      </c>
    </row>
    <row r="73" spans="2:42">
      <c r="B73" s="97" t="s">
        <v>74</v>
      </c>
      <c r="C73" s="100">
        <v>18230611</v>
      </c>
      <c r="D73" s="100" t="s">
        <v>75</v>
      </c>
      <c r="E73" s="38" t="s">
        <v>1635</v>
      </c>
      <c r="F73" s="39" t="s">
        <v>1636</v>
      </c>
      <c r="G73" s="39">
        <v>45</v>
      </c>
      <c r="H73" s="39"/>
      <c r="I73" s="40" t="s">
        <v>281</v>
      </c>
      <c r="J73" s="41">
        <v>2646</v>
      </c>
      <c r="K73" s="41">
        <v>0.28999999999999998</v>
      </c>
      <c r="L73" s="41"/>
      <c r="M73" s="42">
        <v>1.82</v>
      </c>
      <c r="N73" s="42">
        <v>1.82</v>
      </c>
      <c r="O73" s="43">
        <v>767.34</v>
      </c>
      <c r="P73" s="44">
        <v>6260.44</v>
      </c>
      <c r="Q73" s="44">
        <v>6260.44</v>
      </c>
      <c r="R73" s="45"/>
      <c r="S73" s="46"/>
      <c r="T73" s="39">
        <f t="shared" si="19"/>
        <v>45</v>
      </c>
      <c r="U73" s="47">
        <f t="shared" si="20"/>
        <v>3.2371184406348154E-2</v>
      </c>
      <c r="V73" s="48">
        <f t="shared" si="21"/>
        <v>0</v>
      </c>
      <c r="W73" s="49">
        <f t="shared" si="22"/>
        <v>7.1935965347440342E-4</v>
      </c>
      <c r="X73" s="44">
        <f t="shared" si="23"/>
        <v>150.10467134688227</v>
      </c>
      <c r="Y73" s="44">
        <f t="shared" si="24"/>
        <v>0</v>
      </c>
      <c r="Z73" s="44">
        <f t="shared" si="25"/>
        <v>1254.9464889019409</v>
      </c>
      <c r="AA73" s="50">
        <f t="shared" si="26"/>
        <v>6410.5446713468818</v>
      </c>
      <c r="AB73" s="51">
        <f t="shared" si="27"/>
        <v>1173.1761137720302</v>
      </c>
      <c r="AC73" s="44">
        <f t="shared" si="28"/>
        <v>5992.8434807393487</v>
      </c>
      <c r="AD73" s="44">
        <f t="shared" si="29"/>
        <v>0</v>
      </c>
      <c r="AE73" s="44">
        <f t="shared" si="30"/>
        <v>0</v>
      </c>
      <c r="AF73" s="52">
        <f>HLOOKUP(I73,ElecAvoidedCostsWOCC!$A$5:$Q$50,G73+1,FALSE)</f>
        <v>3.1346149049506007</v>
      </c>
      <c r="AG73" s="44">
        <f t="shared" si="31"/>
        <v>2405.3154011647939</v>
      </c>
      <c r="AH73" s="52">
        <f>HLOOKUP(I73,ElecAvoidedCostsWOCC!$A$5:$Q$50,T73+1,FALSE)</f>
        <v>3.1346149049506007</v>
      </c>
      <c r="AI73" s="44">
        <f t="shared" si="32"/>
        <v>0</v>
      </c>
      <c r="AJ73" s="44">
        <f t="shared" si="33"/>
        <v>2405.3154011647939</v>
      </c>
      <c r="AK73" s="44">
        <f>HLOOKUP(I73,ElecAvoidedCostsWOCC!$A$5:$Q$50,G73+1,FALSE)*J73*L73</f>
        <v>0</v>
      </c>
      <c r="AL73" s="44">
        <f t="shared" si="34"/>
        <v>2405.3154011647939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2405.3154011647939</v>
      </c>
      <c r="AN73" s="48">
        <f t="shared" si="35"/>
        <v>2645.8469412812733</v>
      </c>
      <c r="AO73" s="47">
        <f t="shared" si="36"/>
        <v>2.050259439250901</v>
      </c>
      <c r="AP73" s="47">
        <f t="shared" si="37"/>
        <v>0.44150109205836457</v>
      </c>
    </row>
    <row r="74" spans="2:42">
      <c r="B74" s="97" t="s">
        <v>74</v>
      </c>
      <c r="C74" s="100">
        <v>18230611</v>
      </c>
      <c r="D74" s="100" t="s">
        <v>75</v>
      </c>
      <c r="E74" s="38" t="s">
        <v>1637</v>
      </c>
      <c r="F74" s="39" t="s">
        <v>1638</v>
      </c>
      <c r="G74" s="39">
        <v>10</v>
      </c>
      <c r="H74" s="39"/>
      <c r="I74" s="40" t="s">
        <v>279</v>
      </c>
      <c r="J74" s="41">
        <v>2</v>
      </c>
      <c r="K74" s="41">
        <v>0</v>
      </c>
      <c r="L74" s="41"/>
      <c r="M74" s="42">
        <v>11.35</v>
      </c>
      <c r="N74" s="42">
        <v>11.35</v>
      </c>
      <c r="O74" s="43">
        <v>0</v>
      </c>
      <c r="P74" s="44">
        <v>16.12</v>
      </c>
      <c r="Q74" s="44">
        <v>16.12</v>
      </c>
      <c r="R74" s="45">
        <v>5.22</v>
      </c>
      <c r="S74" s="46">
        <v>0</v>
      </c>
      <c r="T74" s="39">
        <f t="shared" si="19"/>
        <v>10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16.12</v>
      </c>
      <c r="AB74" s="51">
        <f t="shared" si="27"/>
        <v>0</v>
      </c>
      <c r="AC74" s="44">
        <f t="shared" si="28"/>
        <v>15.069645695054687</v>
      </c>
      <c r="AD74" s="44">
        <f t="shared" si="29"/>
        <v>73.427984394888838</v>
      </c>
      <c r="AE74" s="44">
        <f t="shared" si="30"/>
        <v>0</v>
      </c>
      <c r="AF74" s="52">
        <f>HLOOKUP(I74,ElecAvoidedCostsWOCC!$A$5:$Q$50,G74+1,FALSE)</f>
        <v>0.74487332198138856</v>
      </c>
      <c r="AG74" s="44">
        <f t="shared" si="31"/>
        <v>0</v>
      </c>
      <c r="AH74" s="52">
        <f>HLOOKUP(I74,ElecAvoidedCostsWOCC!$A$5:$Q$50,T74+1,FALSE)</f>
        <v>0.74487332198138856</v>
      </c>
      <c r="AI74" s="44">
        <f t="shared" si="32"/>
        <v>0</v>
      </c>
      <c r="AJ74" s="44">
        <f t="shared" si="33"/>
        <v>0</v>
      </c>
      <c r="AK74" s="44">
        <f>HLOOKUP(I74,ElecAvoidedCostsWOCC!$A$5:$Q$50,G74+1,FALSE)*J74*L74</f>
        <v>0</v>
      </c>
      <c r="AL74" s="44">
        <f t="shared" si="34"/>
        <v>0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73.427984394888838</v>
      </c>
      <c r="AO74" s="47">
        <f t="shared" si="36"/>
        <v>0</v>
      </c>
      <c r="AP74" s="47">
        <f t="shared" si="37"/>
        <v>4.8725753664523941</v>
      </c>
    </row>
    <row r="75" spans="2:42">
      <c r="B75" s="97" t="s">
        <v>74</v>
      </c>
      <c r="C75" s="100">
        <v>18230611</v>
      </c>
      <c r="D75" s="100" t="s">
        <v>75</v>
      </c>
      <c r="E75" s="38" t="s">
        <v>1639</v>
      </c>
      <c r="F75" s="39" t="s">
        <v>1640</v>
      </c>
      <c r="G75" s="39"/>
      <c r="H75" s="39"/>
      <c r="I75" s="40"/>
      <c r="J75" s="41">
        <v>27</v>
      </c>
      <c r="K75" s="41">
        <v>0</v>
      </c>
      <c r="L75" s="41"/>
      <c r="M75" s="42">
        <v>15.287777777777777</v>
      </c>
      <c r="N75" s="42">
        <v>15.287777777777777</v>
      </c>
      <c r="O75" s="43">
        <v>0</v>
      </c>
      <c r="P75" s="44">
        <v>412.77</v>
      </c>
      <c r="Q75" s="44">
        <v>412.77</v>
      </c>
      <c r="R75" s="45">
        <v>0</v>
      </c>
      <c r="S75" s="46">
        <v>0</v>
      </c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412.77</v>
      </c>
      <c r="AB75" s="51">
        <f t="shared" si="27"/>
        <v>0</v>
      </c>
      <c r="AC75" s="44">
        <f t="shared" si="28"/>
        <v>385.8745442647471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>
        <f t="shared" si="37"/>
        <v>0</v>
      </c>
    </row>
    <row r="76" spans="2:42">
      <c r="B76" s="97" t="s">
        <v>74</v>
      </c>
      <c r="C76" s="100">
        <v>18230611</v>
      </c>
      <c r="D76" s="100" t="s">
        <v>75</v>
      </c>
      <c r="E76" s="38" t="s">
        <v>1641</v>
      </c>
      <c r="F76" s="39" t="s">
        <v>1642</v>
      </c>
      <c r="G76" s="39"/>
      <c r="H76" s="39"/>
      <c r="I76" s="40"/>
      <c r="J76" s="41">
        <v>33</v>
      </c>
      <c r="K76" s="41">
        <v>0</v>
      </c>
      <c r="L76" s="41"/>
      <c r="M76" s="42">
        <v>15.287878787878787</v>
      </c>
      <c r="N76" s="42">
        <v>15.287878787878787</v>
      </c>
      <c r="O76" s="43">
        <v>0</v>
      </c>
      <c r="P76" s="44">
        <v>504.5</v>
      </c>
      <c r="Q76" s="44">
        <v>504.5</v>
      </c>
      <c r="R76" s="45">
        <v>0</v>
      </c>
      <c r="S76" s="46">
        <v>0</v>
      </c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504.5</v>
      </c>
      <c r="AB76" s="51">
        <f t="shared" si="27"/>
        <v>0</v>
      </c>
      <c r="AC76" s="44">
        <f t="shared" si="28"/>
        <v>471.62755912872763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>
        <f t="shared" si="37"/>
        <v>0</v>
      </c>
    </row>
    <row r="77" spans="2:42">
      <c r="B77" s="97" t="s">
        <v>74</v>
      </c>
      <c r="C77" s="100">
        <v>18230611</v>
      </c>
      <c r="D77" s="100" t="s">
        <v>75</v>
      </c>
      <c r="E77" s="38" t="s">
        <v>1643</v>
      </c>
      <c r="F77" s="39" t="s">
        <v>1644</v>
      </c>
      <c r="G77" s="39">
        <v>30</v>
      </c>
      <c r="H77" s="39"/>
      <c r="I77" s="40" t="s">
        <v>281</v>
      </c>
      <c r="J77" s="41">
        <v>4</v>
      </c>
      <c r="K77" s="41">
        <v>8167.25</v>
      </c>
      <c r="L77" s="41"/>
      <c r="M77" s="42"/>
      <c r="N77" s="42"/>
      <c r="O77" s="43">
        <v>32669</v>
      </c>
      <c r="P77" s="44">
        <v>0</v>
      </c>
      <c r="Q77" s="44">
        <v>0</v>
      </c>
      <c r="R77" s="45"/>
      <c r="S77" s="46"/>
      <c r="T77" s="39">
        <f t="shared" si="19"/>
        <v>30</v>
      </c>
      <c r="U77" s="47">
        <f t="shared" si="20"/>
        <v>0.9187880412602738</v>
      </c>
      <c r="V77" s="48">
        <f t="shared" si="21"/>
        <v>0</v>
      </c>
      <c r="W77" s="49">
        <f t="shared" si="22"/>
        <v>3.0626268042009127E-2</v>
      </c>
      <c r="X77" s="44">
        <f t="shared" si="23"/>
        <v>6390.6084763355184</v>
      </c>
      <c r="Y77" s="44">
        <f t="shared" si="24"/>
        <v>0</v>
      </c>
      <c r="Z77" s="44">
        <f t="shared" si="25"/>
        <v>53428.528222088651</v>
      </c>
      <c r="AA77" s="50">
        <f t="shared" si="26"/>
        <v>6390.6084763355184</v>
      </c>
      <c r="AB77" s="51">
        <f t="shared" si="27"/>
        <v>49947.207835924695</v>
      </c>
      <c r="AC77" s="44">
        <f t="shared" si="28"/>
        <v>5974.2062974062992</v>
      </c>
      <c r="AD77" s="44">
        <f t="shared" si="29"/>
        <v>0</v>
      </c>
      <c r="AE77" s="44">
        <f t="shared" si="30"/>
        <v>0</v>
      </c>
      <c r="AF77" s="52">
        <f>HLOOKUP(I77,ElecAvoidedCostsWOCC!$A$5:$Q$50,G77+1,FALSE)</f>
        <v>2.1643436258224993</v>
      </c>
      <c r="AG77" s="44">
        <f t="shared" si="31"/>
        <v>70706.941911995236</v>
      </c>
      <c r="AH77" s="52">
        <f>HLOOKUP(I77,ElecAvoidedCostsWOCC!$A$5:$Q$50,T77+1,FALSE)</f>
        <v>2.1643436258224993</v>
      </c>
      <c r="AI77" s="44">
        <f t="shared" si="32"/>
        <v>0</v>
      </c>
      <c r="AJ77" s="44">
        <f t="shared" si="33"/>
        <v>70706.941911995236</v>
      </c>
      <c r="AK77" s="44">
        <f>HLOOKUP(I77,ElecAvoidedCostsWOCC!$A$5:$Q$50,G77+1,FALSE)*J77*L77</f>
        <v>0</v>
      </c>
      <c r="AL77" s="44">
        <f t="shared" si="34"/>
        <v>70706.941911995236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70706.941911995236</v>
      </c>
      <c r="AN77" s="48">
        <f t="shared" si="35"/>
        <v>77777.63610319476</v>
      </c>
      <c r="AO77" s="47">
        <f t="shared" si="36"/>
        <v>1.4156335253867591</v>
      </c>
      <c r="AP77" s="47">
        <f t="shared" si="37"/>
        <v>13.018906986349284</v>
      </c>
    </row>
    <row r="78" spans="2:42">
      <c r="B78" s="97" t="s">
        <v>74</v>
      </c>
      <c r="C78" s="100">
        <v>18230611</v>
      </c>
      <c r="D78" s="100" t="s">
        <v>75</v>
      </c>
      <c r="E78" s="38" t="s">
        <v>1645</v>
      </c>
      <c r="F78" s="39" t="s">
        <v>1646</v>
      </c>
      <c r="G78" s="39">
        <v>15</v>
      </c>
      <c r="H78" s="39"/>
      <c r="I78" s="40" t="s">
        <v>280</v>
      </c>
      <c r="J78" s="41">
        <v>82</v>
      </c>
      <c r="K78" s="41">
        <v>1300</v>
      </c>
      <c r="L78" s="41"/>
      <c r="M78" s="42">
        <v>3758.92</v>
      </c>
      <c r="N78" s="42">
        <v>3758.92</v>
      </c>
      <c r="O78" s="43">
        <v>106600</v>
      </c>
      <c r="P78" s="44">
        <v>181918.52</v>
      </c>
      <c r="Q78" s="44">
        <v>181918.52</v>
      </c>
      <c r="R78" s="45">
        <v>0</v>
      </c>
      <c r="S78" s="46">
        <v>0</v>
      </c>
      <c r="T78" s="39">
        <f t="shared" si="19"/>
        <v>15</v>
      </c>
      <c r="U78" s="47">
        <f t="shared" si="20"/>
        <v>1.4990174966840917</v>
      </c>
      <c r="V78" s="48">
        <f t="shared" si="21"/>
        <v>0</v>
      </c>
      <c r="W78" s="49">
        <f t="shared" si="22"/>
        <v>9.9934499778939451E-2</v>
      </c>
      <c r="X78" s="44">
        <f t="shared" si="23"/>
        <v>20852.761442877538</v>
      </c>
      <c r="Y78" s="44">
        <f t="shared" si="24"/>
        <v>0</v>
      </c>
      <c r="Z78" s="44">
        <f t="shared" si="25"/>
        <v>174339.00971791759</v>
      </c>
      <c r="AA78" s="50">
        <f t="shared" si="26"/>
        <v>202771.28144287752</v>
      </c>
      <c r="AB78" s="51">
        <f t="shared" si="27"/>
        <v>162979.34908658275</v>
      </c>
      <c r="AC78" s="44">
        <f t="shared" si="28"/>
        <v>189559.01789555716</v>
      </c>
      <c r="AD78" s="44">
        <f t="shared" si="29"/>
        <v>0</v>
      </c>
      <c r="AE78" s="44">
        <f t="shared" si="30"/>
        <v>0</v>
      </c>
      <c r="AF78" s="52">
        <f>HLOOKUP(I78,ElecAvoidedCostsWOCC!$A$5:$Q$50,G78+1,FALSE)</f>
        <v>1.3961506916040443</v>
      </c>
      <c r="AG78" s="44">
        <f t="shared" si="31"/>
        <v>148829.66372499111</v>
      </c>
      <c r="AH78" s="52">
        <f>HLOOKUP(I78,ElecAvoidedCostsWOCC!$A$5:$Q$50,T78+1,FALSE)</f>
        <v>1.3961506916040443</v>
      </c>
      <c r="AI78" s="44">
        <f t="shared" si="32"/>
        <v>0</v>
      </c>
      <c r="AJ78" s="44">
        <f t="shared" si="33"/>
        <v>148829.66372499111</v>
      </c>
      <c r="AK78" s="44">
        <f>HLOOKUP(I78,ElecAvoidedCostsWOCC!$A$5:$Q$50,G78+1,FALSE)*J78*L78</f>
        <v>0</v>
      </c>
      <c r="AL78" s="44">
        <f t="shared" si="34"/>
        <v>148829.66372499111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148829.66372499111</v>
      </c>
      <c r="AN78" s="48">
        <f t="shared" si="35"/>
        <v>163712.63009749024</v>
      </c>
      <c r="AO78" s="47">
        <f t="shared" si="36"/>
        <v>0.91318111502534827</v>
      </c>
      <c r="AP78" s="47">
        <f t="shared" si="37"/>
        <v>0.86364991713394657</v>
      </c>
    </row>
    <row r="79" spans="2:42">
      <c r="B79" s="97" t="s">
        <v>74</v>
      </c>
      <c r="C79" s="100">
        <v>18230611</v>
      </c>
      <c r="D79" s="100" t="s">
        <v>75</v>
      </c>
      <c r="E79" s="38" t="s">
        <v>1649</v>
      </c>
      <c r="F79" s="39" t="s">
        <v>1650</v>
      </c>
      <c r="G79" s="39">
        <v>25</v>
      </c>
      <c r="H79" s="39"/>
      <c r="I79" s="40" t="s">
        <v>283</v>
      </c>
      <c r="J79" s="41">
        <v>14399</v>
      </c>
      <c r="K79" s="41">
        <v>0.68</v>
      </c>
      <c r="L79" s="41"/>
      <c r="M79" s="42">
        <v>1.55</v>
      </c>
      <c r="N79" s="42">
        <v>1.55</v>
      </c>
      <c r="O79" s="43">
        <v>9791.32</v>
      </c>
      <c r="P79" s="44">
        <v>33485.43</v>
      </c>
      <c r="Q79" s="44">
        <v>33485.43</v>
      </c>
      <c r="R79" s="45">
        <v>0</v>
      </c>
      <c r="S79" s="46">
        <v>0</v>
      </c>
      <c r="T79" s="39">
        <f t="shared" si="19"/>
        <v>25</v>
      </c>
      <c r="U79" s="47">
        <f t="shared" si="20"/>
        <v>0.22947717316499189</v>
      </c>
      <c r="V79" s="48">
        <f t="shared" si="21"/>
        <v>0</v>
      </c>
      <c r="W79" s="49">
        <f t="shared" si="22"/>
        <v>9.179086926599675E-3</v>
      </c>
      <c r="X79" s="44">
        <f t="shared" si="23"/>
        <v>1915.3476563872016</v>
      </c>
      <c r="Y79" s="44">
        <f t="shared" si="24"/>
        <v>0</v>
      </c>
      <c r="Z79" s="44">
        <f t="shared" si="25"/>
        <v>16013.217942131716</v>
      </c>
      <c r="AA79" s="50">
        <f t="shared" si="26"/>
        <v>35400.777656387203</v>
      </c>
      <c r="AB79" s="51">
        <f t="shared" si="27"/>
        <v>14969.82139116735</v>
      </c>
      <c r="AC79" s="44">
        <f t="shared" si="28"/>
        <v>33094.117655779381</v>
      </c>
      <c r="AD79" s="44">
        <f t="shared" si="29"/>
        <v>0</v>
      </c>
      <c r="AE79" s="44">
        <f t="shared" si="30"/>
        <v>0</v>
      </c>
      <c r="AF79" s="52">
        <f>HLOOKUP(I79,ElecAvoidedCostsWOCC!$A$5:$Q$50,G79+1,FALSE)</f>
        <v>2.0508206305871441</v>
      </c>
      <c r="AG79" s="44">
        <f t="shared" si="31"/>
        <v>20080.241056680519</v>
      </c>
      <c r="AH79" s="52">
        <f>HLOOKUP(I79,ElecAvoidedCostsWOCC!$A$5:$Q$50,T79+1,FALSE)</f>
        <v>2.0508206305871441</v>
      </c>
      <c r="AI79" s="44">
        <f t="shared" si="32"/>
        <v>0</v>
      </c>
      <c r="AJ79" s="44">
        <f t="shared" si="33"/>
        <v>20080.241056680519</v>
      </c>
      <c r="AK79" s="44">
        <f>HLOOKUP(I79,ElecAvoidedCostsWOCC!$A$5:$Q$50,G79+1,FALSE)*J79*L79</f>
        <v>0</v>
      </c>
      <c r="AL79" s="44">
        <f t="shared" si="34"/>
        <v>20080.241056680519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20080.241056680516</v>
      </c>
      <c r="AN79" s="48">
        <f t="shared" si="35"/>
        <v>22088.265162348569</v>
      </c>
      <c r="AO79" s="47">
        <f t="shared" si="36"/>
        <v>1.3413814722284174</v>
      </c>
      <c r="AP79" s="47">
        <f t="shared" si="37"/>
        <v>0.66743780245463624</v>
      </c>
    </row>
    <row r="80" spans="2:42">
      <c r="B80" s="97" t="s">
        <v>74</v>
      </c>
      <c r="C80" s="100">
        <v>18230611</v>
      </c>
      <c r="D80" s="100" t="s">
        <v>75</v>
      </c>
      <c r="E80" s="38" t="s">
        <v>1655</v>
      </c>
      <c r="F80" s="39" t="s">
        <v>1656</v>
      </c>
      <c r="G80" s="39">
        <v>13</v>
      </c>
      <c r="H80" s="39"/>
      <c r="I80" s="40" t="s">
        <v>279</v>
      </c>
      <c r="J80" s="41">
        <v>1</v>
      </c>
      <c r="K80" s="41">
        <v>1225</v>
      </c>
      <c r="L80" s="41"/>
      <c r="M80" s="42">
        <v>1369</v>
      </c>
      <c r="N80" s="42">
        <v>1369</v>
      </c>
      <c r="O80" s="43">
        <v>1225</v>
      </c>
      <c r="P80" s="44">
        <v>1779.7</v>
      </c>
      <c r="Q80" s="44">
        <v>1779.7</v>
      </c>
      <c r="R80" s="45"/>
      <c r="S80" s="46"/>
      <c r="T80" s="39">
        <f t="shared" si="19"/>
        <v>13</v>
      </c>
      <c r="U80" s="47">
        <f t="shared" si="20"/>
        <v>1.4929239296244004E-2</v>
      </c>
      <c r="V80" s="48">
        <f t="shared" si="21"/>
        <v>0</v>
      </c>
      <c r="W80" s="49">
        <f t="shared" si="22"/>
        <v>1.1484030227880003E-3</v>
      </c>
      <c r="X80" s="44">
        <f t="shared" si="23"/>
        <v>239.63070138391168</v>
      </c>
      <c r="Y80" s="44">
        <f t="shared" si="24"/>
        <v>0</v>
      </c>
      <c r="Z80" s="44">
        <f t="shared" si="25"/>
        <v>2003.4267064207231</v>
      </c>
      <c r="AA80" s="50">
        <f t="shared" si="26"/>
        <v>2019.3307013839117</v>
      </c>
      <c r="AB80" s="51">
        <f t="shared" si="27"/>
        <v>1872.8865162388734</v>
      </c>
      <c r="AC80" s="44">
        <f t="shared" si="28"/>
        <v>1887.7542314517261</v>
      </c>
      <c r="AD80" s="44">
        <f t="shared" si="29"/>
        <v>0</v>
      </c>
      <c r="AE80" s="44">
        <f t="shared" si="30"/>
        <v>0</v>
      </c>
      <c r="AF80" s="52">
        <f>HLOOKUP(I80,ElecAvoidedCostsWOCC!$A$5:$Q$50,G80+1,FALSE)</f>
        <v>0.95298626106018935</v>
      </c>
      <c r="AG80" s="44">
        <f t="shared" si="31"/>
        <v>1167.4081697987319</v>
      </c>
      <c r="AH80" s="52">
        <f>HLOOKUP(I80,ElecAvoidedCostsWOCC!$A$5:$Q$50,T80+1,FALSE)</f>
        <v>0.95298626106018935</v>
      </c>
      <c r="AI80" s="44">
        <f t="shared" si="32"/>
        <v>0</v>
      </c>
      <c r="AJ80" s="44">
        <f t="shared" si="33"/>
        <v>1167.4081697987319</v>
      </c>
      <c r="AK80" s="44">
        <f>HLOOKUP(I80,ElecAvoidedCostsWOCC!$A$5:$Q$50,G80+1,FALSE)*J80*L80</f>
        <v>0</v>
      </c>
      <c r="AL80" s="44">
        <f t="shared" si="34"/>
        <v>1167.4081697987319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1167.4081697987319</v>
      </c>
      <c r="AN80" s="48">
        <f t="shared" si="35"/>
        <v>1284.1489867786051</v>
      </c>
      <c r="AO80" s="47">
        <f t="shared" si="36"/>
        <v>0.62332029179382342</v>
      </c>
      <c r="AP80" s="47">
        <f t="shared" si="37"/>
        <v>0.68025220941555786</v>
      </c>
    </row>
    <row r="81" spans="2:42">
      <c r="B81" s="97" t="s">
        <v>74</v>
      </c>
      <c r="C81" s="100">
        <v>18230611</v>
      </c>
      <c r="D81" s="100" t="s">
        <v>75</v>
      </c>
      <c r="E81" s="38" t="s">
        <v>1671</v>
      </c>
      <c r="F81" s="39" t="s">
        <v>1672</v>
      </c>
      <c r="G81" s="39"/>
      <c r="H81" s="39"/>
      <c r="I81" s="40"/>
      <c r="J81" s="41">
        <v>1</v>
      </c>
      <c r="K81" s="41">
        <v>0</v>
      </c>
      <c r="L81" s="41"/>
      <c r="M81" s="42">
        <v>15.29</v>
      </c>
      <c r="N81" s="42">
        <v>15.29</v>
      </c>
      <c r="O81" s="43">
        <v>0</v>
      </c>
      <c r="P81" s="44">
        <v>15.29</v>
      </c>
      <c r="Q81" s="44">
        <v>15.29</v>
      </c>
      <c r="R81" s="45">
        <v>0</v>
      </c>
      <c r="S81" s="46">
        <v>0</v>
      </c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15.29</v>
      </c>
      <c r="AB81" s="51">
        <f t="shared" si="27"/>
        <v>0</v>
      </c>
      <c r="AC81" s="44">
        <f t="shared" si="28"/>
        <v>14.293727213237354</v>
      </c>
      <c r="AD81" s="44">
        <f t="shared" si="29"/>
        <v>0</v>
      </c>
      <c r="AE81" s="44">
        <f t="shared" si="30"/>
        <v>0</v>
      </c>
      <c r="AF81" s="52" t="e">
        <f>HLOOKUP(I81,ElecAvoidedCostsWOCC!$A$5:$Q$50,G81+1,FALSE)</f>
        <v>#N/A</v>
      </c>
      <c r="AG81" s="44" t="e">
        <f t="shared" si="31"/>
        <v>#N/A</v>
      </c>
      <c r="AH81" s="52" t="e">
        <f>HLOOKUP(I81,ElecAvoidedCostsWOCC!$A$5:$Q$50,T81+1,FALSE)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HLOOKUP(I81,ElecAvoidedCostsWOCC!$A$5:$Q$50,G81+1,FALSE)*J81*L81</f>
        <v>#N/A</v>
      </c>
      <c r="AL81" s="44" t="e">
        <f t="shared" si="34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5"/>
        <v>0</v>
      </c>
      <c r="AO81" s="47">
        <f t="shared" si="36"/>
        <v>0</v>
      </c>
      <c r="AP81" s="47">
        <f t="shared" si="37"/>
        <v>0</v>
      </c>
    </row>
    <row r="82" spans="2:42">
      <c r="B82" s="97" t="s">
        <v>74</v>
      </c>
      <c r="C82" s="100">
        <v>18230611</v>
      </c>
      <c r="D82" s="100" t="s">
        <v>75</v>
      </c>
      <c r="E82" s="38" t="s">
        <v>1675</v>
      </c>
      <c r="F82" s="39" t="s">
        <v>1676</v>
      </c>
      <c r="G82" s="39">
        <v>41</v>
      </c>
      <c r="H82" s="39"/>
      <c r="I82" s="40" t="s">
        <v>283</v>
      </c>
      <c r="J82" s="41">
        <v>1</v>
      </c>
      <c r="K82" s="41">
        <v>8471</v>
      </c>
      <c r="L82" s="41"/>
      <c r="M82" s="42">
        <v>13500</v>
      </c>
      <c r="N82" s="42">
        <v>75400</v>
      </c>
      <c r="O82" s="43">
        <v>8471</v>
      </c>
      <c r="P82" s="44">
        <v>17550</v>
      </c>
      <c r="Q82" s="44">
        <v>17550</v>
      </c>
      <c r="R82" s="45">
        <v>25000</v>
      </c>
      <c r="S82" s="46"/>
      <c r="T82" s="39">
        <f t="shared" si="19"/>
        <v>41</v>
      </c>
      <c r="U82" s="47">
        <f t="shared" si="20"/>
        <v>0.3255942875489985</v>
      </c>
      <c r="V82" s="48">
        <f t="shared" si="21"/>
        <v>61900</v>
      </c>
      <c r="W82" s="49">
        <f t="shared" si="22"/>
        <v>7.9413240865609386E-3</v>
      </c>
      <c r="X82" s="44">
        <f t="shared" si="23"/>
        <v>1657.0707521821353</v>
      </c>
      <c r="Y82" s="44">
        <f t="shared" si="24"/>
        <v>0</v>
      </c>
      <c r="Z82" s="44">
        <f t="shared" si="25"/>
        <v>13853.900106195872</v>
      </c>
      <c r="AA82" s="50">
        <f t="shared" si="26"/>
        <v>19207.070752182135</v>
      </c>
      <c r="AB82" s="51">
        <f t="shared" si="27"/>
        <v>12951.201370660812</v>
      </c>
      <c r="AC82" s="44">
        <f t="shared" si="28"/>
        <v>17955.567684567759</v>
      </c>
      <c r="AD82" s="44">
        <f t="shared" si="29"/>
        <v>336035.41833482741</v>
      </c>
      <c r="AE82" s="44">
        <f t="shared" si="30"/>
        <v>0</v>
      </c>
      <c r="AF82" s="52">
        <f>HLOOKUP(I82,ElecAvoidedCostsWOCC!$A$5:$Q$50,G82+1,FALSE)</f>
        <v>3.105274668448097</v>
      </c>
      <c r="AG82" s="44">
        <f t="shared" si="31"/>
        <v>26304.781716423829</v>
      </c>
      <c r="AH82" s="52">
        <f>HLOOKUP(I82,ElecAvoidedCostsWOCC!$A$5:$Q$50,T82+1,FALSE)</f>
        <v>3.105274668448097</v>
      </c>
      <c r="AI82" s="44">
        <f t="shared" si="32"/>
        <v>0</v>
      </c>
      <c r="AJ82" s="44">
        <f t="shared" si="33"/>
        <v>26304.781716423829</v>
      </c>
      <c r="AK82" s="44">
        <f>HLOOKUP(I82,ElecAvoidedCostsWOCC!$A$5:$Q$50,G82+1,FALSE)*J82*L82</f>
        <v>0</v>
      </c>
      <c r="AL82" s="44">
        <f t="shared" si="34"/>
        <v>26304.781716423829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26304.781716423829</v>
      </c>
      <c r="AN82" s="48">
        <f t="shared" si="35"/>
        <v>364970.67822289362</v>
      </c>
      <c r="AO82" s="47">
        <f t="shared" si="36"/>
        <v>2.0310688532736227</v>
      </c>
      <c r="AP82" s="47">
        <f t="shared" si="37"/>
        <v>20.326323546794587</v>
      </c>
    </row>
    <row r="83" spans="2:42">
      <c r="B83" s="97" t="s">
        <v>74</v>
      </c>
      <c r="C83" s="100">
        <v>18230611</v>
      </c>
      <c r="D83" s="100" t="s">
        <v>75</v>
      </c>
      <c r="E83" s="38" t="s">
        <v>1687</v>
      </c>
      <c r="F83" s="39" t="s">
        <v>1688</v>
      </c>
      <c r="G83" s="39">
        <v>6</v>
      </c>
      <c r="H83" s="39">
        <v>12</v>
      </c>
      <c r="I83" s="40" t="s">
        <v>282</v>
      </c>
      <c r="J83" s="41">
        <v>19</v>
      </c>
      <c r="K83" s="41">
        <v>4193</v>
      </c>
      <c r="L83" s="41">
        <v>2096</v>
      </c>
      <c r="M83" s="42">
        <v>5829.66</v>
      </c>
      <c r="N83" s="42">
        <v>5829.66</v>
      </c>
      <c r="O83" s="43">
        <v>79667</v>
      </c>
      <c r="P83" s="44">
        <v>142318.31</v>
      </c>
      <c r="Q83" s="44">
        <v>142318.31</v>
      </c>
      <c r="R83" s="45">
        <v>0</v>
      </c>
      <c r="S83" s="46">
        <v>0</v>
      </c>
      <c r="T83" s="39">
        <f t="shared" si="19"/>
        <v>18</v>
      </c>
      <c r="U83" s="47">
        <f t="shared" si="20"/>
        <v>1.3443402653845951</v>
      </c>
      <c r="V83" s="48">
        <f t="shared" si="21"/>
        <v>0</v>
      </c>
      <c r="W83" s="49">
        <f t="shared" si="22"/>
        <v>7.4685570299144174E-2</v>
      </c>
      <c r="X83" s="44">
        <f t="shared" si="23"/>
        <v>15584.211499715992</v>
      </c>
      <c r="Y83" s="44">
        <f t="shared" si="24"/>
        <v>0</v>
      </c>
      <c r="Z83" s="44">
        <f t="shared" si="25"/>
        <v>130291.4248329957</v>
      </c>
      <c r="AA83" s="50">
        <f t="shared" si="26"/>
        <v>157902.52149971598</v>
      </c>
      <c r="AB83" s="51">
        <f t="shared" si="27"/>
        <v>121801.8368075121</v>
      </c>
      <c r="AC83" s="44">
        <f t="shared" si="28"/>
        <v>147613.83705685328</v>
      </c>
      <c r="AD83" s="44">
        <f t="shared" si="29"/>
        <v>0</v>
      </c>
      <c r="AE83" s="44">
        <f t="shared" si="30"/>
        <v>0</v>
      </c>
      <c r="AF83" s="52">
        <f>HLOOKUP(I83,ElecAvoidedCostsWOCC!$A$5:$Q$50,G83+1,FALSE)</f>
        <v>0.61270729802506985</v>
      </c>
      <c r="AG83" s="44">
        <f t="shared" si="31"/>
        <v>48812.55231176324</v>
      </c>
      <c r="AH83" s="52">
        <f>HLOOKUP(I83,ElecAvoidedCostsWOCC!$A$5:$Q$50,T83+1,FALSE)</f>
        <v>1.6039068652152917</v>
      </c>
      <c r="AI83" s="44">
        <f t="shared" si="32"/>
        <v>63873.987000333771</v>
      </c>
      <c r="AJ83" s="44">
        <f t="shared" si="33"/>
        <v>112686.53931209701</v>
      </c>
      <c r="AK83" s="44">
        <f>HLOOKUP(I83,ElecAvoidedCostsWOCC!$A$5:$Q$50,G83+1,FALSE)*J83*L83</f>
        <v>24400.455436550383</v>
      </c>
      <c r="AL83" s="44">
        <f t="shared" si="34"/>
        <v>88286.083875546625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88286.083875546625</v>
      </c>
      <c r="AN83" s="48">
        <f t="shared" si="35"/>
        <v>97114.6922631013</v>
      </c>
      <c r="AO83" s="47">
        <f t="shared" si="36"/>
        <v>0.72483376433040458</v>
      </c>
      <c r="AP83" s="47">
        <f t="shared" si="37"/>
        <v>0.65789694380546249</v>
      </c>
    </row>
    <row r="84" spans="2:42">
      <c r="B84" s="97" t="s">
        <v>74</v>
      </c>
      <c r="C84" s="100">
        <v>18230611</v>
      </c>
      <c r="D84" s="100" t="s">
        <v>75</v>
      </c>
      <c r="E84" s="38" t="s">
        <v>1689</v>
      </c>
      <c r="F84" s="39" t="s">
        <v>1690</v>
      </c>
      <c r="G84" s="39">
        <v>6</v>
      </c>
      <c r="H84" s="39">
        <v>12</v>
      </c>
      <c r="I84" s="40" t="s">
        <v>282</v>
      </c>
      <c r="J84" s="41">
        <v>12</v>
      </c>
      <c r="K84" s="41">
        <v>4566</v>
      </c>
      <c r="L84" s="41">
        <v>2283</v>
      </c>
      <c r="M84" s="42">
        <v>6453.87</v>
      </c>
      <c r="N84" s="42">
        <v>6453.87</v>
      </c>
      <c r="O84" s="43">
        <v>54792</v>
      </c>
      <c r="P84" s="44">
        <v>103077.36</v>
      </c>
      <c r="Q84" s="44">
        <v>103077.36</v>
      </c>
      <c r="R84" s="45">
        <v>0</v>
      </c>
      <c r="S84" s="46">
        <v>0</v>
      </c>
      <c r="T84" s="39">
        <f t="shared" si="19"/>
        <v>18</v>
      </c>
      <c r="U84" s="47">
        <f t="shared" si="20"/>
        <v>0.92458724215738941</v>
      </c>
      <c r="V84" s="48">
        <f t="shared" si="21"/>
        <v>0</v>
      </c>
      <c r="W84" s="49">
        <f t="shared" si="22"/>
        <v>5.1365957897632743E-2</v>
      </c>
      <c r="X84" s="44">
        <f t="shared" si="23"/>
        <v>10718.241134879419</v>
      </c>
      <c r="Y84" s="44">
        <f t="shared" si="24"/>
        <v>0</v>
      </c>
      <c r="Z84" s="44">
        <f t="shared" si="25"/>
        <v>89609.596814860619</v>
      </c>
      <c r="AA84" s="50">
        <f t="shared" si="26"/>
        <v>113795.60113487943</v>
      </c>
      <c r="AB84" s="51">
        <f t="shared" si="27"/>
        <v>83770.773875722734</v>
      </c>
      <c r="AC84" s="44">
        <f t="shared" si="28"/>
        <v>106380.85550610397</v>
      </c>
      <c r="AD84" s="44">
        <f t="shared" si="29"/>
        <v>0</v>
      </c>
      <c r="AE84" s="44">
        <f t="shared" si="30"/>
        <v>0</v>
      </c>
      <c r="AF84" s="52">
        <f>HLOOKUP(I84,ElecAvoidedCostsWOCC!$A$5:$Q$50,G84+1,FALSE)</f>
        <v>0.61270729802506985</v>
      </c>
      <c r="AG84" s="44">
        <f t="shared" si="31"/>
        <v>33571.458273389624</v>
      </c>
      <c r="AH84" s="52">
        <f>HLOOKUP(I84,ElecAvoidedCostsWOCC!$A$5:$Q$50,T84+1,FALSE)</f>
        <v>1.6039068652152917</v>
      </c>
      <c r="AI84" s="44">
        <f t="shared" si="32"/>
        <v>43940.632479438129</v>
      </c>
      <c r="AJ84" s="44">
        <f t="shared" si="33"/>
        <v>77512.09075282776</v>
      </c>
      <c r="AK84" s="44">
        <f>HLOOKUP(I84,ElecAvoidedCostsWOCC!$A$5:$Q$50,G84+1,FALSE)*J84*L84</f>
        <v>16785.729136694812</v>
      </c>
      <c r="AL84" s="44">
        <f t="shared" si="34"/>
        <v>60726.361616132948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60726.361616132941</v>
      </c>
      <c r="AN84" s="48">
        <f t="shared" si="35"/>
        <v>66798.997777746234</v>
      </c>
      <c r="AO84" s="47">
        <f t="shared" si="36"/>
        <v>0.72491107347561223</v>
      </c>
      <c r="AP84" s="47">
        <f t="shared" si="37"/>
        <v>0.62792311135261936</v>
      </c>
    </row>
    <row r="85" spans="2:42">
      <c r="B85" s="97" t="s">
        <v>74</v>
      </c>
      <c r="C85" s="100">
        <v>18230611</v>
      </c>
      <c r="D85" s="100" t="s">
        <v>75</v>
      </c>
      <c r="E85" s="38" t="s">
        <v>1691</v>
      </c>
      <c r="F85" s="39" t="s">
        <v>1692</v>
      </c>
      <c r="G85" s="39"/>
      <c r="H85" s="39"/>
      <c r="I85" s="40"/>
      <c r="J85" s="41">
        <v>6</v>
      </c>
      <c r="K85" s="41">
        <v>0</v>
      </c>
      <c r="L85" s="41"/>
      <c r="M85" s="42">
        <v>50.038333333333334</v>
      </c>
      <c r="N85" s="42">
        <v>50.038333333333334</v>
      </c>
      <c r="O85" s="43">
        <v>0</v>
      </c>
      <c r="P85" s="44">
        <v>300.23</v>
      </c>
      <c r="Q85" s="44">
        <v>300.23</v>
      </c>
      <c r="R85" s="45">
        <v>0</v>
      </c>
      <c r="S85" s="46">
        <v>0</v>
      </c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300.23</v>
      </c>
      <c r="AB85" s="51">
        <f t="shared" si="27"/>
        <v>0</v>
      </c>
      <c r="AC85" s="44">
        <f t="shared" si="28"/>
        <v>280.66747686267178</v>
      </c>
      <c r="AD85" s="44">
        <f t="shared" si="29"/>
        <v>0</v>
      </c>
      <c r="AE85" s="44">
        <f t="shared" si="30"/>
        <v>0</v>
      </c>
      <c r="AF85" s="52" t="e">
        <f>HLOOKUP(I85,ElecAvoidedCostsWOCC!$A$5:$Q$50,G85+1,FALSE)</f>
        <v>#N/A</v>
      </c>
      <c r="AG85" s="44" t="e">
        <f t="shared" si="31"/>
        <v>#N/A</v>
      </c>
      <c r="AH85" s="52" t="e">
        <f>HLOOKUP(I85,ElecAvoidedCostsWOCC!$A$5:$Q$50,T85+1,FALSE)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HLOOKUP(I85,ElecAvoidedCostsWOCC!$A$5:$Q$50,G85+1,FALSE)*J85*L85</f>
        <v>#N/A</v>
      </c>
      <c r="AL85" s="44" t="e">
        <f t="shared" si="34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5"/>
        <v>0</v>
      </c>
      <c r="AO85" s="47">
        <f t="shared" si="36"/>
        <v>0</v>
      </c>
      <c r="AP85" s="47">
        <f t="shared" si="37"/>
        <v>0</v>
      </c>
    </row>
    <row r="86" spans="2:42">
      <c r="B86" s="97" t="s">
        <v>74</v>
      </c>
      <c r="C86" s="100">
        <v>18230611</v>
      </c>
      <c r="D86" s="100" t="s">
        <v>75</v>
      </c>
      <c r="E86" s="38" t="s">
        <v>1693</v>
      </c>
      <c r="F86" s="39" t="s">
        <v>1694</v>
      </c>
      <c r="G86" s="39"/>
      <c r="H86" s="39"/>
      <c r="I86" s="40"/>
      <c r="J86" s="41">
        <v>25</v>
      </c>
      <c r="K86" s="41">
        <v>0</v>
      </c>
      <c r="L86" s="41"/>
      <c r="M86" s="42">
        <v>20.735199999999999</v>
      </c>
      <c r="N86" s="42">
        <v>20.735199999999999</v>
      </c>
      <c r="O86" s="43">
        <v>0</v>
      </c>
      <c r="P86" s="44">
        <v>518.38</v>
      </c>
      <c r="Q86" s="44">
        <v>518.38</v>
      </c>
      <c r="R86" s="45">
        <v>0</v>
      </c>
      <c r="S86" s="46">
        <v>0</v>
      </c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518.38</v>
      </c>
      <c r="AB86" s="51">
        <f t="shared" si="27"/>
        <v>0</v>
      </c>
      <c r="AC86" s="44">
        <f t="shared" si="28"/>
        <v>484.6031597644199</v>
      </c>
      <c r="AD86" s="44">
        <f t="shared" si="29"/>
        <v>0</v>
      </c>
      <c r="AE86" s="44">
        <f t="shared" si="30"/>
        <v>0</v>
      </c>
      <c r="AF86" s="52" t="e">
        <f>HLOOKUP(I86,ElecAvoidedCostsWOCC!$A$5:$Q$50,G86+1,FALSE)</f>
        <v>#N/A</v>
      </c>
      <c r="AG86" s="44" t="e">
        <f t="shared" si="31"/>
        <v>#N/A</v>
      </c>
      <c r="AH86" s="52" t="e">
        <f>HLOOKUP(I86,ElecAvoidedCostsWOCC!$A$5:$Q$50,T86+1,FALSE)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HLOOKUP(I86,ElecAvoidedCostsWOCC!$A$5:$Q$50,G86+1,FALSE)*J86*L86</f>
        <v>#N/A</v>
      </c>
      <c r="AL86" s="44" t="e">
        <f t="shared" si="34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>
        <f t="shared" si="37"/>
        <v>0</v>
      </c>
    </row>
    <row r="87" spans="2:42">
      <c r="B87" s="97" t="s">
        <v>74</v>
      </c>
      <c r="C87" s="100">
        <v>18230611</v>
      </c>
      <c r="D87" s="100" t="s">
        <v>75</v>
      </c>
      <c r="E87" s="38" t="s">
        <v>1697</v>
      </c>
      <c r="F87" s="39" t="s">
        <v>1698</v>
      </c>
      <c r="G87" s="39">
        <v>30</v>
      </c>
      <c r="H87" s="39"/>
      <c r="I87" s="40" t="s">
        <v>283</v>
      </c>
      <c r="J87" s="41">
        <v>1</v>
      </c>
      <c r="K87" s="41">
        <v>48185</v>
      </c>
      <c r="L87" s="41"/>
      <c r="M87" s="42">
        <v>12000</v>
      </c>
      <c r="N87" s="42">
        <v>12000</v>
      </c>
      <c r="O87" s="43">
        <v>48185</v>
      </c>
      <c r="P87" s="44">
        <v>12000</v>
      </c>
      <c r="Q87" s="44">
        <v>12000</v>
      </c>
      <c r="R87" s="45">
        <v>0</v>
      </c>
      <c r="S87" s="46">
        <v>0</v>
      </c>
      <c r="T87" s="39">
        <f t="shared" si="19"/>
        <v>30</v>
      </c>
      <c r="U87" s="47">
        <f t="shared" si="20"/>
        <v>1.3551624404826073</v>
      </c>
      <c r="V87" s="48">
        <f t="shared" si="21"/>
        <v>0</v>
      </c>
      <c r="W87" s="49">
        <f t="shared" si="22"/>
        <v>4.5172081349420239E-2</v>
      </c>
      <c r="X87" s="44">
        <f t="shared" si="23"/>
        <v>9425.8002825990079</v>
      </c>
      <c r="Y87" s="44">
        <f t="shared" si="24"/>
        <v>0</v>
      </c>
      <c r="Z87" s="44">
        <f t="shared" si="25"/>
        <v>78804.176203169423</v>
      </c>
      <c r="AA87" s="50">
        <f t="shared" si="26"/>
        <v>21425.800282599008</v>
      </c>
      <c r="AB87" s="51">
        <f t="shared" si="27"/>
        <v>73669.417783649071</v>
      </c>
      <c r="AC87" s="44">
        <f t="shared" si="28"/>
        <v>20029.728225295883</v>
      </c>
      <c r="AD87" s="44">
        <f t="shared" si="29"/>
        <v>0</v>
      </c>
      <c r="AE87" s="44">
        <f t="shared" si="30"/>
        <v>0</v>
      </c>
      <c r="AF87" s="52">
        <f>HLOOKUP(I87,ElecAvoidedCostsWOCC!$A$5:$Q$50,G87+1,FALSE)</f>
        <v>2.3666688857668672</v>
      </c>
      <c r="AG87" s="44">
        <f t="shared" si="31"/>
        <v>114037.94026067649</v>
      </c>
      <c r="AH87" s="52">
        <f>HLOOKUP(I87,ElecAvoidedCostsWOCC!$A$5:$Q$50,T87+1,FALSE)</f>
        <v>2.3666688857668672</v>
      </c>
      <c r="AI87" s="44">
        <f t="shared" si="32"/>
        <v>0</v>
      </c>
      <c r="AJ87" s="44">
        <f t="shared" si="33"/>
        <v>114037.94026067649</v>
      </c>
      <c r="AK87" s="44">
        <f>HLOOKUP(I87,ElecAvoidedCostsWOCC!$A$5:$Q$50,G87+1,FALSE)*J87*L87</f>
        <v>0</v>
      </c>
      <c r="AL87" s="44">
        <f t="shared" si="34"/>
        <v>114037.94026067649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114037.94026067649</v>
      </c>
      <c r="AN87" s="48">
        <f t="shared" si="35"/>
        <v>125441.73428674415</v>
      </c>
      <c r="AO87" s="47">
        <f t="shared" si="36"/>
        <v>1.5479685287534228</v>
      </c>
      <c r="AP87" s="47">
        <f t="shared" si="37"/>
        <v>6.2627776510877293</v>
      </c>
    </row>
    <row r="88" spans="2:42">
      <c r="B88" s="97" t="s">
        <v>74</v>
      </c>
      <c r="C88" s="100">
        <v>18230611</v>
      </c>
      <c r="D88" s="100" t="s">
        <v>75</v>
      </c>
      <c r="E88" s="38" t="s">
        <v>1599</v>
      </c>
      <c r="F88" s="39" t="s">
        <v>1600</v>
      </c>
      <c r="G88" s="39">
        <v>25</v>
      </c>
      <c r="H88" s="39"/>
      <c r="I88" s="40" t="s">
        <v>283</v>
      </c>
      <c r="J88" s="41">
        <v>80858</v>
      </c>
      <c r="K88" s="41">
        <v>0.34</v>
      </c>
      <c r="L88" s="41"/>
      <c r="M88" s="42">
        <v>1.1499999999999999</v>
      </c>
      <c r="N88" s="42">
        <v>1.1499999999999999</v>
      </c>
      <c r="O88" s="43">
        <v>27491.72</v>
      </c>
      <c r="P88" s="44">
        <v>113097.33</v>
      </c>
      <c r="Q88" s="44">
        <v>113097.33</v>
      </c>
      <c r="R88" s="45">
        <v>0</v>
      </c>
      <c r="S88" s="46">
        <v>0</v>
      </c>
      <c r="T88" s="39">
        <f t="shared" si="19"/>
        <v>25</v>
      </c>
      <c r="U88" s="47">
        <f t="shared" si="20"/>
        <v>0.64431784387023117</v>
      </c>
      <c r="V88" s="48">
        <f t="shared" si="21"/>
        <v>0</v>
      </c>
      <c r="W88" s="49">
        <f t="shared" si="22"/>
        <v>2.5772713754809246E-2</v>
      </c>
      <c r="X88" s="44">
        <f t="shared" si="23"/>
        <v>5377.8450170205006</v>
      </c>
      <c r="Y88" s="44">
        <f t="shared" si="24"/>
        <v>0</v>
      </c>
      <c r="Z88" s="44">
        <f t="shared" si="25"/>
        <v>44961.343717094474</v>
      </c>
      <c r="AA88" s="50">
        <f t="shared" si="26"/>
        <v>118475.17501702051</v>
      </c>
      <c r="AB88" s="51">
        <f t="shared" si="27"/>
        <v>42031.731996909853</v>
      </c>
      <c r="AC88" s="44">
        <f t="shared" si="28"/>
        <v>110755.51558102318</v>
      </c>
      <c r="AD88" s="44">
        <f t="shared" si="29"/>
        <v>0</v>
      </c>
      <c r="AE88" s="44">
        <f t="shared" si="30"/>
        <v>0</v>
      </c>
      <c r="AF88" s="52">
        <f>HLOOKUP(I88,ElecAvoidedCostsWOCC!$A$5:$Q$50,G88+1,FALSE)</f>
        <v>2.0508206305871441</v>
      </c>
      <c r="AG88" s="44">
        <f t="shared" si="31"/>
        <v>56380.586546325205</v>
      </c>
      <c r="AH88" s="52">
        <f>HLOOKUP(I88,ElecAvoidedCostsWOCC!$A$5:$Q$50,T88+1,FALSE)</f>
        <v>2.0508206305871441</v>
      </c>
      <c r="AI88" s="44">
        <f t="shared" si="32"/>
        <v>0</v>
      </c>
      <c r="AJ88" s="44">
        <f t="shared" si="33"/>
        <v>56380.586546325205</v>
      </c>
      <c r="AK88" s="44">
        <f>HLOOKUP(I88,ElecAvoidedCostsWOCC!$A$5:$Q$50,G88+1,FALSE)*J88*L88</f>
        <v>0</v>
      </c>
      <c r="AL88" s="44">
        <f t="shared" si="34"/>
        <v>56380.586546325205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56380.586546325205</v>
      </c>
      <c r="AN88" s="48">
        <f t="shared" si="35"/>
        <v>62018.645200957733</v>
      </c>
      <c r="AO88" s="47">
        <f t="shared" si="36"/>
        <v>1.3413814722284172</v>
      </c>
      <c r="AP88" s="47">
        <f t="shared" si="37"/>
        <v>0.55995987988144935</v>
      </c>
    </row>
    <row r="89" spans="2:42">
      <c r="B89" s="97" t="s">
        <v>74</v>
      </c>
      <c r="C89" s="100">
        <v>18230611</v>
      </c>
      <c r="D89" s="100" t="s">
        <v>75</v>
      </c>
      <c r="E89" s="38" t="s">
        <v>1603</v>
      </c>
      <c r="F89" s="39" t="s">
        <v>1604</v>
      </c>
      <c r="G89" s="39">
        <v>15</v>
      </c>
      <c r="H89" s="39"/>
      <c r="I89" s="40" t="s">
        <v>283</v>
      </c>
      <c r="J89" s="41">
        <v>28434</v>
      </c>
      <c r="K89" s="41">
        <v>0.13</v>
      </c>
      <c r="L89" s="41"/>
      <c r="M89" s="42">
        <v>1.32</v>
      </c>
      <c r="N89" s="42">
        <v>1.32</v>
      </c>
      <c r="O89" s="43">
        <v>3696.42</v>
      </c>
      <c r="P89" s="44">
        <v>43514.080000000002</v>
      </c>
      <c r="Q89" s="44">
        <v>43514.080000000002</v>
      </c>
      <c r="R89" s="45">
        <v>0</v>
      </c>
      <c r="S89" s="46">
        <v>0</v>
      </c>
      <c r="T89" s="39">
        <f t="shared" ref="T89:T152" si="38">G89+H89</f>
        <v>15</v>
      </c>
      <c r="U89" s="47">
        <f t="shared" ref="U89:U152" si="39">(O89/$A$10)*T89</f>
        <v>5.1979345732579833E-2</v>
      </c>
      <c r="V89" s="48">
        <f t="shared" ref="V89:V152" si="40">N89-M89</f>
        <v>0</v>
      </c>
      <c r="W89" s="49">
        <f t="shared" ref="W89:W152" si="41">(O89/A$10)</f>
        <v>3.4652897155053224E-3</v>
      </c>
      <c r="X89" s="44">
        <f t="shared" ref="X89:X152" si="42">W89*A$8</f>
        <v>723.08221813021942</v>
      </c>
      <c r="Y89" s="44">
        <f t="shared" ref="Y89:Y152" si="43">Q89-P89</f>
        <v>0</v>
      </c>
      <c r="Z89" s="44">
        <f t="shared" ref="Z89:Z152" si="44">X89+(A$6*W89)</f>
        <v>6045.3114662430107</v>
      </c>
      <c r="AA89" s="50">
        <f t="shared" ref="AA89:AA152" si="45">Q89+X89</f>
        <v>44237.162218130223</v>
      </c>
      <c r="AB89" s="51">
        <f t="shared" ref="AB89:AB152" si="46">Z89/(1+ElecDiscountRate)^1</f>
        <v>5651.4083072291396</v>
      </c>
      <c r="AC89" s="44">
        <f t="shared" ref="AC89:AC152" si="47">AA89/(1+ElecDiscountRate)^1</f>
        <v>41354.737046022456</v>
      </c>
      <c r="AD89" s="44">
        <f t="shared" ref="AD89:AD152" si="48">-PV(ElecDiscountRate,T89,R89)*J89</f>
        <v>0</v>
      </c>
      <c r="AE89" s="44">
        <f t="shared" ref="AE89:AE152" si="49">-PV(ElecDiscountRate,T89,S89)*J89</f>
        <v>0</v>
      </c>
      <c r="AF89" s="52">
        <f>HLOOKUP(I89,ElecAvoidedCostsWOCC!$A$5:$Q$50,G89+1,FALSE)</f>
        <v>1.3893373920773078</v>
      </c>
      <c r="AG89" s="44">
        <f t="shared" ref="AG89:AG152" si="50">AF89*J89*K89</f>
        <v>5135.5745228224023</v>
      </c>
      <c r="AH89" s="52">
        <f>HLOOKUP(I89,ElecAvoidedCostsWOCC!$A$5:$Q$50,T89+1,FALSE)</f>
        <v>1.3893373920773078</v>
      </c>
      <c r="AI89" s="44">
        <f t="shared" ref="AI89:AI152" si="51">AH89*J89*L89</f>
        <v>0</v>
      </c>
      <c r="AJ89" s="44">
        <f t="shared" ref="AJ89:AJ152" si="52">AG89+AI89</f>
        <v>5135.5745228224023</v>
      </c>
      <c r="AK89" s="44">
        <f>HLOOKUP(I89,ElecAvoidedCostsWOCC!$A$5:$Q$50,G89+1,FALSE)*J89*L89</f>
        <v>0</v>
      </c>
      <c r="AL89" s="44">
        <f t="shared" ref="AL89:AL152" si="53">AG89+AI89-AK89</f>
        <v>5135.5745228224023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5135.5745228224023</v>
      </c>
      <c r="AN89" s="48">
        <f t="shared" ref="AN89:AN152" si="54">AM89*1.1+AD89+AE89</f>
        <v>5649.1319751046431</v>
      </c>
      <c r="AO89" s="47">
        <f t="shared" ref="AO89:AO152" si="55">IFERROR(AM89/AB89,0)</f>
        <v>0.9087247361428662</v>
      </c>
      <c r="AP89" s="47">
        <f t="shared" ref="AP89:AP152" si="56">AN89/AC89</f>
        <v>0.13660181102875571</v>
      </c>
    </row>
    <row r="90" spans="2:42">
      <c r="B90" s="97" t="s">
        <v>74</v>
      </c>
      <c r="C90" s="100">
        <v>18230611</v>
      </c>
      <c r="D90" s="100" t="s">
        <v>75</v>
      </c>
      <c r="E90" s="38" t="s">
        <v>1486</v>
      </c>
      <c r="F90" s="39" t="s">
        <v>1487</v>
      </c>
      <c r="G90" s="39">
        <v>15</v>
      </c>
      <c r="H90" s="39"/>
      <c r="I90" s="40" t="s">
        <v>283</v>
      </c>
      <c r="J90" s="41">
        <v>49</v>
      </c>
      <c r="K90" s="41">
        <v>52.938775510204081</v>
      </c>
      <c r="L90" s="41"/>
      <c r="M90" s="42">
        <v>0</v>
      </c>
      <c r="N90" s="42">
        <v>1352.0122448979594</v>
      </c>
      <c r="O90" s="43">
        <v>2594</v>
      </c>
      <c r="P90" s="44">
        <v>0</v>
      </c>
      <c r="Q90" s="44">
        <v>66248.600000000006</v>
      </c>
      <c r="R90" s="45">
        <v>0</v>
      </c>
      <c r="S90" s="46">
        <v>0</v>
      </c>
      <c r="T90" s="39">
        <f t="shared" si="38"/>
        <v>15</v>
      </c>
      <c r="U90" s="47">
        <f t="shared" si="39"/>
        <v>3.6477029891168238E-2</v>
      </c>
      <c r="V90" s="48">
        <f t="shared" si="40"/>
        <v>1352.0122448979594</v>
      </c>
      <c r="W90" s="49">
        <f t="shared" si="41"/>
        <v>2.4318019927445493E-3</v>
      </c>
      <c r="X90" s="44">
        <f t="shared" si="42"/>
        <v>507.43023623662606</v>
      </c>
      <c r="Y90" s="44">
        <f t="shared" si="43"/>
        <v>66248.600000000006</v>
      </c>
      <c r="Z90" s="44">
        <f t="shared" si="44"/>
        <v>4242.3582664941678</v>
      </c>
      <c r="AA90" s="50">
        <f t="shared" si="45"/>
        <v>66756.030236236635</v>
      </c>
      <c r="AB90" s="51">
        <f t="shared" si="46"/>
        <v>3965.9327535703164</v>
      </c>
      <c r="AC90" s="44">
        <f t="shared" si="47"/>
        <v>62406.310401268231</v>
      </c>
      <c r="AD90" s="44">
        <f t="shared" si="48"/>
        <v>0</v>
      </c>
      <c r="AE90" s="44">
        <f t="shared" si="49"/>
        <v>0</v>
      </c>
      <c r="AF90" s="52">
        <f>HLOOKUP(I90,ElecAvoidedCostsWOCC!$A$5:$Q$50,G90+1,FALSE)</f>
        <v>1.3893373920773078</v>
      </c>
      <c r="AG90" s="44">
        <f t="shared" si="50"/>
        <v>3603.9411950485364</v>
      </c>
      <c r="AH90" s="52">
        <f>HLOOKUP(I90,ElecAvoidedCostsWOCC!$A$5:$Q$50,T90+1,FALSE)</f>
        <v>1.3893373920773078</v>
      </c>
      <c r="AI90" s="44">
        <f t="shared" si="51"/>
        <v>0</v>
      </c>
      <c r="AJ90" s="44">
        <f t="shared" si="52"/>
        <v>3603.9411950485364</v>
      </c>
      <c r="AK90" s="44">
        <f>HLOOKUP(I90,ElecAvoidedCostsWOCC!$A$5:$Q$50,G90+1,FALSE)*J90*L90</f>
        <v>0</v>
      </c>
      <c r="AL90" s="44">
        <f t="shared" si="53"/>
        <v>3603.9411950485364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3603.941195048536</v>
      </c>
      <c r="AN90" s="48">
        <f t="shared" si="54"/>
        <v>3964.3353145533897</v>
      </c>
      <c r="AO90" s="47">
        <f t="shared" si="55"/>
        <v>0.90872473614286609</v>
      </c>
      <c r="AP90" s="47">
        <f t="shared" si="56"/>
        <v>6.3524590527191713E-2</v>
      </c>
    </row>
    <row r="91" spans="2:42">
      <c r="B91" s="97" t="s">
        <v>74</v>
      </c>
      <c r="C91" s="100">
        <v>18230611</v>
      </c>
      <c r="D91" s="100" t="s">
        <v>75</v>
      </c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HLOOKUP(I91,ElecAvoidedCostsWOCC!$A$5:$Q$50,G91+1,FALSE)</f>
        <v>#N/A</v>
      </c>
      <c r="AG91" s="44" t="e">
        <f t="shared" si="50"/>
        <v>#N/A</v>
      </c>
      <c r="AH91" s="52" t="e">
        <f>HLOOKUP(I91,ElecAvoidedCostsWOCC!$A$5:$Q$50,T91+1,FALSE)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HLOOKUP(I91,ElecAvoidedCostsWOCC!$A$5:$Q$50,G91+1,FALSE)*J91*L91</f>
        <v>#N/A</v>
      </c>
      <c r="AL91" s="44" t="e">
        <f t="shared" si="53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97" t="s">
        <v>74</v>
      </c>
      <c r="C92" s="100">
        <v>18230611</v>
      </c>
      <c r="D92" s="100" t="s">
        <v>75</v>
      </c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HLOOKUP(I92,ElecAvoidedCostsWOCC!$A$5:$Q$50,G92+1,FALSE)</f>
        <v>#N/A</v>
      </c>
      <c r="AG92" s="44" t="e">
        <f t="shared" si="50"/>
        <v>#N/A</v>
      </c>
      <c r="AH92" s="52" t="e">
        <f>HLOOKUP(I92,ElecAvoidedCostsWOCC!$A$5:$Q$50,T92+1,FALSE)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HLOOKUP(I92,ElecAvoidedCostsWOCC!$A$5:$Q$50,G92+1,FALSE)*J92*L92</f>
        <v>#N/A</v>
      </c>
      <c r="AL92" s="44" t="e">
        <f t="shared" si="53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97" t="s">
        <v>74</v>
      </c>
      <c r="C93" s="100">
        <v>18230611</v>
      </c>
      <c r="D93" s="100" t="s">
        <v>75</v>
      </c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HLOOKUP(I93,ElecAvoidedCostsWOCC!$A$5:$Q$50,G93+1,FALSE)</f>
        <v>#N/A</v>
      </c>
      <c r="AG93" s="44" t="e">
        <f t="shared" si="50"/>
        <v>#N/A</v>
      </c>
      <c r="AH93" s="52" t="e">
        <f>HLOOKUP(I93,ElecAvoidedCostsWOCC!$A$5:$Q$50,T93+1,FALSE)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HLOOKUP(I93,ElecAvoidedCostsWOCC!$A$5:$Q$50,G93+1,FALSE)*J93*L93</f>
        <v>#N/A</v>
      </c>
      <c r="AL93" s="44" t="e">
        <f t="shared" si="53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>
      <c r="B94" s="97" t="s">
        <v>74</v>
      </c>
      <c r="C94" s="100">
        <v>18230611</v>
      </c>
      <c r="D94" s="100" t="s">
        <v>75</v>
      </c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e">
        <f>HLOOKUP(I94,ElecAvoidedCostsWOCC!$A$5:$Q$50,G94+1,FALSE)</f>
        <v>#N/A</v>
      </c>
      <c r="AG94" s="44" t="e">
        <f t="shared" si="50"/>
        <v>#N/A</v>
      </c>
      <c r="AH94" s="52" t="e">
        <f>HLOOKUP(I94,ElecAvoidedCostsWOCC!$A$5:$Q$50,T94+1,FALSE)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HLOOKUP(I94,ElecAvoidedCostsWOCC!$A$5:$Q$50,G94+1,FALSE)*J94*L94</f>
        <v>#N/A</v>
      </c>
      <c r="AL94" s="44" t="e">
        <f t="shared" si="53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97" t="s">
        <v>74</v>
      </c>
      <c r="C95" s="100">
        <v>18230611</v>
      </c>
      <c r="D95" s="100" t="s">
        <v>75</v>
      </c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e">
        <f>HLOOKUP(I95,ElecAvoidedCostsWOCC!$A$5:$Q$50,G95+1,FALSE)</f>
        <v>#N/A</v>
      </c>
      <c r="AG95" s="44" t="e">
        <f t="shared" si="50"/>
        <v>#N/A</v>
      </c>
      <c r="AH95" s="52" t="e">
        <f>HLOOKUP(I95,ElecAvoidedCostsWOCC!$A$5:$Q$50,T95+1,FALSE)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HLOOKUP(I95,ElecAvoidedCostsWOCC!$A$5:$Q$50,G95+1,FALSE)*J95*L95</f>
        <v>#N/A</v>
      </c>
      <c r="AL95" s="44" t="e">
        <f t="shared" si="53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>
      <c r="B96" s="97" t="s">
        <v>74</v>
      </c>
      <c r="C96" s="100">
        <v>18230611</v>
      </c>
      <c r="D96" s="100" t="s">
        <v>75</v>
      </c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HLOOKUP(I96,ElecAvoidedCostsWOCC!$A$5:$Q$50,G96+1,FALSE)</f>
        <v>#N/A</v>
      </c>
      <c r="AG96" s="44" t="e">
        <f t="shared" si="50"/>
        <v>#N/A</v>
      </c>
      <c r="AH96" s="52" t="e">
        <f>HLOOKUP(I96,ElecAvoidedCostsWOCC!$A$5:$Q$50,T96+1,FALSE)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HLOOKUP(I96,ElecAvoidedCostsWOCC!$A$5:$Q$50,G96+1,FALSE)*J96*L96</f>
        <v>#N/A</v>
      </c>
      <c r="AL96" s="44" t="e">
        <f t="shared" si="53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>
      <c r="B97" s="97" t="s">
        <v>74</v>
      </c>
      <c r="C97" s="100">
        <v>18230611</v>
      </c>
      <c r="D97" s="100" t="s">
        <v>75</v>
      </c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HLOOKUP(I97,ElecAvoidedCostsWOCC!$A$5:$Q$50,G97+1,FALSE)</f>
        <v>#N/A</v>
      </c>
      <c r="AG97" s="44" t="e">
        <f t="shared" si="50"/>
        <v>#N/A</v>
      </c>
      <c r="AH97" s="52" t="e">
        <f>HLOOKUP(I97,ElecAvoidedCostsWOCC!$A$5:$Q$50,T97+1,FALSE)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HLOOKUP(I97,ElecAvoidedCostsWOCC!$A$5:$Q$50,G97+1,FALSE)*J97*L97</f>
        <v>#N/A</v>
      </c>
      <c r="AL97" s="44" t="e">
        <f t="shared" si="53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>
      <c r="B98" s="97" t="s">
        <v>74</v>
      </c>
      <c r="C98" s="100">
        <v>18230611</v>
      </c>
      <c r="D98" s="100" t="s">
        <v>75</v>
      </c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HLOOKUP(I98,ElecAvoidedCostsWOCC!$A$5:$Q$50,G98+1,FALSE)</f>
        <v>#N/A</v>
      </c>
      <c r="AG98" s="44" t="e">
        <f t="shared" si="50"/>
        <v>#N/A</v>
      </c>
      <c r="AH98" s="52" t="e">
        <f>HLOOKUP(I98,ElecAvoidedCostsWOCC!$A$5:$Q$50,T98+1,FALSE)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HLOOKUP(I98,ElecAvoidedCostsWOCC!$A$5:$Q$50,G98+1,FALSE)*J98*L98</f>
        <v>#N/A</v>
      </c>
      <c r="AL98" s="44" t="e">
        <f t="shared" si="53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>
      <c r="B99" s="97" t="s">
        <v>74</v>
      </c>
      <c r="C99" s="100">
        <v>18230611</v>
      </c>
      <c r="D99" s="100" t="s">
        <v>75</v>
      </c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8"/>
        <v>0</v>
      </c>
      <c r="U99" s="47">
        <f t="shared" si="39"/>
        <v>0</v>
      </c>
      <c r="V99" s="48">
        <f t="shared" si="40"/>
        <v>0</v>
      </c>
      <c r="W99" s="49">
        <f t="shared" si="41"/>
        <v>0</v>
      </c>
      <c r="X99" s="44">
        <f t="shared" si="42"/>
        <v>0</v>
      </c>
      <c r="Y99" s="44">
        <f t="shared" si="43"/>
        <v>0</v>
      </c>
      <c r="Z99" s="44">
        <f t="shared" si="44"/>
        <v>0</v>
      </c>
      <c r="AA99" s="50">
        <f t="shared" si="45"/>
        <v>0</v>
      </c>
      <c r="AB99" s="51">
        <f t="shared" si="46"/>
        <v>0</v>
      </c>
      <c r="AC99" s="44">
        <f t="shared" si="47"/>
        <v>0</v>
      </c>
      <c r="AD99" s="44">
        <f t="shared" si="48"/>
        <v>0</v>
      </c>
      <c r="AE99" s="44">
        <f t="shared" si="49"/>
        <v>0</v>
      </c>
      <c r="AF99" s="52" t="e">
        <f>HLOOKUP(I99,ElecAvoidedCostsWOCC!$A$5:$Q$50,G99+1,FALSE)</f>
        <v>#N/A</v>
      </c>
      <c r="AG99" s="44" t="e">
        <f t="shared" si="50"/>
        <v>#N/A</v>
      </c>
      <c r="AH99" s="52" t="e">
        <f>HLOOKUP(I99,ElecAvoidedCostsWOCC!$A$5:$Q$50,T99+1,FALSE)</f>
        <v>#N/A</v>
      </c>
      <c r="AI99" s="44" t="e">
        <f t="shared" si="51"/>
        <v>#N/A</v>
      </c>
      <c r="AJ99" s="44" t="e">
        <f t="shared" si="52"/>
        <v>#N/A</v>
      </c>
      <c r="AK99" s="44" t="e">
        <f>HLOOKUP(I99,ElecAvoidedCostsWOCC!$A$5:$Q$50,G99+1,FALSE)*J99*L99</f>
        <v>#N/A</v>
      </c>
      <c r="AL99" s="44" t="e">
        <f t="shared" si="53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54"/>
        <v>0</v>
      </c>
      <c r="AO99" s="47">
        <f t="shared" si="55"/>
        <v>0</v>
      </c>
      <c r="AP99" s="47" t="e">
        <f t="shared" si="56"/>
        <v>#DIV/0!</v>
      </c>
    </row>
    <row r="100" spans="2:42">
      <c r="B100" s="97" t="s">
        <v>74</v>
      </c>
      <c r="C100" s="100">
        <v>18230611</v>
      </c>
      <c r="D100" s="100" t="s">
        <v>75</v>
      </c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0">
        <f t="shared" si="45"/>
        <v>0</v>
      </c>
      <c r="AB100" s="51">
        <f t="shared" si="46"/>
        <v>0</v>
      </c>
      <c r="AC100" s="44">
        <f t="shared" si="47"/>
        <v>0</v>
      </c>
      <c r="AD100" s="44">
        <f t="shared" si="48"/>
        <v>0</v>
      </c>
      <c r="AE100" s="44">
        <f t="shared" si="49"/>
        <v>0</v>
      </c>
      <c r="AF100" s="52" t="e">
        <f>HLOOKUP(I100,ElecAvoidedCostsWOCC!$A$5:$Q$50,G100+1,FALSE)</f>
        <v>#N/A</v>
      </c>
      <c r="AG100" s="44" t="e">
        <f t="shared" si="50"/>
        <v>#N/A</v>
      </c>
      <c r="AH100" s="52" t="e">
        <f>HLOOKUP(I100,ElecAvoidedCostsWOCC!$A$5:$Q$50,T100+1,FALSE)</f>
        <v>#N/A</v>
      </c>
      <c r="AI100" s="44" t="e">
        <f t="shared" si="51"/>
        <v>#N/A</v>
      </c>
      <c r="AJ100" s="44" t="e">
        <f t="shared" si="52"/>
        <v>#N/A</v>
      </c>
      <c r="AK100" s="44" t="e">
        <f>HLOOKUP(I100,ElecAvoidedCostsWOCC!$A$5:$Q$50,G100+1,FALSE)*J100*L100</f>
        <v>#N/A</v>
      </c>
      <c r="AL100" s="44" t="e">
        <f t="shared" si="53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54"/>
        <v>0</v>
      </c>
      <c r="AO100" s="47">
        <f t="shared" si="55"/>
        <v>0</v>
      </c>
      <c r="AP100" s="47" t="e">
        <f t="shared" si="56"/>
        <v>#DIV/0!</v>
      </c>
    </row>
    <row r="101" spans="2:42">
      <c r="B101" s="97" t="s">
        <v>74</v>
      </c>
      <c r="C101" s="100">
        <v>18230611</v>
      </c>
      <c r="D101" s="100" t="s">
        <v>75</v>
      </c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0</v>
      </c>
      <c r="AB101" s="51">
        <f t="shared" si="46"/>
        <v>0</v>
      </c>
      <c r="AC101" s="44">
        <f t="shared" si="47"/>
        <v>0</v>
      </c>
      <c r="AD101" s="44">
        <f t="shared" si="48"/>
        <v>0</v>
      </c>
      <c r="AE101" s="44">
        <f t="shared" si="49"/>
        <v>0</v>
      </c>
      <c r="AF101" s="52" t="e">
        <f>HLOOKUP(I101,ElecAvoidedCostsWOCC!$A$5:$Q$50,G101+1,FALSE)</f>
        <v>#N/A</v>
      </c>
      <c r="AG101" s="44" t="e">
        <f t="shared" si="50"/>
        <v>#N/A</v>
      </c>
      <c r="AH101" s="52" t="e">
        <f>HLOOKUP(I101,ElecAvoidedCostsWOCC!$A$5:$Q$50,T101+1,FALSE)</f>
        <v>#N/A</v>
      </c>
      <c r="AI101" s="44" t="e">
        <f t="shared" si="51"/>
        <v>#N/A</v>
      </c>
      <c r="AJ101" s="44" t="e">
        <f t="shared" si="52"/>
        <v>#N/A</v>
      </c>
      <c r="AK101" s="44" t="e">
        <f>HLOOKUP(I101,ElecAvoidedCostsWOCC!$A$5:$Q$50,G101+1,FALSE)*J101*L101</f>
        <v>#N/A</v>
      </c>
      <c r="AL101" s="44" t="e">
        <f t="shared" si="53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 t="e">
        <f t="shared" si="56"/>
        <v>#DIV/0!</v>
      </c>
    </row>
    <row r="102" spans="2:42">
      <c r="B102" s="97" t="s">
        <v>74</v>
      </c>
      <c r="C102" s="100">
        <v>18230611</v>
      </c>
      <c r="D102" s="100" t="s">
        <v>75</v>
      </c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0</v>
      </c>
      <c r="AB102" s="51">
        <f t="shared" si="46"/>
        <v>0</v>
      </c>
      <c r="AC102" s="44">
        <f t="shared" si="47"/>
        <v>0</v>
      </c>
      <c r="AD102" s="44">
        <f t="shared" si="48"/>
        <v>0</v>
      </c>
      <c r="AE102" s="44">
        <f t="shared" si="49"/>
        <v>0</v>
      </c>
      <c r="AF102" s="52" t="e">
        <f>HLOOKUP(I102,ElecAvoidedCostsWOCC!$A$5:$Q$50,G102+1,FALSE)</f>
        <v>#N/A</v>
      </c>
      <c r="AG102" s="44" t="e">
        <f t="shared" si="50"/>
        <v>#N/A</v>
      </c>
      <c r="AH102" s="52" t="e">
        <f>HLOOKUP(I102,ElecAvoidedCostsWOCC!$A$5:$Q$50,T102+1,FALSE)</f>
        <v>#N/A</v>
      </c>
      <c r="AI102" s="44" t="e">
        <f t="shared" si="51"/>
        <v>#N/A</v>
      </c>
      <c r="AJ102" s="44" t="e">
        <f t="shared" si="52"/>
        <v>#N/A</v>
      </c>
      <c r="AK102" s="44" t="e">
        <f>HLOOKUP(I102,ElecAvoidedCostsWOCC!$A$5:$Q$50,G102+1,FALSE)*J102*L102</f>
        <v>#N/A</v>
      </c>
      <c r="AL102" s="44" t="e">
        <f t="shared" si="53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4"/>
        <v>0</v>
      </c>
      <c r="AO102" s="47">
        <f t="shared" si="55"/>
        <v>0</v>
      </c>
      <c r="AP102" s="47" t="e">
        <f t="shared" si="56"/>
        <v>#DIV/0!</v>
      </c>
    </row>
    <row r="103" spans="2:42">
      <c r="B103" s="97" t="s">
        <v>74</v>
      </c>
      <c r="C103" s="100">
        <v>18230611</v>
      </c>
      <c r="D103" s="100" t="s">
        <v>75</v>
      </c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HLOOKUP(I103,ElecAvoidedCostsWOCC!$A$5:$Q$50,G103+1,FALSE)</f>
        <v>#N/A</v>
      </c>
      <c r="AG103" s="44" t="e">
        <f t="shared" si="50"/>
        <v>#N/A</v>
      </c>
      <c r="AH103" s="52" t="e">
        <f>HLOOKUP(I103,ElecAvoidedCostsWOCC!$A$5:$Q$50,T103+1,FALSE)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HLOOKUP(I103,ElecAvoidedCostsWOCC!$A$5:$Q$50,G103+1,FALSE)*J103*L103</f>
        <v>#N/A</v>
      </c>
      <c r="AL103" s="44" t="e">
        <f t="shared" si="53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2">
      <c r="B104" s="97" t="s">
        <v>74</v>
      </c>
      <c r="C104" s="100">
        <v>18230611</v>
      </c>
      <c r="D104" s="100" t="s">
        <v>75</v>
      </c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HLOOKUP(I104,ElecAvoidedCostsWOCC!$A$5:$Q$50,G104+1,FALSE)</f>
        <v>#N/A</v>
      </c>
      <c r="AG104" s="44" t="e">
        <f t="shared" si="50"/>
        <v>#N/A</v>
      </c>
      <c r="AH104" s="52" t="e">
        <f>HLOOKUP(I104,ElecAvoidedCostsWOCC!$A$5:$Q$50,T104+1,FALSE)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HLOOKUP(I104,ElecAvoidedCostsWOCC!$A$5:$Q$50,G104+1,FALSE)*J104*L104</f>
        <v>#N/A</v>
      </c>
      <c r="AL104" s="44" t="e">
        <f t="shared" si="53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2">
      <c r="B105" s="97" t="s">
        <v>74</v>
      </c>
      <c r="C105" s="100">
        <v>18230611</v>
      </c>
      <c r="D105" s="100" t="s">
        <v>75</v>
      </c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HLOOKUP(I105,ElecAvoidedCostsWOCC!$A$5:$Q$50,G105+1,FALSE)</f>
        <v>#N/A</v>
      </c>
      <c r="AG105" s="44" t="e">
        <f t="shared" si="50"/>
        <v>#N/A</v>
      </c>
      <c r="AH105" s="52" t="e">
        <f>HLOOKUP(I105,ElecAvoidedCostsWOCC!$A$5:$Q$50,T105+1,FALSE)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HLOOKUP(I105,ElecAvoidedCostsWOCC!$A$5:$Q$50,G105+1,FALSE)*J105*L105</f>
        <v>#N/A</v>
      </c>
      <c r="AL105" s="44" t="e">
        <f t="shared" si="53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2">
      <c r="B106" s="97" t="s">
        <v>74</v>
      </c>
      <c r="C106" s="100">
        <v>18230611</v>
      </c>
      <c r="D106" s="100" t="s">
        <v>75</v>
      </c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HLOOKUP(I106,ElecAvoidedCostsWOCC!$A$5:$Q$50,G106+1,FALSE)</f>
        <v>#N/A</v>
      </c>
      <c r="AG106" s="44" t="e">
        <f t="shared" si="50"/>
        <v>#N/A</v>
      </c>
      <c r="AH106" s="52" t="e">
        <f>HLOOKUP(I106,ElecAvoidedCostsWOCC!$A$5:$Q$50,T106+1,FALSE)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HLOOKUP(I106,ElecAvoidedCostsWOCC!$A$5:$Q$50,G106+1,FALSE)*J106*L106</f>
        <v>#N/A</v>
      </c>
      <c r="AL106" s="44" t="e">
        <f t="shared" si="53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2">
      <c r="B107" s="97" t="s">
        <v>74</v>
      </c>
      <c r="C107" s="100">
        <v>18230611</v>
      </c>
      <c r="D107" s="100" t="s">
        <v>75</v>
      </c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HLOOKUP(I107,ElecAvoidedCostsWOCC!$A$5:$Q$50,G107+1,FALSE)</f>
        <v>#N/A</v>
      </c>
      <c r="AG107" s="44" t="e">
        <f t="shared" si="50"/>
        <v>#N/A</v>
      </c>
      <c r="AH107" s="52" t="e">
        <f>HLOOKUP(I107,ElecAvoidedCostsWOCC!$A$5:$Q$50,T107+1,FALSE)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HLOOKUP(I107,ElecAvoidedCostsWOCC!$A$5:$Q$50,G107+1,FALSE)*J107*L107</f>
        <v>#N/A</v>
      </c>
      <c r="AL107" s="44" t="e">
        <f t="shared" si="53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>
      <c r="B108" s="97" t="s">
        <v>74</v>
      </c>
      <c r="C108" s="100">
        <v>18230611</v>
      </c>
      <c r="D108" s="100" t="s">
        <v>75</v>
      </c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HLOOKUP(I108,ElecAvoidedCostsWOCC!$A$5:$Q$50,G108+1,FALSE)</f>
        <v>#N/A</v>
      </c>
      <c r="AG108" s="44" t="e">
        <f t="shared" si="50"/>
        <v>#N/A</v>
      </c>
      <c r="AH108" s="52" t="e">
        <f>HLOOKUP(I108,ElecAvoidedCostsWOCC!$A$5:$Q$50,T108+1,FALSE)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HLOOKUP(I108,ElecAvoidedCostsWOCC!$A$5:$Q$50,G108+1,FALSE)*J108*L108</f>
        <v>#N/A</v>
      </c>
      <c r="AL108" s="44" t="e">
        <f t="shared" si="53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>
      <c r="B109" s="97" t="s">
        <v>74</v>
      </c>
      <c r="C109" s="100">
        <v>18230611</v>
      </c>
      <c r="D109" s="100" t="s">
        <v>75</v>
      </c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HLOOKUP(I109,ElecAvoidedCostsWOCC!$A$5:$Q$50,G109+1,FALSE)</f>
        <v>#N/A</v>
      </c>
      <c r="AG109" s="44" t="e">
        <f t="shared" si="50"/>
        <v>#N/A</v>
      </c>
      <c r="AH109" s="52" t="e">
        <f>HLOOKUP(I109,ElecAvoidedCostsWOCC!$A$5:$Q$50,T109+1,FALSE)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HLOOKUP(I109,ElecAvoidedCostsWOCC!$A$5:$Q$50,G109+1,FALSE)*J109*L109</f>
        <v>#N/A</v>
      </c>
      <c r="AL109" s="44" t="e">
        <f t="shared" si="53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>
      <c r="B110" s="97" t="s">
        <v>74</v>
      </c>
      <c r="C110" s="100">
        <v>18230611</v>
      </c>
      <c r="D110" s="100" t="s">
        <v>75</v>
      </c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HLOOKUP(I110,ElecAvoidedCostsWOCC!$A$5:$Q$50,G110+1,FALSE)</f>
        <v>#N/A</v>
      </c>
      <c r="AG110" s="44" t="e">
        <f t="shared" si="50"/>
        <v>#N/A</v>
      </c>
      <c r="AH110" s="52" t="e">
        <f>HLOOKUP(I110,ElecAvoidedCostsWOCC!$A$5:$Q$50,T110+1,FALSE)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HLOOKUP(I110,ElecAvoidedCostsWOCC!$A$5:$Q$50,G110+1,FALSE)*J110*L110</f>
        <v>#N/A</v>
      </c>
      <c r="AL110" s="44" t="e">
        <f t="shared" si="53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2">
      <c r="B111" s="97" t="s">
        <v>74</v>
      </c>
      <c r="C111" s="100">
        <v>18230611</v>
      </c>
      <c r="D111" s="100" t="s">
        <v>75</v>
      </c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HLOOKUP(I111,ElecAvoidedCostsWOCC!$A$5:$Q$50,G111+1,FALSE)</f>
        <v>#N/A</v>
      </c>
      <c r="AG111" s="44" t="e">
        <f t="shared" si="50"/>
        <v>#N/A</v>
      </c>
      <c r="AH111" s="52" t="e">
        <f>HLOOKUP(I111,ElecAvoidedCostsWOCC!$A$5:$Q$50,T111+1,FALSE)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HLOOKUP(I111,ElecAvoidedCostsWOCC!$A$5:$Q$50,G111+1,FALSE)*J111*L111</f>
        <v>#N/A</v>
      </c>
      <c r="AL111" s="44" t="e">
        <f t="shared" si="53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>
      <c r="B112" s="97" t="s">
        <v>74</v>
      </c>
      <c r="C112" s="100">
        <v>18230611</v>
      </c>
      <c r="D112" s="100" t="s">
        <v>75</v>
      </c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HLOOKUP(I112,ElecAvoidedCostsWOCC!$A$5:$Q$50,G112+1,FALSE)</f>
        <v>#N/A</v>
      </c>
      <c r="AG112" s="44" t="e">
        <f t="shared" si="50"/>
        <v>#N/A</v>
      </c>
      <c r="AH112" s="52" t="e">
        <f>HLOOKUP(I112,ElecAvoidedCostsWOCC!$A$5:$Q$50,T112+1,FALSE)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HLOOKUP(I112,ElecAvoidedCostsWOCC!$A$5:$Q$50,G112+1,FALSE)*J112*L112</f>
        <v>#N/A</v>
      </c>
      <c r="AL112" s="44" t="e">
        <f t="shared" si="53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97" t="s">
        <v>74</v>
      </c>
      <c r="C113" s="100">
        <v>18230611</v>
      </c>
      <c r="D113" s="100" t="s">
        <v>75</v>
      </c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HLOOKUP(I113,ElecAvoidedCostsWOCC!$A$5:$Q$50,G113+1,FALSE)</f>
        <v>#N/A</v>
      </c>
      <c r="AG113" s="44" t="e">
        <f t="shared" si="50"/>
        <v>#N/A</v>
      </c>
      <c r="AH113" s="52" t="e">
        <f>HLOOKUP(I113,ElecAvoidedCostsWOCC!$A$5:$Q$50,T113+1,FALSE)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HLOOKUP(I113,ElecAvoidedCostsWOCC!$A$5:$Q$50,G113+1,FALSE)*J113*L113</f>
        <v>#N/A</v>
      </c>
      <c r="AL113" s="44" t="e">
        <f t="shared" si="53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97" t="s">
        <v>74</v>
      </c>
      <c r="C114" s="100">
        <v>18230611</v>
      </c>
      <c r="D114" s="100" t="s">
        <v>75</v>
      </c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HLOOKUP(I114,ElecAvoidedCostsWOCC!$A$5:$Q$50,G114+1,FALSE)</f>
        <v>#N/A</v>
      </c>
      <c r="AG114" s="44" t="e">
        <f t="shared" si="50"/>
        <v>#N/A</v>
      </c>
      <c r="AH114" s="52" t="e">
        <f>HLOOKUP(I114,ElecAvoidedCostsWOCC!$A$5:$Q$50,T114+1,FALSE)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HLOOKUP(I114,ElecAvoidedCostsWOCC!$A$5:$Q$50,G114+1,FALSE)*J114*L114</f>
        <v>#N/A</v>
      </c>
      <c r="AL114" s="44" t="e">
        <f t="shared" si="53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97" t="s">
        <v>74</v>
      </c>
      <c r="C115" s="100">
        <v>18230611</v>
      </c>
      <c r="D115" s="100" t="s">
        <v>75</v>
      </c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HLOOKUP(I115,ElecAvoidedCostsWOCC!$A$5:$Q$50,G115+1,FALSE)</f>
        <v>#N/A</v>
      </c>
      <c r="AG115" s="44" t="e">
        <f t="shared" si="50"/>
        <v>#N/A</v>
      </c>
      <c r="AH115" s="52" t="e">
        <f>HLOOKUP(I115,ElecAvoidedCostsWOCC!$A$5:$Q$50,T115+1,FALSE)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HLOOKUP(I115,ElecAvoidedCostsWOCC!$A$5:$Q$50,G115+1,FALSE)*J115*L115</f>
        <v>#N/A</v>
      </c>
      <c r="AL115" s="44" t="e">
        <f t="shared" si="53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97" t="s">
        <v>74</v>
      </c>
      <c r="C116" s="100">
        <v>18230611</v>
      </c>
      <c r="D116" s="100" t="s">
        <v>75</v>
      </c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HLOOKUP(I116,ElecAvoidedCostsWOCC!$A$5:$Q$50,G116+1,FALSE)</f>
        <v>#N/A</v>
      </c>
      <c r="AG116" s="44" t="e">
        <f t="shared" si="50"/>
        <v>#N/A</v>
      </c>
      <c r="AH116" s="52" t="e">
        <f>HLOOKUP(I116,ElecAvoidedCostsWOCC!$A$5:$Q$50,T116+1,FALSE)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HLOOKUP(I116,ElecAvoidedCostsWOCC!$A$5:$Q$50,G116+1,FALSE)*J116*L116</f>
        <v>#N/A</v>
      </c>
      <c r="AL116" s="44" t="e">
        <f t="shared" si="53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97" t="s">
        <v>74</v>
      </c>
      <c r="C117" s="100">
        <v>18230611</v>
      </c>
      <c r="D117" s="100" t="s">
        <v>75</v>
      </c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HLOOKUP(I117,ElecAvoidedCostsWOCC!$A$5:$Q$50,G117+1,FALSE)</f>
        <v>#N/A</v>
      </c>
      <c r="AG117" s="44" t="e">
        <f t="shared" si="50"/>
        <v>#N/A</v>
      </c>
      <c r="AH117" s="52" t="e">
        <f>HLOOKUP(I117,ElecAvoidedCostsWOCC!$A$5:$Q$50,T117+1,FALSE)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HLOOKUP(I117,ElecAvoidedCostsWOCC!$A$5:$Q$50,G117+1,FALSE)*J117*L117</f>
        <v>#N/A</v>
      </c>
      <c r="AL117" s="44" t="e">
        <f t="shared" si="53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97" t="s">
        <v>74</v>
      </c>
      <c r="C118" s="100">
        <v>18230611</v>
      </c>
      <c r="D118" s="100" t="s">
        <v>75</v>
      </c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HLOOKUP(I118,ElecAvoidedCostsWOCC!$A$5:$Q$50,G118+1,FALSE)</f>
        <v>#N/A</v>
      </c>
      <c r="AG118" s="44" t="e">
        <f t="shared" si="50"/>
        <v>#N/A</v>
      </c>
      <c r="AH118" s="52" t="e">
        <f>HLOOKUP(I118,ElecAvoidedCostsWOCC!$A$5:$Q$50,T118+1,FALSE)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HLOOKUP(I118,ElecAvoidedCostsWOCC!$A$5:$Q$50,G118+1,FALSE)*J118*L118</f>
        <v>#N/A</v>
      </c>
      <c r="AL118" s="44" t="e">
        <f t="shared" si="53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97" t="s">
        <v>74</v>
      </c>
      <c r="C119" s="100">
        <v>18230611</v>
      </c>
      <c r="D119" s="100" t="s">
        <v>75</v>
      </c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HLOOKUP(I119,ElecAvoidedCostsWOCC!$A$5:$Q$50,G119+1,FALSE)</f>
        <v>#N/A</v>
      </c>
      <c r="AG119" s="44" t="e">
        <f t="shared" si="50"/>
        <v>#N/A</v>
      </c>
      <c r="AH119" s="52" t="e">
        <f>HLOOKUP(I119,ElecAvoidedCostsWOCC!$A$5:$Q$50,T119+1,FALSE)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HLOOKUP(I119,ElecAvoidedCostsWOCC!$A$5:$Q$50,G119+1,FALSE)*J119*L119</f>
        <v>#N/A</v>
      </c>
      <c r="AL119" s="44" t="e">
        <f t="shared" si="53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97" t="s">
        <v>74</v>
      </c>
      <c r="C120" s="100">
        <v>18230611</v>
      </c>
      <c r="D120" s="100" t="s">
        <v>75</v>
      </c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HLOOKUP(I120,ElecAvoidedCostsWOCC!$A$5:$Q$50,G120+1,FALSE)</f>
        <v>#N/A</v>
      </c>
      <c r="AG120" s="44" t="e">
        <f t="shared" si="50"/>
        <v>#N/A</v>
      </c>
      <c r="AH120" s="52" t="e">
        <f>HLOOKUP(I120,ElecAvoidedCostsWOCC!$A$5:$Q$50,T120+1,FALSE)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HLOOKUP(I120,ElecAvoidedCostsWOCC!$A$5:$Q$50,G120+1,FALSE)*J120*L120</f>
        <v>#N/A</v>
      </c>
      <c r="AL120" s="44" t="e">
        <f t="shared" si="53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97" t="s">
        <v>74</v>
      </c>
      <c r="C121" s="100">
        <v>18230611</v>
      </c>
      <c r="D121" s="100" t="s">
        <v>75</v>
      </c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HLOOKUP(I121,ElecAvoidedCostsWOCC!$A$5:$Q$50,G121+1,FALSE)</f>
        <v>#N/A</v>
      </c>
      <c r="AG121" s="44" t="e">
        <f t="shared" si="50"/>
        <v>#N/A</v>
      </c>
      <c r="AH121" s="52" t="e">
        <f>HLOOKUP(I121,ElecAvoidedCostsWOCC!$A$5:$Q$50,T121+1,FALSE)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HLOOKUP(I121,ElecAvoidedCostsWOCC!$A$5:$Q$50,G121+1,FALSE)*J121*L121</f>
        <v>#N/A</v>
      </c>
      <c r="AL121" s="44" t="e">
        <f t="shared" si="53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97" t="s">
        <v>74</v>
      </c>
      <c r="C122" s="100">
        <v>18230611</v>
      </c>
      <c r="D122" s="100" t="s">
        <v>75</v>
      </c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97" t="s">
        <v>74</v>
      </c>
      <c r="C123" s="100">
        <v>18230611</v>
      </c>
      <c r="D123" s="100" t="s">
        <v>75</v>
      </c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HLOOKUP(I123,ElecAvoidedCostsWOCC!$A$5:$Q$50,G123+1,FALSE)</f>
        <v>#N/A</v>
      </c>
      <c r="AG123" s="44" t="e">
        <f t="shared" si="50"/>
        <v>#N/A</v>
      </c>
      <c r="AH123" s="52" t="e">
        <f>HLOOKUP(I123,ElecAvoidedCostsWOCC!$A$5:$Q$50,T123+1,FALSE)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HLOOKUP(I123,ElecAvoidedCostsWOCC!$A$5:$Q$50,G123+1,FALSE)*J123*L123</f>
        <v>#N/A</v>
      </c>
      <c r="AL123" s="44" t="e">
        <f t="shared" si="53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97" t="s">
        <v>74</v>
      </c>
      <c r="C124" s="100">
        <v>18230611</v>
      </c>
      <c r="D124" s="100" t="s">
        <v>75</v>
      </c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97" t="s">
        <v>74</v>
      </c>
      <c r="C125" s="100">
        <v>18230611</v>
      </c>
      <c r="D125" s="100" t="s">
        <v>75</v>
      </c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HLOOKUP(I125,ElecAvoidedCostsWOCC!$A$5:$Q$50,G125+1,FALSE)</f>
        <v>#N/A</v>
      </c>
      <c r="AG125" s="44" t="e">
        <f t="shared" si="50"/>
        <v>#N/A</v>
      </c>
      <c r="AH125" s="52" t="e">
        <f>HLOOKUP(I125,ElecAvoidedCostsWOCC!$A$5:$Q$50,T125+1,FALSE)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HLOOKUP(I125,ElecAvoidedCostsWOCC!$A$5:$Q$50,G125+1,FALSE)*J125*L125</f>
        <v>#N/A</v>
      </c>
      <c r="AL125" s="44" t="e">
        <f t="shared" si="53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97" t="s">
        <v>74</v>
      </c>
      <c r="C126" s="100">
        <v>18230611</v>
      </c>
      <c r="D126" s="100" t="s">
        <v>75</v>
      </c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97" t="s">
        <v>74</v>
      </c>
      <c r="C127" s="100">
        <v>18230611</v>
      </c>
      <c r="D127" s="100" t="s">
        <v>75</v>
      </c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HLOOKUP(I127,ElecAvoidedCostsWOCC!$A$5:$Q$50,G127+1,FALSE)</f>
        <v>#N/A</v>
      </c>
      <c r="AG127" s="44" t="e">
        <f t="shared" si="50"/>
        <v>#N/A</v>
      </c>
      <c r="AH127" s="52" t="e">
        <f>HLOOKUP(I127,ElecAvoidedCostsWOCC!$A$5:$Q$50,T127+1,FALSE)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HLOOKUP(I127,ElecAvoidedCostsWOCC!$A$5:$Q$50,G127+1,FALSE)*J127*L127</f>
        <v>#N/A</v>
      </c>
      <c r="AL127" s="44" t="e">
        <f t="shared" si="53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97" t="s">
        <v>74</v>
      </c>
      <c r="C128" s="100">
        <v>18230611</v>
      </c>
      <c r="D128" s="100" t="s">
        <v>75</v>
      </c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97" t="s">
        <v>74</v>
      </c>
      <c r="C129" s="100">
        <v>18230611</v>
      </c>
      <c r="D129" s="100" t="s">
        <v>75</v>
      </c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97" t="s">
        <v>74</v>
      </c>
      <c r="C130" s="100">
        <v>18230611</v>
      </c>
      <c r="D130" s="100" t="s">
        <v>75</v>
      </c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HLOOKUP(I130,ElecAvoidedCostsWOCC!$A$5:$Q$50,G130+1,FALSE)</f>
        <v>#N/A</v>
      </c>
      <c r="AG130" s="44" t="e">
        <f t="shared" si="50"/>
        <v>#N/A</v>
      </c>
      <c r="AH130" s="52" t="e">
        <f>HLOOKUP(I130,ElecAvoidedCostsWOCC!$A$5:$Q$50,T130+1,FALSE)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HLOOKUP(I130,ElecAvoidedCostsWOCC!$A$5:$Q$50,G130+1,FALSE)*J130*L130</f>
        <v>#N/A</v>
      </c>
      <c r="AL130" s="44" t="e">
        <f t="shared" si="53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97" t="s">
        <v>74</v>
      </c>
      <c r="C131" s="100">
        <v>18230611</v>
      </c>
      <c r="D131" s="100" t="s">
        <v>75</v>
      </c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97" t="s">
        <v>74</v>
      </c>
      <c r="C132" s="100">
        <v>18230611</v>
      </c>
      <c r="D132" s="100" t="s">
        <v>75</v>
      </c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0">
        <f t="shared" si="45"/>
        <v>0</v>
      </c>
      <c r="AB132" s="51">
        <f t="shared" si="46"/>
        <v>0</v>
      </c>
      <c r="AC132" s="44">
        <f t="shared" si="47"/>
        <v>0</v>
      </c>
      <c r="AD132" s="44">
        <f t="shared" si="48"/>
        <v>0</v>
      </c>
      <c r="AE132" s="44">
        <f t="shared" si="49"/>
        <v>0</v>
      </c>
      <c r="AF132" s="52" t="e">
        <f>HLOOKUP(I132,ElecAvoidedCostsWOCC!$A$5:$Q$50,G132+1,FALSE)</f>
        <v>#N/A</v>
      </c>
      <c r="AG132" s="44" t="e">
        <f t="shared" si="50"/>
        <v>#N/A</v>
      </c>
      <c r="AH132" s="52" t="e">
        <f>HLOOKUP(I132,ElecAvoidedCostsWOCC!$A$5:$Q$50,T132+1,FALSE)</f>
        <v>#N/A</v>
      </c>
      <c r="AI132" s="44" t="e">
        <f t="shared" si="51"/>
        <v>#N/A</v>
      </c>
      <c r="AJ132" s="44" t="e">
        <f t="shared" si="52"/>
        <v>#N/A</v>
      </c>
      <c r="AK132" s="44" t="e">
        <f>HLOOKUP(I132,ElecAvoidedCostsWOCC!$A$5:$Q$50,G132+1,FALSE)*J132*L132</f>
        <v>#N/A</v>
      </c>
      <c r="AL132" s="44" t="e">
        <f t="shared" si="53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4"/>
        <v>0</v>
      </c>
      <c r="AO132" s="47">
        <f t="shared" si="55"/>
        <v>0</v>
      </c>
      <c r="AP132" s="47" t="e">
        <f t="shared" si="56"/>
        <v>#DIV/0!</v>
      </c>
    </row>
    <row r="133" spans="2:42">
      <c r="B133" s="97" t="s">
        <v>74</v>
      </c>
      <c r="C133" s="100">
        <v>18230611</v>
      </c>
      <c r="D133" s="100" t="s">
        <v>75</v>
      </c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HLOOKUP(I133,ElecAvoidedCostsWOCC!$A$5:$Q$50,G133+1,FALSE)</f>
        <v>#N/A</v>
      </c>
      <c r="AG133" s="44" t="e">
        <f t="shared" si="50"/>
        <v>#N/A</v>
      </c>
      <c r="AH133" s="52" t="e">
        <f>HLOOKUP(I133,ElecAvoidedCostsWOCC!$A$5:$Q$50,T133+1,FALSE)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HLOOKUP(I133,ElecAvoidedCostsWOCC!$A$5:$Q$50,G133+1,FALSE)*J133*L133</f>
        <v>#N/A</v>
      </c>
      <c r="AL133" s="44" t="e">
        <f t="shared" si="53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  <row r="134" spans="2:42">
      <c r="B134" s="97" t="s">
        <v>74</v>
      </c>
      <c r="C134" s="100">
        <v>18230611</v>
      </c>
      <c r="D134" s="100" t="s">
        <v>75</v>
      </c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38"/>
        <v>0</v>
      </c>
      <c r="U134" s="47">
        <f t="shared" si="39"/>
        <v>0</v>
      </c>
      <c r="V134" s="48">
        <f t="shared" si="40"/>
        <v>0</v>
      </c>
      <c r="W134" s="49">
        <f t="shared" si="41"/>
        <v>0</v>
      </c>
      <c r="X134" s="44">
        <f t="shared" si="42"/>
        <v>0</v>
      </c>
      <c r="Y134" s="44">
        <f t="shared" si="43"/>
        <v>0</v>
      </c>
      <c r="Z134" s="44">
        <f t="shared" si="44"/>
        <v>0</v>
      </c>
      <c r="AA134" s="50">
        <f t="shared" si="45"/>
        <v>0</v>
      </c>
      <c r="AB134" s="51">
        <f t="shared" si="46"/>
        <v>0</v>
      </c>
      <c r="AC134" s="44">
        <f t="shared" si="47"/>
        <v>0</v>
      </c>
      <c r="AD134" s="44">
        <f t="shared" si="48"/>
        <v>0</v>
      </c>
      <c r="AE134" s="44">
        <f t="shared" si="49"/>
        <v>0</v>
      </c>
      <c r="AF134" s="52" t="e">
        <f>HLOOKUP(I134,ElecAvoidedCostsWOCC!$A$5:$Q$50,G134+1,FALSE)</f>
        <v>#N/A</v>
      </c>
      <c r="AG134" s="44" t="e">
        <f t="shared" si="50"/>
        <v>#N/A</v>
      </c>
      <c r="AH134" s="52" t="e">
        <f>HLOOKUP(I134,ElecAvoidedCostsWOCC!$A$5:$Q$50,T134+1,FALSE)</f>
        <v>#N/A</v>
      </c>
      <c r="AI134" s="44" t="e">
        <f t="shared" si="51"/>
        <v>#N/A</v>
      </c>
      <c r="AJ134" s="44" t="e">
        <f t="shared" si="52"/>
        <v>#N/A</v>
      </c>
      <c r="AK134" s="44" t="e">
        <f>HLOOKUP(I134,ElecAvoidedCostsWOCC!$A$5:$Q$50,G134+1,FALSE)*J134*L134</f>
        <v>#N/A</v>
      </c>
      <c r="AL134" s="44" t="e">
        <f t="shared" si="53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54"/>
        <v>0</v>
      </c>
      <c r="AO134" s="47">
        <f t="shared" si="55"/>
        <v>0</v>
      </c>
      <c r="AP134" s="47" t="e">
        <f t="shared" si="56"/>
        <v>#DIV/0!</v>
      </c>
    </row>
    <row r="135" spans="2:42">
      <c r="B135" s="97" t="s">
        <v>74</v>
      </c>
      <c r="C135" s="100">
        <v>18230611</v>
      </c>
      <c r="D135" s="100" t="s">
        <v>75</v>
      </c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38"/>
        <v>0</v>
      </c>
      <c r="U135" s="47">
        <f t="shared" si="39"/>
        <v>0</v>
      </c>
      <c r="V135" s="48">
        <f t="shared" si="40"/>
        <v>0</v>
      </c>
      <c r="W135" s="49">
        <f t="shared" si="41"/>
        <v>0</v>
      </c>
      <c r="X135" s="44">
        <f t="shared" si="42"/>
        <v>0</v>
      </c>
      <c r="Y135" s="44">
        <f t="shared" si="43"/>
        <v>0</v>
      </c>
      <c r="Z135" s="44">
        <f t="shared" si="44"/>
        <v>0</v>
      </c>
      <c r="AA135" s="50">
        <f t="shared" si="45"/>
        <v>0</v>
      </c>
      <c r="AB135" s="51">
        <f t="shared" si="46"/>
        <v>0</v>
      </c>
      <c r="AC135" s="44">
        <f t="shared" si="47"/>
        <v>0</v>
      </c>
      <c r="AD135" s="44">
        <f t="shared" si="48"/>
        <v>0</v>
      </c>
      <c r="AE135" s="44">
        <f t="shared" si="49"/>
        <v>0</v>
      </c>
      <c r="AF135" s="52" t="e">
        <f>HLOOKUP(I135,ElecAvoidedCostsWOCC!$A$5:$Q$50,G135+1,FALSE)</f>
        <v>#N/A</v>
      </c>
      <c r="AG135" s="44" t="e">
        <f t="shared" si="50"/>
        <v>#N/A</v>
      </c>
      <c r="AH135" s="52" t="e">
        <f>HLOOKUP(I135,ElecAvoidedCostsWOCC!$A$5:$Q$50,T135+1,FALSE)</f>
        <v>#N/A</v>
      </c>
      <c r="AI135" s="44" t="e">
        <f t="shared" si="51"/>
        <v>#N/A</v>
      </c>
      <c r="AJ135" s="44" t="e">
        <f t="shared" si="52"/>
        <v>#N/A</v>
      </c>
      <c r="AK135" s="44" t="e">
        <f>HLOOKUP(I135,ElecAvoidedCostsWOCC!$A$5:$Q$50,G135+1,FALSE)*J135*L135</f>
        <v>#N/A</v>
      </c>
      <c r="AL135" s="44" t="e">
        <f t="shared" si="53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54"/>
        <v>0</v>
      </c>
      <c r="AO135" s="47">
        <f t="shared" si="55"/>
        <v>0</v>
      </c>
      <c r="AP135" s="47" t="e">
        <f t="shared" si="56"/>
        <v>#DIV/0!</v>
      </c>
    </row>
    <row r="136" spans="2:42">
      <c r="B136" s="97" t="s">
        <v>74</v>
      </c>
      <c r="C136" s="100">
        <v>18230611</v>
      </c>
      <c r="D136" s="100" t="s">
        <v>75</v>
      </c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38"/>
        <v>0</v>
      </c>
      <c r="U136" s="47">
        <f t="shared" si="39"/>
        <v>0</v>
      </c>
      <c r="V136" s="48">
        <f t="shared" si="40"/>
        <v>0</v>
      </c>
      <c r="W136" s="49">
        <f t="shared" si="41"/>
        <v>0</v>
      </c>
      <c r="X136" s="44">
        <f t="shared" si="42"/>
        <v>0</v>
      </c>
      <c r="Y136" s="44">
        <f t="shared" si="43"/>
        <v>0</v>
      </c>
      <c r="Z136" s="44">
        <f t="shared" si="44"/>
        <v>0</v>
      </c>
      <c r="AA136" s="50">
        <f t="shared" si="45"/>
        <v>0</v>
      </c>
      <c r="AB136" s="51">
        <f t="shared" si="46"/>
        <v>0</v>
      </c>
      <c r="AC136" s="44">
        <f t="shared" si="47"/>
        <v>0</v>
      </c>
      <c r="AD136" s="44">
        <f t="shared" si="48"/>
        <v>0</v>
      </c>
      <c r="AE136" s="44">
        <f t="shared" si="49"/>
        <v>0</v>
      </c>
      <c r="AF136" s="52" t="e">
        <f>HLOOKUP(I136,ElecAvoidedCostsWOCC!$A$5:$Q$50,G136+1,FALSE)</f>
        <v>#N/A</v>
      </c>
      <c r="AG136" s="44" t="e">
        <f t="shared" si="50"/>
        <v>#N/A</v>
      </c>
      <c r="AH136" s="52" t="e">
        <f>HLOOKUP(I136,ElecAvoidedCostsWOCC!$A$5:$Q$50,T136+1,FALSE)</f>
        <v>#N/A</v>
      </c>
      <c r="AI136" s="44" t="e">
        <f t="shared" si="51"/>
        <v>#N/A</v>
      </c>
      <c r="AJ136" s="44" t="e">
        <f t="shared" si="52"/>
        <v>#N/A</v>
      </c>
      <c r="AK136" s="44" t="e">
        <f>HLOOKUP(I136,ElecAvoidedCostsWOCC!$A$5:$Q$50,G136+1,FALSE)*J136*L136</f>
        <v>#N/A</v>
      </c>
      <c r="AL136" s="44" t="e">
        <f t="shared" si="53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54"/>
        <v>0</v>
      </c>
      <c r="AO136" s="47">
        <f t="shared" si="55"/>
        <v>0</v>
      </c>
      <c r="AP136" s="47" t="e">
        <f t="shared" si="56"/>
        <v>#DIV/0!</v>
      </c>
    </row>
    <row r="137" spans="2:42">
      <c r="B137" s="97" t="s">
        <v>74</v>
      </c>
      <c r="C137" s="100">
        <v>18230611</v>
      </c>
      <c r="D137" s="100" t="s">
        <v>75</v>
      </c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38"/>
        <v>0</v>
      </c>
      <c r="U137" s="47">
        <f t="shared" si="39"/>
        <v>0</v>
      </c>
      <c r="V137" s="48">
        <f t="shared" si="40"/>
        <v>0</v>
      </c>
      <c r="W137" s="49">
        <f t="shared" si="41"/>
        <v>0</v>
      </c>
      <c r="X137" s="44">
        <f t="shared" si="42"/>
        <v>0</v>
      </c>
      <c r="Y137" s="44">
        <f t="shared" si="43"/>
        <v>0</v>
      </c>
      <c r="Z137" s="44">
        <f t="shared" si="44"/>
        <v>0</v>
      </c>
      <c r="AA137" s="50">
        <f t="shared" si="45"/>
        <v>0</v>
      </c>
      <c r="AB137" s="51">
        <f t="shared" si="46"/>
        <v>0</v>
      </c>
      <c r="AC137" s="44">
        <f t="shared" si="47"/>
        <v>0</v>
      </c>
      <c r="AD137" s="44">
        <f t="shared" si="48"/>
        <v>0</v>
      </c>
      <c r="AE137" s="44">
        <f t="shared" si="49"/>
        <v>0</v>
      </c>
      <c r="AF137" s="52" t="e">
        <f>HLOOKUP(I137,ElecAvoidedCostsWOCC!$A$5:$Q$50,G137+1,FALSE)</f>
        <v>#N/A</v>
      </c>
      <c r="AG137" s="44" t="e">
        <f t="shared" si="50"/>
        <v>#N/A</v>
      </c>
      <c r="AH137" s="52" t="e">
        <f>HLOOKUP(I137,ElecAvoidedCostsWOCC!$A$5:$Q$50,T137+1,FALSE)</f>
        <v>#N/A</v>
      </c>
      <c r="AI137" s="44" t="e">
        <f t="shared" si="51"/>
        <v>#N/A</v>
      </c>
      <c r="AJ137" s="44" t="e">
        <f t="shared" si="52"/>
        <v>#N/A</v>
      </c>
      <c r="AK137" s="44" t="e">
        <f>HLOOKUP(I137,ElecAvoidedCostsWOCC!$A$5:$Q$50,G137+1,FALSE)*J137*L137</f>
        <v>#N/A</v>
      </c>
      <c r="AL137" s="44" t="e">
        <f t="shared" si="53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54"/>
        <v>0</v>
      </c>
      <c r="AO137" s="47">
        <f t="shared" si="55"/>
        <v>0</v>
      </c>
      <c r="AP137" s="47" t="e">
        <f t="shared" si="56"/>
        <v>#DIV/0!</v>
      </c>
    </row>
    <row r="138" spans="2:42">
      <c r="B138" s="97" t="s">
        <v>74</v>
      </c>
      <c r="C138" s="100">
        <v>18230611</v>
      </c>
      <c r="D138" s="100" t="s">
        <v>75</v>
      </c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38"/>
        <v>0</v>
      </c>
      <c r="U138" s="47">
        <f t="shared" si="39"/>
        <v>0</v>
      </c>
      <c r="V138" s="48">
        <f t="shared" si="40"/>
        <v>0</v>
      </c>
      <c r="W138" s="49">
        <f t="shared" si="41"/>
        <v>0</v>
      </c>
      <c r="X138" s="44">
        <f t="shared" si="42"/>
        <v>0</v>
      </c>
      <c r="Y138" s="44">
        <f t="shared" si="43"/>
        <v>0</v>
      </c>
      <c r="Z138" s="44">
        <f t="shared" si="44"/>
        <v>0</v>
      </c>
      <c r="AA138" s="50">
        <f t="shared" si="45"/>
        <v>0</v>
      </c>
      <c r="AB138" s="51">
        <f t="shared" si="46"/>
        <v>0</v>
      </c>
      <c r="AC138" s="44">
        <f t="shared" si="47"/>
        <v>0</v>
      </c>
      <c r="AD138" s="44">
        <f t="shared" si="48"/>
        <v>0</v>
      </c>
      <c r="AE138" s="44">
        <f t="shared" si="49"/>
        <v>0</v>
      </c>
      <c r="AF138" s="52" t="e">
        <f>HLOOKUP(I138,ElecAvoidedCostsWOCC!$A$5:$Q$50,G138+1,FALSE)</f>
        <v>#N/A</v>
      </c>
      <c r="AG138" s="44" t="e">
        <f t="shared" si="50"/>
        <v>#N/A</v>
      </c>
      <c r="AH138" s="52" t="e">
        <f>HLOOKUP(I138,ElecAvoidedCostsWOCC!$A$5:$Q$50,T138+1,FALSE)</f>
        <v>#N/A</v>
      </c>
      <c r="AI138" s="44" t="e">
        <f t="shared" si="51"/>
        <v>#N/A</v>
      </c>
      <c r="AJ138" s="44" t="e">
        <f t="shared" si="52"/>
        <v>#N/A</v>
      </c>
      <c r="AK138" s="44" t="e">
        <f>HLOOKUP(I138,ElecAvoidedCostsWOCC!$A$5:$Q$50,G138+1,FALSE)*J138*L138</f>
        <v>#N/A</v>
      </c>
      <c r="AL138" s="44" t="e">
        <f t="shared" si="53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54"/>
        <v>0</v>
      </c>
      <c r="AO138" s="47">
        <f t="shared" si="55"/>
        <v>0</v>
      </c>
      <c r="AP138" s="47" t="e">
        <f t="shared" si="56"/>
        <v>#DIV/0!</v>
      </c>
    </row>
    <row r="139" spans="2:42">
      <c r="B139" s="97" t="s">
        <v>74</v>
      </c>
      <c r="C139" s="100">
        <v>18230611</v>
      </c>
      <c r="D139" s="100" t="s">
        <v>75</v>
      </c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38"/>
        <v>0</v>
      </c>
      <c r="U139" s="47">
        <f t="shared" si="39"/>
        <v>0</v>
      </c>
      <c r="V139" s="48">
        <f t="shared" si="40"/>
        <v>0</v>
      </c>
      <c r="W139" s="49">
        <f t="shared" si="41"/>
        <v>0</v>
      </c>
      <c r="X139" s="44">
        <f t="shared" si="42"/>
        <v>0</v>
      </c>
      <c r="Y139" s="44">
        <f t="shared" si="43"/>
        <v>0</v>
      </c>
      <c r="Z139" s="44">
        <f t="shared" si="44"/>
        <v>0</v>
      </c>
      <c r="AA139" s="50">
        <f t="shared" si="45"/>
        <v>0</v>
      </c>
      <c r="AB139" s="51">
        <f t="shared" si="46"/>
        <v>0</v>
      </c>
      <c r="AC139" s="44">
        <f t="shared" si="47"/>
        <v>0</v>
      </c>
      <c r="AD139" s="44">
        <f t="shared" si="48"/>
        <v>0</v>
      </c>
      <c r="AE139" s="44">
        <f t="shared" si="49"/>
        <v>0</v>
      </c>
      <c r="AF139" s="52" t="e">
        <f>HLOOKUP(I139,ElecAvoidedCostsWOCC!$A$5:$Q$50,G139+1,FALSE)</f>
        <v>#N/A</v>
      </c>
      <c r="AG139" s="44" t="e">
        <f t="shared" si="50"/>
        <v>#N/A</v>
      </c>
      <c r="AH139" s="52" t="e">
        <f>HLOOKUP(I139,ElecAvoidedCostsWOCC!$A$5:$Q$50,T139+1,FALSE)</f>
        <v>#N/A</v>
      </c>
      <c r="AI139" s="44" t="e">
        <f t="shared" si="51"/>
        <v>#N/A</v>
      </c>
      <c r="AJ139" s="44" t="e">
        <f t="shared" si="52"/>
        <v>#N/A</v>
      </c>
      <c r="AK139" s="44" t="e">
        <f>HLOOKUP(I139,ElecAvoidedCostsWOCC!$A$5:$Q$50,G139+1,FALSE)*J139*L139</f>
        <v>#N/A</v>
      </c>
      <c r="AL139" s="44" t="e">
        <f t="shared" si="53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54"/>
        <v>0</v>
      </c>
      <c r="AO139" s="47">
        <f t="shared" si="55"/>
        <v>0</v>
      </c>
      <c r="AP139" s="47" t="e">
        <f t="shared" si="56"/>
        <v>#DIV/0!</v>
      </c>
    </row>
    <row r="140" spans="2:42">
      <c r="B140" s="97" t="s">
        <v>74</v>
      </c>
      <c r="C140" s="100">
        <v>18230611</v>
      </c>
      <c r="D140" s="100" t="s">
        <v>75</v>
      </c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38"/>
        <v>0</v>
      </c>
      <c r="U140" s="47">
        <f t="shared" si="39"/>
        <v>0</v>
      </c>
      <c r="V140" s="48">
        <f t="shared" si="40"/>
        <v>0</v>
      </c>
      <c r="W140" s="49">
        <f t="shared" si="41"/>
        <v>0</v>
      </c>
      <c r="X140" s="44">
        <f t="shared" si="42"/>
        <v>0</v>
      </c>
      <c r="Y140" s="44">
        <f t="shared" si="43"/>
        <v>0</v>
      </c>
      <c r="Z140" s="44">
        <f t="shared" si="44"/>
        <v>0</v>
      </c>
      <c r="AA140" s="50">
        <f t="shared" si="45"/>
        <v>0</v>
      </c>
      <c r="AB140" s="51">
        <f t="shared" si="46"/>
        <v>0</v>
      </c>
      <c r="AC140" s="44">
        <f t="shared" si="47"/>
        <v>0</v>
      </c>
      <c r="AD140" s="44">
        <f t="shared" si="48"/>
        <v>0</v>
      </c>
      <c r="AE140" s="44">
        <f t="shared" si="49"/>
        <v>0</v>
      </c>
      <c r="AF140" s="52" t="e">
        <f>HLOOKUP(I140,ElecAvoidedCostsWOCC!$A$5:$Q$50,G140+1,FALSE)</f>
        <v>#N/A</v>
      </c>
      <c r="AG140" s="44" t="e">
        <f t="shared" si="50"/>
        <v>#N/A</v>
      </c>
      <c r="AH140" s="52" t="e">
        <f>HLOOKUP(I140,ElecAvoidedCostsWOCC!$A$5:$Q$50,T140+1,FALSE)</f>
        <v>#N/A</v>
      </c>
      <c r="AI140" s="44" t="e">
        <f t="shared" si="51"/>
        <v>#N/A</v>
      </c>
      <c r="AJ140" s="44" t="e">
        <f t="shared" si="52"/>
        <v>#N/A</v>
      </c>
      <c r="AK140" s="44" t="e">
        <f>HLOOKUP(I140,ElecAvoidedCostsWOCC!$A$5:$Q$50,G140+1,FALSE)*J140*L140</f>
        <v>#N/A</v>
      </c>
      <c r="AL140" s="44" t="e">
        <f t="shared" si="53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54"/>
        <v>0</v>
      </c>
      <c r="AO140" s="47">
        <f t="shared" si="55"/>
        <v>0</v>
      </c>
      <c r="AP140" s="47" t="e">
        <f t="shared" si="56"/>
        <v>#DIV/0!</v>
      </c>
    </row>
    <row r="141" spans="2:42">
      <c r="B141" s="97" t="s">
        <v>74</v>
      </c>
      <c r="C141" s="100">
        <v>18230611</v>
      </c>
      <c r="D141" s="100" t="s">
        <v>75</v>
      </c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38"/>
        <v>0</v>
      </c>
      <c r="U141" s="47">
        <f t="shared" si="39"/>
        <v>0</v>
      </c>
      <c r="V141" s="48">
        <f t="shared" si="40"/>
        <v>0</v>
      </c>
      <c r="W141" s="49">
        <f t="shared" si="41"/>
        <v>0</v>
      </c>
      <c r="X141" s="44">
        <f t="shared" si="42"/>
        <v>0</v>
      </c>
      <c r="Y141" s="44">
        <f t="shared" si="43"/>
        <v>0</v>
      </c>
      <c r="Z141" s="44">
        <f t="shared" si="44"/>
        <v>0</v>
      </c>
      <c r="AA141" s="50">
        <f t="shared" si="45"/>
        <v>0</v>
      </c>
      <c r="AB141" s="51">
        <f t="shared" si="46"/>
        <v>0</v>
      </c>
      <c r="AC141" s="44">
        <f t="shared" si="47"/>
        <v>0</v>
      </c>
      <c r="AD141" s="44">
        <f t="shared" si="48"/>
        <v>0</v>
      </c>
      <c r="AE141" s="44">
        <f t="shared" si="49"/>
        <v>0</v>
      </c>
      <c r="AF141" s="52" t="e">
        <f>HLOOKUP(I141,ElecAvoidedCostsWOCC!$A$5:$Q$50,G141+1,FALSE)</f>
        <v>#N/A</v>
      </c>
      <c r="AG141" s="44" t="e">
        <f t="shared" si="50"/>
        <v>#N/A</v>
      </c>
      <c r="AH141" s="52" t="e">
        <f>HLOOKUP(I141,ElecAvoidedCostsWOCC!$A$5:$Q$50,T141+1,FALSE)</f>
        <v>#N/A</v>
      </c>
      <c r="AI141" s="44" t="e">
        <f t="shared" si="51"/>
        <v>#N/A</v>
      </c>
      <c r="AJ141" s="44" t="e">
        <f t="shared" si="52"/>
        <v>#N/A</v>
      </c>
      <c r="AK141" s="44" t="e">
        <f>HLOOKUP(I141,ElecAvoidedCostsWOCC!$A$5:$Q$50,G141+1,FALSE)*J141*L141</f>
        <v>#N/A</v>
      </c>
      <c r="AL141" s="44" t="e">
        <f t="shared" si="53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54"/>
        <v>0</v>
      </c>
      <c r="AO141" s="47">
        <f t="shared" si="55"/>
        <v>0</v>
      </c>
      <c r="AP141" s="47" t="e">
        <f t="shared" si="56"/>
        <v>#DIV/0!</v>
      </c>
    </row>
    <row r="142" spans="2:42">
      <c r="B142" s="97" t="s">
        <v>74</v>
      </c>
      <c r="C142" s="100">
        <v>18230611</v>
      </c>
      <c r="D142" s="100" t="s">
        <v>75</v>
      </c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38"/>
        <v>0</v>
      </c>
      <c r="U142" s="47">
        <f t="shared" si="39"/>
        <v>0</v>
      </c>
      <c r="V142" s="48">
        <f t="shared" si="40"/>
        <v>0</v>
      </c>
      <c r="W142" s="49">
        <f t="shared" si="41"/>
        <v>0</v>
      </c>
      <c r="X142" s="44">
        <f t="shared" si="42"/>
        <v>0</v>
      </c>
      <c r="Y142" s="44">
        <f t="shared" si="43"/>
        <v>0</v>
      </c>
      <c r="Z142" s="44">
        <f t="shared" si="44"/>
        <v>0</v>
      </c>
      <c r="AA142" s="50">
        <f t="shared" si="45"/>
        <v>0</v>
      </c>
      <c r="AB142" s="51">
        <f t="shared" si="46"/>
        <v>0</v>
      </c>
      <c r="AC142" s="44">
        <f t="shared" si="47"/>
        <v>0</v>
      </c>
      <c r="AD142" s="44">
        <f t="shared" si="48"/>
        <v>0</v>
      </c>
      <c r="AE142" s="44">
        <f t="shared" si="49"/>
        <v>0</v>
      </c>
      <c r="AF142" s="52" t="e">
        <f>HLOOKUP(I142,ElecAvoidedCostsWOCC!$A$5:$Q$50,G142+1,FALSE)</f>
        <v>#N/A</v>
      </c>
      <c r="AG142" s="44" t="e">
        <f t="shared" si="50"/>
        <v>#N/A</v>
      </c>
      <c r="AH142" s="52" t="e">
        <f>HLOOKUP(I142,ElecAvoidedCostsWOCC!$A$5:$Q$50,T142+1,FALSE)</f>
        <v>#N/A</v>
      </c>
      <c r="AI142" s="44" t="e">
        <f t="shared" si="51"/>
        <v>#N/A</v>
      </c>
      <c r="AJ142" s="44" t="e">
        <f t="shared" si="52"/>
        <v>#N/A</v>
      </c>
      <c r="AK142" s="44" t="e">
        <f>HLOOKUP(I142,ElecAvoidedCostsWOCC!$A$5:$Q$50,G142+1,FALSE)*J142*L142</f>
        <v>#N/A</v>
      </c>
      <c r="AL142" s="44" t="e">
        <f t="shared" si="53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54"/>
        <v>0</v>
      </c>
      <c r="AO142" s="47">
        <f t="shared" si="55"/>
        <v>0</v>
      </c>
      <c r="AP142" s="47" t="e">
        <f t="shared" si="56"/>
        <v>#DIV/0!</v>
      </c>
    </row>
    <row r="143" spans="2:42">
      <c r="B143" s="97" t="s">
        <v>74</v>
      </c>
      <c r="C143" s="100">
        <v>18230611</v>
      </c>
      <c r="D143" s="100" t="s">
        <v>75</v>
      </c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38"/>
        <v>0</v>
      </c>
      <c r="U143" s="47">
        <f t="shared" si="39"/>
        <v>0</v>
      </c>
      <c r="V143" s="48">
        <f t="shared" si="40"/>
        <v>0</v>
      </c>
      <c r="W143" s="49">
        <f t="shared" si="41"/>
        <v>0</v>
      </c>
      <c r="X143" s="44">
        <f t="shared" si="42"/>
        <v>0</v>
      </c>
      <c r="Y143" s="44">
        <f t="shared" si="43"/>
        <v>0</v>
      </c>
      <c r="Z143" s="44">
        <f t="shared" si="44"/>
        <v>0</v>
      </c>
      <c r="AA143" s="50">
        <f t="shared" si="45"/>
        <v>0</v>
      </c>
      <c r="AB143" s="51">
        <f t="shared" si="46"/>
        <v>0</v>
      </c>
      <c r="AC143" s="44">
        <f t="shared" si="47"/>
        <v>0</v>
      </c>
      <c r="AD143" s="44">
        <f t="shared" si="48"/>
        <v>0</v>
      </c>
      <c r="AE143" s="44">
        <f t="shared" si="49"/>
        <v>0</v>
      </c>
      <c r="AF143" s="52" t="e">
        <f>HLOOKUP(I143,ElecAvoidedCostsWOCC!$A$5:$Q$50,G143+1,FALSE)</f>
        <v>#N/A</v>
      </c>
      <c r="AG143" s="44" t="e">
        <f t="shared" si="50"/>
        <v>#N/A</v>
      </c>
      <c r="AH143" s="52" t="e">
        <f>HLOOKUP(I143,ElecAvoidedCostsWOCC!$A$5:$Q$50,T143+1,FALSE)</f>
        <v>#N/A</v>
      </c>
      <c r="AI143" s="44" t="e">
        <f t="shared" si="51"/>
        <v>#N/A</v>
      </c>
      <c r="AJ143" s="44" t="e">
        <f t="shared" si="52"/>
        <v>#N/A</v>
      </c>
      <c r="AK143" s="44" t="e">
        <f>HLOOKUP(I143,ElecAvoidedCostsWOCC!$A$5:$Q$50,G143+1,FALSE)*J143*L143</f>
        <v>#N/A</v>
      </c>
      <c r="AL143" s="44" t="e">
        <f t="shared" si="53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54"/>
        <v>0</v>
      </c>
      <c r="AO143" s="47">
        <f t="shared" si="55"/>
        <v>0</v>
      </c>
      <c r="AP143" s="47" t="e">
        <f t="shared" si="56"/>
        <v>#DIV/0!</v>
      </c>
    </row>
    <row r="144" spans="2:42">
      <c r="B144" s="97" t="s">
        <v>74</v>
      </c>
      <c r="C144" s="100">
        <v>18230611</v>
      </c>
      <c r="D144" s="100" t="s">
        <v>75</v>
      </c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38"/>
        <v>0</v>
      </c>
      <c r="U144" s="47">
        <f t="shared" si="39"/>
        <v>0</v>
      </c>
      <c r="V144" s="48">
        <f t="shared" si="40"/>
        <v>0</v>
      </c>
      <c r="W144" s="49">
        <f t="shared" si="41"/>
        <v>0</v>
      </c>
      <c r="X144" s="44">
        <f t="shared" si="42"/>
        <v>0</v>
      </c>
      <c r="Y144" s="44">
        <f t="shared" si="43"/>
        <v>0</v>
      </c>
      <c r="Z144" s="44">
        <f t="shared" si="44"/>
        <v>0</v>
      </c>
      <c r="AA144" s="50">
        <f t="shared" si="45"/>
        <v>0</v>
      </c>
      <c r="AB144" s="51">
        <f t="shared" si="46"/>
        <v>0</v>
      </c>
      <c r="AC144" s="44">
        <f t="shared" si="47"/>
        <v>0</v>
      </c>
      <c r="AD144" s="44">
        <f t="shared" si="48"/>
        <v>0</v>
      </c>
      <c r="AE144" s="44">
        <f t="shared" si="49"/>
        <v>0</v>
      </c>
      <c r="AF144" s="52" t="e">
        <f>HLOOKUP(I144,ElecAvoidedCostsWOCC!$A$5:$Q$50,G144+1,FALSE)</f>
        <v>#N/A</v>
      </c>
      <c r="AG144" s="44" t="e">
        <f t="shared" si="50"/>
        <v>#N/A</v>
      </c>
      <c r="AH144" s="52" t="e">
        <f>HLOOKUP(I144,ElecAvoidedCostsWOCC!$A$5:$Q$50,T144+1,FALSE)</f>
        <v>#N/A</v>
      </c>
      <c r="AI144" s="44" t="e">
        <f t="shared" si="51"/>
        <v>#N/A</v>
      </c>
      <c r="AJ144" s="44" t="e">
        <f t="shared" si="52"/>
        <v>#N/A</v>
      </c>
      <c r="AK144" s="44" t="e">
        <f>HLOOKUP(I144,ElecAvoidedCostsWOCC!$A$5:$Q$50,G144+1,FALSE)*J144*L144</f>
        <v>#N/A</v>
      </c>
      <c r="AL144" s="44" t="e">
        <f t="shared" si="53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54"/>
        <v>0</v>
      </c>
      <c r="AO144" s="47">
        <f t="shared" si="55"/>
        <v>0</v>
      </c>
      <c r="AP144" s="47" t="e">
        <f t="shared" si="56"/>
        <v>#DIV/0!</v>
      </c>
    </row>
    <row r="145" spans="2:42">
      <c r="B145" s="97" t="s">
        <v>74</v>
      </c>
      <c r="C145" s="100">
        <v>18230611</v>
      </c>
      <c r="D145" s="100" t="s">
        <v>75</v>
      </c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38"/>
        <v>0</v>
      </c>
      <c r="U145" s="47">
        <f t="shared" si="39"/>
        <v>0</v>
      </c>
      <c r="V145" s="48">
        <f t="shared" si="40"/>
        <v>0</v>
      </c>
      <c r="W145" s="49">
        <f t="shared" si="41"/>
        <v>0</v>
      </c>
      <c r="X145" s="44">
        <f t="shared" si="42"/>
        <v>0</v>
      </c>
      <c r="Y145" s="44">
        <f t="shared" si="43"/>
        <v>0</v>
      </c>
      <c r="Z145" s="44">
        <f t="shared" si="44"/>
        <v>0</v>
      </c>
      <c r="AA145" s="50">
        <f t="shared" si="45"/>
        <v>0</v>
      </c>
      <c r="AB145" s="51">
        <f t="shared" si="46"/>
        <v>0</v>
      </c>
      <c r="AC145" s="44">
        <f t="shared" si="47"/>
        <v>0</v>
      </c>
      <c r="AD145" s="44">
        <f t="shared" si="48"/>
        <v>0</v>
      </c>
      <c r="AE145" s="44">
        <f t="shared" si="49"/>
        <v>0</v>
      </c>
      <c r="AF145" s="52" t="e">
        <f>HLOOKUP(I145,ElecAvoidedCostsWOCC!$A$5:$Q$50,G145+1,FALSE)</f>
        <v>#N/A</v>
      </c>
      <c r="AG145" s="44" t="e">
        <f t="shared" si="50"/>
        <v>#N/A</v>
      </c>
      <c r="AH145" s="52" t="e">
        <f>HLOOKUP(I145,ElecAvoidedCostsWOCC!$A$5:$Q$50,T145+1,FALSE)</f>
        <v>#N/A</v>
      </c>
      <c r="AI145" s="44" t="e">
        <f t="shared" si="51"/>
        <v>#N/A</v>
      </c>
      <c r="AJ145" s="44" t="e">
        <f t="shared" si="52"/>
        <v>#N/A</v>
      </c>
      <c r="AK145" s="44" t="e">
        <f>HLOOKUP(I145,ElecAvoidedCostsWOCC!$A$5:$Q$50,G145+1,FALSE)*J145*L145</f>
        <v>#N/A</v>
      </c>
      <c r="AL145" s="44" t="e">
        <f t="shared" si="53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54"/>
        <v>0</v>
      </c>
      <c r="AO145" s="47">
        <f t="shared" si="55"/>
        <v>0</v>
      </c>
      <c r="AP145" s="47" t="e">
        <f t="shared" si="56"/>
        <v>#DIV/0!</v>
      </c>
    </row>
    <row r="146" spans="2:42">
      <c r="B146" s="97" t="s">
        <v>74</v>
      </c>
      <c r="C146" s="100">
        <v>18230611</v>
      </c>
      <c r="D146" s="100" t="s">
        <v>75</v>
      </c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38"/>
        <v>0</v>
      </c>
      <c r="U146" s="47">
        <f t="shared" si="39"/>
        <v>0</v>
      </c>
      <c r="V146" s="48">
        <f t="shared" si="40"/>
        <v>0</v>
      </c>
      <c r="W146" s="49">
        <f t="shared" si="41"/>
        <v>0</v>
      </c>
      <c r="X146" s="44">
        <f t="shared" si="42"/>
        <v>0</v>
      </c>
      <c r="Y146" s="44">
        <f t="shared" si="43"/>
        <v>0</v>
      </c>
      <c r="Z146" s="44">
        <f t="shared" si="44"/>
        <v>0</v>
      </c>
      <c r="AA146" s="50">
        <f t="shared" si="45"/>
        <v>0</v>
      </c>
      <c r="AB146" s="51">
        <f t="shared" si="46"/>
        <v>0</v>
      </c>
      <c r="AC146" s="44">
        <f t="shared" si="47"/>
        <v>0</v>
      </c>
      <c r="AD146" s="44">
        <f t="shared" si="48"/>
        <v>0</v>
      </c>
      <c r="AE146" s="44">
        <f t="shared" si="49"/>
        <v>0</v>
      </c>
      <c r="AF146" s="52" t="e">
        <f>HLOOKUP(I146,ElecAvoidedCostsWOCC!$A$5:$Q$50,G146+1,FALSE)</f>
        <v>#N/A</v>
      </c>
      <c r="AG146" s="44" t="e">
        <f t="shared" si="50"/>
        <v>#N/A</v>
      </c>
      <c r="AH146" s="52" t="e">
        <f>HLOOKUP(I146,ElecAvoidedCostsWOCC!$A$5:$Q$50,T146+1,FALSE)</f>
        <v>#N/A</v>
      </c>
      <c r="AI146" s="44" t="e">
        <f t="shared" si="51"/>
        <v>#N/A</v>
      </c>
      <c r="AJ146" s="44" t="e">
        <f t="shared" si="52"/>
        <v>#N/A</v>
      </c>
      <c r="AK146" s="44" t="e">
        <f>HLOOKUP(I146,ElecAvoidedCostsWOCC!$A$5:$Q$50,G146+1,FALSE)*J146*L146</f>
        <v>#N/A</v>
      </c>
      <c r="AL146" s="44" t="e">
        <f t="shared" si="53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54"/>
        <v>0</v>
      </c>
      <c r="AO146" s="47">
        <f t="shared" si="55"/>
        <v>0</v>
      </c>
      <c r="AP146" s="47" t="e">
        <f t="shared" si="56"/>
        <v>#DIV/0!</v>
      </c>
    </row>
    <row r="147" spans="2:42">
      <c r="B147" s="97" t="s">
        <v>74</v>
      </c>
      <c r="C147" s="100">
        <v>18230611</v>
      </c>
      <c r="D147" s="100" t="s">
        <v>75</v>
      </c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38"/>
        <v>0</v>
      </c>
      <c r="U147" s="47">
        <f t="shared" si="39"/>
        <v>0</v>
      </c>
      <c r="V147" s="48">
        <f t="shared" si="40"/>
        <v>0</v>
      </c>
      <c r="W147" s="49">
        <f t="shared" si="41"/>
        <v>0</v>
      </c>
      <c r="X147" s="44">
        <f t="shared" si="42"/>
        <v>0</v>
      </c>
      <c r="Y147" s="44">
        <f t="shared" si="43"/>
        <v>0</v>
      </c>
      <c r="Z147" s="44">
        <f t="shared" si="44"/>
        <v>0</v>
      </c>
      <c r="AA147" s="50">
        <f t="shared" si="45"/>
        <v>0</v>
      </c>
      <c r="AB147" s="51">
        <f t="shared" si="46"/>
        <v>0</v>
      </c>
      <c r="AC147" s="44">
        <f t="shared" si="47"/>
        <v>0</v>
      </c>
      <c r="AD147" s="44">
        <f t="shared" si="48"/>
        <v>0</v>
      </c>
      <c r="AE147" s="44">
        <f t="shared" si="49"/>
        <v>0</v>
      </c>
      <c r="AF147" s="52" t="e">
        <f>HLOOKUP(I147,ElecAvoidedCostsWOCC!$A$5:$Q$50,G147+1,FALSE)</f>
        <v>#N/A</v>
      </c>
      <c r="AG147" s="44" t="e">
        <f t="shared" si="50"/>
        <v>#N/A</v>
      </c>
      <c r="AH147" s="52" t="e">
        <f>HLOOKUP(I147,ElecAvoidedCostsWOCC!$A$5:$Q$50,T147+1,FALSE)</f>
        <v>#N/A</v>
      </c>
      <c r="AI147" s="44" t="e">
        <f t="shared" si="51"/>
        <v>#N/A</v>
      </c>
      <c r="AJ147" s="44" t="e">
        <f t="shared" si="52"/>
        <v>#N/A</v>
      </c>
      <c r="AK147" s="44" t="e">
        <f>HLOOKUP(I147,ElecAvoidedCostsWOCC!$A$5:$Q$50,G147+1,FALSE)*J147*L147</f>
        <v>#N/A</v>
      </c>
      <c r="AL147" s="44" t="e">
        <f t="shared" si="53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54"/>
        <v>0</v>
      </c>
      <c r="AO147" s="47">
        <f t="shared" si="55"/>
        <v>0</v>
      </c>
      <c r="AP147" s="47" t="e">
        <f t="shared" si="56"/>
        <v>#DIV/0!</v>
      </c>
    </row>
    <row r="148" spans="2:42">
      <c r="B148" s="97" t="s">
        <v>74</v>
      </c>
      <c r="C148" s="100">
        <v>18230611</v>
      </c>
      <c r="D148" s="100" t="s">
        <v>75</v>
      </c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38"/>
        <v>0</v>
      </c>
      <c r="U148" s="47">
        <f t="shared" si="39"/>
        <v>0</v>
      </c>
      <c r="V148" s="48">
        <f t="shared" si="40"/>
        <v>0</v>
      </c>
      <c r="W148" s="49">
        <f t="shared" si="41"/>
        <v>0</v>
      </c>
      <c r="X148" s="44">
        <f t="shared" si="42"/>
        <v>0</v>
      </c>
      <c r="Y148" s="44">
        <f t="shared" si="43"/>
        <v>0</v>
      </c>
      <c r="Z148" s="44">
        <f t="shared" si="44"/>
        <v>0</v>
      </c>
      <c r="AA148" s="50">
        <f t="shared" si="45"/>
        <v>0</v>
      </c>
      <c r="AB148" s="51">
        <f t="shared" si="46"/>
        <v>0</v>
      </c>
      <c r="AC148" s="44">
        <f t="shared" si="47"/>
        <v>0</v>
      </c>
      <c r="AD148" s="44">
        <f t="shared" si="48"/>
        <v>0</v>
      </c>
      <c r="AE148" s="44">
        <f t="shared" si="49"/>
        <v>0</v>
      </c>
      <c r="AF148" s="52" t="e">
        <f>HLOOKUP(I148,ElecAvoidedCostsWOCC!$A$5:$Q$50,G148+1,FALSE)</f>
        <v>#N/A</v>
      </c>
      <c r="AG148" s="44" t="e">
        <f t="shared" si="50"/>
        <v>#N/A</v>
      </c>
      <c r="AH148" s="52" t="e">
        <f>HLOOKUP(I148,ElecAvoidedCostsWOCC!$A$5:$Q$50,T148+1,FALSE)</f>
        <v>#N/A</v>
      </c>
      <c r="AI148" s="44" t="e">
        <f t="shared" si="51"/>
        <v>#N/A</v>
      </c>
      <c r="AJ148" s="44" t="e">
        <f t="shared" si="52"/>
        <v>#N/A</v>
      </c>
      <c r="AK148" s="44" t="e">
        <f>HLOOKUP(I148,ElecAvoidedCostsWOCC!$A$5:$Q$50,G148+1,FALSE)*J148*L148</f>
        <v>#N/A</v>
      </c>
      <c r="AL148" s="44" t="e">
        <f t="shared" si="53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54"/>
        <v>0</v>
      </c>
      <c r="AO148" s="47">
        <f t="shared" si="55"/>
        <v>0</v>
      </c>
      <c r="AP148" s="47" t="e">
        <f t="shared" si="56"/>
        <v>#DIV/0!</v>
      </c>
    </row>
    <row r="149" spans="2:42">
      <c r="B149" s="97" t="s">
        <v>74</v>
      </c>
      <c r="C149" s="100">
        <v>18230611</v>
      </c>
      <c r="D149" s="100" t="s">
        <v>75</v>
      </c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38"/>
        <v>0</v>
      </c>
      <c r="U149" s="47">
        <f t="shared" si="39"/>
        <v>0</v>
      </c>
      <c r="V149" s="48">
        <f t="shared" si="40"/>
        <v>0</v>
      </c>
      <c r="W149" s="49">
        <f t="shared" si="41"/>
        <v>0</v>
      </c>
      <c r="X149" s="44">
        <f t="shared" si="42"/>
        <v>0</v>
      </c>
      <c r="Y149" s="44">
        <f t="shared" si="43"/>
        <v>0</v>
      </c>
      <c r="Z149" s="44">
        <f t="shared" si="44"/>
        <v>0</v>
      </c>
      <c r="AA149" s="50">
        <f t="shared" si="45"/>
        <v>0</v>
      </c>
      <c r="AB149" s="51">
        <f t="shared" si="46"/>
        <v>0</v>
      </c>
      <c r="AC149" s="44">
        <f t="shared" si="47"/>
        <v>0</v>
      </c>
      <c r="AD149" s="44">
        <f t="shared" si="48"/>
        <v>0</v>
      </c>
      <c r="AE149" s="44">
        <f t="shared" si="49"/>
        <v>0</v>
      </c>
      <c r="AF149" s="52" t="e">
        <f>HLOOKUP(I149,ElecAvoidedCostsWOCC!$A$5:$Q$50,G149+1,FALSE)</f>
        <v>#N/A</v>
      </c>
      <c r="AG149" s="44" t="e">
        <f t="shared" si="50"/>
        <v>#N/A</v>
      </c>
      <c r="AH149" s="52" t="e">
        <f>HLOOKUP(I149,ElecAvoidedCostsWOCC!$A$5:$Q$50,T149+1,FALSE)</f>
        <v>#N/A</v>
      </c>
      <c r="AI149" s="44" t="e">
        <f t="shared" si="51"/>
        <v>#N/A</v>
      </c>
      <c r="AJ149" s="44" t="e">
        <f t="shared" si="52"/>
        <v>#N/A</v>
      </c>
      <c r="AK149" s="44" t="e">
        <f>HLOOKUP(I149,ElecAvoidedCostsWOCC!$A$5:$Q$50,G149+1,FALSE)*J149*L149</f>
        <v>#N/A</v>
      </c>
      <c r="AL149" s="44" t="e">
        <f t="shared" si="53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54"/>
        <v>0</v>
      </c>
      <c r="AO149" s="47">
        <f t="shared" si="55"/>
        <v>0</v>
      </c>
      <c r="AP149" s="47" t="e">
        <f t="shared" si="56"/>
        <v>#DIV/0!</v>
      </c>
    </row>
    <row r="150" spans="2:42">
      <c r="B150" s="97" t="s">
        <v>74</v>
      </c>
      <c r="C150" s="100">
        <v>18230611</v>
      </c>
      <c r="D150" s="100" t="s">
        <v>75</v>
      </c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38"/>
        <v>0</v>
      </c>
      <c r="U150" s="47">
        <f t="shared" si="39"/>
        <v>0</v>
      </c>
      <c r="V150" s="48">
        <f t="shared" si="40"/>
        <v>0</v>
      </c>
      <c r="W150" s="49">
        <f t="shared" si="41"/>
        <v>0</v>
      </c>
      <c r="X150" s="44">
        <f t="shared" si="42"/>
        <v>0</v>
      </c>
      <c r="Y150" s="44">
        <f t="shared" si="43"/>
        <v>0</v>
      </c>
      <c r="Z150" s="44">
        <f t="shared" si="44"/>
        <v>0</v>
      </c>
      <c r="AA150" s="50">
        <f t="shared" si="45"/>
        <v>0</v>
      </c>
      <c r="AB150" s="51">
        <f t="shared" si="46"/>
        <v>0</v>
      </c>
      <c r="AC150" s="44">
        <f t="shared" si="47"/>
        <v>0</v>
      </c>
      <c r="AD150" s="44">
        <f t="shared" si="48"/>
        <v>0</v>
      </c>
      <c r="AE150" s="44">
        <f t="shared" si="49"/>
        <v>0</v>
      </c>
      <c r="AF150" s="52" t="e">
        <f>HLOOKUP(I150,ElecAvoidedCostsWOCC!$A$5:$Q$50,G150+1,FALSE)</f>
        <v>#N/A</v>
      </c>
      <c r="AG150" s="44" t="e">
        <f t="shared" si="50"/>
        <v>#N/A</v>
      </c>
      <c r="AH150" s="52" t="e">
        <f>HLOOKUP(I150,ElecAvoidedCostsWOCC!$A$5:$Q$50,T150+1,FALSE)</f>
        <v>#N/A</v>
      </c>
      <c r="AI150" s="44" t="e">
        <f t="shared" si="51"/>
        <v>#N/A</v>
      </c>
      <c r="AJ150" s="44" t="e">
        <f t="shared" si="52"/>
        <v>#N/A</v>
      </c>
      <c r="AK150" s="44" t="e">
        <f>HLOOKUP(I150,ElecAvoidedCostsWOCC!$A$5:$Q$50,G150+1,FALSE)*J150*L150</f>
        <v>#N/A</v>
      </c>
      <c r="AL150" s="44" t="e">
        <f t="shared" si="53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54"/>
        <v>0</v>
      </c>
      <c r="AO150" s="47">
        <f t="shared" si="55"/>
        <v>0</v>
      </c>
      <c r="AP150" s="47" t="e">
        <f t="shared" si="56"/>
        <v>#DIV/0!</v>
      </c>
    </row>
    <row r="151" spans="2:42">
      <c r="B151" s="97" t="s">
        <v>74</v>
      </c>
      <c r="C151" s="100">
        <v>18230611</v>
      </c>
      <c r="D151" s="100" t="s">
        <v>75</v>
      </c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38"/>
        <v>0</v>
      </c>
      <c r="U151" s="47">
        <f t="shared" si="39"/>
        <v>0</v>
      </c>
      <c r="V151" s="48">
        <f t="shared" si="40"/>
        <v>0</v>
      </c>
      <c r="W151" s="49">
        <f t="shared" si="41"/>
        <v>0</v>
      </c>
      <c r="X151" s="44">
        <f t="shared" si="42"/>
        <v>0</v>
      </c>
      <c r="Y151" s="44">
        <f t="shared" si="43"/>
        <v>0</v>
      </c>
      <c r="Z151" s="44">
        <f t="shared" si="44"/>
        <v>0</v>
      </c>
      <c r="AA151" s="50">
        <f t="shared" si="45"/>
        <v>0</v>
      </c>
      <c r="AB151" s="51">
        <f t="shared" si="46"/>
        <v>0</v>
      </c>
      <c r="AC151" s="44">
        <f t="shared" si="47"/>
        <v>0</v>
      </c>
      <c r="AD151" s="44">
        <f t="shared" si="48"/>
        <v>0</v>
      </c>
      <c r="AE151" s="44">
        <f t="shared" si="49"/>
        <v>0</v>
      </c>
      <c r="AF151" s="52" t="e">
        <f>HLOOKUP(I151,ElecAvoidedCostsWOCC!$A$5:$Q$50,G151+1,FALSE)</f>
        <v>#N/A</v>
      </c>
      <c r="AG151" s="44" t="e">
        <f t="shared" si="50"/>
        <v>#N/A</v>
      </c>
      <c r="AH151" s="52" t="e">
        <f>HLOOKUP(I151,ElecAvoidedCostsWOCC!$A$5:$Q$50,T151+1,FALSE)</f>
        <v>#N/A</v>
      </c>
      <c r="AI151" s="44" t="e">
        <f t="shared" si="51"/>
        <v>#N/A</v>
      </c>
      <c r="AJ151" s="44" t="e">
        <f t="shared" si="52"/>
        <v>#N/A</v>
      </c>
      <c r="AK151" s="44" t="e">
        <f>HLOOKUP(I151,ElecAvoidedCostsWOCC!$A$5:$Q$50,G151+1,FALSE)*J151*L151</f>
        <v>#N/A</v>
      </c>
      <c r="AL151" s="44" t="e">
        <f t="shared" si="53"/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54"/>
        <v>0</v>
      </c>
      <c r="AO151" s="47">
        <f t="shared" si="55"/>
        <v>0</v>
      </c>
      <c r="AP151" s="47" t="e">
        <f t="shared" si="56"/>
        <v>#DIV/0!</v>
      </c>
    </row>
    <row r="152" spans="2:42">
      <c r="B152" s="97" t="s">
        <v>74</v>
      </c>
      <c r="C152" s="100">
        <v>18230611</v>
      </c>
      <c r="D152" s="100" t="s">
        <v>75</v>
      </c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38"/>
        <v>0</v>
      </c>
      <c r="U152" s="47">
        <f t="shared" si="39"/>
        <v>0</v>
      </c>
      <c r="V152" s="48">
        <f t="shared" si="40"/>
        <v>0</v>
      </c>
      <c r="W152" s="49">
        <f t="shared" si="41"/>
        <v>0</v>
      </c>
      <c r="X152" s="44">
        <f t="shared" si="42"/>
        <v>0</v>
      </c>
      <c r="Y152" s="44">
        <f t="shared" si="43"/>
        <v>0</v>
      </c>
      <c r="Z152" s="44">
        <f t="shared" si="44"/>
        <v>0</v>
      </c>
      <c r="AA152" s="50">
        <f t="shared" si="45"/>
        <v>0</v>
      </c>
      <c r="AB152" s="51">
        <f t="shared" si="46"/>
        <v>0</v>
      </c>
      <c r="AC152" s="44">
        <f t="shared" si="47"/>
        <v>0</v>
      </c>
      <c r="AD152" s="44">
        <f t="shared" si="48"/>
        <v>0</v>
      </c>
      <c r="AE152" s="44">
        <f t="shared" si="49"/>
        <v>0</v>
      </c>
      <c r="AF152" s="52" t="e">
        <f>HLOOKUP(I152,ElecAvoidedCostsWOCC!$A$5:$Q$50,G152+1,FALSE)</f>
        <v>#N/A</v>
      </c>
      <c r="AG152" s="44" t="e">
        <f t="shared" si="50"/>
        <v>#N/A</v>
      </c>
      <c r="AH152" s="52" t="e">
        <f>HLOOKUP(I152,ElecAvoidedCostsWOCC!$A$5:$Q$50,T152+1,FALSE)</f>
        <v>#N/A</v>
      </c>
      <c r="AI152" s="44" t="e">
        <f t="shared" si="51"/>
        <v>#N/A</v>
      </c>
      <c r="AJ152" s="44" t="e">
        <f t="shared" si="52"/>
        <v>#N/A</v>
      </c>
      <c r="AK152" s="44" t="e">
        <f>HLOOKUP(I152,ElecAvoidedCostsWOCC!$A$5:$Q$50,G152+1,FALSE)*J152*L152</f>
        <v>#N/A</v>
      </c>
      <c r="AL152" s="44" t="e">
        <f t="shared" si="53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54"/>
        <v>0</v>
      </c>
      <c r="AO152" s="47">
        <f t="shared" si="55"/>
        <v>0</v>
      </c>
      <c r="AP152" s="47" t="e">
        <f t="shared" si="56"/>
        <v>#DIV/0!</v>
      </c>
    </row>
    <row r="153" spans="2:42">
      <c r="B153" s="97" t="s">
        <v>74</v>
      </c>
      <c r="C153" s="100">
        <v>18230611</v>
      </c>
      <c r="D153" s="100" t="s">
        <v>75</v>
      </c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ref="T153:T216" si="57">G153+H153</f>
        <v>0</v>
      </c>
      <c r="U153" s="47">
        <f t="shared" ref="U153:U216" si="58">(O153/$A$10)*T153</f>
        <v>0</v>
      </c>
      <c r="V153" s="48">
        <f t="shared" ref="V153:V216" si="59">N153-M153</f>
        <v>0</v>
      </c>
      <c r="W153" s="49">
        <f t="shared" ref="W153:W216" si="60">(O153/A$10)</f>
        <v>0</v>
      </c>
      <c r="X153" s="44">
        <f t="shared" ref="X153:X216" si="61">W153*A$8</f>
        <v>0</v>
      </c>
      <c r="Y153" s="44">
        <f t="shared" ref="Y153:Y216" si="62">Q153-P153</f>
        <v>0</v>
      </c>
      <c r="Z153" s="44">
        <f t="shared" ref="Z153:Z216" si="63">X153+(A$6*W153)</f>
        <v>0</v>
      </c>
      <c r="AA153" s="50">
        <f t="shared" ref="AA153:AA216" si="64">Q153+X153</f>
        <v>0</v>
      </c>
      <c r="AB153" s="51">
        <f t="shared" ref="AB153:AB216" si="65">Z153/(1+ElecDiscountRate)^1</f>
        <v>0</v>
      </c>
      <c r="AC153" s="44">
        <f t="shared" ref="AC153:AC216" si="66">AA153/(1+ElecDiscountRate)^1</f>
        <v>0</v>
      </c>
      <c r="AD153" s="44">
        <f t="shared" ref="AD153:AD216" si="67">-PV(ElecDiscountRate,T153,R153)*J153</f>
        <v>0</v>
      </c>
      <c r="AE153" s="44">
        <f t="shared" ref="AE153:AE216" si="68">-PV(ElecDiscountRate,T153,S153)*J153</f>
        <v>0</v>
      </c>
      <c r="AF153" s="52" t="e">
        <f>HLOOKUP(I153,ElecAvoidedCostsWOCC!$A$5:$Q$50,G153+1,FALSE)</f>
        <v>#N/A</v>
      </c>
      <c r="AG153" s="44" t="e">
        <f t="shared" ref="AG153:AG216" si="69">AF153*J153*K153</f>
        <v>#N/A</v>
      </c>
      <c r="AH153" s="52" t="e">
        <f>HLOOKUP(I153,ElecAvoidedCostsWOCC!$A$5:$Q$50,T153+1,FALSE)</f>
        <v>#N/A</v>
      </c>
      <c r="AI153" s="44" t="e">
        <f t="shared" ref="AI153:AI216" si="70">AH153*J153*L153</f>
        <v>#N/A</v>
      </c>
      <c r="AJ153" s="44" t="e">
        <f t="shared" ref="AJ153:AJ216" si="71">AG153+AI153</f>
        <v>#N/A</v>
      </c>
      <c r="AK153" s="44" t="e">
        <f>HLOOKUP(I153,ElecAvoidedCostsWOCC!$A$5:$Q$50,G153+1,FALSE)*J153*L153</f>
        <v>#N/A</v>
      </c>
      <c r="AL153" s="44" t="e">
        <f t="shared" ref="AL153:AL216" si="72">AG153+AI153-AK153</f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ref="AN153:AN216" si="73">AM153*1.1+AD153+AE153</f>
        <v>0</v>
      </c>
      <c r="AO153" s="47">
        <f t="shared" ref="AO153:AO216" si="74">IFERROR(AM153/AB153,0)</f>
        <v>0</v>
      </c>
      <c r="AP153" s="47" t="e">
        <f t="shared" ref="AP153:AP216" si="75">AN153/AC153</f>
        <v>#DIV/0!</v>
      </c>
    </row>
    <row r="154" spans="2:42">
      <c r="B154" s="97" t="s">
        <v>74</v>
      </c>
      <c r="C154" s="100">
        <v>18230611</v>
      </c>
      <c r="D154" s="100" t="s">
        <v>75</v>
      </c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7"/>
        <v>0</v>
      </c>
      <c r="U154" s="47">
        <f t="shared" si="58"/>
        <v>0</v>
      </c>
      <c r="V154" s="48">
        <f t="shared" si="59"/>
        <v>0</v>
      </c>
      <c r="W154" s="49">
        <f t="shared" si="60"/>
        <v>0</v>
      </c>
      <c r="X154" s="44">
        <f t="shared" si="61"/>
        <v>0</v>
      </c>
      <c r="Y154" s="44">
        <f t="shared" si="62"/>
        <v>0</v>
      </c>
      <c r="Z154" s="44">
        <f t="shared" si="63"/>
        <v>0</v>
      </c>
      <c r="AA154" s="50">
        <f t="shared" si="64"/>
        <v>0</v>
      </c>
      <c r="AB154" s="51">
        <f t="shared" si="65"/>
        <v>0</v>
      </c>
      <c r="AC154" s="44">
        <f t="shared" si="66"/>
        <v>0</v>
      </c>
      <c r="AD154" s="44">
        <f t="shared" si="67"/>
        <v>0</v>
      </c>
      <c r="AE154" s="44">
        <f t="shared" si="68"/>
        <v>0</v>
      </c>
      <c r="AF154" s="52" t="e">
        <f>HLOOKUP(I154,ElecAvoidedCostsWOCC!$A$5:$Q$50,G154+1,FALSE)</f>
        <v>#N/A</v>
      </c>
      <c r="AG154" s="44" t="e">
        <f t="shared" si="69"/>
        <v>#N/A</v>
      </c>
      <c r="AH154" s="52" t="e">
        <f>HLOOKUP(I154,ElecAvoidedCostsWOCC!$A$5:$Q$50,T154+1,FALSE)</f>
        <v>#N/A</v>
      </c>
      <c r="AI154" s="44" t="e">
        <f t="shared" si="70"/>
        <v>#N/A</v>
      </c>
      <c r="AJ154" s="44" t="e">
        <f t="shared" si="71"/>
        <v>#N/A</v>
      </c>
      <c r="AK154" s="44" t="e">
        <f>HLOOKUP(I154,ElecAvoidedCostsWOCC!$A$5:$Q$50,G154+1,FALSE)*J154*L154</f>
        <v>#N/A</v>
      </c>
      <c r="AL154" s="44" t="e">
        <f t="shared" si="72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3"/>
        <v>0</v>
      </c>
      <c r="AO154" s="47">
        <f t="shared" si="74"/>
        <v>0</v>
      </c>
      <c r="AP154" s="47" t="e">
        <f t="shared" si="75"/>
        <v>#DIV/0!</v>
      </c>
    </row>
    <row r="155" spans="2:42">
      <c r="B155" s="97" t="s">
        <v>74</v>
      </c>
      <c r="C155" s="100">
        <v>18230611</v>
      </c>
      <c r="D155" s="100" t="s">
        <v>75</v>
      </c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7"/>
        <v>0</v>
      </c>
      <c r="U155" s="47">
        <f t="shared" si="58"/>
        <v>0</v>
      </c>
      <c r="V155" s="48">
        <f t="shared" si="59"/>
        <v>0</v>
      </c>
      <c r="W155" s="49">
        <f t="shared" si="60"/>
        <v>0</v>
      </c>
      <c r="X155" s="44">
        <f t="shared" si="61"/>
        <v>0</v>
      </c>
      <c r="Y155" s="44">
        <f t="shared" si="62"/>
        <v>0</v>
      </c>
      <c r="Z155" s="44">
        <f t="shared" si="63"/>
        <v>0</v>
      </c>
      <c r="AA155" s="50">
        <f t="shared" si="64"/>
        <v>0</v>
      </c>
      <c r="AB155" s="51">
        <f t="shared" si="65"/>
        <v>0</v>
      </c>
      <c r="AC155" s="44">
        <f t="shared" si="66"/>
        <v>0</v>
      </c>
      <c r="AD155" s="44">
        <f t="shared" si="67"/>
        <v>0</v>
      </c>
      <c r="AE155" s="44">
        <f t="shared" si="68"/>
        <v>0</v>
      </c>
      <c r="AF155" s="52" t="e">
        <f>HLOOKUP(I155,ElecAvoidedCostsWOCC!$A$5:$Q$50,G155+1,FALSE)</f>
        <v>#N/A</v>
      </c>
      <c r="AG155" s="44" t="e">
        <f t="shared" si="69"/>
        <v>#N/A</v>
      </c>
      <c r="AH155" s="52" t="e">
        <f>HLOOKUP(I155,ElecAvoidedCostsWOCC!$A$5:$Q$50,T155+1,FALSE)</f>
        <v>#N/A</v>
      </c>
      <c r="AI155" s="44" t="e">
        <f t="shared" si="70"/>
        <v>#N/A</v>
      </c>
      <c r="AJ155" s="44" t="e">
        <f t="shared" si="71"/>
        <v>#N/A</v>
      </c>
      <c r="AK155" s="44" t="e">
        <f>HLOOKUP(I155,ElecAvoidedCostsWOCC!$A$5:$Q$50,G155+1,FALSE)*J155*L155</f>
        <v>#N/A</v>
      </c>
      <c r="AL155" s="44" t="e">
        <f t="shared" si="72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3"/>
        <v>0</v>
      </c>
      <c r="AO155" s="47">
        <f t="shared" si="74"/>
        <v>0</v>
      </c>
      <c r="AP155" s="47" t="e">
        <f t="shared" si="75"/>
        <v>#DIV/0!</v>
      </c>
    </row>
    <row r="156" spans="2:42">
      <c r="B156" s="97" t="s">
        <v>74</v>
      </c>
      <c r="C156" s="100">
        <v>18230611</v>
      </c>
      <c r="D156" s="100" t="s">
        <v>75</v>
      </c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0</v>
      </c>
      <c r="AB156" s="51">
        <f t="shared" si="65"/>
        <v>0</v>
      </c>
      <c r="AC156" s="44">
        <f t="shared" si="66"/>
        <v>0</v>
      </c>
      <c r="AD156" s="44">
        <f t="shared" si="67"/>
        <v>0</v>
      </c>
      <c r="AE156" s="44">
        <f t="shared" si="68"/>
        <v>0</v>
      </c>
      <c r="AF156" s="52" t="e">
        <f>HLOOKUP(I156,ElecAvoidedCostsWOCC!$A$5:$Q$50,G156+1,FALSE)</f>
        <v>#N/A</v>
      </c>
      <c r="AG156" s="44" t="e">
        <f t="shared" si="69"/>
        <v>#N/A</v>
      </c>
      <c r="AH156" s="52" t="e">
        <f>HLOOKUP(I156,ElecAvoidedCostsWOCC!$A$5:$Q$50,T156+1,FALSE)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HLOOKUP(I156,ElecAvoidedCostsWOCC!$A$5:$Q$50,G156+1,FALSE)*J156*L156</f>
        <v>#N/A</v>
      </c>
      <c r="AL156" s="44" t="e">
        <f t="shared" si="72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 t="e">
        <f t="shared" si="75"/>
        <v>#DIV/0!</v>
      </c>
    </row>
    <row r="157" spans="2:42">
      <c r="B157" s="97" t="s">
        <v>74</v>
      </c>
      <c r="C157" s="100">
        <v>18230611</v>
      </c>
      <c r="D157" s="100" t="s">
        <v>75</v>
      </c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0</v>
      </c>
      <c r="AB157" s="51">
        <f t="shared" si="65"/>
        <v>0</v>
      </c>
      <c r="AC157" s="44">
        <f t="shared" si="66"/>
        <v>0</v>
      </c>
      <c r="AD157" s="44">
        <f t="shared" si="67"/>
        <v>0</v>
      </c>
      <c r="AE157" s="44">
        <f t="shared" si="68"/>
        <v>0</v>
      </c>
      <c r="AF157" s="52" t="e">
        <f>HLOOKUP(I157,ElecAvoidedCostsWOCC!$A$5:$Q$50,G157+1,FALSE)</f>
        <v>#N/A</v>
      </c>
      <c r="AG157" s="44" t="e">
        <f t="shared" si="69"/>
        <v>#N/A</v>
      </c>
      <c r="AH157" s="52" t="e">
        <f>HLOOKUP(I157,ElecAvoidedCostsWOCC!$A$5:$Q$50,T157+1,FALSE)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HLOOKUP(I157,ElecAvoidedCostsWOCC!$A$5:$Q$50,G157+1,FALSE)*J157*L157</f>
        <v>#N/A</v>
      </c>
      <c r="AL157" s="44" t="e">
        <f t="shared" si="72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 t="e">
        <f t="shared" si="75"/>
        <v>#DIV/0!</v>
      </c>
    </row>
    <row r="158" spans="2:42">
      <c r="B158" s="97" t="s">
        <v>74</v>
      </c>
      <c r="C158" s="100">
        <v>18230611</v>
      </c>
      <c r="D158" s="100" t="s">
        <v>75</v>
      </c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7"/>
        <v>0</v>
      </c>
      <c r="U158" s="47">
        <f t="shared" si="58"/>
        <v>0</v>
      </c>
      <c r="V158" s="48">
        <f t="shared" si="59"/>
        <v>0</v>
      </c>
      <c r="W158" s="49">
        <f t="shared" si="60"/>
        <v>0</v>
      </c>
      <c r="X158" s="44">
        <f t="shared" si="61"/>
        <v>0</v>
      </c>
      <c r="Y158" s="44">
        <f t="shared" si="62"/>
        <v>0</v>
      </c>
      <c r="Z158" s="44">
        <f t="shared" si="63"/>
        <v>0</v>
      </c>
      <c r="AA158" s="50">
        <f t="shared" si="64"/>
        <v>0</v>
      </c>
      <c r="AB158" s="51">
        <f t="shared" si="65"/>
        <v>0</v>
      </c>
      <c r="AC158" s="44">
        <f t="shared" si="66"/>
        <v>0</v>
      </c>
      <c r="AD158" s="44">
        <f t="shared" si="67"/>
        <v>0</v>
      </c>
      <c r="AE158" s="44">
        <f t="shared" si="68"/>
        <v>0</v>
      </c>
      <c r="AF158" s="52" t="e">
        <f>HLOOKUP(I158,ElecAvoidedCostsWOCC!$A$5:$Q$50,G158+1,FALSE)</f>
        <v>#N/A</v>
      </c>
      <c r="AG158" s="44" t="e">
        <f t="shared" si="69"/>
        <v>#N/A</v>
      </c>
      <c r="AH158" s="52" t="e">
        <f>HLOOKUP(I158,ElecAvoidedCostsWOCC!$A$5:$Q$50,T158+1,FALSE)</f>
        <v>#N/A</v>
      </c>
      <c r="AI158" s="44" t="e">
        <f t="shared" si="70"/>
        <v>#N/A</v>
      </c>
      <c r="AJ158" s="44" t="e">
        <f t="shared" si="71"/>
        <v>#N/A</v>
      </c>
      <c r="AK158" s="44" t="e">
        <f>HLOOKUP(I158,ElecAvoidedCostsWOCC!$A$5:$Q$50,G158+1,FALSE)*J158*L158</f>
        <v>#N/A</v>
      </c>
      <c r="AL158" s="44" t="e">
        <f t="shared" si="72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3"/>
        <v>0</v>
      </c>
      <c r="AO158" s="47">
        <f t="shared" si="74"/>
        <v>0</v>
      </c>
      <c r="AP158" s="47" t="e">
        <f t="shared" si="75"/>
        <v>#DIV/0!</v>
      </c>
    </row>
    <row r="159" spans="2:42">
      <c r="B159" s="97" t="s">
        <v>74</v>
      </c>
      <c r="C159" s="100">
        <v>18230611</v>
      </c>
      <c r="D159" s="100" t="s">
        <v>75</v>
      </c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7"/>
        <v>0</v>
      </c>
      <c r="U159" s="47">
        <f t="shared" si="58"/>
        <v>0</v>
      </c>
      <c r="V159" s="48">
        <f t="shared" si="59"/>
        <v>0</v>
      </c>
      <c r="W159" s="49">
        <f t="shared" si="60"/>
        <v>0</v>
      </c>
      <c r="X159" s="44">
        <f t="shared" si="61"/>
        <v>0</v>
      </c>
      <c r="Y159" s="44">
        <f t="shared" si="62"/>
        <v>0</v>
      </c>
      <c r="Z159" s="44">
        <f t="shared" si="63"/>
        <v>0</v>
      </c>
      <c r="AA159" s="50">
        <f t="shared" si="64"/>
        <v>0</v>
      </c>
      <c r="AB159" s="51">
        <f t="shared" si="65"/>
        <v>0</v>
      </c>
      <c r="AC159" s="44">
        <f t="shared" si="66"/>
        <v>0</v>
      </c>
      <c r="AD159" s="44">
        <f t="shared" si="67"/>
        <v>0</v>
      </c>
      <c r="AE159" s="44">
        <f t="shared" si="68"/>
        <v>0</v>
      </c>
      <c r="AF159" s="52" t="e">
        <f>HLOOKUP(I159,ElecAvoidedCostsWOCC!$A$5:$Q$50,G159+1,FALSE)</f>
        <v>#N/A</v>
      </c>
      <c r="AG159" s="44" t="e">
        <f t="shared" si="69"/>
        <v>#N/A</v>
      </c>
      <c r="AH159" s="52" t="e">
        <f>HLOOKUP(I159,ElecAvoidedCostsWOCC!$A$5:$Q$50,T159+1,FALSE)</f>
        <v>#N/A</v>
      </c>
      <c r="AI159" s="44" t="e">
        <f t="shared" si="70"/>
        <v>#N/A</v>
      </c>
      <c r="AJ159" s="44" t="e">
        <f t="shared" si="71"/>
        <v>#N/A</v>
      </c>
      <c r="AK159" s="44" t="e">
        <f>HLOOKUP(I159,ElecAvoidedCostsWOCC!$A$5:$Q$50,G159+1,FALSE)*J159*L159</f>
        <v>#N/A</v>
      </c>
      <c r="AL159" s="44" t="e">
        <f t="shared" si="72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3"/>
        <v>0</v>
      </c>
      <c r="AO159" s="47">
        <f t="shared" si="74"/>
        <v>0</v>
      </c>
      <c r="AP159" s="47" t="e">
        <f t="shared" si="75"/>
        <v>#DIV/0!</v>
      </c>
    </row>
    <row r="160" spans="2:42">
      <c r="B160" s="97" t="s">
        <v>74</v>
      </c>
      <c r="C160" s="100">
        <v>18230611</v>
      </c>
      <c r="D160" s="100" t="s">
        <v>75</v>
      </c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HLOOKUP(I160,ElecAvoidedCostsWOCC!$A$5:$Q$50,G160+1,FALSE)</f>
        <v>#N/A</v>
      </c>
      <c r="AG160" s="44" t="e">
        <f t="shared" si="69"/>
        <v>#N/A</v>
      </c>
      <c r="AH160" s="52" t="e">
        <f>HLOOKUP(I160,ElecAvoidedCostsWOCC!$A$5:$Q$50,T160+1,FALSE)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HLOOKUP(I160,ElecAvoidedCostsWOCC!$A$5:$Q$50,G160+1,FALSE)*J160*L160</f>
        <v>#N/A</v>
      </c>
      <c r="AL160" s="44" t="e">
        <f t="shared" si="72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>
      <c r="B161" s="97" t="s">
        <v>74</v>
      </c>
      <c r="C161" s="100">
        <v>18230611</v>
      </c>
      <c r="D161" s="100" t="s">
        <v>75</v>
      </c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0</v>
      </c>
      <c r="AB161" s="51">
        <f t="shared" si="65"/>
        <v>0</v>
      </c>
      <c r="AC161" s="44">
        <f t="shared" si="66"/>
        <v>0</v>
      </c>
      <c r="AD161" s="44">
        <f t="shared" si="67"/>
        <v>0</v>
      </c>
      <c r="AE161" s="44">
        <f t="shared" si="68"/>
        <v>0</v>
      </c>
      <c r="AF161" s="52" t="e">
        <f>HLOOKUP(I161,ElecAvoidedCostsWOCC!$A$5:$Q$50,G161+1,FALSE)</f>
        <v>#N/A</v>
      </c>
      <c r="AG161" s="44" t="e">
        <f t="shared" si="69"/>
        <v>#N/A</v>
      </c>
      <c r="AH161" s="52" t="e">
        <f>HLOOKUP(I161,ElecAvoidedCostsWOCC!$A$5:$Q$50,T161+1,FALSE)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HLOOKUP(I161,ElecAvoidedCostsWOCC!$A$5:$Q$50,G161+1,FALSE)*J161*L161</f>
        <v>#N/A</v>
      </c>
      <c r="AL161" s="44" t="e">
        <f t="shared" si="72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 t="e">
        <f t="shared" si="75"/>
        <v>#DIV/0!</v>
      </c>
    </row>
    <row r="162" spans="2:42">
      <c r="B162" s="97" t="s">
        <v>74</v>
      </c>
      <c r="C162" s="100">
        <v>18230611</v>
      </c>
      <c r="D162" s="100" t="s">
        <v>75</v>
      </c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0</v>
      </c>
      <c r="Z162" s="44">
        <f t="shared" si="63"/>
        <v>0</v>
      </c>
      <c r="AA162" s="50">
        <f t="shared" si="64"/>
        <v>0</v>
      </c>
      <c r="AB162" s="51">
        <f t="shared" si="65"/>
        <v>0</v>
      </c>
      <c r="AC162" s="44">
        <f t="shared" si="66"/>
        <v>0</v>
      </c>
      <c r="AD162" s="44">
        <f t="shared" si="67"/>
        <v>0</v>
      </c>
      <c r="AE162" s="44">
        <f t="shared" si="68"/>
        <v>0</v>
      </c>
      <c r="AF162" s="52" t="e">
        <f>HLOOKUP(I162,ElecAvoidedCostsWOCC!$A$5:$Q$50,G162+1,FALSE)</f>
        <v>#N/A</v>
      </c>
      <c r="AG162" s="44" t="e">
        <f t="shared" si="69"/>
        <v>#N/A</v>
      </c>
      <c r="AH162" s="52" t="e">
        <f>HLOOKUP(I162,ElecAvoidedCostsWOCC!$A$5:$Q$50,T162+1,FALSE)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HLOOKUP(I162,ElecAvoidedCostsWOCC!$A$5:$Q$50,G162+1,FALSE)*J162*L162</f>
        <v>#N/A</v>
      </c>
      <c r="AL162" s="44" t="e">
        <f t="shared" si="72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 t="e">
        <f t="shared" si="75"/>
        <v>#DIV/0!</v>
      </c>
    </row>
    <row r="163" spans="2:42">
      <c r="B163" s="97" t="s">
        <v>74</v>
      </c>
      <c r="C163" s="100">
        <v>18230611</v>
      </c>
      <c r="D163" s="100" t="s">
        <v>75</v>
      </c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0</v>
      </c>
      <c r="AB163" s="51">
        <f t="shared" si="65"/>
        <v>0</v>
      </c>
      <c r="AC163" s="44">
        <f t="shared" si="66"/>
        <v>0</v>
      </c>
      <c r="AD163" s="44">
        <f t="shared" si="67"/>
        <v>0</v>
      </c>
      <c r="AE163" s="44">
        <f t="shared" si="68"/>
        <v>0</v>
      </c>
      <c r="AF163" s="52" t="e">
        <f>HLOOKUP(I163,ElecAvoidedCostsWOCC!$A$5:$Q$50,G163+1,FALSE)</f>
        <v>#N/A</v>
      </c>
      <c r="AG163" s="44" t="e">
        <f t="shared" si="69"/>
        <v>#N/A</v>
      </c>
      <c r="AH163" s="52" t="e">
        <f>HLOOKUP(I163,ElecAvoidedCostsWOCC!$A$5:$Q$50,T163+1,FALSE)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HLOOKUP(I163,ElecAvoidedCostsWOCC!$A$5:$Q$50,G163+1,FALSE)*J163*L163</f>
        <v>#N/A</v>
      </c>
      <c r="AL163" s="44" t="e">
        <f t="shared" si="72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 t="e">
        <f t="shared" si="75"/>
        <v>#DIV/0!</v>
      </c>
    </row>
    <row r="164" spans="2:42">
      <c r="B164" s="97" t="s">
        <v>74</v>
      </c>
      <c r="C164" s="100">
        <v>18230611</v>
      </c>
      <c r="D164" s="100" t="s">
        <v>75</v>
      </c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0</v>
      </c>
      <c r="Z164" s="44">
        <f t="shared" si="63"/>
        <v>0</v>
      </c>
      <c r="AA164" s="50">
        <f t="shared" si="64"/>
        <v>0</v>
      </c>
      <c r="AB164" s="51">
        <f t="shared" si="65"/>
        <v>0</v>
      </c>
      <c r="AC164" s="44">
        <f t="shared" si="66"/>
        <v>0</v>
      </c>
      <c r="AD164" s="44">
        <f t="shared" si="67"/>
        <v>0</v>
      </c>
      <c r="AE164" s="44">
        <f t="shared" si="68"/>
        <v>0</v>
      </c>
      <c r="AF164" s="52" t="e">
        <f>HLOOKUP(I164,ElecAvoidedCostsWOCC!$A$5:$Q$50,G164+1,FALSE)</f>
        <v>#N/A</v>
      </c>
      <c r="AG164" s="44" t="e">
        <f t="shared" si="69"/>
        <v>#N/A</v>
      </c>
      <c r="AH164" s="52" t="e">
        <f>HLOOKUP(I164,ElecAvoidedCostsWOCC!$A$5:$Q$50,T164+1,FALSE)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HLOOKUP(I164,ElecAvoidedCostsWOCC!$A$5:$Q$50,G164+1,FALSE)*J164*L164</f>
        <v>#N/A</v>
      </c>
      <c r="AL164" s="44" t="e">
        <f t="shared" si="72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 t="e">
        <f t="shared" si="75"/>
        <v>#DIV/0!</v>
      </c>
    </row>
    <row r="165" spans="2:42">
      <c r="B165" s="97" t="s">
        <v>74</v>
      </c>
      <c r="C165" s="100">
        <v>18230611</v>
      </c>
      <c r="D165" s="100" t="s">
        <v>75</v>
      </c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7"/>
        <v>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0">
        <f t="shared" si="64"/>
        <v>0</v>
      </c>
      <c r="AB165" s="51">
        <f t="shared" si="65"/>
        <v>0</v>
      </c>
      <c r="AC165" s="44">
        <f t="shared" si="66"/>
        <v>0</v>
      </c>
      <c r="AD165" s="44">
        <f t="shared" si="67"/>
        <v>0</v>
      </c>
      <c r="AE165" s="44">
        <f t="shared" si="68"/>
        <v>0</v>
      </c>
      <c r="AF165" s="52" t="e">
        <f>HLOOKUP(I165,ElecAvoidedCostsWOCC!$A$5:$Q$50,G165+1,FALSE)</f>
        <v>#N/A</v>
      </c>
      <c r="AG165" s="44" t="e">
        <f t="shared" si="69"/>
        <v>#N/A</v>
      </c>
      <c r="AH165" s="52" t="e">
        <f>HLOOKUP(I165,ElecAvoidedCostsWOCC!$A$5:$Q$50,T165+1,FALSE)</f>
        <v>#N/A</v>
      </c>
      <c r="AI165" s="44" t="e">
        <f t="shared" si="70"/>
        <v>#N/A</v>
      </c>
      <c r="AJ165" s="44" t="e">
        <f t="shared" si="71"/>
        <v>#N/A</v>
      </c>
      <c r="AK165" s="44" t="e">
        <f>HLOOKUP(I165,ElecAvoidedCostsWOCC!$A$5:$Q$50,G165+1,FALSE)*J165*L165</f>
        <v>#N/A</v>
      </c>
      <c r="AL165" s="44" t="e">
        <f t="shared" si="72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3"/>
        <v>0</v>
      </c>
      <c r="AO165" s="47">
        <f t="shared" si="74"/>
        <v>0</v>
      </c>
      <c r="AP165" s="47" t="e">
        <f t="shared" si="75"/>
        <v>#DIV/0!</v>
      </c>
    </row>
    <row r="166" spans="2:42">
      <c r="B166" s="97" t="s">
        <v>74</v>
      </c>
      <c r="C166" s="100">
        <v>18230611</v>
      </c>
      <c r="D166" s="100" t="s">
        <v>75</v>
      </c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HLOOKUP(I166,ElecAvoidedCostsWOCC!$A$5:$Q$50,G166+1,FALSE)</f>
        <v>#N/A</v>
      </c>
      <c r="AG166" s="44" t="e">
        <f t="shared" si="69"/>
        <v>#N/A</v>
      </c>
      <c r="AH166" s="52" t="e">
        <f>HLOOKUP(I166,ElecAvoidedCostsWOCC!$A$5:$Q$50,T166+1,FALSE)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HLOOKUP(I166,ElecAvoidedCostsWOCC!$A$5:$Q$50,G166+1,FALSE)*J166*L166</f>
        <v>#N/A</v>
      </c>
      <c r="AL166" s="44" t="e">
        <f t="shared" si="72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>
      <c r="B167" s="97" t="s">
        <v>74</v>
      </c>
      <c r="C167" s="100">
        <v>18230611</v>
      </c>
      <c r="D167" s="100" t="s">
        <v>75</v>
      </c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0">
        <f t="shared" si="64"/>
        <v>0</v>
      </c>
      <c r="AB167" s="51">
        <f t="shared" si="65"/>
        <v>0</v>
      </c>
      <c r="AC167" s="44">
        <f t="shared" si="66"/>
        <v>0</v>
      </c>
      <c r="AD167" s="44">
        <f t="shared" si="67"/>
        <v>0</v>
      </c>
      <c r="AE167" s="44">
        <f t="shared" si="68"/>
        <v>0</v>
      </c>
      <c r="AF167" s="52" t="e">
        <f>HLOOKUP(I167,ElecAvoidedCostsWOCC!$A$5:$Q$50,G167+1,FALSE)</f>
        <v>#N/A</v>
      </c>
      <c r="AG167" s="44" t="e">
        <f t="shared" si="69"/>
        <v>#N/A</v>
      </c>
      <c r="AH167" s="52" t="e">
        <f>HLOOKUP(I167,ElecAvoidedCostsWOCC!$A$5:$Q$50,T167+1,FALSE)</f>
        <v>#N/A</v>
      </c>
      <c r="AI167" s="44" t="e">
        <f t="shared" si="70"/>
        <v>#N/A</v>
      </c>
      <c r="AJ167" s="44" t="e">
        <f t="shared" si="71"/>
        <v>#N/A</v>
      </c>
      <c r="AK167" s="44" t="e">
        <f>HLOOKUP(I167,ElecAvoidedCostsWOCC!$A$5:$Q$50,G167+1,FALSE)*J167*L167</f>
        <v>#N/A</v>
      </c>
      <c r="AL167" s="44" t="e">
        <f t="shared" si="72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3"/>
        <v>0</v>
      </c>
      <c r="AO167" s="47">
        <f t="shared" si="74"/>
        <v>0</v>
      </c>
      <c r="AP167" s="47" t="e">
        <f t="shared" si="75"/>
        <v>#DIV/0!</v>
      </c>
    </row>
    <row r="168" spans="2:42">
      <c r="B168" s="97" t="s">
        <v>74</v>
      </c>
      <c r="C168" s="100">
        <v>18230611</v>
      </c>
      <c r="D168" s="100" t="s">
        <v>75</v>
      </c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HLOOKUP(I168,ElecAvoidedCostsWOCC!$A$5:$Q$50,G168+1,FALSE)</f>
        <v>#N/A</v>
      </c>
      <c r="AG168" s="44" t="e">
        <f t="shared" si="69"/>
        <v>#N/A</v>
      </c>
      <c r="AH168" s="52" t="e">
        <f>HLOOKUP(I168,ElecAvoidedCostsWOCC!$A$5:$Q$50,T168+1,FALSE)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HLOOKUP(I168,ElecAvoidedCostsWOCC!$A$5:$Q$50,G168+1,FALSE)*J168*L168</f>
        <v>#N/A</v>
      </c>
      <c r="AL168" s="44" t="e">
        <f t="shared" si="72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>
      <c r="B169" s="97" t="s">
        <v>74</v>
      </c>
      <c r="C169" s="100">
        <v>18230611</v>
      </c>
      <c r="D169" s="100" t="s">
        <v>75</v>
      </c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HLOOKUP(I169,ElecAvoidedCostsWOCC!$A$5:$Q$50,G169+1,FALSE)</f>
        <v>#N/A</v>
      </c>
      <c r="AG169" s="44" t="e">
        <f t="shared" si="69"/>
        <v>#N/A</v>
      </c>
      <c r="AH169" s="52" t="e">
        <f>HLOOKUP(I169,ElecAvoidedCostsWOCC!$A$5:$Q$50,T169+1,FALSE)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HLOOKUP(I169,ElecAvoidedCostsWOCC!$A$5:$Q$50,G169+1,FALSE)*J169*L169</f>
        <v>#N/A</v>
      </c>
      <c r="AL169" s="44" t="e">
        <f t="shared" si="72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>
      <c r="B170" s="97" t="s">
        <v>74</v>
      </c>
      <c r="C170" s="100">
        <v>18230611</v>
      </c>
      <c r="D170" s="100" t="s">
        <v>75</v>
      </c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HLOOKUP(I170,ElecAvoidedCostsWOCC!$A$5:$Q$50,G170+1,FALSE)</f>
        <v>#N/A</v>
      </c>
      <c r="AG170" s="44" t="e">
        <f t="shared" si="69"/>
        <v>#N/A</v>
      </c>
      <c r="AH170" s="52" t="e">
        <f>HLOOKUP(I170,ElecAvoidedCostsWOCC!$A$5:$Q$50,T170+1,FALSE)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HLOOKUP(I170,ElecAvoidedCostsWOCC!$A$5:$Q$50,G170+1,FALSE)*J170*L170</f>
        <v>#N/A</v>
      </c>
      <c r="AL170" s="44" t="e">
        <f t="shared" si="72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>
      <c r="B171" s="97" t="s">
        <v>74</v>
      </c>
      <c r="C171" s="100">
        <v>18230611</v>
      </c>
      <c r="D171" s="100" t="s">
        <v>75</v>
      </c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HLOOKUP(I171,ElecAvoidedCostsWOCC!$A$5:$Q$50,G171+1,FALSE)</f>
        <v>#N/A</v>
      </c>
      <c r="AG171" s="44" t="e">
        <f t="shared" si="69"/>
        <v>#N/A</v>
      </c>
      <c r="AH171" s="52" t="e">
        <f>HLOOKUP(I171,ElecAvoidedCostsWOCC!$A$5:$Q$50,T171+1,FALSE)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HLOOKUP(I171,ElecAvoidedCostsWOCC!$A$5:$Q$50,G171+1,FALSE)*J171*L171</f>
        <v>#N/A</v>
      </c>
      <c r="AL171" s="44" t="e">
        <f t="shared" si="72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>
      <c r="B172" s="97" t="s">
        <v>74</v>
      </c>
      <c r="C172" s="100">
        <v>18230611</v>
      </c>
      <c r="D172" s="100" t="s">
        <v>75</v>
      </c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HLOOKUP(I172,ElecAvoidedCostsWOCC!$A$5:$Q$50,G172+1,FALSE)</f>
        <v>#N/A</v>
      </c>
      <c r="AG172" s="44" t="e">
        <f t="shared" si="69"/>
        <v>#N/A</v>
      </c>
      <c r="AH172" s="52" t="e">
        <f>HLOOKUP(I172,ElecAvoidedCostsWOCC!$A$5:$Q$50,T172+1,FALSE)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HLOOKUP(I172,ElecAvoidedCostsWOCC!$A$5:$Q$50,G172+1,FALSE)*J172*L172</f>
        <v>#N/A</v>
      </c>
      <c r="AL172" s="44" t="e">
        <f t="shared" si="72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  <row r="173" spans="2:42">
      <c r="B173" s="97" t="s">
        <v>74</v>
      </c>
      <c r="C173" s="100">
        <v>18230611</v>
      </c>
      <c r="D173" s="100" t="s">
        <v>75</v>
      </c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7"/>
        <v>0</v>
      </c>
      <c r="U173" s="47">
        <f t="shared" si="58"/>
        <v>0</v>
      </c>
      <c r="V173" s="48">
        <f t="shared" si="59"/>
        <v>0</v>
      </c>
      <c r="W173" s="49">
        <f t="shared" si="60"/>
        <v>0</v>
      </c>
      <c r="X173" s="44">
        <f t="shared" si="61"/>
        <v>0</v>
      </c>
      <c r="Y173" s="44">
        <f t="shared" si="62"/>
        <v>0</v>
      </c>
      <c r="Z173" s="44">
        <f t="shared" si="63"/>
        <v>0</v>
      </c>
      <c r="AA173" s="50">
        <f t="shared" si="64"/>
        <v>0</v>
      </c>
      <c r="AB173" s="51">
        <f t="shared" si="65"/>
        <v>0</v>
      </c>
      <c r="AC173" s="44">
        <f t="shared" si="66"/>
        <v>0</v>
      </c>
      <c r="AD173" s="44">
        <f t="shared" si="67"/>
        <v>0</v>
      </c>
      <c r="AE173" s="44">
        <f t="shared" si="68"/>
        <v>0</v>
      </c>
      <c r="AF173" s="52" t="e">
        <f>HLOOKUP(I173,ElecAvoidedCostsWOCC!$A$5:$Q$50,G173+1,FALSE)</f>
        <v>#N/A</v>
      </c>
      <c r="AG173" s="44" t="e">
        <f t="shared" si="69"/>
        <v>#N/A</v>
      </c>
      <c r="AH173" s="52" t="e">
        <f>HLOOKUP(I173,ElecAvoidedCostsWOCC!$A$5:$Q$50,T173+1,FALSE)</f>
        <v>#N/A</v>
      </c>
      <c r="AI173" s="44" t="e">
        <f t="shared" si="70"/>
        <v>#N/A</v>
      </c>
      <c r="AJ173" s="44" t="e">
        <f t="shared" si="71"/>
        <v>#N/A</v>
      </c>
      <c r="AK173" s="44" t="e">
        <f>HLOOKUP(I173,ElecAvoidedCostsWOCC!$A$5:$Q$50,G173+1,FALSE)*J173*L173</f>
        <v>#N/A</v>
      </c>
      <c r="AL173" s="44" t="e">
        <f t="shared" si="72"/>
        <v>#N/A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8">
        <f t="shared" si="73"/>
        <v>0</v>
      </c>
      <c r="AO173" s="47">
        <f t="shared" si="74"/>
        <v>0</v>
      </c>
      <c r="AP173" s="47" t="e">
        <f t="shared" si="75"/>
        <v>#DIV/0!</v>
      </c>
    </row>
    <row r="174" spans="2:42">
      <c r="B174" s="97" t="s">
        <v>74</v>
      </c>
      <c r="C174" s="100">
        <v>18230611</v>
      </c>
      <c r="D174" s="100" t="s">
        <v>75</v>
      </c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7"/>
        <v>0</v>
      </c>
      <c r="U174" s="47">
        <f t="shared" si="58"/>
        <v>0</v>
      </c>
      <c r="V174" s="48">
        <f t="shared" si="59"/>
        <v>0</v>
      </c>
      <c r="W174" s="49">
        <f t="shared" si="60"/>
        <v>0</v>
      </c>
      <c r="X174" s="44">
        <f t="shared" si="61"/>
        <v>0</v>
      </c>
      <c r="Y174" s="44">
        <f t="shared" si="62"/>
        <v>0</v>
      </c>
      <c r="Z174" s="44">
        <f t="shared" si="63"/>
        <v>0</v>
      </c>
      <c r="AA174" s="50">
        <f t="shared" si="64"/>
        <v>0</v>
      </c>
      <c r="AB174" s="51">
        <f t="shared" si="65"/>
        <v>0</v>
      </c>
      <c r="AC174" s="44">
        <f t="shared" si="66"/>
        <v>0</v>
      </c>
      <c r="AD174" s="44">
        <f t="shared" si="67"/>
        <v>0</v>
      </c>
      <c r="AE174" s="44">
        <f t="shared" si="68"/>
        <v>0</v>
      </c>
      <c r="AF174" s="52" t="e">
        <f>HLOOKUP(I174,ElecAvoidedCostsWOCC!$A$5:$Q$50,G174+1,FALSE)</f>
        <v>#N/A</v>
      </c>
      <c r="AG174" s="44" t="e">
        <f t="shared" si="69"/>
        <v>#N/A</v>
      </c>
      <c r="AH174" s="52" t="e">
        <f>HLOOKUP(I174,ElecAvoidedCostsWOCC!$A$5:$Q$50,T174+1,FALSE)</f>
        <v>#N/A</v>
      </c>
      <c r="AI174" s="44" t="e">
        <f t="shared" si="70"/>
        <v>#N/A</v>
      </c>
      <c r="AJ174" s="44" t="e">
        <f t="shared" si="71"/>
        <v>#N/A</v>
      </c>
      <c r="AK174" s="44" t="e">
        <f>HLOOKUP(I174,ElecAvoidedCostsWOCC!$A$5:$Q$50,G174+1,FALSE)*J174*L174</f>
        <v>#N/A</v>
      </c>
      <c r="AL174" s="44" t="e">
        <f t="shared" si="72"/>
        <v>#N/A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73"/>
        <v>0</v>
      </c>
      <c r="AO174" s="47">
        <f t="shared" si="74"/>
        <v>0</v>
      </c>
      <c r="AP174" s="47" t="e">
        <f t="shared" si="75"/>
        <v>#DIV/0!</v>
      </c>
    </row>
    <row r="175" spans="2:42">
      <c r="B175" s="97" t="s">
        <v>74</v>
      </c>
      <c r="C175" s="100">
        <v>18230611</v>
      </c>
      <c r="D175" s="100" t="s">
        <v>75</v>
      </c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7"/>
        <v>0</v>
      </c>
      <c r="U175" s="47">
        <f t="shared" si="58"/>
        <v>0</v>
      </c>
      <c r="V175" s="48">
        <f t="shared" si="59"/>
        <v>0</v>
      </c>
      <c r="W175" s="49">
        <f t="shared" si="60"/>
        <v>0</v>
      </c>
      <c r="X175" s="44">
        <f t="shared" si="61"/>
        <v>0</v>
      </c>
      <c r="Y175" s="44">
        <f t="shared" si="62"/>
        <v>0</v>
      </c>
      <c r="Z175" s="44">
        <f t="shared" si="63"/>
        <v>0</v>
      </c>
      <c r="AA175" s="50">
        <f t="shared" si="64"/>
        <v>0</v>
      </c>
      <c r="AB175" s="51">
        <f t="shared" si="65"/>
        <v>0</v>
      </c>
      <c r="AC175" s="44">
        <f t="shared" si="66"/>
        <v>0</v>
      </c>
      <c r="AD175" s="44">
        <f t="shared" si="67"/>
        <v>0</v>
      </c>
      <c r="AE175" s="44">
        <f t="shared" si="68"/>
        <v>0</v>
      </c>
      <c r="AF175" s="52" t="e">
        <f>HLOOKUP(I175,ElecAvoidedCostsWOCC!$A$5:$Q$50,G175+1,FALSE)</f>
        <v>#N/A</v>
      </c>
      <c r="AG175" s="44" t="e">
        <f t="shared" si="69"/>
        <v>#N/A</v>
      </c>
      <c r="AH175" s="52" t="e">
        <f>HLOOKUP(I175,ElecAvoidedCostsWOCC!$A$5:$Q$50,T175+1,FALSE)</f>
        <v>#N/A</v>
      </c>
      <c r="AI175" s="44" t="e">
        <f t="shared" si="70"/>
        <v>#N/A</v>
      </c>
      <c r="AJ175" s="44" t="e">
        <f t="shared" si="71"/>
        <v>#N/A</v>
      </c>
      <c r="AK175" s="44" t="e">
        <f>HLOOKUP(I175,ElecAvoidedCostsWOCC!$A$5:$Q$50,G175+1,FALSE)*J175*L175</f>
        <v>#N/A</v>
      </c>
      <c r="AL175" s="44" t="e">
        <f t="shared" si="72"/>
        <v>#N/A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73"/>
        <v>0</v>
      </c>
      <c r="AO175" s="47">
        <f t="shared" si="74"/>
        <v>0</v>
      </c>
      <c r="AP175" s="47" t="e">
        <f t="shared" si="75"/>
        <v>#DIV/0!</v>
      </c>
    </row>
    <row r="176" spans="2:42">
      <c r="B176" s="97" t="s">
        <v>74</v>
      </c>
      <c r="C176" s="100">
        <v>18230611</v>
      </c>
      <c r="D176" s="100" t="s">
        <v>75</v>
      </c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7"/>
        <v>0</v>
      </c>
      <c r="U176" s="47">
        <f t="shared" si="58"/>
        <v>0</v>
      </c>
      <c r="V176" s="48">
        <f t="shared" si="59"/>
        <v>0</v>
      </c>
      <c r="W176" s="49">
        <f t="shared" si="60"/>
        <v>0</v>
      </c>
      <c r="X176" s="44">
        <f t="shared" si="61"/>
        <v>0</v>
      </c>
      <c r="Y176" s="44">
        <f t="shared" si="62"/>
        <v>0</v>
      </c>
      <c r="Z176" s="44">
        <f t="shared" si="63"/>
        <v>0</v>
      </c>
      <c r="AA176" s="50">
        <f t="shared" si="64"/>
        <v>0</v>
      </c>
      <c r="AB176" s="51">
        <f t="shared" si="65"/>
        <v>0</v>
      </c>
      <c r="AC176" s="44">
        <f t="shared" si="66"/>
        <v>0</v>
      </c>
      <c r="AD176" s="44">
        <f t="shared" si="67"/>
        <v>0</v>
      </c>
      <c r="AE176" s="44">
        <f t="shared" si="68"/>
        <v>0</v>
      </c>
      <c r="AF176" s="52" t="e">
        <f>HLOOKUP(I176,ElecAvoidedCostsWOCC!$A$5:$Q$50,G176+1,FALSE)</f>
        <v>#N/A</v>
      </c>
      <c r="AG176" s="44" t="e">
        <f t="shared" si="69"/>
        <v>#N/A</v>
      </c>
      <c r="AH176" s="52" t="e">
        <f>HLOOKUP(I176,ElecAvoidedCostsWOCC!$A$5:$Q$50,T176+1,FALSE)</f>
        <v>#N/A</v>
      </c>
      <c r="AI176" s="44" t="e">
        <f t="shared" si="70"/>
        <v>#N/A</v>
      </c>
      <c r="AJ176" s="44" t="e">
        <f t="shared" si="71"/>
        <v>#N/A</v>
      </c>
      <c r="AK176" s="44" t="e">
        <f>HLOOKUP(I176,ElecAvoidedCostsWOCC!$A$5:$Q$50,G176+1,FALSE)*J176*L176</f>
        <v>#N/A</v>
      </c>
      <c r="AL176" s="44" t="e">
        <f t="shared" si="72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73"/>
        <v>0</v>
      </c>
      <c r="AO176" s="47">
        <f t="shared" si="74"/>
        <v>0</v>
      </c>
      <c r="AP176" s="47" t="e">
        <f t="shared" si="75"/>
        <v>#DIV/0!</v>
      </c>
    </row>
    <row r="177" spans="2:42">
      <c r="B177" s="37"/>
      <c r="C177" s="61"/>
      <c r="D177" s="61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7"/>
        <v>0</v>
      </c>
      <c r="U177" s="47">
        <f t="shared" si="58"/>
        <v>0</v>
      </c>
      <c r="V177" s="48">
        <f t="shared" si="59"/>
        <v>0</v>
      </c>
      <c r="W177" s="49">
        <f t="shared" si="60"/>
        <v>0</v>
      </c>
      <c r="X177" s="44">
        <f t="shared" si="61"/>
        <v>0</v>
      </c>
      <c r="Y177" s="44">
        <f t="shared" si="62"/>
        <v>0</v>
      </c>
      <c r="Z177" s="44">
        <f t="shared" si="63"/>
        <v>0</v>
      </c>
      <c r="AA177" s="50">
        <f t="shared" si="64"/>
        <v>0</v>
      </c>
      <c r="AB177" s="51">
        <f t="shared" si="65"/>
        <v>0</v>
      </c>
      <c r="AC177" s="44">
        <f t="shared" si="66"/>
        <v>0</v>
      </c>
      <c r="AD177" s="44">
        <f t="shared" si="67"/>
        <v>0</v>
      </c>
      <c r="AE177" s="44">
        <f t="shared" si="68"/>
        <v>0</v>
      </c>
      <c r="AF177" s="52" t="e">
        <f>HLOOKUP(I177,ElecAvoidedCostsWOCC!$A$5:$Q$50,G177+1,FALSE)</f>
        <v>#N/A</v>
      </c>
      <c r="AG177" s="44" t="e">
        <f t="shared" si="69"/>
        <v>#N/A</v>
      </c>
      <c r="AH177" s="52" t="e">
        <f>HLOOKUP(I177,ElecAvoidedCostsWOCC!$A$5:$Q$50,T177+1,FALSE)</f>
        <v>#N/A</v>
      </c>
      <c r="AI177" s="44" t="e">
        <f t="shared" si="70"/>
        <v>#N/A</v>
      </c>
      <c r="AJ177" s="44" t="e">
        <f t="shared" si="71"/>
        <v>#N/A</v>
      </c>
      <c r="AK177" s="44" t="e">
        <f>HLOOKUP(I177,ElecAvoidedCostsWOCC!$A$5:$Q$50,G177+1,FALSE)*J177*L177</f>
        <v>#N/A</v>
      </c>
      <c r="AL177" s="44" t="e">
        <f t="shared" si="72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73"/>
        <v>0</v>
      </c>
      <c r="AO177" s="47">
        <f t="shared" si="74"/>
        <v>0</v>
      </c>
      <c r="AP177" s="47" t="e">
        <f t="shared" si="75"/>
        <v>#DIV/0!</v>
      </c>
    </row>
    <row r="178" spans="2:42">
      <c r="B178" s="37"/>
      <c r="C178" s="61"/>
      <c r="D178" s="61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57"/>
        <v>0</v>
      </c>
      <c r="U178" s="47">
        <f t="shared" si="58"/>
        <v>0</v>
      </c>
      <c r="V178" s="48">
        <f t="shared" si="59"/>
        <v>0</v>
      </c>
      <c r="W178" s="49">
        <f t="shared" si="60"/>
        <v>0</v>
      </c>
      <c r="X178" s="44">
        <f t="shared" si="61"/>
        <v>0</v>
      </c>
      <c r="Y178" s="44">
        <f t="shared" si="62"/>
        <v>0</v>
      </c>
      <c r="Z178" s="44">
        <f t="shared" si="63"/>
        <v>0</v>
      </c>
      <c r="AA178" s="50">
        <f t="shared" si="64"/>
        <v>0</v>
      </c>
      <c r="AB178" s="51">
        <f t="shared" si="65"/>
        <v>0</v>
      </c>
      <c r="AC178" s="44">
        <f t="shared" si="66"/>
        <v>0</v>
      </c>
      <c r="AD178" s="44">
        <f t="shared" si="67"/>
        <v>0</v>
      </c>
      <c r="AE178" s="44">
        <f t="shared" si="68"/>
        <v>0</v>
      </c>
      <c r="AF178" s="52" t="e">
        <f>HLOOKUP(I178,ElecAvoidedCostsWOCC!$A$5:$Q$50,G178+1,FALSE)</f>
        <v>#N/A</v>
      </c>
      <c r="AG178" s="44" t="e">
        <f t="shared" si="69"/>
        <v>#N/A</v>
      </c>
      <c r="AH178" s="52" t="e">
        <f>HLOOKUP(I178,ElecAvoidedCostsWOCC!$A$5:$Q$50,T178+1,FALSE)</f>
        <v>#N/A</v>
      </c>
      <c r="AI178" s="44" t="e">
        <f t="shared" si="70"/>
        <v>#N/A</v>
      </c>
      <c r="AJ178" s="44" t="e">
        <f t="shared" si="71"/>
        <v>#N/A</v>
      </c>
      <c r="AK178" s="44" t="e">
        <f>HLOOKUP(I178,ElecAvoidedCostsWOCC!$A$5:$Q$50,G178+1,FALSE)*J178*L178</f>
        <v>#N/A</v>
      </c>
      <c r="AL178" s="44" t="e">
        <f t="shared" si="72"/>
        <v>#N/A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8">
        <f t="shared" si="73"/>
        <v>0</v>
      </c>
      <c r="AO178" s="47">
        <f t="shared" si="74"/>
        <v>0</v>
      </c>
      <c r="AP178" s="47" t="e">
        <f t="shared" si="75"/>
        <v>#DIV/0!</v>
      </c>
    </row>
    <row r="179" spans="2:42">
      <c r="B179" s="37"/>
      <c r="C179" s="61"/>
      <c r="D179" s="61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57"/>
        <v>0</v>
      </c>
      <c r="U179" s="47">
        <f t="shared" si="58"/>
        <v>0</v>
      </c>
      <c r="V179" s="48">
        <f t="shared" si="59"/>
        <v>0</v>
      </c>
      <c r="W179" s="49">
        <f t="shared" si="60"/>
        <v>0</v>
      </c>
      <c r="X179" s="44">
        <f t="shared" si="61"/>
        <v>0</v>
      </c>
      <c r="Y179" s="44">
        <f t="shared" si="62"/>
        <v>0</v>
      </c>
      <c r="Z179" s="44">
        <f t="shared" si="63"/>
        <v>0</v>
      </c>
      <c r="AA179" s="50">
        <f t="shared" si="64"/>
        <v>0</v>
      </c>
      <c r="AB179" s="51">
        <f t="shared" si="65"/>
        <v>0</v>
      </c>
      <c r="AC179" s="44">
        <f t="shared" si="66"/>
        <v>0</v>
      </c>
      <c r="AD179" s="44">
        <f t="shared" si="67"/>
        <v>0</v>
      </c>
      <c r="AE179" s="44">
        <f t="shared" si="68"/>
        <v>0</v>
      </c>
      <c r="AF179" s="52" t="e">
        <f>HLOOKUP(I179,ElecAvoidedCostsWOCC!$A$5:$Q$50,G179+1,FALSE)</f>
        <v>#N/A</v>
      </c>
      <c r="AG179" s="44" t="e">
        <f t="shared" si="69"/>
        <v>#N/A</v>
      </c>
      <c r="AH179" s="52" t="e">
        <f>HLOOKUP(I179,ElecAvoidedCostsWOCC!$A$5:$Q$50,T179+1,FALSE)</f>
        <v>#N/A</v>
      </c>
      <c r="AI179" s="44" t="e">
        <f t="shared" si="70"/>
        <v>#N/A</v>
      </c>
      <c r="AJ179" s="44" t="e">
        <f t="shared" si="71"/>
        <v>#N/A</v>
      </c>
      <c r="AK179" s="44" t="e">
        <f>HLOOKUP(I179,ElecAvoidedCostsWOCC!$A$5:$Q$50,G179+1,FALSE)*J179*L179</f>
        <v>#N/A</v>
      </c>
      <c r="AL179" s="44" t="e">
        <f t="shared" si="72"/>
        <v>#N/A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8">
        <f t="shared" si="73"/>
        <v>0</v>
      </c>
      <c r="AO179" s="47">
        <f t="shared" si="74"/>
        <v>0</v>
      </c>
      <c r="AP179" s="47" t="e">
        <f t="shared" si="75"/>
        <v>#DIV/0!</v>
      </c>
    </row>
    <row r="180" spans="2:42">
      <c r="B180" s="37"/>
      <c r="C180" s="61"/>
      <c r="D180" s="61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57"/>
        <v>0</v>
      </c>
      <c r="U180" s="47">
        <f t="shared" si="58"/>
        <v>0</v>
      </c>
      <c r="V180" s="48">
        <f t="shared" si="59"/>
        <v>0</v>
      </c>
      <c r="W180" s="49">
        <f t="shared" si="60"/>
        <v>0</v>
      </c>
      <c r="X180" s="44">
        <f t="shared" si="61"/>
        <v>0</v>
      </c>
      <c r="Y180" s="44">
        <f t="shared" si="62"/>
        <v>0</v>
      </c>
      <c r="Z180" s="44">
        <f t="shared" si="63"/>
        <v>0</v>
      </c>
      <c r="AA180" s="50">
        <f t="shared" si="64"/>
        <v>0</v>
      </c>
      <c r="AB180" s="51">
        <f t="shared" si="65"/>
        <v>0</v>
      </c>
      <c r="AC180" s="44">
        <f t="shared" si="66"/>
        <v>0</v>
      </c>
      <c r="AD180" s="44">
        <f t="shared" si="67"/>
        <v>0</v>
      </c>
      <c r="AE180" s="44">
        <f t="shared" si="68"/>
        <v>0</v>
      </c>
      <c r="AF180" s="52" t="e">
        <f>HLOOKUP(I180,ElecAvoidedCostsWOCC!$A$5:$Q$50,G180+1,FALSE)</f>
        <v>#N/A</v>
      </c>
      <c r="AG180" s="44" t="e">
        <f t="shared" si="69"/>
        <v>#N/A</v>
      </c>
      <c r="AH180" s="52" t="e">
        <f>HLOOKUP(I180,ElecAvoidedCostsWOCC!$A$5:$Q$50,T180+1,FALSE)</f>
        <v>#N/A</v>
      </c>
      <c r="AI180" s="44" t="e">
        <f t="shared" si="70"/>
        <v>#N/A</v>
      </c>
      <c r="AJ180" s="44" t="e">
        <f t="shared" si="71"/>
        <v>#N/A</v>
      </c>
      <c r="AK180" s="44" t="e">
        <f>HLOOKUP(I180,ElecAvoidedCostsWOCC!$A$5:$Q$50,G180+1,FALSE)*J180*L180</f>
        <v>#N/A</v>
      </c>
      <c r="AL180" s="44" t="e">
        <f t="shared" si="72"/>
        <v>#N/A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8">
        <f t="shared" si="73"/>
        <v>0</v>
      </c>
      <c r="AO180" s="47">
        <f t="shared" si="74"/>
        <v>0</v>
      </c>
      <c r="AP180" s="47" t="e">
        <f t="shared" si="75"/>
        <v>#DIV/0!</v>
      </c>
    </row>
    <row r="181" spans="2:42">
      <c r="B181" s="37"/>
      <c r="C181" s="61"/>
      <c r="D181" s="61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57"/>
        <v>0</v>
      </c>
      <c r="U181" s="47">
        <f t="shared" si="58"/>
        <v>0</v>
      </c>
      <c r="V181" s="48">
        <f t="shared" si="59"/>
        <v>0</v>
      </c>
      <c r="W181" s="49">
        <f t="shared" si="60"/>
        <v>0</v>
      </c>
      <c r="X181" s="44">
        <f t="shared" si="61"/>
        <v>0</v>
      </c>
      <c r="Y181" s="44">
        <f t="shared" si="62"/>
        <v>0</v>
      </c>
      <c r="Z181" s="44">
        <f t="shared" si="63"/>
        <v>0</v>
      </c>
      <c r="AA181" s="50">
        <f t="shared" si="64"/>
        <v>0</v>
      </c>
      <c r="AB181" s="51">
        <f t="shared" si="65"/>
        <v>0</v>
      </c>
      <c r="AC181" s="44">
        <f t="shared" si="66"/>
        <v>0</v>
      </c>
      <c r="AD181" s="44">
        <f t="shared" si="67"/>
        <v>0</v>
      </c>
      <c r="AE181" s="44">
        <f t="shared" si="68"/>
        <v>0</v>
      </c>
      <c r="AF181" s="52" t="e">
        <f>HLOOKUP(I181,ElecAvoidedCostsWOCC!$A$5:$Q$50,G181+1,FALSE)</f>
        <v>#N/A</v>
      </c>
      <c r="AG181" s="44" t="e">
        <f t="shared" si="69"/>
        <v>#N/A</v>
      </c>
      <c r="AH181" s="52" t="e">
        <f>HLOOKUP(I181,ElecAvoidedCostsWOCC!$A$5:$Q$50,T181+1,FALSE)</f>
        <v>#N/A</v>
      </c>
      <c r="AI181" s="44" t="e">
        <f t="shared" si="70"/>
        <v>#N/A</v>
      </c>
      <c r="AJ181" s="44" t="e">
        <f t="shared" si="71"/>
        <v>#N/A</v>
      </c>
      <c r="AK181" s="44" t="e">
        <f>HLOOKUP(I181,ElecAvoidedCostsWOCC!$A$5:$Q$50,G181+1,FALSE)*J181*L181</f>
        <v>#N/A</v>
      </c>
      <c r="AL181" s="44" t="e">
        <f t="shared" si="72"/>
        <v>#N/A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8">
        <f t="shared" si="73"/>
        <v>0</v>
      </c>
      <c r="AO181" s="47">
        <f t="shared" si="74"/>
        <v>0</v>
      </c>
      <c r="AP181" s="47" t="e">
        <f t="shared" si="75"/>
        <v>#DIV/0!</v>
      </c>
    </row>
    <row r="182" spans="2:42">
      <c r="B182" s="3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7"/>
        <v>0</v>
      </c>
      <c r="U182" s="47">
        <f t="shared" si="58"/>
        <v>0</v>
      </c>
      <c r="V182" s="48">
        <f t="shared" si="59"/>
        <v>0</v>
      </c>
      <c r="W182" s="49">
        <f t="shared" si="60"/>
        <v>0</v>
      </c>
      <c r="X182" s="44">
        <f t="shared" si="61"/>
        <v>0</v>
      </c>
      <c r="Y182" s="44">
        <f t="shared" si="62"/>
        <v>0</v>
      </c>
      <c r="Z182" s="44">
        <f t="shared" si="63"/>
        <v>0</v>
      </c>
      <c r="AA182" s="50">
        <f t="shared" si="64"/>
        <v>0</v>
      </c>
      <c r="AB182" s="51">
        <f t="shared" si="65"/>
        <v>0</v>
      </c>
      <c r="AC182" s="44">
        <f t="shared" si="66"/>
        <v>0</v>
      </c>
      <c r="AD182" s="44">
        <f t="shared" si="67"/>
        <v>0</v>
      </c>
      <c r="AE182" s="44">
        <f t="shared" si="68"/>
        <v>0</v>
      </c>
      <c r="AF182" s="52" t="e">
        <f>HLOOKUP(I182,ElecAvoidedCostsWOCC!$A$5:$Q$50,G182+1,FALSE)</f>
        <v>#N/A</v>
      </c>
      <c r="AG182" s="44" t="e">
        <f t="shared" si="69"/>
        <v>#N/A</v>
      </c>
      <c r="AH182" s="52" t="e">
        <f>HLOOKUP(I182,ElecAvoidedCostsWOCC!$A$5:$Q$50,T182+1,FALSE)</f>
        <v>#N/A</v>
      </c>
      <c r="AI182" s="44" t="e">
        <f t="shared" si="70"/>
        <v>#N/A</v>
      </c>
      <c r="AJ182" s="44" t="e">
        <f t="shared" si="71"/>
        <v>#N/A</v>
      </c>
      <c r="AK182" s="44" t="e">
        <f>HLOOKUP(I182,ElecAvoidedCostsWOCC!$A$5:$Q$50,G182+1,FALSE)*J182*L182</f>
        <v>#N/A</v>
      </c>
      <c r="AL182" s="44" t="e">
        <f t="shared" si="72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73"/>
        <v>0</v>
      </c>
      <c r="AO182" s="47">
        <f t="shared" si="74"/>
        <v>0</v>
      </c>
      <c r="AP182" s="47" t="e">
        <f t="shared" si="75"/>
        <v>#DIV/0!</v>
      </c>
    </row>
    <row r="183" spans="2:42">
      <c r="B183" s="3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7"/>
        <v>0</v>
      </c>
      <c r="U183" s="47">
        <f t="shared" si="58"/>
        <v>0</v>
      </c>
      <c r="V183" s="48">
        <f t="shared" si="59"/>
        <v>0</v>
      </c>
      <c r="W183" s="49">
        <f t="shared" si="60"/>
        <v>0</v>
      </c>
      <c r="X183" s="44">
        <f t="shared" si="61"/>
        <v>0</v>
      </c>
      <c r="Y183" s="44">
        <f t="shared" si="62"/>
        <v>0</v>
      </c>
      <c r="Z183" s="44">
        <f t="shared" si="63"/>
        <v>0</v>
      </c>
      <c r="AA183" s="50">
        <f t="shared" si="64"/>
        <v>0</v>
      </c>
      <c r="AB183" s="51">
        <f t="shared" si="65"/>
        <v>0</v>
      </c>
      <c r="AC183" s="44">
        <f t="shared" si="66"/>
        <v>0</v>
      </c>
      <c r="AD183" s="44">
        <f t="shared" si="67"/>
        <v>0</v>
      </c>
      <c r="AE183" s="44">
        <f t="shared" si="68"/>
        <v>0</v>
      </c>
      <c r="AF183" s="52" t="e">
        <f>HLOOKUP(I183,ElecAvoidedCostsWOCC!$A$5:$Q$50,G183+1,FALSE)</f>
        <v>#N/A</v>
      </c>
      <c r="AG183" s="44" t="e">
        <f t="shared" si="69"/>
        <v>#N/A</v>
      </c>
      <c r="AH183" s="52" t="e">
        <f>HLOOKUP(I183,ElecAvoidedCostsWOCC!$A$5:$Q$50,T183+1,FALSE)</f>
        <v>#N/A</v>
      </c>
      <c r="AI183" s="44" t="e">
        <f t="shared" si="70"/>
        <v>#N/A</v>
      </c>
      <c r="AJ183" s="44" t="e">
        <f t="shared" si="71"/>
        <v>#N/A</v>
      </c>
      <c r="AK183" s="44" t="e">
        <f>HLOOKUP(I183,ElecAvoidedCostsWOCC!$A$5:$Q$50,G183+1,FALSE)*J183*L183</f>
        <v>#N/A</v>
      </c>
      <c r="AL183" s="44" t="e">
        <f t="shared" si="72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73"/>
        <v>0</v>
      </c>
      <c r="AO183" s="47">
        <f t="shared" si="74"/>
        <v>0</v>
      </c>
      <c r="AP183" s="47" t="e">
        <f t="shared" si="75"/>
        <v>#DIV/0!</v>
      </c>
    </row>
    <row r="184" spans="2:42">
      <c r="B184" s="3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7"/>
        <v>0</v>
      </c>
      <c r="U184" s="47">
        <f t="shared" si="58"/>
        <v>0</v>
      </c>
      <c r="V184" s="48">
        <f t="shared" si="59"/>
        <v>0</v>
      </c>
      <c r="W184" s="49">
        <f t="shared" si="60"/>
        <v>0</v>
      </c>
      <c r="X184" s="44">
        <f t="shared" si="61"/>
        <v>0</v>
      </c>
      <c r="Y184" s="44">
        <f t="shared" si="62"/>
        <v>0</v>
      </c>
      <c r="Z184" s="44">
        <f t="shared" si="63"/>
        <v>0</v>
      </c>
      <c r="AA184" s="50">
        <f t="shared" si="64"/>
        <v>0</v>
      </c>
      <c r="AB184" s="51">
        <f t="shared" si="65"/>
        <v>0</v>
      </c>
      <c r="AC184" s="44">
        <f t="shared" si="66"/>
        <v>0</v>
      </c>
      <c r="AD184" s="44">
        <f t="shared" si="67"/>
        <v>0</v>
      </c>
      <c r="AE184" s="44">
        <f t="shared" si="68"/>
        <v>0</v>
      </c>
      <c r="AF184" s="52" t="e">
        <f>HLOOKUP(I184,ElecAvoidedCostsWOCC!$A$5:$Q$50,G184+1,FALSE)</f>
        <v>#N/A</v>
      </c>
      <c r="AG184" s="44" t="e">
        <f t="shared" si="69"/>
        <v>#N/A</v>
      </c>
      <c r="AH184" s="52" t="e">
        <f>HLOOKUP(I184,ElecAvoidedCostsWOCC!$A$5:$Q$50,T184+1,FALSE)</f>
        <v>#N/A</v>
      </c>
      <c r="AI184" s="44" t="e">
        <f t="shared" si="70"/>
        <v>#N/A</v>
      </c>
      <c r="AJ184" s="44" t="e">
        <f t="shared" si="71"/>
        <v>#N/A</v>
      </c>
      <c r="AK184" s="44" t="e">
        <f>HLOOKUP(I184,ElecAvoidedCostsWOCC!$A$5:$Q$50,G184+1,FALSE)*J184*L184</f>
        <v>#N/A</v>
      </c>
      <c r="AL184" s="44" t="e">
        <f t="shared" si="72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73"/>
        <v>0</v>
      </c>
      <c r="AO184" s="47">
        <f t="shared" si="74"/>
        <v>0</v>
      </c>
      <c r="AP184" s="47" t="e">
        <f t="shared" si="75"/>
        <v>#DIV/0!</v>
      </c>
    </row>
    <row r="185" spans="2:42">
      <c r="B185" s="3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7"/>
        <v>0</v>
      </c>
      <c r="U185" s="47">
        <f t="shared" si="58"/>
        <v>0</v>
      </c>
      <c r="V185" s="48">
        <f t="shared" si="59"/>
        <v>0</v>
      </c>
      <c r="W185" s="49">
        <f t="shared" si="60"/>
        <v>0</v>
      </c>
      <c r="X185" s="44">
        <f t="shared" si="61"/>
        <v>0</v>
      </c>
      <c r="Y185" s="44">
        <f t="shared" si="62"/>
        <v>0</v>
      </c>
      <c r="Z185" s="44">
        <f t="shared" si="63"/>
        <v>0</v>
      </c>
      <c r="AA185" s="50">
        <f t="shared" si="64"/>
        <v>0</v>
      </c>
      <c r="AB185" s="51">
        <f t="shared" si="65"/>
        <v>0</v>
      </c>
      <c r="AC185" s="44">
        <f t="shared" si="66"/>
        <v>0</v>
      </c>
      <c r="AD185" s="44">
        <f t="shared" si="67"/>
        <v>0</v>
      </c>
      <c r="AE185" s="44">
        <f t="shared" si="68"/>
        <v>0</v>
      </c>
      <c r="AF185" s="52" t="e">
        <f>HLOOKUP(I185,ElecAvoidedCostsWOCC!$A$5:$Q$50,G185+1,FALSE)</f>
        <v>#N/A</v>
      </c>
      <c r="AG185" s="44" t="e">
        <f t="shared" si="69"/>
        <v>#N/A</v>
      </c>
      <c r="AH185" s="52" t="e">
        <f>HLOOKUP(I185,ElecAvoidedCostsWOCC!$A$5:$Q$50,T185+1,FALSE)</f>
        <v>#N/A</v>
      </c>
      <c r="AI185" s="44" t="e">
        <f t="shared" si="70"/>
        <v>#N/A</v>
      </c>
      <c r="AJ185" s="44" t="e">
        <f t="shared" si="71"/>
        <v>#N/A</v>
      </c>
      <c r="AK185" s="44" t="e">
        <f>HLOOKUP(I185,ElecAvoidedCostsWOCC!$A$5:$Q$50,G185+1,FALSE)*J185*L185</f>
        <v>#N/A</v>
      </c>
      <c r="AL185" s="44" t="e">
        <f t="shared" si="72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73"/>
        <v>0</v>
      </c>
      <c r="AO185" s="47">
        <f t="shared" si="74"/>
        <v>0</v>
      </c>
      <c r="AP185" s="47" t="e">
        <f t="shared" si="75"/>
        <v>#DIV/0!</v>
      </c>
    </row>
    <row r="186" spans="2:42">
      <c r="B186" s="3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7"/>
        <v>0</v>
      </c>
      <c r="U186" s="47">
        <f t="shared" si="58"/>
        <v>0</v>
      </c>
      <c r="V186" s="48">
        <f t="shared" si="59"/>
        <v>0</v>
      </c>
      <c r="W186" s="49">
        <f t="shared" si="60"/>
        <v>0</v>
      </c>
      <c r="X186" s="44">
        <f t="shared" si="61"/>
        <v>0</v>
      </c>
      <c r="Y186" s="44">
        <f t="shared" si="62"/>
        <v>0</v>
      </c>
      <c r="Z186" s="44">
        <f t="shared" si="63"/>
        <v>0</v>
      </c>
      <c r="AA186" s="50">
        <f t="shared" si="64"/>
        <v>0</v>
      </c>
      <c r="AB186" s="51">
        <f t="shared" si="65"/>
        <v>0</v>
      </c>
      <c r="AC186" s="44">
        <f t="shared" si="66"/>
        <v>0</v>
      </c>
      <c r="AD186" s="44">
        <f t="shared" si="67"/>
        <v>0</v>
      </c>
      <c r="AE186" s="44">
        <f t="shared" si="68"/>
        <v>0</v>
      </c>
      <c r="AF186" s="52" t="e">
        <f>HLOOKUP(I186,ElecAvoidedCostsWOCC!$A$5:$Q$50,G186+1,FALSE)</f>
        <v>#N/A</v>
      </c>
      <c r="AG186" s="44" t="e">
        <f t="shared" si="69"/>
        <v>#N/A</v>
      </c>
      <c r="AH186" s="52" t="e">
        <f>HLOOKUP(I186,ElecAvoidedCostsWOCC!$A$5:$Q$50,T186+1,FALSE)</f>
        <v>#N/A</v>
      </c>
      <c r="AI186" s="44" t="e">
        <f t="shared" si="70"/>
        <v>#N/A</v>
      </c>
      <c r="AJ186" s="44" t="e">
        <f t="shared" si="71"/>
        <v>#N/A</v>
      </c>
      <c r="AK186" s="44" t="e">
        <f>HLOOKUP(I186,ElecAvoidedCostsWOCC!$A$5:$Q$50,G186+1,FALSE)*J186*L186</f>
        <v>#N/A</v>
      </c>
      <c r="AL186" s="44" t="e">
        <f t="shared" si="72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73"/>
        <v>0</v>
      </c>
      <c r="AO186" s="47">
        <f t="shared" si="74"/>
        <v>0</v>
      </c>
      <c r="AP186" s="47" t="e">
        <f t="shared" si="75"/>
        <v>#DIV/0!</v>
      </c>
    </row>
    <row r="187" spans="2:42">
      <c r="B187" s="3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7"/>
        <v>0</v>
      </c>
      <c r="U187" s="47">
        <f t="shared" si="58"/>
        <v>0</v>
      </c>
      <c r="V187" s="48">
        <f t="shared" si="59"/>
        <v>0</v>
      </c>
      <c r="W187" s="49">
        <f t="shared" si="60"/>
        <v>0</v>
      </c>
      <c r="X187" s="44">
        <f t="shared" si="61"/>
        <v>0</v>
      </c>
      <c r="Y187" s="44">
        <f t="shared" si="62"/>
        <v>0</v>
      </c>
      <c r="Z187" s="44">
        <f t="shared" si="63"/>
        <v>0</v>
      </c>
      <c r="AA187" s="50">
        <f t="shared" si="64"/>
        <v>0</v>
      </c>
      <c r="AB187" s="51">
        <f t="shared" si="65"/>
        <v>0</v>
      </c>
      <c r="AC187" s="44">
        <f t="shared" si="66"/>
        <v>0</v>
      </c>
      <c r="AD187" s="44">
        <f t="shared" si="67"/>
        <v>0</v>
      </c>
      <c r="AE187" s="44">
        <f t="shared" si="68"/>
        <v>0</v>
      </c>
      <c r="AF187" s="52" t="e">
        <f>HLOOKUP(I187,ElecAvoidedCostsWOCC!$A$5:$Q$50,G187+1,FALSE)</f>
        <v>#N/A</v>
      </c>
      <c r="AG187" s="44" t="e">
        <f t="shared" si="69"/>
        <v>#N/A</v>
      </c>
      <c r="AH187" s="52" t="e">
        <f>HLOOKUP(I187,ElecAvoidedCostsWOCC!$A$5:$Q$50,T187+1,FALSE)</f>
        <v>#N/A</v>
      </c>
      <c r="AI187" s="44" t="e">
        <f t="shared" si="70"/>
        <v>#N/A</v>
      </c>
      <c r="AJ187" s="44" t="e">
        <f t="shared" si="71"/>
        <v>#N/A</v>
      </c>
      <c r="AK187" s="44" t="e">
        <f>HLOOKUP(I187,ElecAvoidedCostsWOCC!$A$5:$Q$50,G187+1,FALSE)*J187*L187</f>
        <v>#N/A</v>
      </c>
      <c r="AL187" s="44" t="e">
        <f t="shared" si="72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73"/>
        <v>0</v>
      </c>
      <c r="AO187" s="47">
        <f t="shared" si="74"/>
        <v>0</v>
      </c>
      <c r="AP187" s="47" t="e">
        <f t="shared" si="75"/>
        <v>#DIV/0!</v>
      </c>
    </row>
    <row r="188" spans="2:42">
      <c r="B188" s="3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57"/>
        <v>0</v>
      </c>
      <c r="U188" s="47">
        <f t="shared" si="58"/>
        <v>0</v>
      </c>
      <c r="V188" s="48">
        <f t="shared" si="59"/>
        <v>0</v>
      </c>
      <c r="W188" s="49">
        <f t="shared" si="60"/>
        <v>0</v>
      </c>
      <c r="X188" s="44">
        <f t="shared" si="61"/>
        <v>0</v>
      </c>
      <c r="Y188" s="44">
        <f t="shared" si="62"/>
        <v>0</v>
      </c>
      <c r="Z188" s="44">
        <f t="shared" si="63"/>
        <v>0</v>
      </c>
      <c r="AA188" s="50">
        <f t="shared" si="64"/>
        <v>0</v>
      </c>
      <c r="AB188" s="51">
        <f t="shared" si="65"/>
        <v>0</v>
      </c>
      <c r="AC188" s="44">
        <f t="shared" si="66"/>
        <v>0</v>
      </c>
      <c r="AD188" s="44">
        <f t="shared" si="67"/>
        <v>0</v>
      </c>
      <c r="AE188" s="44">
        <f t="shared" si="68"/>
        <v>0</v>
      </c>
      <c r="AF188" s="52" t="e">
        <f>HLOOKUP(I188,ElecAvoidedCostsWOCC!$A$5:$Q$50,G188+1,FALSE)</f>
        <v>#N/A</v>
      </c>
      <c r="AG188" s="44" t="e">
        <f t="shared" si="69"/>
        <v>#N/A</v>
      </c>
      <c r="AH188" s="52" t="e">
        <f>HLOOKUP(I188,ElecAvoidedCostsWOCC!$A$5:$Q$50,T188+1,FALSE)</f>
        <v>#N/A</v>
      </c>
      <c r="AI188" s="44" t="e">
        <f t="shared" si="70"/>
        <v>#N/A</v>
      </c>
      <c r="AJ188" s="44" t="e">
        <f t="shared" si="71"/>
        <v>#N/A</v>
      </c>
      <c r="AK188" s="44" t="e">
        <f>HLOOKUP(I188,ElecAvoidedCostsWOCC!$A$5:$Q$50,G188+1,FALSE)*J188*L188</f>
        <v>#N/A</v>
      </c>
      <c r="AL188" s="44" t="e">
        <f t="shared" si="72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73"/>
        <v>0</v>
      </c>
      <c r="AO188" s="47">
        <f t="shared" si="74"/>
        <v>0</v>
      </c>
      <c r="AP188" s="47" t="e">
        <f t="shared" si="75"/>
        <v>#DIV/0!</v>
      </c>
    </row>
    <row r="189" spans="2:42">
      <c r="B189" s="3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7"/>
        <v>0</v>
      </c>
      <c r="U189" s="47">
        <f t="shared" si="58"/>
        <v>0</v>
      </c>
      <c r="V189" s="48">
        <f t="shared" si="59"/>
        <v>0</v>
      </c>
      <c r="W189" s="49">
        <f t="shared" si="60"/>
        <v>0</v>
      </c>
      <c r="X189" s="44">
        <f t="shared" si="61"/>
        <v>0</v>
      </c>
      <c r="Y189" s="44">
        <f t="shared" si="62"/>
        <v>0</v>
      </c>
      <c r="Z189" s="44">
        <f t="shared" si="63"/>
        <v>0</v>
      </c>
      <c r="AA189" s="50">
        <f t="shared" si="64"/>
        <v>0</v>
      </c>
      <c r="AB189" s="51">
        <f t="shared" si="65"/>
        <v>0</v>
      </c>
      <c r="AC189" s="44">
        <f t="shared" si="66"/>
        <v>0</v>
      </c>
      <c r="AD189" s="44">
        <f t="shared" si="67"/>
        <v>0</v>
      </c>
      <c r="AE189" s="44">
        <f t="shared" si="68"/>
        <v>0</v>
      </c>
      <c r="AF189" s="52" t="e">
        <f>HLOOKUP(I189,ElecAvoidedCostsWOCC!$A$5:$Q$50,G189+1,FALSE)</f>
        <v>#N/A</v>
      </c>
      <c r="AG189" s="44" t="e">
        <f t="shared" si="69"/>
        <v>#N/A</v>
      </c>
      <c r="AH189" s="52" t="e">
        <f>HLOOKUP(I189,ElecAvoidedCostsWOCC!$A$5:$Q$50,T189+1,FALSE)</f>
        <v>#N/A</v>
      </c>
      <c r="AI189" s="44" t="e">
        <f t="shared" si="70"/>
        <v>#N/A</v>
      </c>
      <c r="AJ189" s="44" t="e">
        <f t="shared" si="71"/>
        <v>#N/A</v>
      </c>
      <c r="AK189" s="44" t="e">
        <f>HLOOKUP(I189,ElecAvoidedCostsWOCC!$A$5:$Q$50,G189+1,FALSE)*J189*L189</f>
        <v>#N/A</v>
      </c>
      <c r="AL189" s="44" t="e">
        <f t="shared" si="72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3"/>
        <v>0</v>
      </c>
      <c r="AO189" s="47">
        <f t="shared" si="74"/>
        <v>0</v>
      </c>
      <c r="AP189" s="47" t="e">
        <f t="shared" si="75"/>
        <v>#DIV/0!</v>
      </c>
    </row>
    <row r="190" spans="2:42">
      <c r="B190" s="3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7"/>
        <v>0</v>
      </c>
      <c r="U190" s="47">
        <f t="shared" si="58"/>
        <v>0</v>
      </c>
      <c r="V190" s="48">
        <f t="shared" si="59"/>
        <v>0</v>
      </c>
      <c r="W190" s="49">
        <f t="shared" si="60"/>
        <v>0</v>
      </c>
      <c r="X190" s="44">
        <f t="shared" si="61"/>
        <v>0</v>
      </c>
      <c r="Y190" s="44">
        <f t="shared" si="62"/>
        <v>0</v>
      </c>
      <c r="Z190" s="44">
        <f t="shared" si="63"/>
        <v>0</v>
      </c>
      <c r="AA190" s="50">
        <f t="shared" si="64"/>
        <v>0</v>
      </c>
      <c r="AB190" s="51">
        <f t="shared" si="65"/>
        <v>0</v>
      </c>
      <c r="AC190" s="44">
        <f t="shared" si="66"/>
        <v>0</v>
      </c>
      <c r="AD190" s="44">
        <f t="shared" si="67"/>
        <v>0</v>
      </c>
      <c r="AE190" s="44">
        <f t="shared" si="68"/>
        <v>0</v>
      </c>
      <c r="AF190" s="52" t="e">
        <f>HLOOKUP(I190,ElecAvoidedCostsWOCC!$A$5:$Q$50,G190+1,FALSE)</f>
        <v>#N/A</v>
      </c>
      <c r="AG190" s="44" t="e">
        <f t="shared" si="69"/>
        <v>#N/A</v>
      </c>
      <c r="AH190" s="52" t="e">
        <f>HLOOKUP(I190,ElecAvoidedCostsWOCC!$A$5:$Q$50,T190+1,FALSE)</f>
        <v>#N/A</v>
      </c>
      <c r="AI190" s="44" t="e">
        <f t="shared" si="70"/>
        <v>#N/A</v>
      </c>
      <c r="AJ190" s="44" t="e">
        <f t="shared" si="71"/>
        <v>#N/A</v>
      </c>
      <c r="AK190" s="44" t="e">
        <f>HLOOKUP(I190,ElecAvoidedCostsWOCC!$A$5:$Q$50,G190+1,FALSE)*J190*L190</f>
        <v>#N/A</v>
      </c>
      <c r="AL190" s="44" t="e">
        <f t="shared" si="72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3"/>
        <v>0</v>
      </c>
      <c r="AO190" s="47">
        <f t="shared" si="74"/>
        <v>0</v>
      </c>
      <c r="AP190" s="47" t="e">
        <f t="shared" si="75"/>
        <v>#DIV/0!</v>
      </c>
    </row>
    <row r="191" spans="2:42">
      <c r="B191" s="3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7"/>
        <v>0</v>
      </c>
      <c r="U191" s="47">
        <f t="shared" si="58"/>
        <v>0</v>
      </c>
      <c r="V191" s="48">
        <f t="shared" si="59"/>
        <v>0</v>
      </c>
      <c r="W191" s="49">
        <f t="shared" si="60"/>
        <v>0</v>
      </c>
      <c r="X191" s="44">
        <f t="shared" si="61"/>
        <v>0</v>
      </c>
      <c r="Y191" s="44">
        <f t="shared" si="62"/>
        <v>0</v>
      </c>
      <c r="Z191" s="44">
        <f t="shared" si="63"/>
        <v>0</v>
      </c>
      <c r="AA191" s="50">
        <f t="shared" si="64"/>
        <v>0</v>
      </c>
      <c r="AB191" s="51">
        <f t="shared" si="65"/>
        <v>0</v>
      </c>
      <c r="AC191" s="44">
        <f t="shared" si="66"/>
        <v>0</v>
      </c>
      <c r="AD191" s="44">
        <f t="shared" si="67"/>
        <v>0</v>
      </c>
      <c r="AE191" s="44">
        <f t="shared" si="68"/>
        <v>0</v>
      </c>
      <c r="AF191" s="52" t="e">
        <f>HLOOKUP(I191,ElecAvoidedCostsWOCC!$A$5:$Q$50,G191+1,FALSE)</f>
        <v>#N/A</v>
      </c>
      <c r="AG191" s="44" t="e">
        <f t="shared" si="69"/>
        <v>#N/A</v>
      </c>
      <c r="AH191" s="52" t="e">
        <f>HLOOKUP(I191,ElecAvoidedCostsWOCC!$A$5:$Q$50,T191+1,FALSE)</f>
        <v>#N/A</v>
      </c>
      <c r="AI191" s="44" t="e">
        <f t="shared" si="70"/>
        <v>#N/A</v>
      </c>
      <c r="AJ191" s="44" t="e">
        <f t="shared" si="71"/>
        <v>#N/A</v>
      </c>
      <c r="AK191" s="44" t="e">
        <f>HLOOKUP(I191,ElecAvoidedCostsWOCC!$A$5:$Q$50,G191+1,FALSE)*J191*L191</f>
        <v>#N/A</v>
      </c>
      <c r="AL191" s="44" t="e">
        <f t="shared" si="72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3"/>
        <v>0</v>
      </c>
      <c r="AO191" s="47">
        <f t="shared" si="74"/>
        <v>0</v>
      </c>
      <c r="AP191" s="47" t="e">
        <f t="shared" si="75"/>
        <v>#DIV/0!</v>
      </c>
    </row>
    <row r="192" spans="2:42">
      <c r="B192" s="3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7"/>
        <v>0</v>
      </c>
      <c r="U192" s="47">
        <f t="shared" si="58"/>
        <v>0</v>
      </c>
      <c r="V192" s="48">
        <f t="shared" si="59"/>
        <v>0</v>
      </c>
      <c r="W192" s="49">
        <f t="shared" si="60"/>
        <v>0</v>
      </c>
      <c r="X192" s="44">
        <f t="shared" si="61"/>
        <v>0</v>
      </c>
      <c r="Y192" s="44">
        <f t="shared" si="62"/>
        <v>0</v>
      </c>
      <c r="Z192" s="44">
        <f t="shared" si="63"/>
        <v>0</v>
      </c>
      <c r="AA192" s="50">
        <f t="shared" si="64"/>
        <v>0</v>
      </c>
      <c r="AB192" s="51">
        <f t="shared" si="65"/>
        <v>0</v>
      </c>
      <c r="AC192" s="44">
        <f t="shared" si="66"/>
        <v>0</v>
      </c>
      <c r="AD192" s="44">
        <f t="shared" si="67"/>
        <v>0</v>
      </c>
      <c r="AE192" s="44">
        <f t="shared" si="68"/>
        <v>0</v>
      </c>
      <c r="AF192" s="52" t="e">
        <f>HLOOKUP(I192,ElecAvoidedCostsWOCC!$A$5:$Q$50,G192+1,FALSE)</f>
        <v>#N/A</v>
      </c>
      <c r="AG192" s="44" t="e">
        <f t="shared" si="69"/>
        <v>#N/A</v>
      </c>
      <c r="AH192" s="52" t="e">
        <f>HLOOKUP(I192,ElecAvoidedCostsWOCC!$A$5:$Q$50,T192+1,FALSE)</f>
        <v>#N/A</v>
      </c>
      <c r="AI192" s="44" t="e">
        <f t="shared" si="70"/>
        <v>#N/A</v>
      </c>
      <c r="AJ192" s="44" t="e">
        <f t="shared" si="71"/>
        <v>#N/A</v>
      </c>
      <c r="AK192" s="44" t="e">
        <f>HLOOKUP(I192,ElecAvoidedCostsWOCC!$A$5:$Q$50,G192+1,FALSE)*J192*L192</f>
        <v>#N/A</v>
      </c>
      <c r="AL192" s="44" t="e">
        <f t="shared" si="72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3"/>
        <v>0</v>
      </c>
      <c r="AO192" s="47">
        <f t="shared" si="74"/>
        <v>0</v>
      </c>
      <c r="AP192" s="47" t="e">
        <f t="shared" si="75"/>
        <v>#DIV/0!</v>
      </c>
    </row>
    <row r="193" spans="2:42">
      <c r="B193" s="3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7"/>
        <v>0</v>
      </c>
      <c r="U193" s="47">
        <f t="shared" si="58"/>
        <v>0</v>
      </c>
      <c r="V193" s="48">
        <f t="shared" si="59"/>
        <v>0</v>
      </c>
      <c r="W193" s="49">
        <f t="shared" si="60"/>
        <v>0</v>
      </c>
      <c r="X193" s="44">
        <f t="shared" si="61"/>
        <v>0</v>
      </c>
      <c r="Y193" s="44">
        <f t="shared" si="62"/>
        <v>0</v>
      </c>
      <c r="Z193" s="44">
        <f t="shared" si="63"/>
        <v>0</v>
      </c>
      <c r="AA193" s="50">
        <f t="shared" si="64"/>
        <v>0</v>
      </c>
      <c r="AB193" s="51">
        <f t="shared" si="65"/>
        <v>0</v>
      </c>
      <c r="AC193" s="44">
        <f t="shared" si="66"/>
        <v>0</v>
      </c>
      <c r="AD193" s="44">
        <f t="shared" si="67"/>
        <v>0</v>
      </c>
      <c r="AE193" s="44">
        <f t="shared" si="68"/>
        <v>0</v>
      </c>
      <c r="AF193" s="52" t="e">
        <f>HLOOKUP(I193,ElecAvoidedCostsWOCC!$A$5:$Q$50,G193+1,FALSE)</f>
        <v>#N/A</v>
      </c>
      <c r="AG193" s="44" t="e">
        <f t="shared" si="69"/>
        <v>#N/A</v>
      </c>
      <c r="AH193" s="52" t="e">
        <f>HLOOKUP(I193,ElecAvoidedCostsWOCC!$A$5:$Q$50,T193+1,FALSE)</f>
        <v>#N/A</v>
      </c>
      <c r="AI193" s="44" t="e">
        <f t="shared" si="70"/>
        <v>#N/A</v>
      </c>
      <c r="AJ193" s="44" t="e">
        <f t="shared" si="71"/>
        <v>#N/A</v>
      </c>
      <c r="AK193" s="44" t="e">
        <f>HLOOKUP(I193,ElecAvoidedCostsWOCC!$A$5:$Q$50,G193+1,FALSE)*J193*L193</f>
        <v>#N/A</v>
      </c>
      <c r="AL193" s="44" t="e">
        <f t="shared" si="72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3"/>
        <v>0</v>
      </c>
      <c r="AO193" s="47">
        <f t="shared" si="74"/>
        <v>0</v>
      </c>
      <c r="AP193" s="47" t="e">
        <f t="shared" si="75"/>
        <v>#DIV/0!</v>
      </c>
    </row>
    <row r="194" spans="2:42">
      <c r="B194" s="3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7"/>
        <v>0</v>
      </c>
      <c r="U194" s="47">
        <f t="shared" si="58"/>
        <v>0</v>
      </c>
      <c r="V194" s="48">
        <f t="shared" si="59"/>
        <v>0</v>
      </c>
      <c r="W194" s="49">
        <f t="shared" si="60"/>
        <v>0</v>
      </c>
      <c r="X194" s="44">
        <f t="shared" si="61"/>
        <v>0</v>
      </c>
      <c r="Y194" s="44">
        <f t="shared" si="62"/>
        <v>0</v>
      </c>
      <c r="Z194" s="44">
        <f t="shared" si="63"/>
        <v>0</v>
      </c>
      <c r="AA194" s="50">
        <f t="shared" si="64"/>
        <v>0</v>
      </c>
      <c r="AB194" s="51">
        <f t="shared" si="65"/>
        <v>0</v>
      </c>
      <c r="AC194" s="44">
        <f t="shared" si="66"/>
        <v>0</v>
      </c>
      <c r="AD194" s="44">
        <f t="shared" si="67"/>
        <v>0</v>
      </c>
      <c r="AE194" s="44">
        <f t="shared" si="68"/>
        <v>0</v>
      </c>
      <c r="AF194" s="52" t="e">
        <f>HLOOKUP(I194,ElecAvoidedCostsWOCC!$A$5:$Q$50,G194+1,FALSE)</f>
        <v>#N/A</v>
      </c>
      <c r="AG194" s="44" t="e">
        <f t="shared" si="69"/>
        <v>#N/A</v>
      </c>
      <c r="AH194" s="52" t="e">
        <f>HLOOKUP(I194,ElecAvoidedCostsWOCC!$A$5:$Q$50,T194+1,FALSE)</f>
        <v>#N/A</v>
      </c>
      <c r="AI194" s="44" t="e">
        <f t="shared" si="70"/>
        <v>#N/A</v>
      </c>
      <c r="AJ194" s="44" t="e">
        <f t="shared" si="71"/>
        <v>#N/A</v>
      </c>
      <c r="AK194" s="44" t="e">
        <f>HLOOKUP(I194,ElecAvoidedCostsWOCC!$A$5:$Q$50,G194+1,FALSE)*J194*L194</f>
        <v>#N/A</v>
      </c>
      <c r="AL194" s="44" t="e">
        <f t="shared" si="72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3"/>
        <v>0</v>
      </c>
      <c r="AO194" s="47">
        <f t="shared" si="74"/>
        <v>0</v>
      </c>
      <c r="AP194" s="47" t="e">
        <f t="shared" si="75"/>
        <v>#DIV/0!</v>
      </c>
    </row>
    <row r="195" spans="2:42">
      <c r="B195" s="3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7"/>
        <v>0</v>
      </c>
      <c r="U195" s="47">
        <f t="shared" si="58"/>
        <v>0</v>
      </c>
      <c r="V195" s="48">
        <f t="shared" si="59"/>
        <v>0</v>
      </c>
      <c r="W195" s="49">
        <f t="shared" si="60"/>
        <v>0</v>
      </c>
      <c r="X195" s="44">
        <f t="shared" si="61"/>
        <v>0</v>
      </c>
      <c r="Y195" s="44">
        <f t="shared" si="62"/>
        <v>0</v>
      </c>
      <c r="Z195" s="44">
        <f t="shared" si="63"/>
        <v>0</v>
      </c>
      <c r="AA195" s="50">
        <f t="shared" si="64"/>
        <v>0</v>
      </c>
      <c r="AB195" s="51">
        <f t="shared" si="65"/>
        <v>0</v>
      </c>
      <c r="AC195" s="44">
        <f t="shared" si="66"/>
        <v>0</v>
      </c>
      <c r="AD195" s="44">
        <f t="shared" si="67"/>
        <v>0</v>
      </c>
      <c r="AE195" s="44">
        <f t="shared" si="68"/>
        <v>0</v>
      </c>
      <c r="AF195" s="52" t="e">
        <f>HLOOKUP(I195,ElecAvoidedCostsWOCC!$A$5:$Q$50,G195+1,FALSE)</f>
        <v>#N/A</v>
      </c>
      <c r="AG195" s="44" t="e">
        <f t="shared" si="69"/>
        <v>#N/A</v>
      </c>
      <c r="AH195" s="52" t="e">
        <f>HLOOKUP(I195,ElecAvoidedCostsWOCC!$A$5:$Q$50,T195+1,FALSE)</f>
        <v>#N/A</v>
      </c>
      <c r="AI195" s="44" t="e">
        <f t="shared" si="70"/>
        <v>#N/A</v>
      </c>
      <c r="AJ195" s="44" t="e">
        <f t="shared" si="71"/>
        <v>#N/A</v>
      </c>
      <c r="AK195" s="44" t="e">
        <f>HLOOKUP(I195,ElecAvoidedCostsWOCC!$A$5:$Q$50,G195+1,FALSE)*J195*L195</f>
        <v>#N/A</v>
      </c>
      <c r="AL195" s="44" t="e">
        <f t="shared" si="72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3"/>
        <v>0</v>
      </c>
      <c r="AO195" s="47">
        <f t="shared" si="74"/>
        <v>0</v>
      </c>
      <c r="AP195" s="47" t="e">
        <f t="shared" si="75"/>
        <v>#DIV/0!</v>
      </c>
    </row>
    <row r="196" spans="2:42">
      <c r="B196" s="3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si="57"/>
        <v>0</v>
      </c>
      <c r="U196" s="47">
        <f t="shared" si="58"/>
        <v>0</v>
      </c>
      <c r="V196" s="48">
        <f t="shared" si="59"/>
        <v>0</v>
      </c>
      <c r="W196" s="49">
        <f t="shared" si="60"/>
        <v>0</v>
      </c>
      <c r="X196" s="44">
        <f t="shared" si="61"/>
        <v>0</v>
      </c>
      <c r="Y196" s="44">
        <f t="shared" si="62"/>
        <v>0</v>
      </c>
      <c r="Z196" s="44">
        <f t="shared" si="63"/>
        <v>0</v>
      </c>
      <c r="AA196" s="50">
        <f t="shared" si="64"/>
        <v>0</v>
      </c>
      <c r="AB196" s="51">
        <f t="shared" si="65"/>
        <v>0</v>
      </c>
      <c r="AC196" s="44">
        <f t="shared" si="66"/>
        <v>0</v>
      </c>
      <c r="AD196" s="44">
        <f t="shared" si="67"/>
        <v>0</v>
      </c>
      <c r="AE196" s="44">
        <f t="shared" si="68"/>
        <v>0</v>
      </c>
      <c r="AF196" s="52" t="e">
        <f>HLOOKUP(I196,ElecAvoidedCostsWOCC!$A$5:$Q$50,G196+1,FALSE)</f>
        <v>#N/A</v>
      </c>
      <c r="AG196" s="44" t="e">
        <f t="shared" si="69"/>
        <v>#N/A</v>
      </c>
      <c r="AH196" s="52" t="e">
        <f>HLOOKUP(I196,ElecAvoidedCostsWOCC!$A$5:$Q$50,T196+1,FALSE)</f>
        <v>#N/A</v>
      </c>
      <c r="AI196" s="44" t="e">
        <f t="shared" si="70"/>
        <v>#N/A</v>
      </c>
      <c r="AJ196" s="44" t="e">
        <f t="shared" si="71"/>
        <v>#N/A</v>
      </c>
      <c r="AK196" s="44" t="e">
        <f>HLOOKUP(I196,ElecAvoidedCostsWOCC!$A$5:$Q$50,G196+1,FALSE)*J196*L196</f>
        <v>#N/A</v>
      </c>
      <c r="AL196" s="44" t="e">
        <f t="shared" si="72"/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si="73"/>
        <v>0</v>
      </c>
      <c r="AO196" s="47">
        <f t="shared" si="74"/>
        <v>0</v>
      </c>
      <c r="AP196" s="47" t="e">
        <f t="shared" si="75"/>
        <v>#DIV/0!</v>
      </c>
    </row>
    <row r="197" spans="2:42">
      <c r="B197" s="3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57"/>
        <v>0</v>
      </c>
      <c r="U197" s="47">
        <f t="shared" si="58"/>
        <v>0</v>
      </c>
      <c r="V197" s="48">
        <f t="shared" si="59"/>
        <v>0</v>
      </c>
      <c r="W197" s="49">
        <f t="shared" si="60"/>
        <v>0</v>
      </c>
      <c r="X197" s="44">
        <f t="shared" si="61"/>
        <v>0</v>
      </c>
      <c r="Y197" s="44">
        <f t="shared" si="62"/>
        <v>0</v>
      </c>
      <c r="Z197" s="44">
        <f t="shared" si="63"/>
        <v>0</v>
      </c>
      <c r="AA197" s="50">
        <f t="shared" si="64"/>
        <v>0</v>
      </c>
      <c r="AB197" s="51">
        <f t="shared" si="65"/>
        <v>0</v>
      </c>
      <c r="AC197" s="44">
        <f t="shared" si="66"/>
        <v>0</v>
      </c>
      <c r="AD197" s="44">
        <f t="shared" si="67"/>
        <v>0</v>
      </c>
      <c r="AE197" s="44">
        <f t="shared" si="68"/>
        <v>0</v>
      </c>
      <c r="AF197" s="52" t="e">
        <f>HLOOKUP(I197,ElecAvoidedCostsWOCC!$A$5:$Q$50,G197+1,FALSE)</f>
        <v>#N/A</v>
      </c>
      <c r="AG197" s="44" t="e">
        <f t="shared" si="69"/>
        <v>#N/A</v>
      </c>
      <c r="AH197" s="52" t="e">
        <f>HLOOKUP(I197,ElecAvoidedCostsWOCC!$A$5:$Q$50,T197+1,FALSE)</f>
        <v>#N/A</v>
      </c>
      <c r="AI197" s="44" t="e">
        <f t="shared" si="70"/>
        <v>#N/A</v>
      </c>
      <c r="AJ197" s="44" t="e">
        <f t="shared" si="71"/>
        <v>#N/A</v>
      </c>
      <c r="AK197" s="44" t="e">
        <f>HLOOKUP(I197,ElecAvoidedCostsWOCC!$A$5:$Q$50,G197+1,FALSE)*J197*L197</f>
        <v>#N/A</v>
      </c>
      <c r="AL197" s="44" t="e">
        <f t="shared" si="72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73"/>
        <v>0</v>
      </c>
      <c r="AO197" s="47">
        <f t="shared" si="74"/>
        <v>0</v>
      </c>
      <c r="AP197" s="47" t="e">
        <f t="shared" si="75"/>
        <v>#DIV/0!</v>
      </c>
    </row>
    <row r="198" spans="2:42">
      <c r="B198" s="3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57"/>
        <v>0</v>
      </c>
      <c r="U198" s="47">
        <f t="shared" si="58"/>
        <v>0</v>
      </c>
      <c r="V198" s="48">
        <f t="shared" si="59"/>
        <v>0</v>
      </c>
      <c r="W198" s="49">
        <f t="shared" si="60"/>
        <v>0</v>
      </c>
      <c r="X198" s="44">
        <f t="shared" si="61"/>
        <v>0</v>
      </c>
      <c r="Y198" s="44">
        <f t="shared" si="62"/>
        <v>0</v>
      </c>
      <c r="Z198" s="44">
        <f t="shared" si="63"/>
        <v>0</v>
      </c>
      <c r="AA198" s="50">
        <f t="shared" si="64"/>
        <v>0</v>
      </c>
      <c r="AB198" s="51">
        <f t="shared" si="65"/>
        <v>0</v>
      </c>
      <c r="AC198" s="44">
        <f t="shared" si="66"/>
        <v>0</v>
      </c>
      <c r="AD198" s="44">
        <f t="shared" si="67"/>
        <v>0</v>
      </c>
      <c r="AE198" s="44">
        <f t="shared" si="68"/>
        <v>0</v>
      </c>
      <c r="AF198" s="52" t="e">
        <f>HLOOKUP(I198,ElecAvoidedCostsWOCC!$A$5:$Q$50,G198+1,FALSE)</f>
        <v>#N/A</v>
      </c>
      <c r="AG198" s="44" t="e">
        <f t="shared" si="69"/>
        <v>#N/A</v>
      </c>
      <c r="AH198" s="52" t="e">
        <f>HLOOKUP(I198,ElecAvoidedCostsWOCC!$A$5:$Q$50,T198+1,FALSE)</f>
        <v>#N/A</v>
      </c>
      <c r="AI198" s="44" t="e">
        <f t="shared" si="70"/>
        <v>#N/A</v>
      </c>
      <c r="AJ198" s="44" t="e">
        <f t="shared" si="71"/>
        <v>#N/A</v>
      </c>
      <c r="AK198" s="44" t="e">
        <f>HLOOKUP(I198,ElecAvoidedCostsWOCC!$A$5:$Q$50,G198+1,FALSE)*J198*L198</f>
        <v>#N/A</v>
      </c>
      <c r="AL198" s="44" t="e">
        <f t="shared" si="72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73"/>
        <v>0</v>
      </c>
      <c r="AO198" s="47">
        <f t="shared" si="74"/>
        <v>0</v>
      </c>
      <c r="AP198" s="47" t="e">
        <f t="shared" si="75"/>
        <v>#DIV/0!</v>
      </c>
    </row>
    <row r="199" spans="2:42">
      <c r="B199" s="3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57"/>
        <v>0</v>
      </c>
      <c r="U199" s="47">
        <f t="shared" si="58"/>
        <v>0</v>
      </c>
      <c r="V199" s="48">
        <f t="shared" si="59"/>
        <v>0</v>
      </c>
      <c r="W199" s="49">
        <f t="shared" si="60"/>
        <v>0</v>
      </c>
      <c r="X199" s="44">
        <f t="shared" si="61"/>
        <v>0</v>
      </c>
      <c r="Y199" s="44">
        <f t="shared" si="62"/>
        <v>0</v>
      </c>
      <c r="Z199" s="44">
        <f t="shared" si="63"/>
        <v>0</v>
      </c>
      <c r="AA199" s="50">
        <f t="shared" si="64"/>
        <v>0</v>
      </c>
      <c r="AB199" s="51">
        <f t="shared" si="65"/>
        <v>0</v>
      </c>
      <c r="AC199" s="44">
        <f t="shared" si="66"/>
        <v>0</v>
      </c>
      <c r="AD199" s="44">
        <f t="shared" si="67"/>
        <v>0</v>
      </c>
      <c r="AE199" s="44">
        <f t="shared" si="68"/>
        <v>0</v>
      </c>
      <c r="AF199" s="52" t="e">
        <f>HLOOKUP(I199,ElecAvoidedCostsWOCC!$A$5:$Q$50,G199+1,FALSE)</f>
        <v>#N/A</v>
      </c>
      <c r="AG199" s="44" t="e">
        <f t="shared" si="69"/>
        <v>#N/A</v>
      </c>
      <c r="AH199" s="52" t="e">
        <f>HLOOKUP(I199,ElecAvoidedCostsWOCC!$A$5:$Q$50,T199+1,FALSE)</f>
        <v>#N/A</v>
      </c>
      <c r="AI199" s="44" t="e">
        <f t="shared" si="70"/>
        <v>#N/A</v>
      </c>
      <c r="AJ199" s="44" t="e">
        <f t="shared" si="71"/>
        <v>#N/A</v>
      </c>
      <c r="AK199" s="44" t="e">
        <f>HLOOKUP(I199,ElecAvoidedCostsWOCC!$A$5:$Q$50,G199+1,FALSE)*J199*L199</f>
        <v>#N/A</v>
      </c>
      <c r="AL199" s="44" t="e">
        <f t="shared" si="72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73"/>
        <v>0</v>
      </c>
      <c r="AO199" s="47">
        <f t="shared" si="74"/>
        <v>0</v>
      </c>
      <c r="AP199" s="47" t="e">
        <f t="shared" si="75"/>
        <v>#DIV/0!</v>
      </c>
    </row>
    <row r="200" spans="2:42">
      <c r="B200" s="3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57"/>
        <v>0</v>
      </c>
      <c r="U200" s="47">
        <f t="shared" si="58"/>
        <v>0</v>
      </c>
      <c r="V200" s="48">
        <f t="shared" si="59"/>
        <v>0</v>
      </c>
      <c r="W200" s="49">
        <f t="shared" si="60"/>
        <v>0</v>
      </c>
      <c r="X200" s="44">
        <f t="shared" si="61"/>
        <v>0</v>
      </c>
      <c r="Y200" s="44">
        <f t="shared" si="62"/>
        <v>0</v>
      </c>
      <c r="Z200" s="44">
        <f t="shared" si="63"/>
        <v>0</v>
      </c>
      <c r="AA200" s="50">
        <f t="shared" si="64"/>
        <v>0</v>
      </c>
      <c r="AB200" s="51">
        <f t="shared" si="65"/>
        <v>0</v>
      </c>
      <c r="AC200" s="44">
        <f t="shared" si="66"/>
        <v>0</v>
      </c>
      <c r="AD200" s="44">
        <f t="shared" si="67"/>
        <v>0</v>
      </c>
      <c r="AE200" s="44">
        <f t="shared" si="68"/>
        <v>0</v>
      </c>
      <c r="AF200" s="52" t="e">
        <f>HLOOKUP(I200,ElecAvoidedCostsWOCC!$A$5:$Q$50,G200+1,FALSE)</f>
        <v>#N/A</v>
      </c>
      <c r="AG200" s="44" t="e">
        <f t="shared" si="69"/>
        <v>#N/A</v>
      </c>
      <c r="AH200" s="52" t="e">
        <f>HLOOKUP(I200,ElecAvoidedCostsWOCC!$A$5:$Q$50,T200+1,FALSE)</f>
        <v>#N/A</v>
      </c>
      <c r="AI200" s="44" t="e">
        <f t="shared" si="70"/>
        <v>#N/A</v>
      </c>
      <c r="AJ200" s="44" t="e">
        <f t="shared" si="71"/>
        <v>#N/A</v>
      </c>
      <c r="AK200" s="44" t="e">
        <f>HLOOKUP(I200,ElecAvoidedCostsWOCC!$A$5:$Q$50,G200+1,FALSE)*J200*L200</f>
        <v>#N/A</v>
      </c>
      <c r="AL200" s="44" t="e">
        <f t="shared" si="72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73"/>
        <v>0</v>
      </c>
      <c r="AO200" s="47">
        <f t="shared" si="74"/>
        <v>0</v>
      </c>
      <c r="AP200" s="47" t="e">
        <f t="shared" si="75"/>
        <v>#DIV/0!</v>
      </c>
    </row>
    <row r="201" spans="2:42">
      <c r="B201" s="3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57"/>
        <v>0</v>
      </c>
      <c r="U201" s="47">
        <f t="shared" si="58"/>
        <v>0</v>
      </c>
      <c r="V201" s="48">
        <f t="shared" si="59"/>
        <v>0</v>
      </c>
      <c r="W201" s="49">
        <f t="shared" si="60"/>
        <v>0</v>
      </c>
      <c r="X201" s="44">
        <f t="shared" si="61"/>
        <v>0</v>
      </c>
      <c r="Y201" s="44">
        <f t="shared" si="62"/>
        <v>0</v>
      </c>
      <c r="Z201" s="44">
        <f t="shared" si="63"/>
        <v>0</v>
      </c>
      <c r="AA201" s="50">
        <f t="shared" si="64"/>
        <v>0</v>
      </c>
      <c r="AB201" s="51">
        <f t="shared" si="65"/>
        <v>0</v>
      </c>
      <c r="AC201" s="44">
        <f t="shared" si="66"/>
        <v>0</v>
      </c>
      <c r="AD201" s="44">
        <f t="shared" si="67"/>
        <v>0</v>
      </c>
      <c r="AE201" s="44">
        <f t="shared" si="68"/>
        <v>0</v>
      </c>
      <c r="AF201" s="52" t="e">
        <f>HLOOKUP(I201,ElecAvoidedCostsWOCC!$A$5:$Q$50,G201+1,FALSE)</f>
        <v>#N/A</v>
      </c>
      <c r="AG201" s="44" t="e">
        <f t="shared" si="69"/>
        <v>#N/A</v>
      </c>
      <c r="AH201" s="52" t="e">
        <f>HLOOKUP(I201,ElecAvoidedCostsWOCC!$A$5:$Q$50,T201+1,FALSE)</f>
        <v>#N/A</v>
      </c>
      <c r="AI201" s="44" t="e">
        <f t="shared" si="70"/>
        <v>#N/A</v>
      </c>
      <c r="AJ201" s="44" t="e">
        <f t="shared" si="71"/>
        <v>#N/A</v>
      </c>
      <c r="AK201" s="44" t="e">
        <f>HLOOKUP(I201,ElecAvoidedCostsWOCC!$A$5:$Q$50,G201+1,FALSE)*J201*L201</f>
        <v>#N/A</v>
      </c>
      <c r="AL201" s="44" t="e">
        <f t="shared" si="72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73"/>
        <v>0</v>
      </c>
      <c r="AO201" s="47">
        <f t="shared" si="74"/>
        <v>0</v>
      </c>
      <c r="AP201" s="47" t="e">
        <f t="shared" si="75"/>
        <v>#DIV/0!</v>
      </c>
    </row>
    <row r="202" spans="2:42">
      <c r="B202" s="3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57"/>
        <v>0</v>
      </c>
      <c r="U202" s="47">
        <f t="shared" si="58"/>
        <v>0</v>
      </c>
      <c r="V202" s="48">
        <f t="shared" si="59"/>
        <v>0</v>
      </c>
      <c r="W202" s="49">
        <f t="shared" si="60"/>
        <v>0</v>
      </c>
      <c r="X202" s="44">
        <f t="shared" si="61"/>
        <v>0</v>
      </c>
      <c r="Y202" s="44">
        <f t="shared" si="62"/>
        <v>0</v>
      </c>
      <c r="Z202" s="44">
        <f t="shared" si="63"/>
        <v>0</v>
      </c>
      <c r="AA202" s="50">
        <f t="shared" si="64"/>
        <v>0</v>
      </c>
      <c r="AB202" s="51">
        <f t="shared" si="65"/>
        <v>0</v>
      </c>
      <c r="AC202" s="44">
        <f t="shared" si="66"/>
        <v>0</v>
      </c>
      <c r="AD202" s="44">
        <f t="shared" si="67"/>
        <v>0</v>
      </c>
      <c r="AE202" s="44">
        <f t="shared" si="68"/>
        <v>0</v>
      </c>
      <c r="AF202" s="52" t="e">
        <f>HLOOKUP(I202,ElecAvoidedCostsWOCC!$A$5:$Q$50,G202+1,FALSE)</f>
        <v>#N/A</v>
      </c>
      <c r="AG202" s="44" t="e">
        <f t="shared" si="69"/>
        <v>#N/A</v>
      </c>
      <c r="AH202" s="52" t="e">
        <f>HLOOKUP(I202,ElecAvoidedCostsWOCC!$A$5:$Q$50,T202+1,FALSE)</f>
        <v>#N/A</v>
      </c>
      <c r="AI202" s="44" t="e">
        <f t="shared" si="70"/>
        <v>#N/A</v>
      </c>
      <c r="AJ202" s="44" t="e">
        <f t="shared" si="71"/>
        <v>#N/A</v>
      </c>
      <c r="AK202" s="44" t="e">
        <f>HLOOKUP(I202,ElecAvoidedCostsWOCC!$A$5:$Q$50,G202+1,FALSE)*J202*L202</f>
        <v>#N/A</v>
      </c>
      <c r="AL202" s="44" t="e">
        <f t="shared" si="72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73"/>
        <v>0</v>
      </c>
      <c r="AO202" s="47">
        <f t="shared" si="74"/>
        <v>0</v>
      </c>
      <c r="AP202" s="47" t="e">
        <f t="shared" si="75"/>
        <v>#DIV/0!</v>
      </c>
    </row>
    <row r="203" spans="2:42">
      <c r="B203" s="3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57"/>
        <v>0</v>
      </c>
      <c r="U203" s="47">
        <f t="shared" si="58"/>
        <v>0</v>
      </c>
      <c r="V203" s="48">
        <f t="shared" si="59"/>
        <v>0</v>
      </c>
      <c r="W203" s="49">
        <f t="shared" si="60"/>
        <v>0</v>
      </c>
      <c r="X203" s="44">
        <f t="shared" si="61"/>
        <v>0</v>
      </c>
      <c r="Y203" s="44">
        <f t="shared" si="62"/>
        <v>0</v>
      </c>
      <c r="Z203" s="44">
        <f t="shared" si="63"/>
        <v>0</v>
      </c>
      <c r="AA203" s="50">
        <f t="shared" si="64"/>
        <v>0</v>
      </c>
      <c r="AB203" s="51">
        <f t="shared" si="65"/>
        <v>0</v>
      </c>
      <c r="AC203" s="44">
        <f t="shared" si="66"/>
        <v>0</v>
      </c>
      <c r="AD203" s="44">
        <f t="shared" si="67"/>
        <v>0</v>
      </c>
      <c r="AE203" s="44">
        <f t="shared" si="68"/>
        <v>0</v>
      </c>
      <c r="AF203" s="52" t="e">
        <f>HLOOKUP(I203,ElecAvoidedCostsWOCC!$A$5:$Q$50,G203+1,FALSE)</f>
        <v>#N/A</v>
      </c>
      <c r="AG203" s="44" t="e">
        <f t="shared" si="69"/>
        <v>#N/A</v>
      </c>
      <c r="AH203" s="52" t="e">
        <f>HLOOKUP(I203,ElecAvoidedCostsWOCC!$A$5:$Q$50,T203+1,FALSE)</f>
        <v>#N/A</v>
      </c>
      <c r="AI203" s="44" t="e">
        <f t="shared" si="70"/>
        <v>#N/A</v>
      </c>
      <c r="AJ203" s="44" t="e">
        <f t="shared" si="71"/>
        <v>#N/A</v>
      </c>
      <c r="AK203" s="44" t="e">
        <f>HLOOKUP(I203,ElecAvoidedCostsWOCC!$A$5:$Q$50,G203+1,FALSE)*J203*L203</f>
        <v>#N/A</v>
      </c>
      <c r="AL203" s="44" t="e">
        <f t="shared" si="72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73"/>
        <v>0</v>
      </c>
      <c r="AO203" s="47">
        <f t="shared" si="74"/>
        <v>0</v>
      </c>
      <c r="AP203" s="47" t="e">
        <f t="shared" si="75"/>
        <v>#DIV/0!</v>
      </c>
    </row>
    <row r="204" spans="2:42">
      <c r="B204" s="3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57"/>
        <v>0</v>
      </c>
      <c r="U204" s="47">
        <f t="shared" si="58"/>
        <v>0</v>
      </c>
      <c r="V204" s="48">
        <f t="shared" si="59"/>
        <v>0</v>
      </c>
      <c r="W204" s="49">
        <f t="shared" si="60"/>
        <v>0</v>
      </c>
      <c r="X204" s="44">
        <f t="shared" si="61"/>
        <v>0</v>
      </c>
      <c r="Y204" s="44">
        <f t="shared" si="62"/>
        <v>0</v>
      </c>
      <c r="Z204" s="44">
        <f t="shared" si="63"/>
        <v>0</v>
      </c>
      <c r="AA204" s="50">
        <f t="shared" si="64"/>
        <v>0</v>
      </c>
      <c r="AB204" s="51">
        <f t="shared" si="65"/>
        <v>0</v>
      </c>
      <c r="AC204" s="44">
        <f t="shared" si="66"/>
        <v>0</v>
      </c>
      <c r="AD204" s="44">
        <f t="shared" si="67"/>
        <v>0</v>
      </c>
      <c r="AE204" s="44">
        <f t="shared" si="68"/>
        <v>0</v>
      </c>
      <c r="AF204" s="52" t="e">
        <f>HLOOKUP(I204,ElecAvoidedCostsWOCC!$A$5:$Q$50,G204+1,FALSE)</f>
        <v>#N/A</v>
      </c>
      <c r="AG204" s="44" t="e">
        <f t="shared" si="69"/>
        <v>#N/A</v>
      </c>
      <c r="AH204" s="52" t="e">
        <f>HLOOKUP(I204,ElecAvoidedCostsWOCC!$A$5:$Q$50,T204+1,FALSE)</f>
        <v>#N/A</v>
      </c>
      <c r="AI204" s="44" t="e">
        <f t="shared" si="70"/>
        <v>#N/A</v>
      </c>
      <c r="AJ204" s="44" t="e">
        <f t="shared" si="71"/>
        <v>#N/A</v>
      </c>
      <c r="AK204" s="44" t="e">
        <f>HLOOKUP(I204,ElecAvoidedCostsWOCC!$A$5:$Q$50,G204+1,FALSE)*J204*L204</f>
        <v>#N/A</v>
      </c>
      <c r="AL204" s="44" t="e">
        <f t="shared" si="72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73"/>
        <v>0</v>
      </c>
      <c r="AO204" s="47">
        <f t="shared" si="74"/>
        <v>0</v>
      </c>
      <c r="AP204" s="47" t="e">
        <f t="shared" si="75"/>
        <v>#DIV/0!</v>
      </c>
    </row>
    <row r="205" spans="2:42">
      <c r="B205" s="3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57"/>
        <v>0</v>
      </c>
      <c r="U205" s="47">
        <f t="shared" si="58"/>
        <v>0</v>
      </c>
      <c r="V205" s="48">
        <f t="shared" si="59"/>
        <v>0</v>
      </c>
      <c r="W205" s="49">
        <f t="shared" si="60"/>
        <v>0</v>
      </c>
      <c r="X205" s="44">
        <f t="shared" si="61"/>
        <v>0</v>
      </c>
      <c r="Y205" s="44">
        <f t="shared" si="62"/>
        <v>0</v>
      </c>
      <c r="Z205" s="44">
        <f t="shared" si="63"/>
        <v>0</v>
      </c>
      <c r="AA205" s="50">
        <f t="shared" si="64"/>
        <v>0</v>
      </c>
      <c r="AB205" s="51">
        <f t="shared" si="65"/>
        <v>0</v>
      </c>
      <c r="AC205" s="44">
        <f t="shared" si="66"/>
        <v>0</v>
      </c>
      <c r="AD205" s="44">
        <f t="shared" si="67"/>
        <v>0</v>
      </c>
      <c r="AE205" s="44">
        <f t="shared" si="68"/>
        <v>0</v>
      </c>
      <c r="AF205" s="52" t="e">
        <f>HLOOKUP(I205,ElecAvoidedCostsWOCC!$A$5:$Q$50,G205+1,FALSE)</f>
        <v>#N/A</v>
      </c>
      <c r="AG205" s="44" t="e">
        <f t="shared" si="69"/>
        <v>#N/A</v>
      </c>
      <c r="AH205" s="52" t="e">
        <f>HLOOKUP(I205,ElecAvoidedCostsWOCC!$A$5:$Q$50,T205+1,FALSE)</f>
        <v>#N/A</v>
      </c>
      <c r="AI205" s="44" t="e">
        <f t="shared" si="70"/>
        <v>#N/A</v>
      </c>
      <c r="AJ205" s="44" t="e">
        <f t="shared" si="71"/>
        <v>#N/A</v>
      </c>
      <c r="AK205" s="44" t="e">
        <f>HLOOKUP(I205,ElecAvoidedCostsWOCC!$A$5:$Q$50,G205+1,FALSE)*J205*L205</f>
        <v>#N/A</v>
      </c>
      <c r="AL205" s="44" t="e">
        <f t="shared" si="72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73"/>
        <v>0</v>
      </c>
      <c r="AO205" s="47">
        <f t="shared" si="74"/>
        <v>0</v>
      </c>
      <c r="AP205" s="47" t="e">
        <f t="shared" si="75"/>
        <v>#DIV/0!</v>
      </c>
    </row>
    <row r="206" spans="2:42">
      <c r="B206" s="3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57"/>
        <v>0</v>
      </c>
      <c r="U206" s="47">
        <f t="shared" si="58"/>
        <v>0</v>
      </c>
      <c r="V206" s="48">
        <f t="shared" si="59"/>
        <v>0</v>
      </c>
      <c r="W206" s="49">
        <f t="shared" si="60"/>
        <v>0</v>
      </c>
      <c r="X206" s="44">
        <f t="shared" si="61"/>
        <v>0</v>
      </c>
      <c r="Y206" s="44">
        <f t="shared" si="62"/>
        <v>0</v>
      </c>
      <c r="Z206" s="44">
        <f t="shared" si="63"/>
        <v>0</v>
      </c>
      <c r="AA206" s="50">
        <f t="shared" si="64"/>
        <v>0</v>
      </c>
      <c r="AB206" s="51">
        <f t="shared" si="65"/>
        <v>0</v>
      </c>
      <c r="AC206" s="44">
        <f t="shared" si="66"/>
        <v>0</v>
      </c>
      <c r="AD206" s="44">
        <f t="shared" si="67"/>
        <v>0</v>
      </c>
      <c r="AE206" s="44">
        <f t="shared" si="68"/>
        <v>0</v>
      </c>
      <c r="AF206" s="52" t="e">
        <f>HLOOKUP(I206,ElecAvoidedCostsWOCC!$A$5:$Q$50,G206+1,FALSE)</f>
        <v>#N/A</v>
      </c>
      <c r="AG206" s="44" t="e">
        <f t="shared" si="69"/>
        <v>#N/A</v>
      </c>
      <c r="AH206" s="52" t="e">
        <f>HLOOKUP(I206,ElecAvoidedCostsWOCC!$A$5:$Q$50,T206+1,FALSE)</f>
        <v>#N/A</v>
      </c>
      <c r="AI206" s="44" t="e">
        <f t="shared" si="70"/>
        <v>#N/A</v>
      </c>
      <c r="AJ206" s="44" t="e">
        <f t="shared" si="71"/>
        <v>#N/A</v>
      </c>
      <c r="AK206" s="44" t="e">
        <f>HLOOKUP(I206,ElecAvoidedCostsWOCC!$A$5:$Q$50,G206+1,FALSE)*J206*L206</f>
        <v>#N/A</v>
      </c>
      <c r="AL206" s="44" t="e">
        <f t="shared" si="72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73"/>
        <v>0</v>
      </c>
      <c r="AO206" s="47">
        <f t="shared" si="74"/>
        <v>0</v>
      </c>
      <c r="AP206" s="47" t="e">
        <f t="shared" si="75"/>
        <v>#DIV/0!</v>
      </c>
    </row>
    <row r="207" spans="2:42">
      <c r="B207" s="3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57"/>
        <v>0</v>
      </c>
      <c r="U207" s="47">
        <f t="shared" si="58"/>
        <v>0</v>
      </c>
      <c r="V207" s="48">
        <f t="shared" si="59"/>
        <v>0</v>
      </c>
      <c r="W207" s="49">
        <f t="shared" si="60"/>
        <v>0</v>
      </c>
      <c r="X207" s="44">
        <f t="shared" si="61"/>
        <v>0</v>
      </c>
      <c r="Y207" s="44">
        <f t="shared" si="62"/>
        <v>0</v>
      </c>
      <c r="Z207" s="44">
        <f t="shared" si="63"/>
        <v>0</v>
      </c>
      <c r="AA207" s="50">
        <f t="shared" si="64"/>
        <v>0</v>
      </c>
      <c r="AB207" s="51">
        <f t="shared" si="65"/>
        <v>0</v>
      </c>
      <c r="AC207" s="44">
        <f t="shared" si="66"/>
        <v>0</v>
      </c>
      <c r="AD207" s="44">
        <f t="shared" si="67"/>
        <v>0</v>
      </c>
      <c r="AE207" s="44">
        <f t="shared" si="68"/>
        <v>0</v>
      </c>
      <c r="AF207" s="52" t="e">
        <f>HLOOKUP(I207,ElecAvoidedCostsWOCC!$A$5:$Q$50,G207+1,FALSE)</f>
        <v>#N/A</v>
      </c>
      <c r="AG207" s="44" t="e">
        <f t="shared" si="69"/>
        <v>#N/A</v>
      </c>
      <c r="AH207" s="52" t="e">
        <f>HLOOKUP(I207,ElecAvoidedCostsWOCC!$A$5:$Q$50,T207+1,FALSE)</f>
        <v>#N/A</v>
      </c>
      <c r="AI207" s="44" t="e">
        <f t="shared" si="70"/>
        <v>#N/A</v>
      </c>
      <c r="AJ207" s="44" t="e">
        <f t="shared" si="71"/>
        <v>#N/A</v>
      </c>
      <c r="AK207" s="44" t="e">
        <f>HLOOKUP(I207,ElecAvoidedCostsWOCC!$A$5:$Q$50,G207+1,FALSE)*J207*L207</f>
        <v>#N/A</v>
      </c>
      <c r="AL207" s="44" t="e">
        <f t="shared" si="72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73"/>
        <v>0</v>
      </c>
      <c r="AO207" s="47">
        <f t="shared" si="74"/>
        <v>0</v>
      </c>
      <c r="AP207" s="47" t="e">
        <f t="shared" si="75"/>
        <v>#DIV/0!</v>
      </c>
    </row>
    <row r="208" spans="2:42">
      <c r="B208" s="3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57"/>
        <v>0</v>
      </c>
      <c r="U208" s="47">
        <f t="shared" si="58"/>
        <v>0</v>
      </c>
      <c r="V208" s="48">
        <f t="shared" si="59"/>
        <v>0</v>
      </c>
      <c r="W208" s="49">
        <f t="shared" si="60"/>
        <v>0</v>
      </c>
      <c r="X208" s="44">
        <f t="shared" si="61"/>
        <v>0</v>
      </c>
      <c r="Y208" s="44">
        <f t="shared" si="62"/>
        <v>0</v>
      </c>
      <c r="Z208" s="44">
        <f t="shared" si="63"/>
        <v>0</v>
      </c>
      <c r="AA208" s="50">
        <f t="shared" si="64"/>
        <v>0</v>
      </c>
      <c r="AB208" s="51">
        <f t="shared" si="65"/>
        <v>0</v>
      </c>
      <c r="AC208" s="44">
        <f t="shared" si="66"/>
        <v>0</v>
      </c>
      <c r="AD208" s="44">
        <f t="shared" si="67"/>
        <v>0</v>
      </c>
      <c r="AE208" s="44">
        <f t="shared" si="68"/>
        <v>0</v>
      </c>
      <c r="AF208" s="52" t="e">
        <f>HLOOKUP(I208,ElecAvoidedCostsWOCC!$A$5:$Q$50,G208+1,FALSE)</f>
        <v>#N/A</v>
      </c>
      <c r="AG208" s="44" t="e">
        <f t="shared" si="69"/>
        <v>#N/A</v>
      </c>
      <c r="AH208" s="52" t="e">
        <f>HLOOKUP(I208,ElecAvoidedCostsWOCC!$A$5:$Q$50,T208+1,FALSE)</f>
        <v>#N/A</v>
      </c>
      <c r="AI208" s="44" t="e">
        <f t="shared" si="70"/>
        <v>#N/A</v>
      </c>
      <c r="AJ208" s="44" t="e">
        <f t="shared" si="71"/>
        <v>#N/A</v>
      </c>
      <c r="AK208" s="44" t="e">
        <f>HLOOKUP(I208,ElecAvoidedCostsWOCC!$A$5:$Q$50,G208+1,FALSE)*J208*L208</f>
        <v>#N/A</v>
      </c>
      <c r="AL208" s="44" t="e">
        <f t="shared" si="72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73"/>
        <v>0</v>
      </c>
      <c r="AO208" s="47">
        <f t="shared" si="74"/>
        <v>0</v>
      </c>
      <c r="AP208" s="47" t="e">
        <f t="shared" si="75"/>
        <v>#DIV/0!</v>
      </c>
    </row>
    <row r="209" spans="2:42">
      <c r="B209" s="3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57"/>
        <v>0</v>
      </c>
      <c r="U209" s="47">
        <f t="shared" si="58"/>
        <v>0</v>
      </c>
      <c r="V209" s="48">
        <f t="shared" si="59"/>
        <v>0</v>
      </c>
      <c r="W209" s="49">
        <f t="shared" si="60"/>
        <v>0</v>
      </c>
      <c r="X209" s="44">
        <f t="shared" si="61"/>
        <v>0</v>
      </c>
      <c r="Y209" s="44">
        <f t="shared" si="62"/>
        <v>0</v>
      </c>
      <c r="Z209" s="44">
        <f t="shared" si="63"/>
        <v>0</v>
      </c>
      <c r="AA209" s="50">
        <f t="shared" si="64"/>
        <v>0</v>
      </c>
      <c r="AB209" s="51">
        <f t="shared" si="65"/>
        <v>0</v>
      </c>
      <c r="AC209" s="44">
        <f t="shared" si="66"/>
        <v>0</v>
      </c>
      <c r="AD209" s="44">
        <f t="shared" si="67"/>
        <v>0</v>
      </c>
      <c r="AE209" s="44">
        <f t="shared" si="68"/>
        <v>0</v>
      </c>
      <c r="AF209" s="52" t="e">
        <f>HLOOKUP(I209,ElecAvoidedCostsWOCC!$A$5:$Q$50,G209+1,FALSE)</f>
        <v>#N/A</v>
      </c>
      <c r="AG209" s="44" t="e">
        <f t="shared" si="69"/>
        <v>#N/A</v>
      </c>
      <c r="AH209" s="52" t="e">
        <f>HLOOKUP(I209,ElecAvoidedCostsWOCC!$A$5:$Q$50,T209+1,FALSE)</f>
        <v>#N/A</v>
      </c>
      <c r="AI209" s="44" t="e">
        <f t="shared" si="70"/>
        <v>#N/A</v>
      </c>
      <c r="AJ209" s="44" t="e">
        <f t="shared" si="71"/>
        <v>#N/A</v>
      </c>
      <c r="AK209" s="44" t="e">
        <f>HLOOKUP(I209,ElecAvoidedCostsWOCC!$A$5:$Q$50,G209+1,FALSE)*J209*L209</f>
        <v>#N/A</v>
      </c>
      <c r="AL209" s="44" t="e">
        <f t="shared" si="72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73"/>
        <v>0</v>
      </c>
      <c r="AO209" s="47">
        <f t="shared" si="74"/>
        <v>0</v>
      </c>
      <c r="AP209" s="47" t="e">
        <f t="shared" si="75"/>
        <v>#DIV/0!</v>
      </c>
    </row>
    <row r="210" spans="2:42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57"/>
        <v>0</v>
      </c>
      <c r="U210" s="47">
        <f t="shared" si="58"/>
        <v>0</v>
      </c>
      <c r="V210" s="48">
        <f t="shared" si="59"/>
        <v>0</v>
      </c>
      <c r="W210" s="49">
        <f t="shared" si="60"/>
        <v>0</v>
      </c>
      <c r="X210" s="44">
        <f t="shared" si="61"/>
        <v>0</v>
      </c>
      <c r="Y210" s="44">
        <f t="shared" si="62"/>
        <v>0</v>
      </c>
      <c r="Z210" s="44">
        <f t="shared" si="63"/>
        <v>0</v>
      </c>
      <c r="AA210" s="50">
        <f t="shared" si="64"/>
        <v>0</v>
      </c>
      <c r="AB210" s="51">
        <f t="shared" si="65"/>
        <v>0</v>
      </c>
      <c r="AC210" s="44">
        <f t="shared" si="66"/>
        <v>0</v>
      </c>
      <c r="AD210" s="44">
        <f t="shared" si="67"/>
        <v>0</v>
      </c>
      <c r="AE210" s="44">
        <f t="shared" si="68"/>
        <v>0</v>
      </c>
      <c r="AF210" s="52" t="e">
        <f>HLOOKUP(I210,ElecAvoidedCostsWOCC!$A$5:$Q$50,G210+1,FALSE)</f>
        <v>#N/A</v>
      </c>
      <c r="AG210" s="44" t="e">
        <f t="shared" si="69"/>
        <v>#N/A</v>
      </c>
      <c r="AH210" s="52" t="e">
        <f>HLOOKUP(I210,ElecAvoidedCostsWOCC!$A$5:$Q$50,T210+1,FALSE)</f>
        <v>#N/A</v>
      </c>
      <c r="AI210" s="44" t="e">
        <f t="shared" si="70"/>
        <v>#N/A</v>
      </c>
      <c r="AJ210" s="44" t="e">
        <f t="shared" si="71"/>
        <v>#N/A</v>
      </c>
      <c r="AK210" s="44" t="e">
        <f>HLOOKUP(I210,ElecAvoidedCostsWOCC!$A$5:$Q$50,G210+1,FALSE)*J210*L210</f>
        <v>#N/A</v>
      </c>
      <c r="AL210" s="44" t="e">
        <f t="shared" si="72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73"/>
        <v>0</v>
      </c>
      <c r="AO210" s="47">
        <f t="shared" si="74"/>
        <v>0</v>
      </c>
      <c r="AP210" s="47" t="e">
        <f t="shared" si="75"/>
        <v>#DIV/0!</v>
      </c>
    </row>
    <row r="211" spans="2:42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57"/>
        <v>0</v>
      </c>
      <c r="U211" s="47">
        <f t="shared" si="58"/>
        <v>0</v>
      </c>
      <c r="V211" s="48">
        <f t="shared" si="59"/>
        <v>0</v>
      </c>
      <c r="W211" s="49">
        <f t="shared" si="60"/>
        <v>0</v>
      </c>
      <c r="X211" s="44">
        <f t="shared" si="61"/>
        <v>0</v>
      </c>
      <c r="Y211" s="44">
        <f t="shared" si="62"/>
        <v>0</v>
      </c>
      <c r="Z211" s="44">
        <f t="shared" si="63"/>
        <v>0</v>
      </c>
      <c r="AA211" s="50">
        <f t="shared" si="64"/>
        <v>0</v>
      </c>
      <c r="AB211" s="51">
        <f t="shared" si="65"/>
        <v>0</v>
      </c>
      <c r="AC211" s="44">
        <f t="shared" si="66"/>
        <v>0</v>
      </c>
      <c r="AD211" s="44">
        <f t="shared" si="67"/>
        <v>0</v>
      </c>
      <c r="AE211" s="44">
        <f t="shared" si="68"/>
        <v>0</v>
      </c>
      <c r="AF211" s="52" t="e">
        <f>HLOOKUP(I211,ElecAvoidedCostsWOCC!$A$5:$Q$50,G211+1,FALSE)</f>
        <v>#N/A</v>
      </c>
      <c r="AG211" s="44" t="e">
        <f t="shared" si="69"/>
        <v>#N/A</v>
      </c>
      <c r="AH211" s="52" t="e">
        <f>HLOOKUP(I211,ElecAvoidedCostsWOCC!$A$5:$Q$50,T211+1,FALSE)</f>
        <v>#N/A</v>
      </c>
      <c r="AI211" s="44" t="e">
        <f t="shared" si="70"/>
        <v>#N/A</v>
      </c>
      <c r="AJ211" s="44" t="e">
        <f t="shared" si="71"/>
        <v>#N/A</v>
      </c>
      <c r="AK211" s="44" t="e">
        <f>HLOOKUP(I211,ElecAvoidedCostsWOCC!$A$5:$Q$50,G211+1,FALSE)*J211*L211</f>
        <v>#N/A</v>
      </c>
      <c r="AL211" s="44" t="e">
        <f t="shared" si="72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73"/>
        <v>0</v>
      </c>
      <c r="AO211" s="47">
        <f t="shared" si="74"/>
        <v>0</v>
      </c>
      <c r="AP211" s="47" t="e">
        <f t="shared" si="75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57"/>
        <v>0</v>
      </c>
      <c r="U212" s="47">
        <f t="shared" si="58"/>
        <v>0</v>
      </c>
      <c r="V212" s="48">
        <f t="shared" si="59"/>
        <v>0</v>
      </c>
      <c r="W212" s="49">
        <f t="shared" si="60"/>
        <v>0</v>
      </c>
      <c r="X212" s="44">
        <f t="shared" si="61"/>
        <v>0</v>
      </c>
      <c r="Y212" s="44">
        <f t="shared" si="62"/>
        <v>0</v>
      </c>
      <c r="Z212" s="44">
        <f t="shared" si="63"/>
        <v>0</v>
      </c>
      <c r="AA212" s="50">
        <f t="shared" si="64"/>
        <v>0</v>
      </c>
      <c r="AB212" s="51">
        <f t="shared" si="65"/>
        <v>0</v>
      </c>
      <c r="AC212" s="44">
        <f t="shared" si="66"/>
        <v>0</v>
      </c>
      <c r="AD212" s="44">
        <f t="shared" si="67"/>
        <v>0</v>
      </c>
      <c r="AE212" s="44">
        <f t="shared" si="68"/>
        <v>0</v>
      </c>
      <c r="AF212" s="52" t="e">
        <f>HLOOKUP(I212,ElecAvoidedCostsWOCC!$A$5:$Q$50,G212+1,FALSE)</f>
        <v>#N/A</v>
      </c>
      <c r="AG212" s="44" t="e">
        <f t="shared" si="69"/>
        <v>#N/A</v>
      </c>
      <c r="AH212" s="52" t="e">
        <f>HLOOKUP(I212,ElecAvoidedCostsWOCC!$A$5:$Q$50,T212+1,FALSE)</f>
        <v>#N/A</v>
      </c>
      <c r="AI212" s="44" t="e">
        <f t="shared" si="70"/>
        <v>#N/A</v>
      </c>
      <c r="AJ212" s="44" t="e">
        <f t="shared" si="71"/>
        <v>#N/A</v>
      </c>
      <c r="AK212" s="44" t="e">
        <f>HLOOKUP(I212,ElecAvoidedCostsWOCC!$A$5:$Q$50,G212+1,FALSE)*J212*L212</f>
        <v>#N/A</v>
      </c>
      <c r="AL212" s="44" t="e">
        <f t="shared" si="72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73"/>
        <v>0</v>
      </c>
      <c r="AO212" s="47">
        <f t="shared" si="74"/>
        <v>0</v>
      </c>
      <c r="AP212" s="47" t="e">
        <f t="shared" si="75"/>
        <v>#DIV/0!</v>
      </c>
    </row>
    <row r="213" spans="2:42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57"/>
        <v>0</v>
      </c>
      <c r="U213" s="47">
        <f t="shared" si="58"/>
        <v>0</v>
      </c>
      <c r="V213" s="48">
        <f t="shared" si="59"/>
        <v>0</v>
      </c>
      <c r="W213" s="49">
        <f t="shared" si="60"/>
        <v>0</v>
      </c>
      <c r="X213" s="44">
        <f t="shared" si="61"/>
        <v>0</v>
      </c>
      <c r="Y213" s="44">
        <f t="shared" si="62"/>
        <v>0</v>
      </c>
      <c r="Z213" s="44">
        <f t="shared" si="63"/>
        <v>0</v>
      </c>
      <c r="AA213" s="50">
        <f t="shared" si="64"/>
        <v>0</v>
      </c>
      <c r="AB213" s="51">
        <f t="shared" si="65"/>
        <v>0</v>
      </c>
      <c r="AC213" s="44">
        <f t="shared" si="66"/>
        <v>0</v>
      </c>
      <c r="AD213" s="44">
        <f t="shared" si="67"/>
        <v>0</v>
      </c>
      <c r="AE213" s="44">
        <f t="shared" si="68"/>
        <v>0</v>
      </c>
      <c r="AF213" s="52" t="e">
        <f>HLOOKUP(I213,ElecAvoidedCostsWOCC!$A$5:$Q$50,G213+1,FALSE)</f>
        <v>#N/A</v>
      </c>
      <c r="AG213" s="44" t="e">
        <f t="shared" si="69"/>
        <v>#N/A</v>
      </c>
      <c r="AH213" s="52" t="e">
        <f>HLOOKUP(I213,ElecAvoidedCostsWOCC!$A$5:$Q$50,T213+1,FALSE)</f>
        <v>#N/A</v>
      </c>
      <c r="AI213" s="44" t="e">
        <f t="shared" si="70"/>
        <v>#N/A</v>
      </c>
      <c r="AJ213" s="44" t="e">
        <f t="shared" si="71"/>
        <v>#N/A</v>
      </c>
      <c r="AK213" s="44" t="e">
        <f>HLOOKUP(I213,ElecAvoidedCostsWOCC!$A$5:$Q$50,G213+1,FALSE)*J213*L213</f>
        <v>#N/A</v>
      </c>
      <c r="AL213" s="44" t="e">
        <f t="shared" si="72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73"/>
        <v>0</v>
      </c>
      <c r="AO213" s="47">
        <f t="shared" si="74"/>
        <v>0</v>
      </c>
      <c r="AP213" s="47" t="e">
        <f t="shared" si="75"/>
        <v>#DIV/0!</v>
      </c>
    </row>
    <row r="214" spans="2:42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57"/>
        <v>0</v>
      </c>
      <c r="U214" s="47">
        <f t="shared" si="58"/>
        <v>0</v>
      </c>
      <c r="V214" s="48">
        <f t="shared" si="59"/>
        <v>0</v>
      </c>
      <c r="W214" s="49">
        <f t="shared" si="60"/>
        <v>0</v>
      </c>
      <c r="X214" s="44">
        <f t="shared" si="61"/>
        <v>0</v>
      </c>
      <c r="Y214" s="44">
        <f t="shared" si="62"/>
        <v>0</v>
      </c>
      <c r="Z214" s="44">
        <f t="shared" si="63"/>
        <v>0</v>
      </c>
      <c r="AA214" s="50">
        <f t="shared" si="64"/>
        <v>0</v>
      </c>
      <c r="AB214" s="51">
        <f t="shared" si="65"/>
        <v>0</v>
      </c>
      <c r="AC214" s="44">
        <f t="shared" si="66"/>
        <v>0</v>
      </c>
      <c r="AD214" s="44">
        <f t="shared" si="67"/>
        <v>0</v>
      </c>
      <c r="AE214" s="44">
        <f t="shared" si="68"/>
        <v>0</v>
      </c>
      <c r="AF214" s="52" t="e">
        <f>HLOOKUP(I214,ElecAvoidedCostsWOCC!$A$5:$Q$50,G214+1,FALSE)</f>
        <v>#N/A</v>
      </c>
      <c r="AG214" s="44" t="e">
        <f t="shared" si="69"/>
        <v>#N/A</v>
      </c>
      <c r="AH214" s="52" t="e">
        <f>HLOOKUP(I214,ElecAvoidedCostsWOCC!$A$5:$Q$50,T214+1,FALSE)</f>
        <v>#N/A</v>
      </c>
      <c r="AI214" s="44" t="e">
        <f t="shared" si="70"/>
        <v>#N/A</v>
      </c>
      <c r="AJ214" s="44" t="e">
        <f t="shared" si="71"/>
        <v>#N/A</v>
      </c>
      <c r="AK214" s="44" t="e">
        <f>HLOOKUP(I214,ElecAvoidedCostsWOCC!$A$5:$Q$50,G214+1,FALSE)*J214*L214</f>
        <v>#N/A</v>
      </c>
      <c r="AL214" s="44" t="e">
        <f t="shared" si="72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73"/>
        <v>0</v>
      </c>
      <c r="AO214" s="47">
        <f t="shared" si="74"/>
        <v>0</v>
      </c>
      <c r="AP214" s="47" t="e">
        <f t="shared" si="75"/>
        <v>#DIV/0!</v>
      </c>
    </row>
    <row r="215" spans="2:42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57"/>
        <v>0</v>
      </c>
      <c r="U215" s="47">
        <f t="shared" si="58"/>
        <v>0</v>
      </c>
      <c r="V215" s="48">
        <f t="shared" si="59"/>
        <v>0</v>
      </c>
      <c r="W215" s="49">
        <f t="shared" si="60"/>
        <v>0</v>
      </c>
      <c r="X215" s="44">
        <f t="shared" si="61"/>
        <v>0</v>
      </c>
      <c r="Y215" s="44">
        <f t="shared" si="62"/>
        <v>0</v>
      </c>
      <c r="Z215" s="44">
        <f t="shared" si="63"/>
        <v>0</v>
      </c>
      <c r="AA215" s="50">
        <f t="shared" si="64"/>
        <v>0</v>
      </c>
      <c r="AB215" s="51">
        <f t="shared" si="65"/>
        <v>0</v>
      </c>
      <c r="AC215" s="44">
        <f t="shared" si="66"/>
        <v>0</v>
      </c>
      <c r="AD215" s="44">
        <f t="shared" si="67"/>
        <v>0</v>
      </c>
      <c r="AE215" s="44">
        <f t="shared" si="68"/>
        <v>0</v>
      </c>
      <c r="AF215" s="52" t="e">
        <f>HLOOKUP(I215,ElecAvoidedCostsWOCC!$A$5:$Q$50,G215+1,FALSE)</f>
        <v>#N/A</v>
      </c>
      <c r="AG215" s="44" t="e">
        <f t="shared" si="69"/>
        <v>#N/A</v>
      </c>
      <c r="AH215" s="52" t="e">
        <f>HLOOKUP(I215,ElecAvoidedCostsWOCC!$A$5:$Q$50,T215+1,FALSE)</f>
        <v>#N/A</v>
      </c>
      <c r="AI215" s="44" t="e">
        <f t="shared" si="70"/>
        <v>#N/A</v>
      </c>
      <c r="AJ215" s="44" t="e">
        <f t="shared" si="71"/>
        <v>#N/A</v>
      </c>
      <c r="AK215" s="44" t="e">
        <f>HLOOKUP(I215,ElecAvoidedCostsWOCC!$A$5:$Q$50,G215+1,FALSE)*J215*L215</f>
        <v>#N/A</v>
      </c>
      <c r="AL215" s="44" t="e">
        <f t="shared" si="72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73"/>
        <v>0</v>
      </c>
      <c r="AO215" s="47">
        <f t="shared" si="74"/>
        <v>0</v>
      </c>
      <c r="AP215" s="47" t="e">
        <f t="shared" si="75"/>
        <v>#DIV/0!</v>
      </c>
    </row>
    <row r="216" spans="2:42">
      <c r="B216" s="37"/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57"/>
        <v>0</v>
      </c>
      <c r="U216" s="47">
        <f t="shared" si="58"/>
        <v>0</v>
      </c>
      <c r="V216" s="48">
        <f t="shared" si="59"/>
        <v>0</v>
      </c>
      <c r="W216" s="49">
        <f t="shared" si="60"/>
        <v>0</v>
      </c>
      <c r="X216" s="44">
        <f t="shared" si="61"/>
        <v>0</v>
      </c>
      <c r="Y216" s="44">
        <f t="shared" si="62"/>
        <v>0</v>
      </c>
      <c r="Z216" s="44">
        <f t="shared" si="63"/>
        <v>0</v>
      </c>
      <c r="AA216" s="50">
        <f t="shared" si="64"/>
        <v>0</v>
      </c>
      <c r="AB216" s="51">
        <f t="shared" si="65"/>
        <v>0</v>
      </c>
      <c r="AC216" s="44">
        <f t="shared" si="66"/>
        <v>0</v>
      </c>
      <c r="AD216" s="44">
        <f t="shared" si="67"/>
        <v>0</v>
      </c>
      <c r="AE216" s="44">
        <f t="shared" si="68"/>
        <v>0</v>
      </c>
      <c r="AF216" s="52" t="e">
        <f>HLOOKUP(I216,ElecAvoidedCostsWOCC!$A$5:$Q$50,G216+1,FALSE)</f>
        <v>#N/A</v>
      </c>
      <c r="AG216" s="44" t="e">
        <f t="shared" si="69"/>
        <v>#N/A</v>
      </c>
      <c r="AH216" s="52" t="e">
        <f>HLOOKUP(I216,ElecAvoidedCostsWOCC!$A$5:$Q$50,T216+1,FALSE)</f>
        <v>#N/A</v>
      </c>
      <c r="AI216" s="44" t="e">
        <f t="shared" si="70"/>
        <v>#N/A</v>
      </c>
      <c r="AJ216" s="44" t="e">
        <f t="shared" si="71"/>
        <v>#N/A</v>
      </c>
      <c r="AK216" s="44" t="e">
        <f>HLOOKUP(I216,ElecAvoidedCostsWOCC!$A$5:$Q$50,G216+1,FALSE)*J216*L216</f>
        <v>#N/A</v>
      </c>
      <c r="AL216" s="44" t="e">
        <f t="shared" si="72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73"/>
        <v>0</v>
      </c>
      <c r="AO216" s="47">
        <f t="shared" si="74"/>
        <v>0</v>
      </c>
      <c r="AP216" s="47" t="e">
        <f t="shared" si="75"/>
        <v>#DIV/0!</v>
      </c>
    </row>
    <row r="217" spans="2:42">
      <c r="B217" s="37"/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ref="T217:T233" si="76">G217+H217</f>
        <v>0</v>
      </c>
      <c r="U217" s="47">
        <f t="shared" ref="U217:U233" si="77">(O217/$A$10)*T217</f>
        <v>0</v>
      </c>
      <c r="V217" s="48">
        <f t="shared" ref="V217:V233" si="78">N217-M217</f>
        <v>0</v>
      </c>
      <c r="W217" s="49">
        <f t="shared" ref="W217:W233" si="79">(O217/A$10)</f>
        <v>0</v>
      </c>
      <c r="X217" s="44">
        <f t="shared" ref="X217:X233" si="80">W217*A$8</f>
        <v>0</v>
      </c>
      <c r="Y217" s="44">
        <f t="shared" ref="Y217:Y233" si="81">Q217-P217</f>
        <v>0</v>
      </c>
      <c r="Z217" s="44">
        <f t="shared" ref="Z217:Z233" si="82">X217+(A$6*W217)</f>
        <v>0</v>
      </c>
      <c r="AA217" s="50">
        <f t="shared" ref="AA217:AA233" si="83">Q217+X217</f>
        <v>0</v>
      </c>
      <c r="AB217" s="51">
        <f t="shared" ref="AB217:AB233" si="84">Z217/(1+ElecDiscountRate)^1</f>
        <v>0</v>
      </c>
      <c r="AC217" s="44">
        <f t="shared" ref="AC217:AC233" si="85">AA217/(1+ElecDiscountRate)^1</f>
        <v>0</v>
      </c>
      <c r="AD217" s="44">
        <f t="shared" ref="AD217:AD233" si="86">-PV(ElecDiscountRate,T217,R217)*J217</f>
        <v>0</v>
      </c>
      <c r="AE217" s="44">
        <f t="shared" ref="AE217:AE233" si="87">-PV(ElecDiscountRate,T217,S217)*J217</f>
        <v>0</v>
      </c>
      <c r="AF217" s="52" t="e">
        <f>HLOOKUP(I217,ElecAvoidedCostsWOCC!$A$5:$Q$50,G217+1,FALSE)</f>
        <v>#N/A</v>
      </c>
      <c r="AG217" s="44" t="e">
        <f t="shared" ref="AG217:AG233" si="88">AF217*J217*K217</f>
        <v>#N/A</v>
      </c>
      <c r="AH217" s="52" t="e">
        <f>HLOOKUP(I217,ElecAvoidedCostsWOCC!$A$5:$Q$50,T217+1,FALSE)</f>
        <v>#N/A</v>
      </c>
      <c r="AI217" s="44" t="e">
        <f t="shared" ref="AI217:AI233" si="89">AH217*J217*L217</f>
        <v>#N/A</v>
      </c>
      <c r="AJ217" s="44" t="e">
        <f t="shared" ref="AJ217:AJ233" si="90">AG217+AI217</f>
        <v>#N/A</v>
      </c>
      <c r="AK217" s="44" t="e">
        <f>HLOOKUP(I217,ElecAvoidedCostsWOCC!$A$5:$Q$50,G217+1,FALSE)*J217*L217</f>
        <v>#N/A</v>
      </c>
      <c r="AL217" s="44" t="e">
        <f t="shared" ref="AL217:AL233" si="91">AG217+AI217-AK217</f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ref="AN217:AN233" si="92">AM217*1.1+AD217+AE217</f>
        <v>0</v>
      </c>
      <c r="AO217" s="47">
        <f t="shared" ref="AO217:AO233" si="93">IFERROR(AM217/AB217,0)</f>
        <v>0</v>
      </c>
      <c r="AP217" s="47" t="e">
        <f t="shared" ref="AP217:AP233" si="94">AN217/AC217</f>
        <v>#DIV/0!</v>
      </c>
    </row>
    <row r="218" spans="2:42">
      <c r="B218" s="37"/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76"/>
        <v>0</v>
      </c>
      <c r="U218" s="47">
        <f t="shared" si="77"/>
        <v>0</v>
      </c>
      <c r="V218" s="48">
        <f t="shared" si="78"/>
        <v>0</v>
      </c>
      <c r="W218" s="49">
        <f t="shared" si="79"/>
        <v>0</v>
      </c>
      <c r="X218" s="44">
        <f t="shared" si="80"/>
        <v>0</v>
      </c>
      <c r="Y218" s="44">
        <f t="shared" si="81"/>
        <v>0</v>
      </c>
      <c r="Z218" s="44">
        <f t="shared" si="82"/>
        <v>0</v>
      </c>
      <c r="AA218" s="50">
        <f t="shared" si="83"/>
        <v>0</v>
      </c>
      <c r="AB218" s="51">
        <f t="shared" si="84"/>
        <v>0</v>
      </c>
      <c r="AC218" s="44">
        <f t="shared" si="85"/>
        <v>0</v>
      </c>
      <c r="AD218" s="44">
        <f t="shared" si="86"/>
        <v>0</v>
      </c>
      <c r="AE218" s="44">
        <f t="shared" si="87"/>
        <v>0</v>
      </c>
      <c r="AF218" s="52" t="e">
        <f>HLOOKUP(I218,ElecAvoidedCostsWOCC!$A$5:$Q$50,G218+1,FALSE)</f>
        <v>#N/A</v>
      </c>
      <c r="AG218" s="44" t="e">
        <f t="shared" si="88"/>
        <v>#N/A</v>
      </c>
      <c r="AH218" s="52" t="e">
        <f>HLOOKUP(I218,ElecAvoidedCostsWOCC!$A$5:$Q$50,T218+1,FALSE)</f>
        <v>#N/A</v>
      </c>
      <c r="AI218" s="44" t="e">
        <f t="shared" si="89"/>
        <v>#N/A</v>
      </c>
      <c r="AJ218" s="44" t="e">
        <f t="shared" si="90"/>
        <v>#N/A</v>
      </c>
      <c r="AK218" s="44" t="e">
        <f>HLOOKUP(I218,ElecAvoidedCostsWOCC!$A$5:$Q$50,G218+1,FALSE)*J218*L218</f>
        <v>#N/A</v>
      </c>
      <c r="AL218" s="44" t="e">
        <f t="shared" si="91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2"/>
        <v>0</v>
      </c>
      <c r="AO218" s="47">
        <f t="shared" si="93"/>
        <v>0</v>
      </c>
      <c r="AP218" s="47" t="e">
        <f t="shared" si="94"/>
        <v>#DIV/0!</v>
      </c>
    </row>
    <row r="219" spans="2:42">
      <c r="B219" s="37"/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76"/>
        <v>0</v>
      </c>
      <c r="U219" s="47">
        <f t="shared" si="77"/>
        <v>0</v>
      </c>
      <c r="V219" s="48">
        <f t="shared" si="78"/>
        <v>0</v>
      </c>
      <c r="W219" s="49">
        <f t="shared" si="79"/>
        <v>0</v>
      </c>
      <c r="X219" s="44">
        <f t="shared" si="80"/>
        <v>0</v>
      </c>
      <c r="Y219" s="44">
        <f t="shared" si="81"/>
        <v>0</v>
      </c>
      <c r="Z219" s="44">
        <f t="shared" si="82"/>
        <v>0</v>
      </c>
      <c r="AA219" s="50">
        <f t="shared" si="83"/>
        <v>0</v>
      </c>
      <c r="AB219" s="51">
        <f t="shared" si="84"/>
        <v>0</v>
      </c>
      <c r="AC219" s="44">
        <f t="shared" si="85"/>
        <v>0</v>
      </c>
      <c r="AD219" s="44">
        <f t="shared" si="86"/>
        <v>0</v>
      </c>
      <c r="AE219" s="44">
        <f t="shared" si="87"/>
        <v>0</v>
      </c>
      <c r="AF219" s="52" t="e">
        <f>HLOOKUP(I219,ElecAvoidedCostsWOCC!$A$5:$Q$50,G219+1,FALSE)</f>
        <v>#N/A</v>
      </c>
      <c r="AG219" s="44" t="e">
        <f t="shared" si="88"/>
        <v>#N/A</v>
      </c>
      <c r="AH219" s="52" t="e">
        <f>HLOOKUP(I219,ElecAvoidedCostsWOCC!$A$5:$Q$50,T219+1,FALSE)</f>
        <v>#N/A</v>
      </c>
      <c r="AI219" s="44" t="e">
        <f t="shared" si="89"/>
        <v>#N/A</v>
      </c>
      <c r="AJ219" s="44" t="e">
        <f t="shared" si="90"/>
        <v>#N/A</v>
      </c>
      <c r="AK219" s="44" t="e">
        <f>HLOOKUP(I219,ElecAvoidedCostsWOCC!$A$5:$Q$50,G219+1,FALSE)*J219*L219</f>
        <v>#N/A</v>
      </c>
      <c r="AL219" s="44" t="e">
        <f t="shared" si="91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2"/>
        <v>0</v>
      </c>
      <c r="AO219" s="47">
        <f t="shared" si="93"/>
        <v>0</v>
      </c>
      <c r="AP219" s="47" t="e">
        <f t="shared" si="94"/>
        <v>#DIV/0!</v>
      </c>
    </row>
    <row r="220" spans="2:42">
      <c r="B220" s="37"/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76"/>
        <v>0</v>
      </c>
      <c r="U220" s="47">
        <f t="shared" si="77"/>
        <v>0</v>
      </c>
      <c r="V220" s="48">
        <f t="shared" si="78"/>
        <v>0</v>
      </c>
      <c r="W220" s="49">
        <f t="shared" si="79"/>
        <v>0</v>
      </c>
      <c r="X220" s="44">
        <f t="shared" si="80"/>
        <v>0</v>
      </c>
      <c r="Y220" s="44">
        <f t="shared" si="81"/>
        <v>0</v>
      </c>
      <c r="Z220" s="44">
        <f t="shared" si="82"/>
        <v>0</v>
      </c>
      <c r="AA220" s="50">
        <f t="shared" si="83"/>
        <v>0</v>
      </c>
      <c r="AB220" s="51">
        <f t="shared" si="84"/>
        <v>0</v>
      </c>
      <c r="AC220" s="44">
        <f t="shared" si="85"/>
        <v>0</v>
      </c>
      <c r="AD220" s="44">
        <f t="shared" si="86"/>
        <v>0</v>
      </c>
      <c r="AE220" s="44">
        <f t="shared" si="87"/>
        <v>0</v>
      </c>
      <c r="AF220" s="52" t="e">
        <f>HLOOKUP(I220,ElecAvoidedCostsWOCC!$A$5:$Q$50,G220+1,FALSE)</f>
        <v>#N/A</v>
      </c>
      <c r="AG220" s="44" t="e">
        <f t="shared" si="88"/>
        <v>#N/A</v>
      </c>
      <c r="AH220" s="52" t="e">
        <f>HLOOKUP(I220,ElecAvoidedCostsWOCC!$A$5:$Q$50,T220+1,FALSE)</f>
        <v>#N/A</v>
      </c>
      <c r="AI220" s="44" t="e">
        <f t="shared" si="89"/>
        <v>#N/A</v>
      </c>
      <c r="AJ220" s="44" t="e">
        <f t="shared" si="90"/>
        <v>#N/A</v>
      </c>
      <c r="AK220" s="44" t="e">
        <f>HLOOKUP(I220,ElecAvoidedCostsWOCC!$A$5:$Q$50,G220+1,FALSE)*J220*L220</f>
        <v>#N/A</v>
      </c>
      <c r="AL220" s="44" t="e">
        <f t="shared" si="91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2"/>
        <v>0</v>
      </c>
      <c r="AO220" s="47">
        <f t="shared" si="93"/>
        <v>0</v>
      </c>
      <c r="AP220" s="47" t="e">
        <f t="shared" si="94"/>
        <v>#DIV/0!</v>
      </c>
    </row>
    <row r="221" spans="2:42">
      <c r="B221" s="37"/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76"/>
        <v>0</v>
      </c>
      <c r="U221" s="47">
        <f t="shared" si="77"/>
        <v>0</v>
      </c>
      <c r="V221" s="48">
        <f t="shared" si="78"/>
        <v>0</v>
      </c>
      <c r="W221" s="49">
        <f t="shared" si="79"/>
        <v>0</v>
      </c>
      <c r="X221" s="44">
        <f t="shared" si="80"/>
        <v>0</v>
      </c>
      <c r="Y221" s="44">
        <f t="shared" si="81"/>
        <v>0</v>
      </c>
      <c r="Z221" s="44">
        <f t="shared" si="82"/>
        <v>0</v>
      </c>
      <c r="AA221" s="50">
        <f t="shared" si="83"/>
        <v>0</v>
      </c>
      <c r="AB221" s="51">
        <f t="shared" si="84"/>
        <v>0</v>
      </c>
      <c r="AC221" s="44">
        <f t="shared" si="85"/>
        <v>0</v>
      </c>
      <c r="AD221" s="44">
        <f t="shared" si="86"/>
        <v>0</v>
      </c>
      <c r="AE221" s="44">
        <f t="shared" si="87"/>
        <v>0</v>
      </c>
      <c r="AF221" s="52" t="e">
        <f>HLOOKUP(I221,ElecAvoidedCostsWOCC!$A$5:$Q$50,G221+1,FALSE)</f>
        <v>#N/A</v>
      </c>
      <c r="AG221" s="44" t="e">
        <f t="shared" si="88"/>
        <v>#N/A</v>
      </c>
      <c r="AH221" s="52" t="e">
        <f>HLOOKUP(I221,ElecAvoidedCostsWOCC!$A$5:$Q$50,T221+1,FALSE)</f>
        <v>#N/A</v>
      </c>
      <c r="AI221" s="44" t="e">
        <f t="shared" si="89"/>
        <v>#N/A</v>
      </c>
      <c r="AJ221" s="44" t="e">
        <f t="shared" si="90"/>
        <v>#N/A</v>
      </c>
      <c r="AK221" s="44" t="e">
        <f>HLOOKUP(I221,ElecAvoidedCostsWOCC!$A$5:$Q$50,G221+1,FALSE)*J221*L221</f>
        <v>#N/A</v>
      </c>
      <c r="AL221" s="44" t="e">
        <f t="shared" si="91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2"/>
        <v>0</v>
      </c>
      <c r="AO221" s="47">
        <f t="shared" si="93"/>
        <v>0</v>
      </c>
      <c r="AP221" s="47" t="e">
        <f t="shared" si="94"/>
        <v>#DIV/0!</v>
      </c>
    </row>
    <row r="222" spans="2:42">
      <c r="B222" s="37"/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76"/>
        <v>0</v>
      </c>
      <c r="U222" s="47">
        <f t="shared" si="77"/>
        <v>0</v>
      </c>
      <c r="V222" s="48">
        <f t="shared" si="78"/>
        <v>0</v>
      </c>
      <c r="W222" s="49">
        <f t="shared" si="79"/>
        <v>0</v>
      </c>
      <c r="X222" s="44">
        <f t="shared" si="80"/>
        <v>0</v>
      </c>
      <c r="Y222" s="44">
        <f t="shared" si="81"/>
        <v>0</v>
      </c>
      <c r="Z222" s="44">
        <f t="shared" si="82"/>
        <v>0</v>
      </c>
      <c r="AA222" s="50">
        <f t="shared" si="83"/>
        <v>0</v>
      </c>
      <c r="AB222" s="51">
        <f t="shared" si="84"/>
        <v>0</v>
      </c>
      <c r="AC222" s="44">
        <f t="shared" si="85"/>
        <v>0</v>
      </c>
      <c r="AD222" s="44">
        <f t="shared" si="86"/>
        <v>0</v>
      </c>
      <c r="AE222" s="44">
        <f t="shared" si="87"/>
        <v>0</v>
      </c>
      <c r="AF222" s="52" t="e">
        <f>HLOOKUP(I222,ElecAvoidedCostsWOCC!$A$5:$Q$50,G222+1,FALSE)</f>
        <v>#N/A</v>
      </c>
      <c r="AG222" s="44" t="e">
        <f t="shared" si="88"/>
        <v>#N/A</v>
      </c>
      <c r="AH222" s="52" t="e">
        <f>HLOOKUP(I222,ElecAvoidedCostsWOCC!$A$5:$Q$50,T222+1,FALSE)</f>
        <v>#N/A</v>
      </c>
      <c r="AI222" s="44" t="e">
        <f t="shared" si="89"/>
        <v>#N/A</v>
      </c>
      <c r="AJ222" s="44" t="e">
        <f t="shared" si="90"/>
        <v>#N/A</v>
      </c>
      <c r="AK222" s="44" t="e">
        <f>HLOOKUP(I222,ElecAvoidedCostsWOCC!$A$5:$Q$50,G222+1,FALSE)*J222*L222</f>
        <v>#N/A</v>
      </c>
      <c r="AL222" s="44" t="e">
        <f t="shared" si="91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2"/>
        <v>0</v>
      </c>
      <c r="AO222" s="47">
        <f t="shared" si="93"/>
        <v>0</v>
      </c>
      <c r="AP222" s="47" t="e">
        <f t="shared" si="94"/>
        <v>#DIV/0!</v>
      </c>
    </row>
    <row r="223" spans="2:42">
      <c r="B223" s="37"/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76"/>
        <v>0</v>
      </c>
      <c r="U223" s="47">
        <f t="shared" si="77"/>
        <v>0</v>
      </c>
      <c r="V223" s="48">
        <f t="shared" si="78"/>
        <v>0</v>
      </c>
      <c r="W223" s="49">
        <f t="shared" si="79"/>
        <v>0</v>
      </c>
      <c r="X223" s="44">
        <f t="shared" si="80"/>
        <v>0</v>
      </c>
      <c r="Y223" s="44">
        <f t="shared" si="81"/>
        <v>0</v>
      </c>
      <c r="Z223" s="44">
        <f t="shared" si="82"/>
        <v>0</v>
      </c>
      <c r="AA223" s="50">
        <f t="shared" si="83"/>
        <v>0</v>
      </c>
      <c r="AB223" s="51">
        <f t="shared" si="84"/>
        <v>0</v>
      </c>
      <c r="AC223" s="44">
        <f t="shared" si="85"/>
        <v>0</v>
      </c>
      <c r="AD223" s="44">
        <f t="shared" si="86"/>
        <v>0</v>
      </c>
      <c r="AE223" s="44">
        <f t="shared" si="87"/>
        <v>0</v>
      </c>
      <c r="AF223" s="52" t="e">
        <f>HLOOKUP(I223,ElecAvoidedCostsWOCC!$A$5:$Q$50,G223+1,FALSE)</f>
        <v>#N/A</v>
      </c>
      <c r="AG223" s="44" t="e">
        <f t="shared" si="88"/>
        <v>#N/A</v>
      </c>
      <c r="AH223" s="52" t="e">
        <f>HLOOKUP(I223,ElecAvoidedCostsWOCC!$A$5:$Q$50,T223+1,FALSE)</f>
        <v>#N/A</v>
      </c>
      <c r="AI223" s="44" t="e">
        <f t="shared" si="89"/>
        <v>#N/A</v>
      </c>
      <c r="AJ223" s="44" t="e">
        <f t="shared" si="90"/>
        <v>#N/A</v>
      </c>
      <c r="AK223" s="44" t="e">
        <f>HLOOKUP(I223,ElecAvoidedCostsWOCC!$A$5:$Q$50,G223+1,FALSE)*J223*L223</f>
        <v>#N/A</v>
      </c>
      <c r="AL223" s="44" t="e">
        <f t="shared" si="91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2"/>
        <v>0</v>
      </c>
      <c r="AO223" s="47">
        <f t="shared" si="93"/>
        <v>0</v>
      </c>
      <c r="AP223" s="47" t="e">
        <f t="shared" si="94"/>
        <v>#DIV/0!</v>
      </c>
    </row>
    <row r="224" spans="2:42">
      <c r="B224" s="37"/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76"/>
        <v>0</v>
      </c>
      <c r="U224" s="47">
        <f t="shared" si="77"/>
        <v>0</v>
      </c>
      <c r="V224" s="48">
        <f t="shared" si="78"/>
        <v>0</v>
      </c>
      <c r="W224" s="49">
        <f t="shared" si="79"/>
        <v>0</v>
      </c>
      <c r="X224" s="44">
        <f t="shared" si="80"/>
        <v>0</v>
      </c>
      <c r="Y224" s="44">
        <f t="shared" si="81"/>
        <v>0</v>
      </c>
      <c r="Z224" s="44">
        <f t="shared" si="82"/>
        <v>0</v>
      </c>
      <c r="AA224" s="50">
        <f t="shared" si="83"/>
        <v>0</v>
      </c>
      <c r="AB224" s="51">
        <f t="shared" si="84"/>
        <v>0</v>
      </c>
      <c r="AC224" s="44">
        <f t="shared" si="85"/>
        <v>0</v>
      </c>
      <c r="AD224" s="44">
        <f t="shared" si="86"/>
        <v>0</v>
      </c>
      <c r="AE224" s="44">
        <f t="shared" si="87"/>
        <v>0</v>
      </c>
      <c r="AF224" s="52" t="e">
        <f>HLOOKUP(I224,ElecAvoidedCostsWOCC!$A$5:$Q$50,G224+1,FALSE)</f>
        <v>#N/A</v>
      </c>
      <c r="AG224" s="44" t="e">
        <f t="shared" si="88"/>
        <v>#N/A</v>
      </c>
      <c r="AH224" s="52" t="e">
        <f>HLOOKUP(I224,ElecAvoidedCostsWOCC!$A$5:$Q$50,T224+1,FALSE)</f>
        <v>#N/A</v>
      </c>
      <c r="AI224" s="44" t="e">
        <f t="shared" si="89"/>
        <v>#N/A</v>
      </c>
      <c r="AJ224" s="44" t="e">
        <f t="shared" si="90"/>
        <v>#N/A</v>
      </c>
      <c r="AK224" s="44" t="e">
        <f>HLOOKUP(I224,ElecAvoidedCostsWOCC!$A$5:$Q$50,G224+1,FALSE)*J224*L224</f>
        <v>#N/A</v>
      </c>
      <c r="AL224" s="44" t="e">
        <f t="shared" si="91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2"/>
        <v>0</v>
      </c>
      <c r="AO224" s="47">
        <f t="shared" si="93"/>
        <v>0</v>
      </c>
      <c r="AP224" s="47" t="e">
        <f t="shared" si="94"/>
        <v>#DIV/0!</v>
      </c>
    </row>
    <row r="225" spans="2:42">
      <c r="B225" s="37"/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76"/>
        <v>0</v>
      </c>
      <c r="U225" s="47">
        <f t="shared" si="77"/>
        <v>0</v>
      </c>
      <c r="V225" s="48">
        <f t="shared" si="78"/>
        <v>0</v>
      </c>
      <c r="W225" s="49">
        <f t="shared" si="79"/>
        <v>0</v>
      </c>
      <c r="X225" s="44">
        <f t="shared" si="80"/>
        <v>0</v>
      </c>
      <c r="Y225" s="44">
        <f t="shared" si="81"/>
        <v>0</v>
      </c>
      <c r="Z225" s="44">
        <f t="shared" si="82"/>
        <v>0</v>
      </c>
      <c r="AA225" s="50">
        <f t="shared" si="83"/>
        <v>0</v>
      </c>
      <c r="AB225" s="51">
        <f t="shared" si="84"/>
        <v>0</v>
      </c>
      <c r="AC225" s="44">
        <f t="shared" si="85"/>
        <v>0</v>
      </c>
      <c r="AD225" s="44">
        <f t="shared" si="86"/>
        <v>0</v>
      </c>
      <c r="AE225" s="44">
        <f t="shared" si="87"/>
        <v>0</v>
      </c>
      <c r="AF225" s="52" t="e">
        <f>HLOOKUP(I225,ElecAvoidedCostsWOCC!$A$5:$Q$50,G225+1,FALSE)</f>
        <v>#N/A</v>
      </c>
      <c r="AG225" s="44" t="e">
        <f t="shared" si="88"/>
        <v>#N/A</v>
      </c>
      <c r="AH225" s="52" t="e">
        <f>HLOOKUP(I225,ElecAvoidedCostsWOCC!$A$5:$Q$50,T225+1,FALSE)</f>
        <v>#N/A</v>
      </c>
      <c r="AI225" s="44" t="e">
        <f t="shared" si="89"/>
        <v>#N/A</v>
      </c>
      <c r="AJ225" s="44" t="e">
        <f t="shared" si="90"/>
        <v>#N/A</v>
      </c>
      <c r="AK225" s="44" t="e">
        <f>HLOOKUP(I225,ElecAvoidedCostsWOCC!$A$5:$Q$50,G225+1,FALSE)*J225*L225</f>
        <v>#N/A</v>
      </c>
      <c r="AL225" s="44" t="e">
        <f t="shared" si="91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2"/>
        <v>0</v>
      </c>
      <c r="AO225" s="47">
        <f t="shared" si="93"/>
        <v>0</v>
      </c>
      <c r="AP225" s="47" t="e">
        <f t="shared" si="94"/>
        <v>#DIV/0!</v>
      </c>
    </row>
    <row r="226" spans="2:42">
      <c r="B226" s="37"/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76"/>
        <v>0</v>
      </c>
      <c r="U226" s="47">
        <f t="shared" si="77"/>
        <v>0</v>
      </c>
      <c r="V226" s="48">
        <f t="shared" si="78"/>
        <v>0</v>
      </c>
      <c r="W226" s="49">
        <f t="shared" si="79"/>
        <v>0</v>
      </c>
      <c r="X226" s="44">
        <f t="shared" si="80"/>
        <v>0</v>
      </c>
      <c r="Y226" s="44">
        <f t="shared" si="81"/>
        <v>0</v>
      </c>
      <c r="Z226" s="44">
        <f t="shared" si="82"/>
        <v>0</v>
      </c>
      <c r="AA226" s="50">
        <f t="shared" si="83"/>
        <v>0</v>
      </c>
      <c r="AB226" s="51">
        <f t="shared" si="84"/>
        <v>0</v>
      </c>
      <c r="AC226" s="44">
        <f t="shared" si="85"/>
        <v>0</v>
      </c>
      <c r="AD226" s="44">
        <f t="shared" si="86"/>
        <v>0</v>
      </c>
      <c r="AE226" s="44">
        <f t="shared" si="87"/>
        <v>0</v>
      </c>
      <c r="AF226" s="52" t="e">
        <f>HLOOKUP(I226,ElecAvoidedCostsWOCC!$A$5:$Q$50,G226+1,FALSE)</f>
        <v>#N/A</v>
      </c>
      <c r="AG226" s="44" t="e">
        <f t="shared" si="88"/>
        <v>#N/A</v>
      </c>
      <c r="AH226" s="52" t="e">
        <f>HLOOKUP(I226,ElecAvoidedCostsWOCC!$A$5:$Q$50,T226+1,FALSE)</f>
        <v>#N/A</v>
      </c>
      <c r="AI226" s="44" t="e">
        <f t="shared" si="89"/>
        <v>#N/A</v>
      </c>
      <c r="AJ226" s="44" t="e">
        <f t="shared" si="90"/>
        <v>#N/A</v>
      </c>
      <c r="AK226" s="44" t="e">
        <f>HLOOKUP(I226,ElecAvoidedCostsWOCC!$A$5:$Q$50,G226+1,FALSE)*J226*L226</f>
        <v>#N/A</v>
      </c>
      <c r="AL226" s="44" t="e">
        <f t="shared" si="91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2"/>
        <v>0</v>
      </c>
      <c r="AO226" s="47">
        <f t="shared" si="93"/>
        <v>0</v>
      </c>
      <c r="AP226" s="47" t="e">
        <f t="shared" si="94"/>
        <v>#DIV/0!</v>
      </c>
    </row>
    <row r="227" spans="2:42">
      <c r="B227" s="37"/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76"/>
        <v>0</v>
      </c>
      <c r="U227" s="47">
        <f t="shared" si="77"/>
        <v>0</v>
      </c>
      <c r="V227" s="48">
        <f t="shared" si="78"/>
        <v>0</v>
      </c>
      <c r="W227" s="49">
        <f t="shared" si="79"/>
        <v>0</v>
      </c>
      <c r="X227" s="44">
        <f t="shared" si="80"/>
        <v>0</v>
      </c>
      <c r="Y227" s="44">
        <f t="shared" si="81"/>
        <v>0</v>
      </c>
      <c r="Z227" s="44">
        <f t="shared" si="82"/>
        <v>0</v>
      </c>
      <c r="AA227" s="50">
        <f t="shared" si="83"/>
        <v>0</v>
      </c>
      <c r="AB227" s="51">
        <f t="shared" si="84"/>
        <v>0</v>
      </c>
      <c r="AC227" s="44">
        <f t="shared" si="85"/>
        <v>0</v>
      </c>
      <c r="AD227" s="44">
        <f t="shared" si="86"/>
        <v>0</v>
      </c>
      <c r="AE227" s="44">
        <f t="shared" si="87"/>
        <v>0</v>
      </c>
      <c r="AF227" s="52" t="e">
        <f>HLOOKUP(I227,ElecAvoidedCostsWOCC!$A$5:$Q$50,G227+1,FALSE)</f>
        <v>#N/A</v>
      </c>
      <c r="AG227" s="44" t="e">
        <f t="shared" si="88"/>
        <v>#N/A</v>
      </c>
      <c r="AH227" s="52" t="e">
        <f>HLOOKUP(I227,ElecAvoidedCostsWOCC!$A$5:$Q$50,T227+1,FALSE)</f>
        <v>#N/A</v>
      </c>
      <c r="AI227" s="44" t="e">
        <f t="shared" si="89"/>
        <v>#N/A</v>
      </c>
      <c r="AJ227" s="44" t="e">
        <f t="shared" si="90"/>
        <v>#N/A</v>
      </c>
      <c r="AK227" s="44" t="e">
        <f>HLOOKUP(I227,ElecAvoidedCostsWOCC!$A$5:$Q$50,G227+1,FALSE)*J227*L227</f>
        <v>#N/A</v>
      </c>
      <c r="AL227" s="44" t="e">
        <f t="shared" si="91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2"/>
        <v>0</v>
      </c>
      <c r="AO227" s="47">
        <f t="shared" si="93"/>
        <v>0</v>
      </c>
      <c r="AP227" s="47" t="e">
        <f t="shared" si="94"/>
        <v>#DIV/0!</v>
      </c>
    </row>
    <row r="228" spans="2:42">
      <c r="B228" s="37"/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76"/>
        <v>0</v>
      </c>
      <c r="U228" s="47">
        <f t="shared" si="77"/>
        <v>0</v>
      </c>
      <c r="V228" s="48">
        <f t="shared" si="78"/>
        <v>0</v>
      </c>
      <c r="W228" s="49">
        <f t="shared" si="79"/>
        <v>0</v>
      </c>
      <c r="X228" s="44">
        <f t="shared" si="80"/>
        <v>0</v>
      </c>
      <c r="Y228" s="44">
        <f t="shared" si="81"/>
        <v>0</v>
      </c>
      <c r="Z228" s="44">
        <f t="shared" si="82"/>
        <v>0</v>
      </c>
      <c r="AA228" s="50">
        <f t="shared" si="83"/>
        <v>0</v>
      </c>
      <c r="AB228" s="51">
        <f t="shared" si="84"/>
        <v>0</v>
      </c>
      <c r="AC228" s="44">
        <f t="shared" si="85"/>
        <v>0</v>
      </c>
      <c r="AD228" s="44">
        <f t="shared" si="86"/>
        <v>0</v>
      </c>
      <c r="AE228" s="44">
        <f t="shared" si="87"/>
        <v>0</v>
      </c>
      <c r="AF228" s="52" t="e">
        <f>HLOOKUP(I228,ElecAvoidedCostsWOCC!$A$5:$Q$50,G228+1,FALSE)</f>
        <v>#N/A</v>
      </c>
      <c r="AG228" s="44" t="e">
        <f t="shared" si="88"/>
        <v>#N/A</v>
      </c>
      <c r="AH228" s="52" t="e">
        <f>HLOOKUP(I228,ElecAvoidedCostsWOCC!$A$5:$Q$50,T228+1,FALSE)</f>
        <v>#N/A</v>
      </c>
      <c r="AI228" s="44" t="e">
        <f t="shared" si="89"/>
        <v>#N/A</v>
      </c>
      <c r="AJ228" s="44" t="e">
        <f t="shared" si="90"/>
        <v>#N/A</v>
      </c>
      <c r="AK228" s="44" t="e">
        <f>HLOOKUP(I228,ElecAvoidedCostsWOCC!$A$5:$Q$50,G228+1,FALSE)*J228*L228</f>
        <v>#N/A</v>
      </c>
      <c r="AL228" s="44" t="e">
        <f t="shared" si="91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2"/>
        <v>0</v>
      </c>
      <c r="AO228" s="47">
        <f t="shared" si="93"/>
        <v>0</v>
      </c>
      <c r="AP228" s="47" t="e">
        <f t="shared" si="94"/>
        <v>#DIV/0!</v>
      </c>
    </row>
    <row r="229" spans="2:42">
      <c r="B229" s="37"/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76"/>
        <v>0</v>
      </c>
      <c r="U229" s="47">
        <f t="shared" si="77"/>
        <v>0</v>
      </c>
      <c r="V229" s="48">
        <f t="shared" si="78"/>
        <v>0</v>
      </c>
      <c r="W229" s="49">
        <f t="shared" si="79"/>
        <v>0</v>
      </c>
      <c r="X229" s="44">
        <f t="shared" si="80"/>
        <v>0</v>
      </c>
      <c r="Y229" s="44">
        <f t="shared" si="81"/>
        <v>0</v>
      </c>
      <c r="Z229" s="44">
        <f t="shared" si="82"/>
        <v>0</v>
      </c>
      <c r="AA229" s="50">
        <f t="shared" si="83"/>
        <v>0</v>
      </c>
      <c r="AB229" s="51">
        <f t="shared" si="84"/>
        <v>0</v>
      </c>
      <c r="AC229" s="44">
        <f t="shared" si="85"/>
        <v>0</v>
      </c>
      <c r="AD229" s="44">
        <f t="shared" si="86"/>
        <v>0</v>
      </c>
      <c r="AE229" s="44">
        <f t="shared" si="87"/>
        <v>0</v>
      </c>
      <c r="AF229" s="52" t="e">
        <f>HLOOKUP(I229,ElecAvoidedCostsWOCC!$A$5:$Q$50,G229+1,FALSE)</f>
        <v>#N/A</v>
      </c>
      <c r="AG229" s="44" t="e">
        <f t="shared" si="88"/>
        <v>#N/A</v>
      </c>
      <c r="AH229" s="52" t="e">
        <f>HLOOKUP(I229,ElecAvoidedCostsWOCC!$A$5:$Q$50,T229+1,FALSE)</f>
        <v>#N/A</v>
      </c>
      <c r="AI229" s="44" t="e">
        <f t="shared" si="89"/>
        <v>#N/A</v>
      </c>
      <c r="AJ229" s="44" t="e">
        <f t="shared" si="90"/>
        <v>#N/A</v>
      </c>
      <c r="AK229" s="44" t="e">
        <f>HLOOKUP(I229,ElecAvoidedCostsWOCC!$A$5:$Q$50,G229+1,FALSE)*J229*L229</f>
        <v>#N/A</v>
      </c>
      <c r="AL229" s="44" t="e">
        <f t="shared" si="91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2"/>
        <v>0</v>
      </c>
      <c r="AO229" s="47">
        <f t="shared" si="93"/>
        <v>0</v>
      </c>
      <c r="AP229" s="47" t="e">
        <f t="shared" si="94"/>
        <v>#DIV/0!</v>
      </c>
    </row>
    <row r="230" spans="2:42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76"/>
        <v>0</v>
      </c>
      <c r="U230" s="47">
        <f t="shared" si="77"/>
        <v>0</v>
      </c>
      <c r="V230" s="48">
        <f t="shared" si="78"/>
        <v>0</v>
      </c>
      <c r="W230" s="49">
        <f t="shared" si="79"/>
        <v>0</v>
      </c>
      <c r="X230" s="44">
        <f t="shared" si="80"/>
        <v>0</v>
      </c>
      <c r="Y230" s="44">
        <f t="shared" si="81"/>
        <v>0</v>
      </c>
      <c r="Z230" s="44">
        <f t="shared" si="82"/>
        <v>0</v>
      </c>
      <c r="AA230" s="50">
        <f t="shared" si="83"/>
        <v>0</v>
      </c>
      <c r="AB230" s="51">
        <f t="shared" si="84"/>
        <v>0</v>
      </c>
      <c r="AC230" s="44">
        <f t="shared" si="85"/>
        <v>0</v>
      </c>
      <c r="AD230" s="44">
        <f t="shared" si="86"/>
        <v>0</v>
      </c>
      <c r="AE230" s="44">
        <f t="shared" si="87"/>
        <v>0</v>
      </c>
      <c r="AF230" s="52" t="e">
        <f>HLOOKUP(I230,ElecAvoidedCostsWOCC!$A$5:$Q$50,G230+1,FALSE)</f>
        <v>#N/A</v>
      </c>
      <c r="AG230" s="44" t="e">
        <f t="shared" si="88"/>
        <v>#N/A</v>
      </c>
      <c r="AH230" s="52" t="e">
        <f>HLOOKUP(I230,ElecAvoidedCostsWOCC!$A$5:$Q$50,T230+1,FALSE)</f>
        <v>#N/A</v>
      </c>
      <c r="AI230" s="44" t="e">
        <f t="shared" si="89"/>
        <v>#N/A</v>
      </c>
      <c r="AJ230" s="44" t="e">
        <f t="shared" si="90"/>
        <v>#N/A</v>
      </c>
      <c r="AK230" s="44" t="e">
        <f>HLOOKUP(I230,ElecAvoidedCostsWOCC!$A$5:$Q$50,G230+1,FALSE)*J230*L230</f>
        <v>#N/A</v>
      </c>
      <c r="AL230" s="44" t="e">
        <f t="shared" si="91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2"/>
        <v>0</v>
      </c>
      <c r="AO230" s="47">
        <f t="shared" si="93"/>
        <v>0</v>
      </c>
      <c r="AP230" s="47" t="e">
        <f t="shared" si="94"/>
        <v>#DIV/0!</v>
      </c>
    </row>
    <row r="231" spans="2:42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76"/>
        <v>0</v>
      </c>
      <c r="U231" s="47">
        <f t="shared" si="77"/>
        <v>0</v>
      </c>
      <c r="V231" s="48">
        <f t="shared" si="78"/>
        <v>0</v>
      </c>
      <c r="W231" s="49">
        <f t="shared" si="79"/>
        <v>0</v>
      </c>
      <c r="X231" s="44">
        <f t="shared" si="80"/>
        <v>0</v>
      </c>
      <c r="Y231" s="44">
        <f t="shared" si="81"/>
        <v>0</v>
      </c>
      <c r="Z231" s="44">
        <f t="shared" si="82"/>
        <v>0</v>
      </c>
      <c r="AA231" s="50">
        <f t="shared" si="83"/>
        <v>0</v>
      </c>
      <c r="AB231" s="51">
        <f t="shared" si="84"/>
        <v>0</v>
      </c>
      <c r="AC231" s="44">
        <f t="shared" si="85"/>
        <v>0</v>
      </c>
      <c r="AD231" s="44">
        <f t="shared" si="86"/>
        <v>0</v>
      </c>
      <c r="AE231" s="44">
        <f t="shared" si="87"/>
        <v>0</v>
      </c>
      <c r="AF231" s="52" t="e">
        <f>HLOOKUP(I231,ElecAvoidedCostsWOCC!$A$5:$Q$50,G231+1,FALSE)</f>
        <v>#N/A</v>
      </c>
      <c r="AG231" s="44" t="e">
        <f t="shared" si="88"/>
        <v>#N/A</v>
      </c>
      <c r="AH231" s="52" t="e">
        <f>HLOOKUP(I231,ElecAvoidedCostsWOCC!$A$5:$Q$50,T231+1,FALSE)</f>
        <v>#N/A</v>
      </c>
      <c r="AI231" s="44" t="e">
        <f t="shared" si="89"/>
        <v>#N/A</v>
      </c>
      <c r="AJ231" s="44" t="e">
        <f t="shared" si="90"/>
        <v>#N/A</v>
      </c>
      <c r="AK231" s="44" t="e">
        <f>HLOOKUP(I231,ElecAvoidedCostsWOCC!$A$5:$Q$50,G231+1,FALSE)*J231*L231</f>
        <v>#N/A</v>
      </c>
      <c r="AL231" s="44" t="e">
        <f t="shared" si="91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2"/>
        <v>0</v>
      </c>
      <c r="AO231" s="47">
        <f t="shared" si="93"/>
        <v>0</v>
      </c>
      <c r="AP231" s="47" t="e">
        <f t="shared" si="94"/>
        <v>#DIV/0!</v>
      </c>
    </row>
    <row r="232" spans="2:42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76"/>
        <v>0</v>
      </c>
      <c r="U232" s="47">
        <f t="shared" si="77"/>
        <v>0</v>
      </c>
      <c r="V232" s="48">
        <f t="shared" si="78"/>
        <v>0</v>
      </c>
      <c r="W232" s="49">
        <f t="shared" si="79"/>
        <v>0</v>
      </c>
      <c r="X232" s="44">
        <f t="shared" si="80"/>
        <v>0</v>
      </c>
      <c r="Y232" s="44">
        <f t="shared" si="81"/>
        <v>0</v>
      </c>
      <c r="Z232" s="44">
        <f t="shared" si="82"/>
        <v>0</v>
      </c>
      <c r="AA232" s="50">
        <f t="shared" si="83"/>
        <v>0</v>
      </c>
      <c r="AB232" s="51">
        <f t="shared" si="84"/>
        <v>0</v>
      </c>
      <c r="AC232" s="44">
        <f t="shared" si="85"/>
        <v>0</v>
      </c>
      <c r="AD232" s="44">
        <f t="shared" si="86"/>
        <v>0</v>
      </c>
      <c r="AE232" s="44">
        <f t="shared" si="87"/>
        <v>0</v>
      </c>
      <c r="AF232" s="52" t="e">
        <f>HLOOKUP(I232,ElecAvoidedCostsWOCC!$A$5:$Q$50,G232+1,FALSE)</f>
        <v>#N/A</v>
      </c>
      <c r="AG232" s="44" t="e">
        <f t="shared" si="88"/>
        <v>#N/A</v>
      </c>
      <c r="AH232" s="52" t="e">
        <f>HLOOKUP(I232,ElecAvoidedCostsWOCC!$A$5:$Q$50,T232+1,FALSE)</f>
        <v>#N/A</v>
      </c>
      <c r="AI232" s="44" t="e">
        <f t="shared" si="89"/>
        <v>#N/A</v>
      </c>
      <c r="AJ232" s="44" t="e">
        <f t="shared" si="90"/>
        <v>#N/A</v>
      </c>
      <c r="AK232" s="44" t="e">
        <f>HLOOKUP(I232,ElecAvoidedCostsWOCC!$A$5:$Q$50,G232+1,FALSE)*J232*L232</f>
        <v>#N/A</v>
      </c>
      <c r="AL232" s="44" t="e">
        <f t="shared" si="91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2"/>
        <v>0</v>
      </c>
      <c r="AO232" s="47">
        <f t="shared" si="93"/>
        <v>0</v>
      </c>
      <c r="AP232" s="47" t="e">
        <f t="shared" si="94"/>
        <v>#DIV/0!</v>
      </c>
    </row>
    <row r="233" spans="2:42">
      <c r="B233" s="37"/>
      <c r="C233" s="61"/>
      <c r="D233" s="61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76"/>
        <v>0</v>
      </c>
      <c r="U233" s="47">
        <f t="shared" si="77"/>
        <v>0</v>
      </c>
      <c r="V233" s="48">
        <f t="shared" si="78"/>
        <v>0</v>
      </c>
      <c r="W233" s="49">
        <f t="shared" si="79"/>
        <v>0</v>
      </c>
      <c r="X233" s="44">
        <f t="shared" si="80"/>
        <v>0</v>
      </c>
      <c r="Y233" s="44">
        <f t="shared" si="81"/>
        <v>0</v>
      </c>
      <c r="Z233" s="44">
        <f t="shared" si="82"/>
        <v>0</v>
      </c>
      <c r="AA233" s="50">
        <f t="shared" si="83"/>
        <v>0</v>
      </c>
      <c r="AB233" s="51">
        <f t="shared" si="84"/>
        <v>0</v>
      </c>
      <c r="AC233" s="44">
        <f t="shared" si="85"/>
        <v>0</v>
      </c>
      <c r="AD233" s="44">
        <f t="shared" si="86"/>
        <v>0</v>
      </c>
      <c r="AE233" s="44">
        <f t="shared" si="87"/>
        <v>0</v>
      </c>
      <c r="AF233" s="52" t="e">
        <f>HLOOKUP(I233,ElecAvoidedCostsWOCC!$A$5:$Q$50,G233+1,FALSE)</f>
        <v>#N/A</v>
      </c>
      <c r="AG233" s="44" t="e">
        <f t="shared" si="88"/>
        <v>#N/A</v>
      </c>
      <c r="AH233" s="52" t="e">
        <f>HLOOKUP(I233,ElecAvoidedCostsWOCC!$A$5:$Q$50,T233+1,FALSE)</f>
        <v>#N/A</v>
      </c>
      <c r="AI233" s="44" t="e">
        <f t="shared" si="89"/>
        <v>#N/A</v>
      </c>
      <c r="AJ233" s="44" t="e">
        <f t="shared" si="90"/>
        <v>#N/A</v>
      </c>
      <c r="AK233" s="44" t="e">
        <f>HLOOKUP(I233,ElecAvoidedCostsWOCC!$A$5:$Q$50,G233+1,FALSE)*J233*L233</f>
        <v>#N/A</v>
      </c>
      <c r="AL233" s="44" t="e">
        <f t="shared" si="91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92"/>
        <v>0</v>
      </c>
      <c r="AO233" s="47">
        <f t="shared" si="93"/>
        <v>0</v>
      </c>
      <c r="AP233" s="47" t="e">
        <f t="shared" si="94"/>
        <v>#DIV/0!</v>
      </c>
    </row>
  </sheetData>
  <conditionalFormatting sqref="R5:S233">
    <cfRule type="expression" dxfId="314" priority="1">
      <formula>"istext($AB17)"</formula>
    </cfRule>
  </conditionalFormatting>
  <conditionalFormatting sqref="J5:L233">
    <cfRule type="expression" dxfId="313" priority="4">
      <formula>ISTEXT(J5)</formula>
    </cfRule>
    <cfRule type="notContainsBlanks" dxfId="312" priority="5">
      <formula>LEN(TRIM(J5))&gt;0</formula>
    </cfRule>
  </conditionalFormatting>
  <conditionalFormatting sqref="M5:N233 R5:S233">
    <cfRule type="expression" dxfId="311" priority="2">
      <formula>ISTEXT(M5)</formula>
    </cfRule>
  </conditionalFormatting>
  <conditionalFormatting sqref="M5:N233 R5:S233">
    <cfRule type="notContainsBlanks" dxfId="310" priority="3">
      <formula>LEN(TRIM(M5))&gt;0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topLeftCell="W1" zoomScale="85" zoomScaleNormal="85" workbookViewId="0">
      <selection activeCell="AM6" sqref="AM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18230684</v>
      </c>
      <c r="D2" s="20" t="s">
        <v>106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105</v>
      </c>
      <c r="C5" s="98">
        <v>18230684</v>
      </c>
      <c r="D5" s="61" t="s">
        <v>106</v>
      </c>
      <c r="E5" s="38" t="s">
        <v>879</v>
      </c>
      <c r="F5" s="39" t="s">
        <v>880</v>
      </c>
      <c r="G5" s="39">
        <v>27</v>
      </c>
      <c r="H5" s="39"/>
      <c r="I5" s="40" t="s">
        <v>283</v>
      </c>
      <c r="J5" s="41">
        <v>7</v>
      </c>
      <c r="K5" s="41">
        <v>133.14285714285714</v>
      </c>
      <c r="L5" s="41"/>
      <c r="M5" s="42">
        <v>750</v>
      </c>
      <c r="N5" s="42">
        <v>2215</v>
      </c>
      <c r="O5" s="43">
        <v>932</v>
      </c>
      <c r="P5" s="44">
        <v>5250</v>
      </c>
      <c r="Q5" s="44">
        <v>15966.02</v>
      </c>
      <c r="R5" s="45">
        <v>8.6300000000000008</v>
      </c>
      <c r="S5" s="46">
        <v>0</v>
      </c>
      <c r="T5" s="39">
        <f t="shared" ref="T5:T24" si="0">G5+H5</f>
        <v>27</v>
      </c>
      <c r="U5" s="47">
        <f t="shared" ref="U5:U24" si="1">(O5/$A$10)*T5</f>
        <v>24.502434274586175</v>
      </c>
      <c r="V5" s="48">
        <f t="shared" ref="V5:V24" si="2">N5-M5</f>
        <v>1465</v>
      </c>
      <c r="W5" s="49">
        <f t="shared" ref="W5:W24" si="3">(O5/A$10)</f>
        <v>0.90749756572541385</v>
      </c>
      <c r="X5" s="44">
        <f t="shared" ref="X5:X24" si="4">W5*A$8</f>
        <v>16730.833846153848</v>
      </c>
      <c r="Y5" s="44">
        <f t="shared" ref="Y5:Y24" si="5">Q5-P5</f>
        <v>10716.02</v>
      </c>
      <c r="Z5" s="44">
        <f t="shared" ref="Z5:Z24" si="6">X5+(A$6*W5)</f>
        <v>21722.070457643626</v>
      </c>
      <c r="AA5" s="50">
        <f t="shared" ref="AA5:AA24" si="7">Q5+X5</f>
        <v>32696.853846153848</v>
      </c>
      <c r="AB5" s="51">
        <f t="shared" ref="AB5:AB24" si="8">Z5/(1+GasDiscountRate)^1</f>
        <v>20306.693893281878</v>
      </c>
      <c r="AC5" s="44">
        <f t="shared" ref="AC5:AC24" si="9">AA5/(1+GasDiscountRate)^1</f>
        <v>30566.377345193836</v>
      </c>
      <c r="AD5" s="44">
        <f t="shared" ref="AD5:AD24" si="10">-PV(GasDiscountRate,T5,R5)*J5</f>
        <v>726.17377171289309</v>
      </c>
      <c r="AE5" s="44">
        <v>0</v>
      </c>
      <c r="AF5" s="52">
        <f>HLOOKUP(I5,GasAvoidedCostsWOCC!$A$5:$G$50,G5+1,FALSE)</f>
        <v>17.4887031577709</v>
      </c>
      <c r="AG5" s="44">
        <f t="shared" ref="AG5:AG24" si="11">AF5*J5*K5</f>
        <v>16299.471343042478</v>
      </c>
      <c r="AH5" s="52">
        <f>HLOOKUP(I5,GasAvoidedCostsWOCC!$A$5:$Q$50,T5+1,FALSE)</f>
        <v>17.4887031577709</v>
      </c>
      <c r="AI5" s="44">
        <f t="shared" ref="AI5:AI24" si="12">AH5*J5*L5</f>
        <v>0</v>
      </c>
      <c r="AJ5" s="44">
        <f>AG5+AI5</f>
        <v>16299.471343042478</v>
      </c>
      <c r="AK5" s="44">
        <f>HLOOKUP(I5,GasAvoidedCostsWOCC!$A$5:$Q$50,G5+1,FALSE)*J5*L5</f>
        <v>0</v>
      </c>
      <c r="AL5" s="44">
        <f>AG5+AI5-AK5</f>
        <v>16299.471343042478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16299.471343042478</v>
      </c>
      <c r="AN5" s="48">
        <f>AM5*1.1+AD5+AE5</f>
        <v>18655.59224905962</v>
      </c>
      <c r="AO5" s="47">
        <f>IFERROR(AM5/AB5,0)</f>
        <v>0.80266494529840127</v>
      </c>
      <c r="AP5" s="47">
        <f>AN5/AC5</f>
        <v>0.61033049609959644</v>
      </c>
    </row>
    <row r="6" spans="1:42" ht="13.5" customHeight="1">
      <c r="A6" s="53">
        <f>SUMIF('Program Costs'!D:D,C2,'Program Costs'!L:L)</f>
        <v>5500</v>
      </c>
      <c r="B6" s="97"/>
      <c r="C6" s="99"/>
      <c r="D6" s="100"/>
      <c r="E6" s="38" t="s">
        <v>881</v>
      </c>
      <c r="F6" s="39" t="s">
        <v>882</v>
      </c>
      <c r="G6" s="39">
        <v>27</v>
      </c>
      <c r="H6" s="39"/>
      <c r="I6" s="40" t="s">
        <v>283</v>
      </c>
      <c r="J6" s="41">
        <v>1</v>
      </c>
      <c r="K6" s="41">
        <v>95</v>
      </c>
      <c r="L6" s="41"/>
      <c r="M6" s="42">
        <v>1000</v>
      </c>
      <c r="N6" s="42">
        <v>3773</v>
      </c>
      <c r="O6" s="43">
        <v>95</v>
      </c>
      <c r="P6" s="44">
        <v>1000</v>
      </c>
      <c r="Q6" s="44">
        <v>3773</v>
      </c>
      <c r="R6" s="45">
        <v>14.96</v>
      </c>
      <c r="S6" s="46">
        <v>0</v>
      </c>
      <c r="T6" s="39">
        <f t="shared" si="0"/>
        <v>27</v>
      </c>
      <c r="U6" s="47">
        <f t="shared" si="1"/>
        <v>2.4975657254138266</v>
      </c>
      <c r="V6" s="48">
        <f t="shared" si="2"/>
        <v>2773</v>
      </c>
      <c r="W6" s="49">
        <f t="shared" si="3"/>
        <v>9.2502434274586168E-2</v>
      </c>
      <c r="X6" s="44">
        <f t="shared" si="4"/>
        <v>1705.3961538461538</v>
      </c>
      <c r="Y6" s="44">
        <f t="shared" si="5"/>
        <v>2773</v>
      </c>
      <c r="Z6" s="44">
        <f t="shared" si="6"/>
        <v>2214.1595423563776</v>
      </c>
      <c r="AA6" s="50">
        <f t="shared" si="7"/>
        <v>5478.3961538461535</v>
      </c>
      <c r="AB6" s="51">
        <f t="shared" si="8"/>
        <v>2069.8883260319503</v>
      </c>
      <c r="AC6" s="44">
        <f t="shared" si="9"/>
        <v>5121.4323210677321</v>
      </c>
      <c r="AD6" s="44">
        <f t="shared" si="10"/>
        <v>179.83048542997645</v>
      </c>
      <c r="AE6" s="44">
        <v>0</v>
      </c>
      <c r="AF6" s="52">
        <f>HLOOKUP(I6,GasAvoidedCostsWOCC!$A$5:$G$50,G6+1,FALSE)</f>
        <v>17.4887031577709</v>
      </c>
      <c r="AG6" s="44">
        <f t="shared" si="11"/>
        <v>1661.4267999882354</v>
      </c>
      <c r="AH6" s="52">
        <f>HLOOKUP(I6,GasAvoidedCostsWOCC!$A$5:$Q$50,T6+1,FALSE)</f>
        <v>17.4887031577709</v>
      </c>
      <c r="AI6" s="44">
        <f t="shared" si="12"/>
        <v>0</v>
      </c>
      <c r="AJ6" s="44">
        <f t="shared" ref="AJ6:AJ24" si="13">AG6+AI6</f>
        <v>1661.4267999882354</v>
      </c>
      <c r="AK6" s="44">
        <f>HLOOKUP(I6,GasAvoidedCostsWOCC!$A$5:$Q$50,G6+1,FALSE)*J6*L6</f>
        <v>0</v>
      </c>
      <c r="AL6" s="44">
        <f t="shared" ref="AL6:AL24" si="14">AG6+AI6-AK6</f>
        <v>1661.4267999882354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1661.4267999882354</v>
      </c>
      <c r="AN6" s="48">
        <f t="shared" ref="AN6:AN24" si="15">AM6*1.1+AD6+AE6</f>
        <v>2007.3999654170357</v>
      </c>
      <c r="AO6" s="47">
        <f t="shared" ref="AO6:AO24" si="16">IFERROR(AM6/AB6,0)</f>
        <v>0.8026649452984016</v>
      </c>
      <c r="AP6" s="47">
        <f t="shared" ref="AP6:AP24" si="17">AN6/AC6</f>
        <v>0.39196065467063063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18436.23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1027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6250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13489.02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27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23936.23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38175.25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0.80266494529840138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0.57899300651143548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89" priority="4">
      <formula>ISTEXT(J5)</formula>
    </cfRule>
    <cfRule type="notContainsBlanks" dxfId="88" priority="5">
      <formula>LEN(TRIM(J5))&gt;0</formula>
    </cfRule>
  </conditionalFormatting>
  <conditionalFormatting sqref="M5:N24 R5:S24">
    <cfRule type="expression" dxfId="87" priority="2">
      <formula>ISTEXT(M5)</formula>
    </cfRule>
  </conditionalFormatting>
  <conditionalFormatting sqref="M5:N24 R5:S24">
    <cfRule type="notContainsBlanks" dxfId="86" priority="3">
      <formula>LEN(TRIM(M5))&gt;0</formula>
    </cfRule>
  </conditionalFormatting>
  <conditionalFormatting sqref="R5:S24">
    <cfRule type="expression" dxfId="8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topLeftCell="W1" zoomScale="85" zoomScaleNormal="85" workbookViewId="0">
      <selection activeCell="AH8" sqref="AH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18230752</v>
      </c>
      <c r="D2" s="20" t="s">
        <v>333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105</v>
      </c>
      <c r="C5" s="98">
        <v>18230752</v>
      </c>
      <c r="D5" s="61" t="s">
        <v>333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84" priority="4">
      <formula>ISTEXT(J5)</formula>
    </cfRule>
    <cfRule type="notContainsBlanks" dxfId="83" priority="5">
      <formula>LEN(TRIM(J5))&gt;0</formula>
    </cfRule>
  </conditionalFormatting>
  <conditionalFormatting sqref="M5:N24 R5:S24">
    <cfRule type="expression" dxfId="82" priority="2">
      <formula>ISTEXT(M5)</formula>
    </cfRule>
  </conditionalFormatting>
  <conditionalFormatting sqref="M5:N24 R5:S24">
    <cfRule type="notContainsBlanks" dxfId="81" priority="3">
      <formula>LEN(TRIM(M5))&gt;0</formula>
    </cfRule>
  </conditionalFormatting>
  <conditionalFormatting sqref="R5:S24">
    <cfRule type="expression" dxfId="8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8" sqref="F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18230736</v>
      </c>
      <c r="D2" s="20" t="s">
        <v>146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145</v>
      </c>
      <c r="C5" s="98">
        <v>18230736</v>
      </c>
      <c r="D5" s="61" t="s">
        <v>146</v>
      </c>
      <c r="E5" s="38" t="s">
        <v>923</v>
      </c>
      <c r="F5" s="39" t="s">
        <v>924</v>
      </c>
      <c r="G5" s="39">
        <v>15</v>
      </c>
      <c r="H5" s="39"/>
      <c r="I5" s="40" t="s">
        <v>269</v>
      </c>
      <c r="J5" s="41">
        <v>1</v>
      </c>
      <c r="K5" s="41">
        <v>1748</v>
      </c>
      <c r="L5" s="41"/>
      <c r="M5" s="42">
        <v>5</v>
      </c>
      <c r="N5" s="42">
        <v>7.14</v>
      </c>
      <c r="O5" s="43">
        <v>1748</v>
      </c>
      <c r="P5" s="44">
        <v>8740</v>
      </c>
      <c r="Q5" s="44">
        <v>55000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0.75978769990066541</v>
      </c>
      <c r="V5" s="48">
        <f t="shared" ref="V5:V24" si="2">N5-M5</f>
        <v>2.1399999999999997</v>
      </c>
      <c r="W5" s="49">
        <f t="shared" ref="W5:W24" si="3">(O5/A$10)</f>
        <v>5.0652513326711029E-2</v>
      </c>
      <c r="X5" s="44">
        <f t="shared" ref="X5:X24" si="4">W5*A$8</f>
        <v>5271.6522200753161</v>
      </c>
      <c r="Y5" s="44">
        <f t="shared" ref="Y5:Y24" si="5">Q5-P5</f>
        <v>46260</v>
      </c>
      <c r="Z5" s="44">
        <f t="shared" ref="Z5:Z24" si="6">X5+(A$6*W5)</f>
        <v>17841.529274718599</v>
      </c>
      <c r="AA5" s="50">
        <f t="shared" ref="AA5:AA24" si="7">Q5+X5</f>
        <v>60271.652220075317</v>
      </c>
      <c r="AB5" s="51">
        <f t="shared" ref="AB5:AB24" si="8">Z5/(1+GasDiscountRate)^1</f>
        <v>16679.002780890529</v>
      </c>
      <c r="AC5" s="44">
        <f t="shared" ref="AC5:AC24" si="9">AA5/(1+GasDiscountRate)^1</f>
        <v>56344.444442437423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17731.514813643298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17731.514813643298</v>
      </c>
      <c r="AK5" s="44">
        <f>HLOOKUP(I5,GasAvoidedCostsWOCC!$A$5:$Q$50,G5+1,FALSE)*J5*L5</f>
        <v>0</v>
      </c>
      <c r="AL5" s="44">
        <f>AG5+AI5-AK5</f>
        <v>17731.514813643298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17731.514813643298</v>
      </c>
      <c r="AN5" s="48">
        <f>AM5*1.1+AD5+AE5</f>
        <v>19504.666295007628</v>
      </c>
      <c r="AO5" s="47">
        <f>IFERROR(AM5/AB5,0)</f>
        <v>1.0631040144653405</v>
      </c>
      <c r="AP5" s="47">
        <f>AN5/AC5</f>
        <v>0.3461684020140437</v>
      </c>
    </row>
    <row r="6" spans="1:42" ht="13.5" customHeight="1">
      <c r="A6" s="53">
        <f>SUMIF('Program Costs'!D:D,C2,'Program Costs'!L:L)</f>
        <v>248159</v>
      </c>
      <c r="B6" s="97" t="s">
        <v>145</v>
      </c>
      <c r="C6" s="98">
        <v>18230736</v>
      </c>
      <c r="D6" s="61" t="s">
        <v>146</v>
      </c>
      <c r="E6" s="38" t="s">
        <v>925</v>
      </c>
      <c r="F6" s="39" t="s">
        <v>926</v>
      </c>
      <c r="G6" s="39">
        <v>24</v>
      </c>
      <c r="H6" s="39"/>
      <c r="I6" s="40" t="s">
        <v>275</v>
      </c>
      <c r="J6" s="41">
        <v>1</v>
      </c>
      <c r="K6" s="41">
        <v>3354</v>
      </c>
      <c r="L6" s="41"/>
      <c r="M6" s="42">
        <v>5</v>
      </c>
      <c r="N6" s="42">
        <v>7.14</v>
      </c>
      <c r="O6" s="43">
        <v>3354</v>
      </c>
      <c r="P6" s="44">
        <v>16770</v>
      </c>
      <c r="Q6" s="44">
        <v>71074</v>
      </c>
      <c r="R6" s="45">
        <v>0</v>
      </c>
      <c r="S6" s="46">
        <v>0</v>
      </c>
      <c r="T6" s="39">
        <f t="shared" si="0"/>
        <v>24</v>
      </c>
      <c r="U6" s="47">
        <f t="shared" si="1"/>
        <v>2.3325656251412648</v>
      </c>
      <c r="V6" s="48">
        <f t="shared" si="2"/>
        <v>2.1399999999999997</v>
      </c>
      <c r="W6" s="49">
        <f t="shared" si="3"/>
        <v>9.7190234380886031E-2</v>
      </c>
      <c r="X6" s="44">
        <f t="shared" si="4"/>
        <v>10115.05809275321</v>
      </c>
      <c r="Y6" s="44">
        <f t="shared" si="5"/>
        <v>54304</v>
      </c>
      <c r="Z6" s="44">
        <f t="shared" si="6"/>
        <v>34233.689466479511</v>
      </c>
      <c r="AA6" s="50">
        <f t="shared" si="7"/>
        <v>81189.058092753214</v>
      </c>
      <c r="AB6" s="51">
        <f t="shared" si="8"/>
        <v>32003.075129923818</v>
      </c>
      <c r="AC6" s="44">
        <f t="shared" si="9"/>
        <v>75898.904452419563</v>
      </c>
      <c r="AD6" s="44">
        <f t="shared" si="10"/>
        <v>0</v>
      </c>
      <c r="AE6" s="44">
        <v>0</v>
      </c>
      <c r="AF6" s="52">
        <f>HLOOKUP(I6,GasAvoidedCostsWOCC!$A$5:$G$50,G6+1,FALSE)</f>
        <v>16.785698132496019</v>
      </c>
      <c r="AG6" s="44">
        <f t="shared" si="11"/>
        <v>56299.23153639165</v>
      </c>
      <c r="AH6" s="52">
        <f>HLOOKUP(I6,GasAvoidedCostsWOCC!$A$5:$Q$50,T6+1,FALSE)</f>
        <v>16.785698132496019</v>
      </c>
      <c r="AI6" s="44">
        <f t="shared" si="12"/>
        <v>0</v>
      </c>
      <c r="AJ6" s="44">
        <f t="shared" ref="AJ6:AJ24" si="13">AG6+AI6</f>
        <v>56299.23153639165</v>
      </c>
      <c r="AK6" s="44">
        <f>HLOOKUP(I6,GasAvoidedCostsWOCC!$A$5:$Q$50,G6+1,FALSE)*J6*L6</f>
        <v>0</v>
      </c>
      <c r="AL6" s="44">
        <f t="shared" ref="AL6:AL24" si="14">AG6+AI6-AK6</f>
        <v>56299.23153639165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56299.23153639165</v>
      </c>
      <c r="AN6" s="48">
        <f t="shared" ref="AN6:AN24" si="15">AM6*1.1+AD6+AE6</f>
        <v>61929.154690030817</v>
      </c>
      <c r="AO6" s="47">
        <f t="shared" ref="AO6:AO24" si="16">IFERROR(AM6/AB6,0)</f>
        <v>1.7591819319809743</v>
      </c>
      <c r="AP6" s="47">
        <f t="shared" ref="AP6:AP24" si="17">AN6/AC6</f>
        <v>0.81594266922329195</v>
      </c>
    </row>
    <row r="7" spans="1:42" ht="13.5" customHeight="1">
      <c r="A7" s="36" t="s">
        <v>249</v>
      </c>
      <c r="B7" s="97" t="s">
        <v>145</v>
      </c>
      <c r="C7" s="98">
        <v>18230736</v>
      </c>
      <c r="D7" s="61" t="s">
        <v>146</v>
      </c>
      <c r="E7" s="38" t="s">
        <v>632</v>
      </c>
      <c r="F7" s="39" t="s">
        <v>633</v>
      </c>
      <c r="G7" s="39">
        <v>14</v>
      </c>
      <c r="H7" s="39"/>
      <c r="I7" s="40" t="s">
        <v>279</v>
      </c>
      <c r="J7" s="41">
        <v>1</v>
      </c>
      <c r="K7" s="41">
        <v>0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v>0</v>
      </c>
      <c r="R7" s="45">
        <v>17.059999999999999</v>
      </c>
      <c r="S7" s="46">
        <v>0</v>
      </c>
      <c r="T7" s="39">
        <f t="shared" si="0"/>
        <v>14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149.46647337894538</v>
      </c>
      <c r="AE7" s="44">
        <v>0</v>
      </c>
      <c r="AF7" s="52">
        <f>HLOOKUP(I7,GasAvoidedCostsWOCC!$A$5:$G$50,G7+1,FALSE)</f>
        <v>9.6059277231229743</v>
      </c>
      <c r="AG7" s="44">
        <f t="shared" si="11"/>
        <v>0</v>
      </c>
      <c r="AH7" s="52">
        <f>HLOOKUP(I7,GasAvoidedCostsWOCC!$A$5:$Q$50,T7+1,FALSE)</f>
        <v>9.6059277231229743</v>
      </c>
      <c r="AI7" s="44">
        <f t="shared" si="12"/>
        <v>0</v>
      </c>
      <c r="AJ7" s="44">
        <f t="shared" si="13"/>
        <v>0</v>
      </c>
      <c r="AK7" s="44">
        <f>HLOOKUP(I7,GasAvoidedCostsWOCC!$A$5:$Q$50,G7+1,FALSE)*J7*L7</f>
        <v>0</v>
      </c>
      <c r="AL7" s="44">
        <f t="shared" si="14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149.46647337894538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104074.83999999997</v>
      </c>
      <c r="B8" s="97" t="s">
        <v>145</v>
      </c>
      <c r="C8" s="98">
        <v>18230736</v>
      </c>
      <c r="D8" s="61" t="s">
        <v>146</v>
      </c>
      <c r="E8" s="38" t="s">
        <v>946</v>
      </c>
      <c r="F8" s="39" t="s">
        <v>947</v>
      </c>
      <c r="G8" s="39">
        <v>45</v>
      </c>
      <c r="H8" s="39"/>
      <c r="I8" s="40" t="s">
        <v>283</v>
      </c>
      <c r="J8" s="41">
        <v>24540</v>
      </c>
      <c r="K8" s="41">
        <v>1.1499999999999999</v>
      </c>
      <c r="L8" s="41"/>
      <c r="M8" s="42">
        <v>7</v>
      </c>
      <c r="N8" s="42">
        <v>23.3</v>
      </c>
      <c r="O8" s="43">
        <v>28221</v>
      </c>
      <c r="P8" s="44">
        <v>217014</v>
      </c>
      <c r="Q8" s="44">
        <v>571782</v>
      </c>
      <c r="R8" s="45">
        <v>0</v>
      </c>
      <c r="S8" s="46">
        <v>0</v>
      </c>
      <c r="T8" s="39">
        <f t="shared" si="0"/>
        <v>45</v>
      </c>
      <c r="U8" s="47">
        <f t="shared" si="1"/>
        <v>36.799717412294072</v>
      </c>
      <c r="V8" s="48">
        <f t="shared" si="2"/>
        <v>16.3</v>
      </c>
      <c r="W8" s="49">
        <f t="shared" si="3"/>
        <v>0.81777149805097937</v>
      </c>
      <c r="X8" s="44">
        <f t="shared" si="4"/>
        <v>85109.43781621597</v>
      </c>
      <c r="Y8" s="44">
        <f t="shared" si="5"/>
        <v>354768</v>
      </c>
      <c r="Z8" s="44">
        <f t="shared" si="6"/>
        <v>288046.79500104894</v>
      </c>
      <c r="AA8" s="50">
        <f t="shared" si="7"/>
        <v>656891.43781621591</v>
      </c>
      <c r="AB8" s="51">
        <f t="shared" si="8"/>
        <v>269278.11068621941</v>
      </c>
      <c r="AC8" s="44">
        <f t="shared" si="9"/>
        <v>614089.40620381024</v>
      </c>
      <c r="AD8" s="44">
        <f t="shared" si="10"/>
        <v>0</v>
      </c>
      <c r="AE8" s="44">
        <v>0</v>
      </c>
      <c r="AF8" s="52">
        <f>HLOOKUP(I8,GasAvoidedCostsWOCC!$A$5:$G$50,G8+1,FALSE)</f>
        <v>27.444232870165703</v>
      </c>
      <c r="AG8" s="44">
        <f t="shared" si="11"/>
        <v>774503.69582894619</v>
      </c>
      <c r="AH8" s="52">
        <f>HLOOKUP(I8,GasAvoidedCostsWOCC!$A$5:$Q$50,T8+1,FALSE)</f>
        <v>27.444232870165703</v>
      </c>
      <c r="AI8" s="44">
        <f t="shared" si="12"/>
        <v>0</v>
      </c>
      <c r="AJ8" s="44">
        <f t="shared" si="13"/>
        <v>774503.69582894619</v>
      </c>
      <c r="AK8" s="44">
        <f>HLOOKUP(I8,GasAvoidedCostsWOCC!$A$5:$Q$50,G8+1,FALSE)*J8*L8</f>
        <v>0</v>
      </c>
      <c r="AL8" s="44">
        <f t="shared" si="14"/>
        <v>774503.69582894619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774503.69582894619</v>
      </c>
      <c r="AN8" s="48">
        <f t="shared" si="15"/>
        <v>851954.06541184091</v>
      </c>
      <c r="AO8" s="47">
        <f t="shared" si="16"/>
        <v>2.8762222590437321</v>
      </c>
      <c r="AP8" s="47">
        <f t="shared" si="17"/>
        <v>1.3873453226924513</v>
      </c>
    </row>
    <row r="9" spans="1:42" ht="13.5" customHeight="1">
      <c r="A9" s="36" t="s">
        <v>317</v>
      </c>
      <c r="B9" s="97" t="s">
        <v>145</v>
      </c>
      <c r="C9" s="98">
        <v>18230736</v>
      </c>
      <c r="D9" s="61" t="s">
        <v>146</v>
      </c>
      <c r="E9" s="38" t="s">
        <v>952</v>
      </c>
      <c r="F9" s="39" t="s">
        <v>953</v>
      </c>
      <c r="G9" s="39">
        <v>18</v>
      </c>
      <c r="H9" s="39"/>
      <c r="I9" s="40" t="s">
        <v>283</v>
      </c>
      <c r="J9" s="41">
        <v>2</v>
      </c>
      <c r="K9" s="41">
        <v>184</v>
      </c>
      <c r="L9" s="41"/>
      <c r="M9" s="42">
        <v>800</v>
      </c>
      <c r="N9" s="42">
        <v>987</v>
      </c>
      <c r="O9" s="43">
        <v>368</v>
      </c>
      <c r="P9" s="44">
        <v>1600</v>
      </c>
      <c r="Q9" s="44">
        <v>1974</v>
      </c>
      <c r="R9" s="45">
        <v>0</v>
      </c>
      <c r="S9" s="46">
        <v>0</v>
      </c>
      <c r="T9" s="39">
        <f t="shared" si="0"/>
        <v>18</v>
      </c>
      <c r="U9" s="47">
        <f t="shared" si="1"/>
        <v>0.19194636629069445</v>
      </c>
      <c r="V9" s="48">
        <f t="shared" si="2"/>
        <v>187</v>
      </c>
      <c r="W9" s="49">
        <f t="shared" si="3"/>
        <v>1.0663687016149691E-2</v>
      </c>
      <c r="X9" s="44">
        <f t="shared" si="4"/>
        <v>1109.8215200158561</v>
      </c>
      <c r="Y9" s="44">
        <f t="shared" si="5"/>
        <v>374</v>
      </c>
      <c r="Z9" s="44">
        <f t="shared" si="6"/>
        <v>3756.111426256547</v>
      </c>
      <c r="AA9" s="50">
        <f t="shared" si="7"/>
        <v>3083.8215200158561</v>
      </c>
      <c r="AB9" s="51">
        <f t="shared" si="8"/>
        <v>3511.3690065032688</v>
      </c>
      <c r="AC9" s="44">
        <f t="shared" si="9"/>
        <v>2882.884472296771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12.598768311384578</v>
      </c>
      <c r="AG9" s="44">
        <f t="shared" si="11"/>
        <v>4636.3467385895246</v>
      </c>
      <c r="AH9" s="52">
        <f>HLOOKUP(I9,GasAvoidedCostsWOCC!$A$5:$Q$50,T9+1,FALSE)</f>
        <v>12.598768311384578</v>
      </c>
      <c r="AI9" s="44">
        <f t="shared" si="12"/>
        <v>0</v>
      </c>
      <c r="AJ9" s="44">
        <f t="shared" si="13"/>
        <v>4636.3467385895246</v>
      </c>
      <c r="AK9" s="44">
        <f>HLOOKUP(I9,GasAvoidedCostsWOCC!$A$5:$Q$50,G9+1,FALSE)*J9*L9</f>
        <v>0</v>
      </c>
      <c r="AL9" s="44">
        <f t="shared" si="14"/>
        <v>4636.3467385895246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4636.3467385895246</v>
      </c>
      <c r="AN9" s="48">
        <f t="shared" si="15"/>
        <v>5099.9814124484774</v>
      </c>
      <c r="AO9" s="47">
        <f t="shared" si="16"/>
        <v>1.3203815178646074</v>
      </c>
      <c r="AP9" s="47">
        <f t="shared" si="17"/>
        <v>1.7690550771135698</v>
      </c>
    </row>
    <row r="10" spans="1:42" ht="13.5" customHeight="1">
      <c r="A10" s="54">
        <f>SUM(O5:O999)</f>
        <v>34509.64</v>
      </c>
      <c r="B10" s="97" t="s">
        <v>145</v>
      </c>
      <c r="C10" s="98">
        <v>18230736</v>
      </c>
      <c r="D10" s="61" t="s">
        <v>146</v>
      </c>
      <c r="E10" s="38" t="s">
        <v>954</v>
      </c>
      <c r="F10" s="39" t="s">
        <v>953</v>
      </c>
      <c r="G10" s="39">
        <v>20</v>
      </c>
      <c r="H10" s="39"/>
      <c r="I10" s="40" t="s">
        <v>283</v>
      </c>
      <c r="J10" s="41">
        <v>1</v>
      </c>
      <c r="K10" s="41">
        <v>184</v>
      </c>
      <c r="L10" s="41"/>
      <c r="M10" s="42">
        <v>800</v>
      </c>
      <c r="N10" s="42">
        <v>987</v>
      </c>
      <c r="O10" s="43">
        <v>184</v>
      </c>
      <c r="P10" s="44">
        <v>800</v>
      </c>
      <c r="Q10" s="44">
        <v>987</v>
      </c>
      <c r="R10" s="45">
        <v>0</v>
      </c>
      <c r="S10" s="46">
        <v>0</v>
      </c>
      <c r="T10" s="39">
        <f t="shared" si="0"/>
        <v>20</v>
      </c>
      <c r="U10" s="47">
        <f t="shared" si="1"/>
        <v>0.10663687016149691</v>
      </c>
      <c r="V10" s="48">
        <f t="shared" si="2"/>
        <v>187</v>
      </c>
      <c r="W10" s="49">
        <f t="shared" si="3"/>
        <v>5.3318435080748454E-3</v>
      </c>
      <c r="X10" s="44">
        <f t="shared" si="4"/>
        <v>554.91076000792805</v>
      </c>
      <c r="Y10" s="44">
        <f t="shared" si="5"/>
        <v>187</v>
      </c>
      <c r="Z10" s="44">
        <f t="shared" si="6"/>
        <v>1878.0557131282735</v>
      </c>
      <c r="AA10" s="50">
        <f t="shared" si="7"/>
        <v>1541.910760007928</v>
      </c>
      <c r="AB10" s="51">
        <f t="shared" si="8"/>
        <v>1755.6845032516344</v>
      </c>
      <c r="AC10" s="44">
        <f t="shared" si="9"/>
        <v>1441.4422361483855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13.765480191058694</v>
      </c>
      <c r="AG10" s="44">
        <f t="shared" si="11"/>
        <v>2532.8483551547997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3"/>
        <v>2532.8483551547997</v>
      </c>
      <c r="AK10" s="44">
        <f>HLOOKUP(I10,GasAvoidedCostsWOCC!$A$5:$Q$50,G10+1,FALSE)*J10*L10</f>
        <v>0</v>
      </c>
      <c r="AL10" s="44">
        <f t="shared" si="14"/>
        <v>2532.8483551547997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2532.8483551547997</v>
      </c>
      <c r="AN10" s="48">
        <f t="shared" si="15"/>
        <v>2786.1331906702799</v>
      </c>
      <c r="AO10" s="47">
        <f t="shared" si="16"/>
        <v>1.4426557564663871</v>
      </c>
      <c r="AP10" s="47">
        <f t="shared" si="17"/>
        <v>1.9328788353773954</v>
      </c>
    </row>
    <row r="11" spans="1:42" ht="13.5" customHeight="1">
      <c r="A11" s="36" t="s">
        <v>252</v>
      </c>
      <c r="B11" s="97" t="s">
        <v>145</v>
      </c>
      <c r="C11" s="98">
        <v>18230736</v>
      </c>
      <c r="D11" s="61" t="s">
        <v>146</v>
      </c>
      <c r="E11" s="38" t="s">
        <v>955</v>
      </c>
      <c r="F11" s="39" t="s">
        <v>956</v>
      </c>
      <c r="G11" s="39">
        <v>20</v>
      </c>
      <c r="H11" s="39"/>
      <c r="I11" s="40" t="s">
        <v>283</v>
      </c>
      <c r="J11" s="41">
        <v>2</v>
      </c>
      <c r="K11" s="41">
        <v>110</v>
      </c>
      <c r="L11" s="41"/>
      <c r="M11" s="42">
        <v>350</v>
      </c>
      <c r="N11" s="42">
        <v>603</v>
      </c>
      <c r="O11" s="43">
        <v>220</v>
      </c>
      <c r="P11" s="44">
        <v>700</v>
      </c>
      <c r="Q11" s="44">
        <v>1206</v>
      </c>
      <c r="R11" s="45">
        <v>0</v>
      </c>
      <c r="S11" s="46">
        <v>0</v>
      </c>
      <c r="T11" s="39">
        <f t="shared" si="0"/>
        <v>20</v>
      </c>
      <c r="U11" s="47">
        <f t="shared" si="1"/>
        <v>0.12750060562787674</v>
      </c>
      <c r="V11" s="48">
        <f t="shared" si="2"/>
        <v>253</v>
      </c>
      <c r="W11" s="49">
        <f t="shared" si="3"/>
        <v>6.3750302813938365E-3</v>
      </c>
      <c r="X11" s="44">
        <f t="shared" si="4"/>
        <v>663.48025653121829</v>
      </c>
      <c r="Y11" s="44">
        <f t="shared" si="5"/>
        <v>506</v>
      </c>
      <c r="Z11" s="44">
        <f t="shared" si="6"/>
        <v>2245.5013961316313</v>
      </c>
      <c r="AA11" s="50">
        <f t="shared" si="7"/>
        <v>1869.4802565312184</v>
      </c>
      <c r="AB11" s="51">
        <f t="shared" si="8"/>
        <v>2099.1879930182586</v>
      </c>
      <c r="AC11" s="44">
        <f t="shared" si="9"/>
        <v>1747.6678101628665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13.765480191058694</v>
      </c>
      <c r="AG11" s="44">
        <f t="shared" si="11"/>
        <v>3028.405642032913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3"/>
        <v>3028.405642032913</v>
      </c>
      <c r="AK11" s="44">
        <f>HLOOKUP(I11,GasAvoidedCostsWOCC!$A$5:$Q$50,G11+1,FALSE)*J11*L11</f>
        <v>0</v>
      </c>
      <c r="AL11" s="44">
        <f t="shared" si="14"/>
        <v>3028.405642032913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3028.405642032913</v>
      </c>
      <c r="AN11" s="48">
        <f t="shared" si="15"/>
        <v>3331.2462062362047</v>
      </c>
      <c r="AO11" s="47">
        <f t="shared" si="16"/>
        <v>1.4426557564663871</v>
      </c>
      <c r="AP11" s="47">
        <f t="shared" si="17"/>
        <v>1.906109494530178</v>
      </c>
    </row>
    <row r="12" spans="1:42" ht="13.5" customHeight="1">
      <c r="A12" s="55">
        <f>SUM(P5:P1000)</f>
        <v>248159</v>
      </c>
      <c r="B12" s="97" t="s">
        <v>145</v>
      </c>
      <c r="C12" s="98">
        <v>18230736</v>
      </c>
      <c r="D12" s="61" t="s">
        <v>146</v>
      </c>
      <c r="E12" s="38" t="s">
        <v>957</v>
      </c>
      <c r="F12" s="39" t="s">
        <v>958</v>
      </c>
      <c r="G12" s="39">
        <v>20</v>
      </c>
      <c r="H12" s="39"/>
      <c r="I12" s="40" t="s">
        <v>279</v>
      </c>
      <c r="J12" s="41">
        <v>2</v>
      </c>
      <c r="K12" s="41">
        <v>42</v>
      </c>
      <c r="L12" s="41"/>
      <c r="M12" s="42">
        <v>250</v>
      </c>
      <c r="N12" s="42">
        <v>925.6</v>
      </c>
      <c r="O12" s="43">
        <v>84</v>
      </c>
      <c r="P12" s="44">
        <v>500</v>
      </c>
      <c r="Q12" s="44">
        <v>1851.2</v>
      </c>
      <c r="R12" s="45">
        <v>15.03</v>
      </c>
      <c r="S12" s="46">
        <v>0</v>
      </c>
      <c r="T12" s="39">
        <f t="shared" si="0"/>
        <v>20</v>
      </c>
      <c r="U12" s="47">
        <f t="shared" si="1"/>
        <v>4.868204942155293E-2</v>
      </c>
      <c r="V12" s="48">
        <f t="shared" si="2"/>
        <v>675.6</v>
      </c>
      <c r="W12" s="49">
        <f t="shared" si="3"/>
        <v>2.4341024710776466E-3</v>
      </c>
      <c r="X12" s="44">
        <f t="shared" si="4"/>
        <v>253.32882522101062</v>
      </c>
      <c r="Y12" s="44">
        <f t="shared" si="5"/>
        <v>1351.2</v>
      </c>
      <c r="Z12" s="44">
        <f t="shared" si="6"/>
        <v>857.37326034116836</v>
      </c>
      <c r="AA12" s="50">
        <f t="shared" si="7"/>
        <v>2104.5288252210107</v>
      </c>
      <c r="AB12" s="51">
        <f t="shared" si="8"/>
        <v>801.50814278878966</v>
      </c>
      <c r="AC12" s="44">
        <f t="shared" si="9"/>
        <v>1967.4009771160236</v>
      </c>
      <c r="AD12" s="44">
        <f t="shared" si="10"/>
        <v>319.19995660946779</v>
      </c>
      <c r="AE12" s="44">
        <f t="shared" si="18"/>
        <v>0</v>
      </c>
      <c r="AF12" s="52">
        <f>HLOOKUP(I12,GasAvoidedCostsWOCC!$A$5:$G$50,G12+1,FALSE)</f>
        <v>13.114573164368423</v>
      </c>
      <c r="AG12" s="44">
        <f t="shared" si="11"/>
        <v>1101.6241458069476</v>
      </c>
      <c r="AH12" s="52">
        <f>HLOOKUP(I12,GasAvoidedCostsWOCC!$A$5:$Q$50,T12+1,FALSE)</f>
        <v>13.114573164368423</v>
      </c>
      <c r="AI12" s="44">
        <f t="shared" si="12"/>
        <v>0</v>
      </c>
      <c r="AJ12" s="44">
        <f t="shared" si="13"/>
        <v>1101.6241458069476</v>
      </c>
      <c r="AK12" s="44">
        <f>HLOOKUP(I12,GasAvoidedCostsWOCC!$A$5:$Q$50,G12+1,FALSE)*J12*L12</f>
        <v>0</v>
      </c>
      <c r="AL12" s="44">
        <f t="shared" si="14"/>
        <v>1101.6241458069476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1101.6241458069476</v>
      </c>
      <c r="AN12" s="48">
        <f t="shared" si="15"/>
        <v>1530.9865169971101</v>
      </c>
      <c r="AO12" s="47">
        <f t="shared" si="16"/>
        <v>1.374439119200868</v>
      </c>
      <c r="AP12" s="47">
        <f t="shared" si="17"/>
        <v>0.77817716612164889</v>
      </c>
    </row>
    <row r="13" spans="1:42" ht="13.5" customHeight="1">
      <c r="A13" s="56" t="s">
        <v>255</v>
      </c>
      <c r="B13" s="97" t="s">
        <v>145</v>
      </c>
      <c r="C13" s="98">
        <v>18230736</v>
      </c>
      <c r="D13" s="61" t="s">
        <v>146</v>
      </c>
      <c r="E13" s="38" t="s">
        <v>967</v>
      </c>
      <c r="F13" s="39" t="s">
        <v>968</v>
      </c>
      <c r="G13" s="39">
        <v>45</v>
      </c>
      <c r="H13" s="39"/>
      <c r="I13" s="40" t="s">
        <v>283</v>
      </c>
      <c r="J13" s="41">
        <v>332</v>
      </c>
      <c r="K13" s="41">
        <v>0.62</v>
      </c>
      <c r="L13" s="41"/>
      <c r="M13" s="42">
        <v>5</v>
      </c>
      <c r="N13" s="42">
        <v>23.3</v>
      </c>
      <c r="O13" s="43">
        <v>205.84</v>
      </c>
      <c r="P13" s="44">
        <v>2035</v>
      </c>
      <c r="Q13" s="44">
        <v>7735.6</v>
      </c>
      <c r="R13" s="45">
        <v>0</v>
      </c>
      <c r="S13" s="46">
        <v>0</v>
      </c>
      <c r="T13" s="39">
        <f t="shared" si="0"/>
        <v>45</v>
      </c>
      <c r="U13" s="47">
        <f t="shared" si="1"/>
        <v>0.26841195677497653</v>
      </c>
      <c r="V13" s="48">
        <f t="shared" si="2"/>
        <v>18.3</v>
      </c>
      <c r="W13" s="49">
        <f t="shared" si="3"/>
        <v>5.9647101505550335E-3</v>
      </c>
      <c r="X13" s="44">
        <f t="shared" si="4"/>
        <v>620.77625456539079</v>
      </c>
      <c r="Y13" s="44">
        <f t="shared" si="5"/>
        <v>5700.6</v>
      </c>
      <c r="Z13" s="44">
        <f t="shared" si="6"/>
        <v>2100.9727608169774</v>
      </c>
      <c r="AA13" s="50">
        <f t="shared" si="7"/>
        <v>8356.3762545653917</v>
      </c>
      <c r="AB13" s="51">
        <f t="shared" si="8"/>
        <v>1964.0766203767198</v>
      </c>
      <c r="AC13" s="44">
        <f t="shared" si="9"/>
        <v>7811.8876830563622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27.444232870165703</v>
      </c>
      <c r="AG13" s="44">
        <f t="shared" si="11"/>
        <v>5649.1208939949074</v>
      </c>
      <c r="AH13" s="52">
        <f>HLOOKUP(I13,GasAvoidedCostsWOCC!$A$5:$Q$50,T13+1,FALSE)</f>
        <v>27.444232870165703</v>
      </c>
      <c r="AI13" s="44">
        <f t="shared" si="12"/>
        <v>0</v>
      </c>
      <c r="AJ13" s="44">
        <f t="shared" si="13"/>
        <v>5649.1208939949074</v>
      </c>
      <c r="AK13" s="44">
        <f>HLOOKUP(I13,GasAvoidedCostsWOCC!$A$5:$Q$50,G13+1,FALSE)*J13*L13</f>
        <v>0</v>
      </c>
      <c r="AL13" s="44">
        <f t="shared" si="14"/>
        <v>5649.1208939949074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5649.1208939949083</v>
      </c>
      <c r="AN13" s="48">
        <f t="shared" si="15"/>
        <v>6214.0329833943997</v>
      </c>
      <c r="AO13" s="47">
        <f t="shared" si="16"/>
        <v>2.8762222590437325</v>
      </c>
      <c r="AP13" s="47">
        <f t="shared" si="17"/>
        <v>0.79545856718759045</v>
      </c>
    </row>
    <row r="14" spans="1:42" ht="13.5" customHeight="1">
      <c r="A14" s="55">
        <f>SUM(Y5:Y1000)</f>
        <v>463450.8</v>
      </c>
      <c r="B14" s="97" t="s">
        <v>145</v>
      </c>
      <c r="C14" s="98">
        <v>18230736</v>
      </c>
      <c r="D14" s="61" t="s">
        <v>146</v>
      </c>
      <c r="E14" s="38" t="s">
        <v>648</v>
      </c>
      <c r="F14" s="39" t="s">
        <v>649</v>
      </c>
      <c r="G14" s="39">
        <v>14</v>
      </c>
      <c r="H14" s="39"/>
      <c r="I14" s="40" t="s">
        <v>279</v>
      </c>
      <c r="J14" s="41">
        <v>156</v>
      </c>
      <c r="K14" s="41">
        <v>0.8</v>
      </c>
      <c r="L14" s="41"/>
      <c r="M14" s="42">
        <v>0</v>
      </c>
      <c r="N14" s="42">
        <v>0</v>
      </c>
      <c r="O14" s="43">
        <v>124.8</v>
      </c>
      <c r="P14" s="44">
        <v>0</v>
      </c>
      <c r="Q14" s="44">
        <v>0</v>
      </c>
      <c r="R14" s="45">
        <v>7.49</v>
      </c>
      <c r="S14" s="46">
        <v>0</v>
      </c>
      <c r="T14" s="39">
        <f t="shared" si="0"/>
        <v>14</v>
      </c>
      <c r="U14" s="47">
        <f t="shared" si="1"/>
        <v>5.0629331398415051E-2</v>
      </c>
      <c r="V14" s="48">
        <f t="shared" si="2"/>
        <v>0</v>
      </c>
      <c r="W14" s="49">
        <f t="shared" si="3"/>
        <v>3.6163808141725035E-3</v>
      </c>
      <c r="X14" s="44">
        <f t="shared" si="4"/>
        <v>376.37425461407292</v>
      </c>
      <c r="Y14" s="44">
        <f t="shared" si="5"/>
        <v>0</v>
      </c>
      <c r="Z14" s="44">
        <f t="shared" si="6"/>
        <v>1273.8117010783071</v>
      </c>
      <c r="AA14" s="50">
        <f t="shared" si="7"/>
        <v>376.37425461407292</v>
      </c>
      <c r="AB14" s="51">
        <f t="shared" si="8"/>
        <v>1190.8120978576301</v>
      </c>
      <c r="AC14" s="44">
        <f t="shared" si="9"/>
        <v>351.85028944009804</v>
      </c>
      <c r="AD14" s="44">
        <f t="shared" si="10"/>
        <v>10236.964018458088</v>
      </c>
      <c r="AE14" s="44">
        <f t="shared" si="18"/>
        <v>0</v>
      </c>
      <c r="AF14" s="52">
        <f>HLOOKUP(I14,GasAvoidedCostsWOCC!$A$5:$G$50,G14+1,FALSE)</f>
        <v>9.6059277231229743</v>
      </c>
      <c r="AG14" s="44">
        <f t="shared" si="11"/>
        <v>1198.8197798457472</v>
      </c>
      <c r="AH14" s="52">
        <f>HLOOKUP(I14,GasAvoidedCostsWOCC!$A$5:$Q$50,T14+1,FALSE)</f>
        <v>9.6059277231229743</v>
      </c>
      <c r="AI14" s="44">
        <f t="shared" si="12"/>
        <v>0</v>
      </c>
      <c r="AJ14" s="44">
        <f t="shared" si="13"/>
        <v>1198.8197798457472</v>
      </c>
      <c r="AK14" s="44">
        <f>HLOOKUP(I14,GasAvoidedCostsWOCC!$A$5:$Q$50,G14+1,FALSE)*J14*L14</f>
        <v>0</v>
      </c>
      <c r="AL14" s="44">
        <f t="shared" si="14"/>
        <v>1198.8197798457472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1198.8197798457472</v>
      </c>
      <c r="AN14" s="48">
        <f t="shared" si="15"/>
        <v>11555.66577628841</v>
      </c>
      <c r="AO14" s="47">
        <f t="shared" si="16"/>
        <v>1.0067245554546544</v>
      </c>
      <c r="AP14" s="47">
        <f t="shared" si="17"/>
        <v>32.842564360759873</v>
      </c>
    </row>
    <row r="15" spans="1:42" ht="13.5" customHeight="1">
      <c r="A15" s="57" t="s">
        <v>258</v>
      </c>
      <c r="B15" s="97" t="s">
        <v>145</v>
      </c>
      <c r="C15" s="98">
        <v>18230736</v>
      </c>
      <c r="D15" s="61" t="s">
        <v>146</v>
      </c>
      <c r="E15" s="38" t="s">
        <v>658</v>
      </c>
      <c r="F15" s="39" t="s">
        <v>659</v>
      </c>
      <c r="G15" s="39">
        <v>14</v>
      </c>
      <c r="H15" s="39"/>
      <c r="I15" s="40" t="s">
        <v>279</v>
      </c>
      <c r="J15" s="41">
        <v>5</v>
      </c>
      <c r="K15" s="41">
        <v>0</v>
      </c>
      <c r="L15" s="41"/>
      <c r="M15" s="42">
        <v>0</v>
      </c>
      <c r="N15" s="42">
        <v>0</v>
      </c>
      <c r="O15" s="43">
        <v>0</v>
      </c>
      <c r="P15" s="44">
        <v>0</v>
      </c>
      <c r="Q15" s="44">
        <v>0</v>
      </c>
      <c r="R15" s="45">
        <v>17.059999999999999</v>
      </c>
      <c r="S15" s="46">
        <v>0</v>
      </c>
      <c r="T15" s="39">
        <f t="shared" si="0"/>
        <v>14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747.33236689472687</v>
      </c>
      <c r="AE15" s="44">
        <f t="shared" si="18"/>
        <v>0</v>
      </c>
      <c r="AF15" s="52">
        <f>HLOOKUP(I15,GasAvoidedCostsWOCC!$A$5:$G$50,G15+1,FALSE)</f>
        <v>9.6059277231229743</v>
      </c>
      <c r="AG15" s="44">
        <f t="shared" si="11"/>
        <v>0</v>
      </c>
      <c r="AH15" s="52">
        <f>HLOOKUP(I15,GasAvoidedCostsWOCC!$A$5:$Q$50,T15+1,FALSE)</f>
        <v>9.6059277231229743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747.33236689472687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40.685877917011005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352233.83999999997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815684.6399999999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2.6320279612926871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1.2652555057263479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79" priority="4">
      <formula>ISTEXT(J5)</formula>
    </cfRule>
    <cfRule type="notContainsBlanks" dxfId="78" priority="5">
      <formula>LEN(TRIM(J5))&gt;0</formula>
    </cfRule>
  </conditionalFormatting>
  <conditionalFormatting sqref="M5:N24 R5:S24">
    <cfRule type="expression" dxfId="77" priority="2">
      <formula>ISTEXT(M5)</formula>
    </cfRule>
  </conditionalFormatting>
  <conditionalFormatting sqref="M5:N24 R5:S24">
    <cfRule type="notContainsBlanks" dxfId="76" priority="3">
      <formula>LEN(TRIM(M5))&gt;0</formula>
    </cfRule>
  </conditionalFormatting>
  <conditionalFormatting sqref="R5:S24">
    <cfRule type="expression" dxfId="7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21" sqref="F21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18230673</v>
      </c>
      <c r="D2" s="20" t="s">
        <v>103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102</v>
      </c>
      <c r="C5" s="98">
        <v>18230673</v>
      </c>
      <c r="D5" s="61" t="s">
        <v>103</v>
      </c>
      <c r="E5" s="38" t="s">
        <v>989</v>
      </c>
      <c r="F5" s="39" t="s">
        <v>990</v>
      </c>
      <c r="G5" s="39">
        <v>15</v>
      </c>
      <c r="H5" s="39"/>
      <c r="I5" s="40" t="s">
        <v>270</v>
      </c>
      <c r="J5" s="41">
        <v>1</v>
      </c>
      <c r="K5" s="41">
        <v>3322</v>
      </c>
      <c r="L5" s="41"/>
      <c r="M5" s="42">
        <v>13286</v>
      </c>
      <c r="N5" s="42">
        <v>13286</v>
      </c>
      <c r="O5" s="43">
        <v>3322</v>
      </c>
      <c r="P5" s="44">
        <v>13286</v>
      </c>
      <c r="Q5" s="44">
        <v>13286</v>
      </c>
      <c r="R5" s="45"/>
      <c r="S5" s="46"/>
      <c r="T5" s="39">
        <f t="shared" ref="T5:T24" si="0">G5+H5</f>
        <v>15</v>
      </c>
      <c r="U5" s="47">
        <f t="shared" ref="U5:U24" si="1">(O5/$A$10)*T5</f>
        <v>3.1706541104606769</v>
      </c>
      <c r="V5" s="48">
        <f t="shared" ref="V5:V24" si="2">N5-M5</f>
        <v>0</v>
      </c>
      <c r="W5" s="49">
        <f t="shared" ref="W5:W24" si="3">(O5/A$10)</f>
        <v>0.21137694069737847</v>
      </c>
      <c r="X5" s="44">
        <f t="shared" ref="X5:X24" si="4">W5*A$8</f>
        <v>27574.333290913721</v>
      </c>
      <c r="Y5" s="44">
        <f t="shared" ref="Y5:Y24" si="5">Q5-P5</f>
        <v>0</v>
      </c>
      <c r="Z5" s="44">
        <f t="shared" ref="Z5:Z24" si="6">X5+(A$6*W5)</f>
        <v>41990.809250445411</v>
      </c>
      <c r="AA5" s="50">
        <f t="shared" ref="AA5:AA24" si="7">Q5+X5</f>
        <v>40860.333290913724</v>
      </c>
      <c r="AB5" s="51">
        <f t="shared" ref="AB5:AB24" si="8">Z5/(1+GasDiscountRate)^1</f>
        <v>39254.752968538291</v>
      </c>
      <c r="AC5" s="44">
        <f t="shared" ref="AC5:AC24" si="9">AA5/(1+GasDiscountRate)^1</f>
        <v>38197.937076669834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32044.058482808567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32044.058482808567</v>
      </c>
      <c r="AK5" s="44">
        <f>HLOOKUP(I5,GasAvoidedCostsWOCC!$A$5:$Q$50,G5+1,FALSE)*J5*L5</f>
        <v>0</v>
      </c>
      <c r="AL5" s="44">
        <f>AG5+AI5-AK5</f>
        <v>32044.058482808567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32044.058482808567</v>
      </c>
      <c r="AN5" s="48">
        <f>AM5*1.1+AD5+AE5</f>
        <v>35248.464331089424</v>
      </c>
      <c r="AO5" s="47">
        <f>IFERROR(AM5/AB5,0)</f>
        <v>0.81631028243869175</v>
      </c>
      <c r="AP5" s="47">
        <f>AN5/AC5</f>
        <v>0.922784501695463</v>
      </c>
    </row>
    <row r="6" spans="1:42" ht="13.5" customHeight="1">
      <c r="A6" s="53">
        <f>SUMIF('Program Costs'!D:D,C2,'Program Costs'!L:L)</f>
        <v>68202.69</v>
      </c>
      <c r="B6" s="97" t="s">
        <v>102</v>
      </c>
      <c r="C6" s="98">
        <v>18230673</v>
      </c>
      <c r="D6" s="61" t="s">
        <v>103</v>
      </c>
      <c r="E6" s="38" t="s">
        <v>989</v>
      </c>
      <c r="F6" s="39" t="s">
        <v>990</v>
      </c>
      <c r="G6" s="39">
        <v>15</v>
      </c>
      <c r="H6" s="39"/>
      <c r="I6" s="40" t="s">
        <v>270</v>
      </c>
      <c r="J6" s="41">
        <v>1</v>
      </c>
      <c r="K6" s="41">
        <v>3809</v>
      </c>
      <c r="L6" s="41"/>
      <c r="M6" s="42">
        <v>10352</v>
      </c>
      <c r="N6" s="42">
        <v>10352</v>
      </c>
      <c r="O6" s="43">
        <v>3809</v>
      </c>
      <c r="P6" s="44">
        <v>10352</v>
      </c>
      <c r="Q6" s="44">
        <v>10352</v>
      </c>
      <c r="R6" s="45"/>
      <c r="S6" s="46"/>
      <c r="T6" s="39">
        <f t="shared" si="0"/>
        <v>15</v>
      </c>
      <c r="U6" s="47">
        <f t="shared" si="1"/>
        <v>3.635467039959277</v>
      </c>
      <c r="V6" s="48">
        <f t="shared" si="2"/>
        <v>0</v>
      </c>
      <c r="W6" s="49">
        <f t="shared" si="3"/>
        <v>0.24236446933061848</v>
      </c>
      <c r="X6" s="44">
        <f t="shared" si="4"/>
        <v>31616.687388648512</v>
      </c>
      <c r="Y6" s="44">
        <f t="shared" si="5"/>
        <v>0</v>
      </c>
      <c r="Z6" s="44">
        <f t="shared" si="6"/>
        <v>48146.59615741919</v>
      </c>
      <c r="AA6" s="50">
        <f t="shared" si="7"/>
        <v>41968.687388648512</v>
      </c>
      <c r="AB6" s="51">
        <f t="shared" si="8"/>
        <v>45009.438307393837</v>
      </c>
      <c r="AC6" s="44">
        <f t="shared" si="9"/>
        <v>39234.072533091996</v>
      </c>
      <c r="AD6" s="44">
        <f t="shared" si="10"/>
        <v>0</v>
      </c>
      <c r="AE6" s="44">
        <v>0</v>
      </c>
      <c r="AF6" s="52">
        <f>HLOOKUP(I6,GasAvoidedCostsWOCC!$A$5:$G$50,G6+1,FALSE)</f>
        <v>9.6460139924167869</v>
      </c>
      <c r="AG6" s="44">
        <f t="shared" si="11"/>
        <v>36741.667297115542</v>
      </c>
      <c r="AH6" s="52">
        <f>HLOOKUP(I6,GasAvoidedCostsWOCC!$A$5:$Q$50,T6+1,FALSE)</f>
        <v>9.6460139924167869</v>
      </c>
      <c r="AI6" s="44">
        <f t="shared" si="12"/>
        <v>0</v>
      </c>
      <c r="AJ6" s="44">
        <f t="shared" ref="AJ6:AJ24" si="13">AG6+AI6</f>
        <v>36741.667297115542</v>
      </c>
      <c r="AK6" s="44">
        <f>HLOOKUP(I6,GasAvoidedCostsWOCC!$A$5:$Q$50,G6+1,FALSE)*J6*L6</f>
        <v>0</v>
      </c>
      <c r="AL6" s="44">
        <f t="shared" ref="AL6:AL24" si="14">AG6+AI6-AK6</f>
        <v>36741.667297115542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36741.667297115542</v>
      </c>
      <c r="AN6" s="48">
        <f t="shared" ref="AN6:AN24" si="15">AM6*1.1+AD6+AE6</f>
        <v>40415.834026827099</v>
      </c>
      <c r="AO6" s="47">
        <f t="shared" ref="AO6:AO24" si="16">IFERROR(AM6/AB6,0)</f>
        <v>0.81631028243869186</v>
      </c>
      <c r="AP6" s="47">
        <f t="shared" ref="AP6:AP24" si="17">AN6/AC6</f>
        <v>1.0301207959672896</v>
      </c>
    </row>
    <row r="7" spans="1:42" ht="13.5" customHeight="1">
      <c r="A7" s="36" t="s">
        <v>249</v>
      </c>
      <c r="B7" s="97" t="s">
        <v>102</v>
      </c>
      <c r="C7" s="98">
        <v>18230673</v>
      </c>
      <c r="D7" s="61" t="s">
        <v>103</v>
      </c>
      <c r="E7" s="38" t="s">
        <v>989</v>
      </c>
      <c r="F7" s="39" t="s">
        <v>990</v>
      </c>
      <c r="G7" s="39">
        <v>15</v>
      </c>
      <c r="H7" s="39"/>
      <c r="I7" s="40" t="s">
        <v>270</v>
      </c>
      <c r="J7" s="41">
        <v>1</v>
      </c>
      <c r="K7" s="41">
        <v>580</v>
      </c>
      <c r="L7" s="41"/>
      <c r="M7" s="42">
        <v>2320.69</v>
      </c>
      <c r="N7" s="42">
        <v>2320.69</v>
      </c>
      <c r="O7" s="43">
        <v>580</v>
      </c>
      <c r="P7" s="44">
        <v>2320.69</v>
      </c>
      <c r="Q7" s="44">
        <v>2320.69</v>
      </c>
      <c r="R7" s="45"/>
      <c r="S7" s="46"/>
      <c r="T7" s="39">
        <f t="shared" si="0"/>
        <v>15</v>
      </c>
      <c r="U7" s="47">
        <f t="shared" si="1"/>
        <v>0.5535759735301603</v>
      </c>
      <c r="V7" s="48">
        <f t="shared" si="2"/>
        <v>0</v>
      </c>
      <c r="W7" s="49">
        <f t="shared" si="3"/>
        <v>3.690506490201069E-2</v>
      </c>
      <c r="X7" s="44">
        <f t="shared" si="4"/>
        <v>4814.3026215321961</v>
      </c>
      <c r="Y7" s="44">
        <f t="shared" si="5"/>
        <v>0</v>
      </c>
      <c r="Z7" s="44">
        <f t="shared" si="6"/>
        <v>7331.3273224739114</v>
      </c>
      <c r="AA7" s="50">
        <f t="shared" si="7"/>
        <v>7134.9926215321957</v>
      </c>
      <c r="AB7" s="51">
        <f t="shared" si="8"/>
        <v>6853.6293563372074</v>
      </c>
      <c r="AC7" s="44">
        <f t="shared" si="9"/>
        <v>6670.0875212977426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5594.6881156017362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5594.6881156017362</v>
      </c>
      <c r="AK7" s="44">
        <f>HLOOKUP(I7,GasAvoidedCostsWOCC!$A$5:$Q$50,G7+1,FALSE)*J7*L7</f>
        <v>0</v>
      </c>
      <c r="AL7" s="44">
        <f t="shared" si="14"/>
        <v>5594.6881156017362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5594.6881156017362</v>
      </c>
      <c r="AN7" s="48">
        <f t="shared" si="15"/>
        <v>6154.1569271619101</v>
      </c>
      <c r="AO7" s="47">
        <f t="shared" si="16"/>
        <v>0.81631028243869197</v>
      </c>
      <c r="AP7" s="47">
        <f t="shared" si="17"/>
        <v>0.92265010129350566</v>
      </c>
    </row>
    <row r="8" spans="1:42" ht="13.5" customHeight="1">
      <c r="A8" s="53">
        <f>SUMIF('Program Costs'!D:D,C2,'Program Costs'!O:O)</f>
        <v>130451</v>
      </c>
      <c r="B8" s="97" t="s">
        <v>102</v>
      </c>
      <c r="C8" s="98">
        <v>18230673</v>
      </c>
      <c r="D8" s="61" t="s">
        <v>103</v>
      </c>
      <c r="E8" s="38" t="s">
        <v>989</v>
      </c>
      <c r="F8" s="39" t="s">
        <v>990</v>
      </c>
      <c r="G8" s="39">
        <v>15</v>
      </c>
      <c r="H8" s="39"/>
      <c r="I8" s="40" t="s">
        <v>270</v>
      </c>
      <c r="J8" s="41">
        <v>1</v>
      </c>
      <c r="K8" s="41">
        <v>8005</v>
      </c>
      <c r="L8" s="41"/>
      <c r="M8" s="42">
        <v>42244</v>
      </c>
      <c r="N8" s="42">
        <v>42244</v>
      </c>
      <c r="O8" s="43">
        <v>8005</v>
      </c>
      <c r="P8" s="44">
        <v>42244</v>
      </c>
      <c r="Q8" s="44">
        <v>42244</v>
      </c>
      <c r="R8" s="45"/>
      <c r="S8" s="46"/>
      <c r="T8" s="39">
        <f t="shared" si="0"/>
        <v>15</v>
      </c>
      <c r="U8" s="47">
        <f t="shared" si="1"/>
        <v>7.6403028760498852</v>
      </c>
      <c r="V8" s="48">
        <f t="shared" si="2"/>
        <v>0</v>
      </c>
      <c r="W8" s="49">
        <f t="shared" si="3"/>
        <v>0.50935352506999232</v>
      </c>
      <c r="X8" s="44">
        <f t="shared" si="4"/>
        <v>66445.676698905561</v>
      </c>
      <c r="Y8" s="44">
        <f t="shared" si="5"/>
        <v>0</v>
      </c>
      <c r="Z8" s="44">
        <f t="shared" si="6"/>
        <v>101184.95726966148</v>
      </c>
      <c r="AA8" s="50">
        <f t="shared" si="7"/>
        <v>108689.67669890556</v>
      </c>
      <c r="AB8" s="51">
        <f t="shared" si="8"/>
        <v>94591.901719791975</v>
      </c>
      <c r="AC8" s="44">
        <f t="shared" si="9"/>
        <v>101607.62522100173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77216.342009296379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77216.342009296379</v>
      </c>
      <c r="AK8" s="44">
        <f>HLOOKUP(I8,GasAvoidedCostsWOCC!$A$5:$Q$50,G8+1,FALSE)*J8*L8</f>
        <v>0</v>
      </c>
      <c r="AL8" s="44">
        <f t="shared" si="14"/>
        <v>77216.342009296379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77216.342009296379</v>
      </c>
      <c r="AN8" s="48">
        <f t="shared" si="15"/>
        <v>84937.976210226028</v>
      </c>
      <c r="AO8" s="47">
        <f t="shared" si="16"/>
        <v>0.81631028243869197</v>
      </c>
      <c r="AP8" s="47">
        <f t="shared" si="17"/>
        <v>0.83594096432705356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15716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68202.69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198653.69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198653.69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0.81631028243869186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0.89794131068256111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74" priority="4">
      <formula>ISTEXT(J5)</formula>
    </cfRule>
    <cfRule type="notContainsBlanks" dxfId="73" priority="5">
      <formula>LEN(TRIM(J5))&gt;0</formula>
    </cfRule>
  </conditionalFormatting>
  <conditionalFormatting sqref="M5:N24 R5:S24">
    <cfRule type="expression" dxfId="72" priority="2">
      <formula>ISTEXT(M5)</formula>
    </cfRule>
  </conditionalFormatting>
  <conditionalFormatting sqref="M5:N24 R5:S24">
    <cfRule type="notContainsBlanks" dxfId="71" priority="3">
      <formula>LEN(TRIM(M5))&gt;0</formula>
    </cfRule>
  </conditionalFormatting>
  <conditionalFormatting sqref="R5:S24">
    <cfRule type="expression" dxfId="7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55"/>
  <sheetViews>
    <sheetView zoomScale="85" zoomScaleNormal="85" workbookViewId="0">
      <selection activeCell="D18" sqref="D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18230731</v>
      </c>
      <c r="D2" s="20" t="s">
        <v>142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141</v>
      </c>
      <c r="C5" s="98">
        <v>18230731</v>
      </c>
      <c r="D5" s="61" t="s">
        <v>142</v>
      </c>
      <c r="E5" s="38" t="s">
        <v>993</v>
      </c>
      <c r="F5" s="39" t="s">
        <v>994</v>
      </c>
      <c r="G5" s="39">
        <v>24</v>
      </c>
      <c r="H5" s="39"/>
      <c r="I5" s="40" t="s">
        <v>275</v>
      </c>
      <c r="J5" s="41">
        <v>1</v>
      </c>
      <c r="K5" s="41">
        <v>258</v>
      </c>
      <c r="L5" s="41"/>
      <c r="M5" s="42">
        <v>1806</v>
      </c>
      <c r="N5" s="42">
        <v>3372.55</v>
      </c>
      <c r="O5" s="43">
        <v>258</v>
      </c>
      <c r="P5" s="44">
        <v>1806</v>
      </c>
      <c r="Q5" s="44">
        <v>3372.55</v>
      </c>
      <c r="R5" s="45"/>
      <c r="S5" s="46"/>
      <c r="T5" s="39">
        <f t="shared" ref="T5:T24" si="0">G5+H5</f>
        <v>24</v>
      </c>
      <c r="U5" s="47">
        <f t="shared" ref="U5:U24" si="1">(O5/$A$10)*T5</f>
        <v>2.018641133725195E-2</v>
      </c>
      <c r="V5" s="48">
        <f t="shared" ref="V5:V24" si="2">N5-M5</f>
        <v>1566.5500000000002</v>
      </c>
      <c r="W5" s="49">
        <f t="shared" ref="W5:W24" si="3">(O5/A$10)</f>
        <v>8.4110047238549791E-4</v>
      </c>
      <c r="X5" s="44">
        <f t="shared" ref="X5:X24" si="4">W5*A$8</f>
        <v>370.00855086212806</v>
      </c>
      <c r="Y5" s="44">
        <f t="shared" ref="Y5:Y24" si="5">Q5-P5</f>
        <v>1566.5500000000002</v>
      </c>
      <c r="Z5" s="44">
        <f t="shared" ref="Z5:Z24" si="6">X5+(A$6*W5)</f>
        <v>1289.9339736129177</v>
      </c>
      <c r="AA5" s="50">
        <f t="shared" ref="AA5:AA24" si="7">Q5+X5</f>
        <v>3742.5585508621284</v>
      </c>
      <c r="AB5" s="51">
        <f t="shared" ref="AB5:AB24" si="8">Z5/(1+GasDiscountRate)^1</f>
        <v>1205.88386801245</v>
      </c>
      <c r="AC5" s="44">
        <f t="shared" ref="AC5:AC24" si="9">AA5/(1+GasDiscountRate)^1</f>
        <v>3498.6992155390558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16.785698132496019</v>
      </c>
      <c r="AG5" s="44">
        <f t="shared" ref="AG5:AG24" si="11">AF5*J5*K5</f>
        <v>4330.7101181839735</v>
      </c>
      <c r="AH5" s="52">
        <f>HLOOKUP(I5,GasAvoidedCostsWOCC!$A$5:$Q$50,T5+1,FALSE)</f>
        <v>16.785698132496019</v>
      </c>
      <c r="AI5" s="44">
        <f t="shared" ref="AI5:AI24" si="12">AH5*J5*L5</f>
        <v>0</v>
      </c>
      <c r="AJ5" s="44">
        <f>AG5+AI5</f>
        <v>4330.7101181839735</v>
      </c>
      <c r="AK5" s="44">
        <f>HLOOKUP(I5,GasAvoidedCostsWOCC!$A$5:$Q$50,G5+1,FALSE)*J5*L5</f>
        <v>0</v>
      </c>
      <c r="AL5" s="44">
        <f>AG5+AI5-AK5</f>
        <v>4330.7101181839735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4330.7101181839735</v>
      </c>
      <c r="AN5" s="48">
        <f>AM5*1.1+AD5+AE5</f>
        <v>4763.7811300023714</v>
      </c>
      <c r="AO5" s="47">
        <f>IFERROR(AM5/AB5,0)</f>
        <v>3.5913160736795442</v>
      </c>
      <c r="AP5" s="47">
        <f>AN5/AC5</f>
        <v>1.3615863601090956</v>
      </c>
    </row>
    <row r="6" spans="1:42" ht="13.5" customHeight="1">
      <c r="A6" s="53">
        <f>SUMIF('Program Costs'!D:D,C2,'Program Costs'!L:L)</f>
        <v>1093716.45</v>
      </c>
      <c r="B6" s="97" t="s">
        <v>141</v>
      </c>
      <c r="C6" s="98">
        <v>18230731</v>
      </c>
      <c r="D6" s="61" t="s">
        <v>142</v>
      </c>
      <c r="E6" s="38" t="s">
        <v>995</v>
      </c>
      <c r="F6" s="39" t="s">
        <v>996</v>
      </c>
      <c r="G6" s="39">
        <v>15</v>
      </c>
      <c r="H6" s="39"/>
      <c r="I6" s="40" t="s">
        <v>275</v>
      </c>
      <c r="J6" s="41">
        <v>1</v>
      </c>
      <c r="K6" s="41">
        <v>5393</v>
      </c>
      <c r="L6" s="41"/>
      <c r="M6" s="42">
        <v>26965</v>
      </c>
      <c r="N6" s="42">
        <v>41662</v>
      </c>
      <c r="O6" s="43">
        <v>5393</v>
      </c>
      <c r="P6" s="44">
        <v>26965</v>
      </c>
      <c r="Q6" s="44">
        <v>41662</v>
      </c>
      <c r="R6" s="45"/>
      <c r="S6" s="46"/>
      <c r="T6" s="39">
        <f t="shared" si="0"/>
        <v>15</v>
      </c>
      <c r="U6" s="47">
        <f t="shared" si="1"/>
        <v>0.26372411904505755</v>
      </c>
      <c r="V6" s="48">
        <f t="shared" si="2"/>
        <v>14697</v>
      </c>
      <c r="W6" s="49">
        <f t="shared" si="3"/>
        <v>1.758160793633717E-2</v>
      </c>
      <c r="X6" s="44">
        <f t="shared" si="4"/>
        <v>7734.3260263544826</v>
      </c>
      <c r="Y6" s="44">
        <f t="shared" si="5"/>
        <v>14697</v>
      </c>
      <c r="Z6" s="44">
        <f t="shared" si="6"/>
        <v>26963.619843777</v>
      </c>
      <c r="AA6" s="50">
        <f t="shared" si="7"/>
        <v>49396.32602635448</v>
      </c>
      <c r="AB6" s="51">
        <f t="shared" si="8"/>
        <v>25206.712016244739</v>
      </c>
      <c r="AC6" s="44">
        <f t="shared" si="9"/>
        <v>46177.737708099914</v>
      </c>
      <c r="AD6" s="44">
        <f t="shared" si="10"/>
        <v>0</v>
      </c>
      <c r="AE6" s="44">
        <v>0</v>
      </c>
      <c r="AF6" s="52">
        <f>HLOOKUP(I6,GasAvoidedCostsWOCC!$A$5:$G$50,G6+1,FALSE)</f>
        <v>11.391867070276401</v>
      </c>
      <c r="AG6" s="44">
        <f t="shared" si="11"/>
        <v>61436.339110000634</v>
      </c>
      <c r="AH6" s="52">
        <f>HLOOKUP(I6,GasAvoidedCostsWOCC!$A$5:$Q$50,T6+1,FALSE)</f>
        <v>11.391867070276401</v>
      </c>
      <c r="AI6" s="44">
        <f t="shared" si="12"/>
        <v>0</v>
      </c>
      <c r="AJ6" s="44">
        <f t="shared" ref="AJ6:AJ24" si="13">AG6+AI6</f>
        <v>61436.339110000634</v>
      </c>
      <c r="AK6" s="44">
        <f>HLOOKUP(I6,GasAvoidedCostsWOCC!$A$5:$Q$50,G6+1,FALSE)*J6*L6</f>
        <v>0</v>
      </c>
      <c r="AL6" s="44">
        <f t="shared" ref="AL6:AL24" si="14">AG6+AI6-AK6</f>
        <v>61436.339110000634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61436.339110000634</v>
      </c>
      <c r="AN6" s="48">
        <f t="shared" ref="AN6:AN24" si="15">AM6*1.1+AD6+AE6</f>
        <v>67579.973021000696</v>
      </c>
      <c r="AO6" s="47">
        <f t="shared" ref="AO6:AO24" si="16">IFERROR(AM6/AB6,0)</f>
        <v>2.4373007899803558</v>
      </c>
      <c r="AP6" s="47">
        <f t="shared" ref="AP6:AP24" si="17">AN6/AC6</f>
        <v>1.4634751803604851</v>
      </c>
    </row>
    <row r="7" spans="1:42" ht="13.5" customHeight="1">
      <c r="A7" s="36" t="s">
        <v>249</v>
      </c>
      <c r="B7" s="97" t="s">
        <v>141</v>
      </c>
      <c r="C7" s="98">
        <v>18230731</v>
      </c>
      <c r="D7" s="61" t="s">
        <v>142</v>
      </c>
      <c r="E7" s="38" t="s">
        <v>997</v>
      </c>
      <c r="F7" s="39" t="s">
        <v>998</v>
      </c>
      <c r="G7" s="39">
        <v>15</v>
      </c>
      <c r="H7" s="39"/>
      <c r="I7" s="40" t="s">
        <v>270</v>
      </c>
      <c r="J7" s="41">
        <v>1</v>
      </c>
      <c r="K7" s="41">
        <v>26707</v>
      </c>
      <c r="L7" s="41"/>
      <c r="M7" s="42">
        <v>73959</v>
      </c>
      <c r="N7" s="42">
        <v>105655</v>
      </c>
      <c r="O7" s="43">
        <v>26707</v>
      </c>
      <c r="P7" s="44">
        <v>73959</v>
      </c>
      <c r="Q7" s="44">
        <v>105655</v>
      </c>
      <c r="R7" s="45"/>
      <c r="S7" s="46"/>
      <c r="T7" s="39">
        <f t="shared" si="0"/>
        <v>15</v>
      </c>
      <c r="U7" s="47">
        <f t="shared" si="1"/>
        <v>1.3060040881395052</v>
      </c>
      <c r="V7" s="48">
        <f t="shared" si="2"/>
        <v>31696</v>
      </c>
      <c r="W7" s="49">
        <f t="shared" si="3"/>
        <v>8.7066939209300351E-2</v>
      </c>
      <c r="X7" s="44">
        <f t="shared" si="4"/>
        <v>38301.62158091028</v>
      </c>
      <c r="Y7" s="44">
        <f t="shared" si="5"/>
        <v>31696</v>
      </c>
      <c r="Z7" s="44">
        <f t="shared" si="6"/>
        <v>133528.16524527207</v>
      </c>
      <c r="AA7" s="50">
        <f t="shared" si="7"/>
        <v>143956.62158091029</v>
      </c>
      <c r="AB7" s="51">
        <f t="shared" si="8"/>
        <v>124827.67621321123</v>
      </c>
      <c r="AC7" s="44">
        <f t="shared" si="9"/>
        <v>134576.63043929165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257616.09569547512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257616.09569547512</v>
      </c>
      <c r="AK7" s="44">
        <f>HLOOKUP(I7,GasAvoidedCostsWOCC!$A$5:$Q$50,G7+1,FALSE)*J7*L7</f>
        <v>0</v>
      </c>
      <c r="AL7" s="44">
        <f t="shared" si="14"/>
        <v>257616.09569547512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257616.09569547512</v>
      </c>
      <c r="AN7" s="48">
        <f t="shared" si="15"/>
        <v>283377.70526502264</v>
      </c>
      <c r="AO7" s="47">
        <f t="shared" si="16"/>
        <v>2.0637738641826138</v>
      </c>
      <c r="AP7" s="47">
        <f t="shared" si="17"/>
        <v>2.1056977302820497</v>
      </c>
    </row>
    <row r="8" spans="1:42" ht="13.5" customHeight="1">
      <c r="A8" s="53">
        <f>SUMIF('Program Costs'!D:D,C2,'Program Costs'!O:O)</f>
        <v>439910.05000000005</v>
      </c>
      <c r="B8" s="97" t="s">
        <v>141</v>
      </c>
      <c r="C8" s="98">
        <v>18230731</v>
      </c>
      <c r="D8" s="61" t="s">
        <v>142</v>
      </c>
      <c r="E8" s="38" t="s">
        <v>997</v>
      </c>
      <c r="F8" s="39" t="s">
        <v>998</v>
      </c>
      <c r="G8" s="39">
        <v>15</v>
      </c>
      <c r="H8" s="39"/>
      <c r="I8" s="40" t="s">
        <v>270</v>
      </c>
      <c r="J8" s="41">
        <v>1</v>
      </c>
      <c r="K8" s="41">
        <v>51374</v>
      </c>
      <c r="L8" s="41"/>
      <c r="M8" s="42">
        <v>91486.13</v>
      </c>
      <c r="N8" s="42">
        <v>162333.1</v>
      </c>
      <c r="O8" s="43">
        <v>51374</v>
      </c>
      <c r="P8" s="44">
        <v>91486.13</v>
      </c>
      <c r="Q8" s="44">
        <v>162333.1</v>
      </c>
      <c r="R8" s="45"/>
      <c r="S8" s="46"/>
      <c r="T8" s="39">
        <f t="shared" si="0"/>
        <v>15</v>
      </c>
      <c r="U8" s="47">
        <f t="shared" si="1"/>
        <v>2.5122497481588701</v>
      </c>
      <c r="V8" s="48">
        <f t="shared" si="2"/>
        <v>70846.97</v>
      </c>
      <c r="W8" s="49">
        <f t="shared" si="3"/>
        <v>0.16748331654392468</v>
      </c>
      <c r="X8" s="44">
        <f t="shared" si="4"/>
        <v>73677.594155003739</v>
      </c>
      <c r="Y8" s="44">
        <f t="shared" si="5"/>
        <v>70846.97</v>
      </c>
      <c r="Z8" s="44">
        <f t="shared" si="6"/>
        <v>256856.85255965131</v>
      </c>
      <c r="AA8" s="50">
        <f t="shared" si="7"/>
        <v>236010.69415500376</v>
      </c>
      <c r="AB8" s="51">
        <f t="shared" si="8"/>
        <v>240120.45672585891</v>
      </c>
      <c r="AC8" s="44">
        <f t="shared" si="9"/>
        <v>220632.60180892187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495554.32284641999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495554.32284641999</v>
      </c>
      <c r="AK8" s="44">
        <f>HLOOKUP(I8,GasAvoidedCostsWOCC!$A$5:$Q$50,G8+1,FALSE)*J8*L8</f>
        <v>0</v>
      </c>
      <c r="AL8" s="44">
        <f t="shared" si="14"/>
        <v>495554.32284641999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495554.32284641999</v>
      </c>
      <c r="AN8" s="48">
        <f t="shared" si="15"/>
        <v>545109.755131062</v>
      </c>
      <c r="AO8" s="47">
        <f t="shared" si="16"/>
        <v>2.0637738641826142</v>
      </c>
      <c r="AP8" s="47">
        <f t="shared" si="17"/>
        <v>2.4706673023923837</v>
      </c>
    </row>
    <row r="9" spans="1:42" ht="13.5" customHeight="1">
      <c r="A9" s="36" t="s">
        <v>317</v>
      </c>
      <c r="B9" s="97" t="s">
        <v>141</v>
      </c>
      <c r="C9" s="98">
        <v>18230731</v>
      </c>
      <c r="D9" s="61" t="s">
        <v>142</v>
      </c>
      <c r="E9" s="38" t="s">
        <v>997</v>
      </c>
      <c r="F9" s="39" t="s">
        <v>998</v>
      </c>
      <c r="G9" s="39">
        <v>15</v>
      </c>
      <c r="H9" s="39"/>
      <c r="I9" s="40" t="s">
        <v>270</v>
      </c>
      <c r="J9" s="41">
        <v>1</v>
      </c>
      <c r="K9" s="41">
        <v>53104</v>
      </c>
      <c r="L9" s="41"/>
      <c r="M9" s="42">
        <v>256676</v>
      </c>
      <c r="N9" s="42">
        <v>604895</v>
      </c>
      <c r="O9" s="43">
        <v>53104</v>
      </c>
      <c r="P9" s="44">
        <v>256676</v>
      </c>
      <c r="Q9" s="44">
        <v>604895</v>
      </c>
      <c r="R9" s="45"/>
      <c r="S9" s="46"/>
      <c r="T9" s="39">
        <f t="shared" si="0"/>
        <v>15</v>
      </c>
      <c r="U9" s="47">
        <f t="shared" si="1"/>
        <v>2.59684880729997</v>
      </c>
      <c r="V9" s="48">
        <f t="shared" si="2"/>
        <v>348219</v>
      </c>
      <c r="W9" s="49">
        <f t="shared" si="3"/>
        <v>0.17312325381999799</v>
      </c>
      <c r="X9" s="44">
        <f t="shared" si="4"/>
        <v>76158.659244118011</v>
      </c>
      <c r="Y9" s="44">
        <f t="shared" si="5"/>
        <v>348219</v>
      </c>
      <c r="Z9" s="44">
        <f t="shared" si="6"/>
        <v>265506.40982457512</v>
      </c>
      <c r="AA9" s="50">
        <f t="shared" si="7"/>
        <v>681053.65924411803</v>
      </c>
      <c r="AB9" s="51">
        <f t="shared" si="8"/>
        <v>248206.42219741526</v>
      </c>
      <c r="AC9" s="44">
        <f t="shared" si="9"/>
        <v>636677.25459859578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9.6460139924167869</v>
      </c>
      <c r="AG9" s="44">
        <f t="shared" si="11"/>
        <v>512241.92705330107</v>
      </c>
      <c r="AH9" s="52">
        <f>HLOOKUP(I9,GasAvoidedCostsWOCC!$A$5:$Q$50,T9+1,FALSE)</f>
        <v>9.6460139924167869</v>
      </c>
      <c r="AI9" s="44">
        <f t="shared" si="12"/>
        <v>0</v>
      </c>
      <c r="AJ9" s="44">
        <f t="shared" si="13"/>
        <v>512241.92705330107</v>
      </c>
      <c r="AK9" s="44">
        <f>HLOOKUP(I9,GasAvoidedCostsWOCC!$A$5:$Q$50,G9+1,FALSE)*J9*L9</f>
        <v>0</v>
      </c>
      <c r="AL9" s="44">
        <f t="shared" si="14"/>
        <v>512241.92705330107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512241.92705330107</v>
      </c>
      <c r="AN9" s="48">
        <f t="shared" si="15"/>
        <v>563466.11975863122</v>
      </c>
      <c r="AO9" s="47">
        <f t="shared" si="16"/>
        <v>2.0637738641826142</v>
      </c>
      <c r="AP9" s="47">
        <f t="shared" si="17"/>
        <v>0.88501060103659301</v>
      </c>
    </row>
    <row r="10" spans="1:42" ht="13.5" customHeight="1">
      <c r="A10" s="54">
        <f>SUM(O5:O999)</f>
        <v>306741</v>
      </c>
      <c r="B10" s="97" t="s">
        <v>141</v>
      </c>
      <c r="C10" s="98">
        <v>18230731</v>
      </c>
      <c r="D10" s="61" t="s">
        <v>142</v>
      </c>
      <c r="E10" s="38" t="s">
        <v>999</v>
      </c>
      <c r="F10" s="39" t="s">
        <v>1000</v>
      </c>
      <c r="G10" s="39">
        <v>30</v>
      </c>
      <c r="H10" s="39"/>
      <c r="I10" s="40" t="s">
        <v>275</v>
      </c>
      <c r="J10" s="41">
        <v>1</v>
      </c>
      <c r="K10" s="41">
        <v>1831</v>
      </c>
      <c r="L10" s="41"/>
      <c r="M10" s="42">
        <v>8993</v>
      </c>
      <c r="N10" s="42">
        <v>57060</v>
      </c>
      <c r="O10" s="43">
        <v>1831</v>
      </c>
      <c r="P10" s="44">
        <v>8993</v>
      </c>
      <c r="Q10" s="44">
        <v>57060</v>
      </c>
      <c r="R10" s="45"/>
      <c r="S10" s="46"/>
      <c r="T10" s="39">
        <f t="shared" si="0"/>
        <v>30</v>
      </c>
      <c r="U10" s="47">
        <f t="shared" si="1"/>
        <v>0.17907615871370308</v>
      </c>
      <c r="V10" s="48">
        <f t="shared" si="2"/>
        <v>48067</v>
      </c>
      <c r="W10" s="49">
        <f t="shared" si="3"/>
        <v>5.9692052904567697E-3</v>
      </c>
      <c r="X10" s="44">
        <f t="shared" si="4"/>
        <v>2625.9133977851025</v>
      </c>
      <c r="Y10" s="44">
        <f t="shared" si="5"/>
        <v>48067</v>
      </c>
      <c r="Z10" s="44">
        <f t="shared" si="6"/>
        <v>9154.5314173847</v>
      </c>
      <c r="AA10" s="50">
        <f t="shared" si="7"/>
        <v>59685.913397785102</v>
      </c>
      <c r="AB10" s="51">
        <f t="shared" si="8"/>
        <v>8558.03628810386</v>
      </c>
      <c r="AC10" s="44">
        <f t="shared" si="9"/>
        <v>55796.871457217065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19.891581658424165</v>
      </c>
      <c r="AG10" s="44">
        <f t="shared" si="11"/>
        <v>36421.48601657465</v>
      </c>
      <c r="AH10" s="52">
        <f>HLOOKUP(I10,GasAvoidedCostsWOCC!$A$5:$Q$50,T10+1,FALSE)</f>
        <v>19.891581658424165</v>
      </c>
      <c r="AI10" s="44">
        <f t="shared" si="12"/>
        <v>0</v>
      </c>
      <c r="AJ10" s="44">
        <f t="shared" si="13"/>
        <v>36421.48601657465</v>
      </c>
      <c r="AK10" s="44">
        <f>HLOOKUP(I10,GasAvoidedCostsWOCC!$A$5:$Q$50,G10+1,FALSE)*J10*L10</f>
        <v>0</v>
      </c>
      <c r="AL10" s="44">
        <f t="shared" si="14"/>
        <v>36421.48601657465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36421.48601657465</v>
      </c>
      <c r="AN10" s="48">
        <f t="shared" si="15"/>
        <v>40063.634618232121</v>
      </c>
      <c r="AO10" s="47">
        <f t="shared" si="16"/>
        <v>4.2558228068280703</v>
      </c>
      <c r="AP10" s="47">
        <f t="shared" si="17"/>
        <v>0.71802654112876929</v>
      </c>
    </row>
    <row r="11" spans="1:42" ht="13.5" customHeight="1">
      <c r="A11" s="36" t="s">
        <v>252</v>
      </c>
      <c r="B11" s="97" t="s">
        <v>141</v>
      </c>
      <c r="C11" s="98">
        <v>18230731</v>
      </c>
      <c r="D11" s="61" t="s">
        <v>142</v>
      </c>
      <c r="E11" s="38" t="s">
        <v>1001</v>
      </c>
      <c r="F11" s="39" t="s">
        <v>1002</v>
      </c>
      <c r="G11" s="39">
        <v>15</v>
      </c>
      <c r="H11" s="39"/>
      <c r="I11" s="40" t="s">
        <v>270</v>
      </c>
      <c r="J11" s="41">
        <v>1</v>
      </c>
      <c r="K11" s="41">
        <v>1919</v>
      </c>
      <c r="L11" s="41"/>
      <c r="M11" s="42">
        <v>9595</v>
      </c>
      <c r="N11" s="42">
        <v>16350</v>
      </c>
      <c r="O11" s="43">
        <v>1919</v>
      </c>
      <c r="P11" s="44">
        <v>9595</v>
      </c>
      <c r="Q11" s="44">
        <v>16350</v>
      </c>
      <c r="R11" s="45"/>
      <c r="S11" s="46"/>
      <c r="T11" s="39">
        <f t="shared" si="0"/>
        <v>15</v>
      </c>
      <c r="U11" s="47">
        <f t="shared" si="1"/>
        <v>9.384138409928898E-2</v>
      </c>
      <c r="V11" s="48">
        <f t="shared" si="2"/>
        <v>6755</v>
      </c>
      <c r="W11" s="49">
        <f t="shared" si="3"/>
        <v>6.2560922732859316E-3</v>
      </c>
      <c r="X11" s="44">
        <f t="shared" si="4"/>
        <v>2752.1178647458282</v>
      </c>
      <c r="Y11" s="44">
        <f t="shared" si="5"/>
        <v>6755</v>
      </c>
      <c r="Z11" s="44">
        <f t="shared" si="6"/>
        <v>9594.5088967565462</v>
      </c>
      <c r="AA11" s="50">
        <f t="shared" si="7"/>
        <v>19102.117864745829</v>
      </c>
      <c r="AB11" s="51">
        <f t="shared" si="8"/>
        <v>8969.3455144026793</v>
      </c>
      <c r="AC11" s="44">
        <f t="shared" si="9"/>
        <v>17857.453365191948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9.6460139924167869</v>
      </c>
      <c r="AG11" s="44">
        <f t="shared" si="11"/>
        <v>18510.700851447815</v>
      </c>
      <c r="AH11" s="52">
        <f>HLOOKUP(I11,GasAvoidedCostsWOCC!$A$5:$Q$50,T11+1,FALSE)</f>
        <v>9.6460139924167869</v>
      </c>
      <c r="AI11" s="44">
        <f t="shared" si="12"/>
        <v>0</v>
      </c>
      <c r="AJ11" s="44">
        <f t="shared" si="13"/>
        <v>18510.700851447815</v>
      </c>
      <c r="AK11" s="44">
        <f>HLOOKUP(I11,GasAvoidedCostsWOCC!$A$5:$Q$50,G11+1,FALSE)*J11*L11</f>
        <v>0</v>
      </c>
      <c r="AL11" s="44">
        <f t="shared" si="14"/>
        <v>18510.700851447815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18510.700851447815</v>
      </c>
      <c r="AN11" s="48">
        <f t="shared" si="15"/>
        <v>20361.770936592598</v>
      </c>
      <c r="AO11" s="47">
        <f t="shared" si="16"/>
        <v>2.0637738641826142</v>
      </c>
      <c r="AP11" s="47">
        <f t="shared" si="17"/>
        <v>1.1402393454534849</v>
      </c>
    </row>
    <row r="12" spans="1:42" ht="13.5" customHeight="1">
      <c r="A12" s="55">
        <f>SUM(P5:P1000)</f>
        <v>1090356.1299999999</v>
      </c>
      <c r="B12" s="97" t="s">
        <v>141</v>
      </c>
      <c r="C12" s="98">
        <v>18230731</v>
      </c>
      <c r="D12" s="61" t="s">
        <v>142</v>
      </c>
      <c r="E12" s="38" t="s">
        <v>1003</v>
      </c>
      <c r="F12" s="39" t="s">
        <v>1004</v>
      </c>
      <c r="G12" s="39">
        <v>10</v>
      </c>
      <c r="H12" s="39"/>
      <c r="I12" s="40" t="s">
        <v>270</v>
      </c>
      <c r="J12" s="41">
        <v>1</v>
      </c>
      <c r="K12" s="41">
        <v>5491</v>
      </c>
      <c r="L12" s="41"/>
      <c r="M12" s="42">
        <v>25804</v>
      </c>
      <c r="N12" s="42">
        <v>25804</v>
      </c>
      <c r="O12" s="43">
        <v>5491</v>
      </c>
      <c r="P12" s="44">
        <v>25804</v>
      </c>
      <c r="Q12" s="44">
        <v>25804</v>
      </c>
      <c r="R12" s="45"/>
      <c r="S12" s="46"/>
      <c r="T12" s="39">
        <f t="shared" si="0"/>
        <v>10</v>
      </c>
      <c r="U12" s="47">
        <f t="shared" si="1"/>
        <v>0.17901095712669648</v>
      </c>
      <c r="V12" s="48">
        <f t="shared" si="2"/>
        <v>0</v>
      </c>
      <c r="W12" s="49">
        <f t="shared" si="3"/>
        <v>1.7901095712669648E-2</v>
      </c>
      <c r="X12" s="44">
        <f t="shared" si="4"/>
        <v>7874.8719100152912</v>
      </c>
      <c r="Y12" s="44">
        <f t="shared" si="5"/>
        <v>0</v>
      </c>
      <c r="Z12" s="44">
        <f t="shared" si="6"/>
        <v>27453.594763986559</v>
      </c>
      <c r="AA12" s="50">
        <f t="shared" si="7"/>
        <v>33678.871910015288</v>
      </c>
      <c r="AB12" s="51">
        <f t="shared" si="8"/>
        <v>25664.760927350246</v>
      </c>
      <c r="AC12" s="44">
        <f t="shared" si="9"/>
        <v>31484.408628601745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6.7137963033615717</v>
      </c>
      <c r="AG12" s="44">
        <f t="shared" si="11"/>
        <v>36865.455501758392</v>
      </c>
      <c r="AH12" s="52">
        <f>HLOOKUP(I12,GasAvoidedCostsWOCC!$A$5:$Q$50,T12+1,FALSE)</f>
        <v>6.7137963033615717</v>
      </c>
      <c r="AI12" s="44">
        <f t="shared" si="12"/>
        <v>0</v>
      </c>
      <c r="AJ12" s="44">
        <f t="shared" si="13"/>
        <v>36865.455501758392</v>
      </c>
      <c r="AK12" s="44">
        <f>HLOOKUP(I12,GasAvoidedCostsWOCC!$A$5:$Q$50,G12+1,FALSE)*J12*L12</f>
        <v>0</v>
      </c>
      <c r="AL12" s="44">
        <f t="shared" si="14"/>
        <v>36865.455501758392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36865.455501758392</v>
      </c>
      <c r="AN12" s="48">
        <f t="shared" si="15"/>
        <v>40552.001051934232</v>
      </c>
      <c r="AO12" s="47">
        <f t="shared" si="16"/>
        <v>1.4364231019378741</v>
      </c>
      <c r="AP12" s="47">
        <f t="shared" si="17"/>
        <v>1.2880026279132686</v>
      </c>
    </row>
    <row r="13" spans="1:42" ht="13.5" customHeight="1">
      <c r="A13" s="56" t="s">
        <v>255</v>
      </c>
      <c r="B13" s="97" t="s">
        <v>141</v>
      </c>
      <c r="C13" s="98">
        <v>18230731</v>
      </c>
      <c r="D13" s="61" t="s">
        <v>142</v>
      </c>
      <c r="E13" s="38" t="s">
        <v>1003</v>
      </c>
      <c r="F13" s="39" t="s">
        <v>1004</v>
      </c>
      <c r="G13" s="39">
        <v>10</v>
      </c>
      <c r="H13" s="39"/>
      <c r="I13" s="40" t="s">
        <v>270</v>
      </c>
      <c r="J13" s="41">
        <v>1</v>
      </c>
      <c r="K13" s="41">
        <v>2992</v>
      </c>
      <c r="L13" s="41"/>
      <c r="M13" s="42">
        <v>5578</v>
      </c>
      <c r="N13" s="42">
        <v>5578</v>
      </c>
      <c r="O13" s="43">
        <v>2992</v>
      </c>
      <c r="P13" s="44">
        <v>5578</v>
      </c>
      <c r="Q13" s="44">
        <v>5578</v>
      </c>
      <c r="R13" s="45"/>
      <c r="S13" s="46"/>
      <c r="T13" s="39">
        <f t="shared" si="0"/>
        <v>10</v>
      </c>
      <c r="U13" s="47">
        <f t="shared" si="1"/>
        <v>9.7541574161915098E-2</v>
      </c>
      <c r="V13" s="48">
        <f t="shared" si="2"/>
        <v>0</v>
      </c>
      <c r="W13" s="49">
        <f t="shared" si="3"/>
        <v>9.7541574161915095E-3</v>
      </c>
      <c r="X13" s="44">
        <f t="shared" si="4"/>
        <v>4290.9518766646779</v>
      </c>
      <c r="Y13" s="44">
        <f t="shared" si="5"/>
        <v>0</v>
      </c>
      <c r="Z13" s="44">
        <f t="shared" si="6"/>
        <v>14959.234298642828</v>
      </c>
      <c r="AA13" s="50">
        <f t="shared" si="7"/>
        <v>9868.9518766646779</v>
      </c>
      <c r="AB13" s="51">
        <f t="shared" si="8"/>
        <v>13984.513694159883</v>
      </c>
      <c r="AC13" s="44">
        <f t="shared" si="9"/>
        <v>9225.9062135782715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6.7137963033615717</v>
      </c>
      <c r="AG13" s="44">
        <f t="shared" si="11"/>
        <v>20087.678539657823</v>
      </c>
      <c r="AH13" s="52">
        <f>HLOOKUP(I13,GasAvoidedCostsWOCC!$A$5:$Q$50,T13+1,FALSE)</f>
        <v>6.7137963033615717</v>
      </c>
      <c r="AI13" s="44">
        <f t="shared" si="12"/>
        <v>0</v>
      </c>
      <c r="AJ13" s="44">
        <f t="shared" si="13"/>
        <v>20087.678539657823</v>
      </c>
      <c r="AK13" s="44">
        <f>HLOOKUP(I13,GasAvoidedCostsWOCC!$A$5:$Q$50,G13+1,FALSE)*J13*L13</f>
        <v>0</v>
      </c>
      <c r="AL13" s="44">
        <f t="shared" si="14"/>
        <v>20087.678539657823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20087.678539657823</v>
      </c>
      <c r="AN13" s="48">
        <f t="shared" si="15"/>
        <v>22096.446393623606</v>
      </c>
      <c r="AO13" s="47">
        <f t="shared" si="16"/>
        <v>1.4364231019378746</v>
      </c>
      <c r="AP13" s="47">
        <f t="shared" si="17"/>
        <v>2.3950434658768867</v>
      </c>
    </row>
    <row r="14" spans="1:42" ht="13.5" customHeight="1">
      <c r="A14" s="55">
        <f>SUM(Y5:Y1000)</f>
        <v>1167670.97</v>
      </c>
      <c r="B14" s="97" t="s">
        <v>141</v>
      </c>
      <c r="C14" s="98">
        <v>18230731</v>
      </c>
      <c r="D14" s="61" t="s">
        <v>142</v>
      </c>
      <c r="E14" s="38" t="s">
        <v>1005</v>
      </c>
      <c r="F14" s="39" t="s">
        <v>1006</v>
      </c>
      <c r="G14" s="39">
        <v>15</v>
      </c>
      <c r="H14" s="39"/>
      <c r="I14" s="40" t="s">
        <v>275</v>
      </c>
      <c r="J14" s="41">
        <v>1</v>
      </c>
      <c r="K14" s="41">
        <v>4246</v>
      </c>
      <c r="L14" s="41"/>
      <c r="M14" s="42">
        <v>25890</v>
      </c>
      <c r="N14" s="42">
        <v>94542</v>
      </c>
      <c r="O14" s="43">
        <v>4246</v>
      </c>
      <c r="P14" s="44">
        <v>25890</v>
      </c>
      <c r="Q14" s="44">
        <v>94542</v>
      </c>
      <c r="R14" s="45"/>
      <c r="S14" s="46"/>
      <c r="T14" s="39">
        <f t="shared" si="0"/>
        <v>15</v>
      </c>
      <c r="U14" s="47">
        <f t="shared" si="1"/>
        <v>0.20763445382260604</v>
      </c>
      <c r="V14" s="48">
        <f t="shared" si="2"/>
        <v>68652</v>
      </c>
      <c r="W14" s="49">
        <f t="shared" si="3"/>
        <v>1.3842296921507069E-2</v>
      </c>
      <c r="X14" s="44">
        <f t="shared" si="4"/>
        <v>6089.3655308550215</v>
      </c>
      <c r="Y14" s="44">
        <f t="shared" si="5"/>
        <v>68652</v>
      </c>
      <c r="Z14" s="44">
        <f t="shared" si="6"/>
        <v>21228.913379691661</v>
      </c>
      <c r="AA14" s="50">
        <f t="shared" si="7"/>
        <v>100631.36553085502</v>
      </c>
      <c r="AB14" s="51">
        <f t="shared" si="8"/>
        <v>19845.67016891807</v>
      </c>
      <c r="AC14" s="44">
        <f t="shared" si="9"/>
        <v>94074.38116374219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11.391867070276401</v>
      </c>
      <c r="AG14" s="44">
        <f t="shared" si="11"/>
        <v>48369.867580393598</v>
      </c>
      <c r="AH14" s="52">
        <f>HLOOKUP(I14,GasAvoidedCostsWOCC!$A$5:$Q$50,T14+1,FALSE)</f>
        <v>11.391867070276401</v>
      </c>
      <c r="AI14" s="44">
        <f t="shared" si="12"/>
        <v>0</v>
      </c>
      <c r="AJ14" s="44">
        <f t="shared" si="13"/>
        <v>48369.867580393598</v>
      </c>
      <c r="AK14" s="44">
        <f>HLOOKUP(I14,GasAvoidedCostsWOCC!$A$5:$Q$50,G14+1,FALSE)*J14*L14</f>
        <v>0</v>
      </c>
      <c r="AL14" s="44">
        <f t="shared" si="14"/>
        <v>48369.867580393598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48369.867580393598</v>
      </c>
      <c r="AN14" s="48">
        <f t="shared" si="15"/>
        <v>53206.854338432961</v>
      </c>
      <c r="AO14" s="47">
        <f t="shared" si="16"/>
        <v>2.4373007899803563</v>
      </c>
      <c r="AP14" s="47">
        <f t="shared" si="17"/>
        <v>0.56558282584738129</v>
      </c>
    </row>
    <row r="15" spans="1:42" ht="13.5" customHeight="1">
      <c r="A15" s="57" t="s">
        <v>258</v>
      </c>
      <c r="B15" s="97" t="s">
        <v>141</v>
      </c>
      <c r="C15" s="98">
        <v>18230731</v>
      </c>
      <c r="D15" s="61" t="s">
        <v>142</v>
      </c>
      <c r="E15" s="38" t="s">
        <v>1007</v>
      </c>
      <c r="F15" s="39" t="s">
        <v>1008</v>
      </c>
      <c r="G15" s="39">
        <v>10</v>
      </c>
      <c r="H15" s="39"/>
      <c r="I15" s="40" t="s">
        <v>270</v>
      </c>
      <c r="J15" s="41">
        <v>1</v>
      </c>
      <c r="K15" s="41">
        <v>10745</v>
      </c>
      <c r="L15" s="41"/>
      <c r="M15" s="42">
        <v>42379</v>
      </c>
      <c r="N15" s="42">
        <v>96614</v>
      </c>
      <c r="O15" s="43">
        <v>10745</v>
      </c>
      <c r="P15" s="44">
        <v>42379</v>
      </c>
      <c r="Q15" s="44">
        <v>96614</v>
      </c>
      <c r="R15" s="45"/>
      <c r="S15" s="46"/>
      <c r="T15" s="39">
        <f t="shared" si="0"/>
        <v>10</v>
      </c>
      <c r="U15" s="47">
        <f t="shared" si="1"/>
        <v>0.35029552619310755</v>
      </c>
      <c r="V15" s="48">
        <f t="shared" si="2"/>
        <v>54235</v>
      </c>
      <c r="W15" s="49">
        <f t="shared" si="3"/>
        <v>3.5029552619310754E-2</v>
      </c>
      <c r="X15" s="44">
        <f t="shared" si="4"/>
        <v>15409.852244238626</v>
      </c>
      <c r="Y15" s="44">
        <f t="shared" si="5"/>
        <v>54235</v>
      </c>
      <c r="Z15" s="44">
        <f t="shared" si="6"/>
        <v>53722.250180119379</v>
      </c>
      <c r="AA15" s="50">
        <f t="shared" si="7"/>
        <v>112023.85224423863</v>
      </c>
      <c r="AB15" s="51">
        <f t="shared" si="8"/>
        <v>50221.791324782062</v>
      </c>
      <c r="AC15" s="44">
        <f t="shared" si="9"/>
        <v>104724.55103696235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6.7137963033615717</v>
      </c>
      <c r="AG15" s="44">
        <f t="shared" si="11"/>
        <v>72139.741279620095</v>
      </c>
      <c r="AH15" s="52">
        <f>HLOOKUP(I15,GasAvoidedCostsWOCC!$A$5:$Q$50,T15+1,FALSE)</f>
        <v>6.7137963033615717</v>
      </c>
      <c r="AI15" s="44">
        <f t="shared" si="12"/>
        <v>0</v>
      </c>
      <c r="AJ15" s="44">
        <f t="shared" si="13"/>
        <v>72139.741279620095</v>
      </c>
      <c r="AK15" s="44">
        <f>HLOOKUP(I15,GasAvoidedCostsWOCC!$A$5:$Q$50,G15+1,FALSE)*J15*L15</f>
        <v>0</v>
      </c>
      <c r="AL15" s="44">
        <f t="shared" si="14"/>
        <v>72139.741279620095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72139.741279620095</v>
      </c>
      <c r="AN15" s="48">
        <f t="shared" si="15"/>
        <v>79353.715407582116</v>
      </c>
      <c r="AO15" s="47">
        <f t="shared" si="16"/>
        <v>1.4364231019378748</v>
      </c>
      <c r="AP15" s="47">
        <f t="shared" si="17"/>
        <v>0.75773746100448169</v>
      </c>
    </row>
    <row r="16" spans="1:42" ht="13.5" customHeight="1">
      <c r="A16" s="54">
        <f>SUM(U5:U999)</f>
        <v>16.702426477060452</v>
      </c>
      <c r="B16" s="97" t="s">
        <v>141</v>
      </c>
      <c r="C16" s="98">
        <v>18230731</v>
      </c>
      <c r="D16" s="61" t="s">
        <v>142</v>
      </c>
      <c r="E16" s="38" t="s">
        <v>1013</v>
      </c>
      <c r="F16" s="39" t="s">
        <v>1014</v>
      </c>
      <c r="G16" s="39">
        <v>15</v>
      </c>
      <c r="H16" s="39"/>
      <c r="I16" s="40" t="s">
        <v>270</v>
      </c>
      <c r="J16" s="41">
        <v>1</v>
      </c>
      <c r="K16" s="41">
        <v>4236</v>
      </c>
      <c r="L16" s="41"/>
      <c r="M16" s="42">
        <v>29652</v>
      </c>
      <c r="N16" s="42">
        <v>74559</v>
      </c>
      <c r="O16" s="43">
        <v>4236</v>
      </c>
      <c r="P16" s="44">
        <v>29652</v>
      </c>
      <c r="Q16" s="44">
        <v>74559</v>
      </c>
      <c r="R16" s="45"/>
      <c r="S16" s="46"/>
      <c r="T16" s="39">
        <f t="shared" si="0"/>
        <v>15</v>
      </c>
      <c r="U16" s="47">
        <f t="shared" si="1"/>
        <v>0.20714544192005632</v>
      </c>
      <c r="V16" s="48">
        <f t="shared" si="2"/>
        <v>44907</v>
      </c>
      <c r="W16" s="49">
        <f t="shared" si="3"/>
        <v>1.3809696128003755E-2</v>
      </c>
      <c r="X16" s="44">
        <f t="shared" si="4"/>
        <v>6075.0241141549386</v>
      </c>
      <c r="Y16" s="44">
        <f t="shared" si="5"/>
        <v>44907</v>
      </c>
      <c r="Z16" s="44">
        <f t="shared" si="6"/>
        <v>21178.915938853952</v>
      </c>
      <c r="AA16" s="50">
        <f t="shared" si="7"/>
        <v>80634.024114154934</v>
      </c>
      <c r="AB16" s="51">
        <f t="shared" si="8"/>
        <v>19798.930484111388</v>
      </c>
      <c r="AC16" s="44">
        <f t="shared" si="9"/>
        <v>75380.035630695449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9.6460139924167869</v>
      </c>
      <c r="AG16" s="44">
        <f t="shared" si="11"/>
        <v>40860.515271877506</v>
      </c>
      <c r="AH16" s="52">
        <f>HLOOKUP(I16,GasAvoidedCostsWOCC!$A$5:$Q$50,T16+1,FALSE)</f>
        <v>9.6460139924167869</v>
      </c>
      <c r="AI16" s="44">
        <f t="shared" si="12"/>
        <v>0</v>
      </c>
      <c r="AJ16" s="44">
        <f t="shared" si="13"/>
        <v>40860.515271877506</v>
      </c>
      <c r="AK16" s="44">
        <f>HLOOKUP(I16,GasAvoidedCostsWOCC!$A$5:$Q$50,G16+1,FALSE)*J16*L16</f>
        <v>0</v>
      </c>
      <c r="AL16" s="44">
        <f t="shared" si="14"/>
        <v>40860.515271877506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40860.515271877506</v>
      </c>
      <c r="AN16" s="48">
        <f t="shared" si="15"/>
        <v>44946.566799065258</v>
      </c>
      <c r="AO16" s="47">
        <f t="shared" si="16"/>
        <v>2.0637738641826138</v>
      </c>
      <c r="AP16" s="47">
        <f t="shared" si="17"/>
        <v>0.59626619200963338</v>
      </c>
    </row>
    <row r="17" spans="1:42" ht="13.5" customHeight="1">
      <c r="A17" s="58" t="s">
        <v>261</v>
      </c>
      <c r="B17" s="97" t="s">
        <v>141</v>
      </c>
      <c r="C17" s="98">
        <v>18230731</v>
      </c>
      <c r="D17" s="61" t="s">
        <v>142</v>
      </c>
      <c r="E17" s="38" t="s">
        <v>1021</v>
      </c>
      <c r="F17" s="39" t="s">
        <v>1022</v>
      </c>
      <c r="G17" s="39">
        <v>24</v>
      </c>
      <c r="H17" s="39"/>
      <c r="I17" s="40" t="s">
        <v>269</v>
      </c>
      <c r="J17" s="41">
        <v>1</v>
      </c>
      <c r="K17" s="41">
        <v>2485</v>
      </c>
      <c r="L17" s="41"/>
      <c r="M17" s="42">
        <v>12425</v>
      </c>
      <c r="N17" s="42">
        <v>53964</v>
      </c>
      <c r="O17" s="43">
        <v>2485</v>
      </c>
      <c r="P17" s="44">
        <v>12425</v>
      </c>
      <c r="Q17" s="44">
        <v>53964</v>
      </c>
      <c r="R17" s="45"/>
      <c r="S17" s="46"/>
      <c r="T17" s="39">
        <f t="shared" si="0"/>
        <v>24</v>
      </c>
      <c r="U17" s="47">
        <f t="shared" si="1"/>
        <v>0.19443113245376392</v>
      </c>
      <c r="V17" s="48">
        <f t="shared" si="2"/>
        <v>41539</v>
      </c>
      <c r="W17" s="49">
        <f t="shared" si="3"/>
        <v>8.1012971855734962E-3</v>
      </c>
      <c r="X17" s="44">
        <f t="shared" si="4"/>
        <v>3563.8420499704962</v>
      </c>
      <c r="Y17" s="44">
        <f t="shared" si="5"/>
        <v>41539</v>
      </c>
      <c r="Z17" s="44">
        <f t="shared" si="6"/>
        <v>12424.36404817093</v>
      </c>
      <c r="AA17" s="50">
        <f t="shared" si="7"/>
        <v>57527.842049970495</v>
      </c>
      <c r="AB17" s="51">
        <f t="shared" si="8"/>
        <v>11614.811674460998</v>
      </c>
      <c r="AC17" s="44">
        <f t="shared" si="9"/>
        <v>53779.416705590811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15.156272556848696</v>
      </c>
      <c r="AG17" s="44">
        <f t="shared" si="11"/>
        <v>37663.337303769011</v>
      </c>
      <c r="AH17" s="52">
        <f>HLOOKUP(I17,GasAvoidedCostsWOCC!$A$5:$Q$50,T17+1,FALSE)</f>
        <v>15.156272556848696</v>
      </c>
      <c r="AI17" s="44">
        <f t="shared" si="12"/>
        <v>0</v>
      </c>
      <c r="AJ17" s="44">
        <f t="shared" si="13"/>
        <v>37663.337303769011</v>
      </c>
      <c r="AK17" s="44">
        <f>HLOOKUP(I17,GasAvoidedCostsWOCC!$A$5:$Q$50,G17+1,FALSE)*J17*L17</f>
        <v>0</v>
      </c>
      <c r="AL17" s="44">
        <f t="shared" si="14"/>
        <v>37663.337303769011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37663.337303769011</v>
      </c>
      <c r="AN17" s="48">
        <f t="shared" si="15"/>
        <v>41429.671034145918</v>
      </c>
      <c r="AO17" s="47">
        <f t="shared" si="16"/>
        <v>3.2426989226682257</v>
      </c>
      <c r="AP17" s="47">
        <f t="shared" si="17"/>
        <v>0.77036296732164011</v>
      </c>
    </row>
    <row r="18" spans="1:42" ht="13.5" customHeight="1">
      <c r="A18" s="59">
        <f>A6+A8</f>
        <v>1533626.5</v>
      </c>
      <c r="B18" s="97" t="s">
        <v>141</v>
      </c>
      <c r="C18" s="98">
        <v>18230731</v>
      </c>
      <c r="D18" s="61" t="s">
        <v>142</v>
      </c>
      <c r="E18" s="38" t="s">
        <v>1021</v>
      </c>
      <c r="F18" s="39" t="s">
        <v>1022</v>
      </c>
      <c r="G18" s="39">
        <v>24</v>
      </c>
      <c r="H18" s="39"/>
      <c r="I18" s="40" t="s">
        <v>269</v>
      </c>
      <c r="J18" s="41">
        <v>1</v>
      </c>
      <c r="K18" s="41">
        <v>10798</v>
      </c>
      <c r="L18" s="41"/>
      <c r="M18" s="42">
        <v>47791</v>
      </c>
      <c r="N18" s="42">
        <v>187227</v>
      </c>
      <c r="O18" s="43">
        <v>10798</v>
      </c>
      <c r="P18" s="44">
        <v>47791</v>
      </c>
      <c r="Q18" s="44">
        <v>187227</v>
      </c>
      <c r="R18" s="45"/>
      <c r="S18" s="46"/>
      <c r="T18" s="39">
        <f t="shared" si="0"/>
        <v>24</v>
      </c>
      <c r="U18" s="47">
        <f t="shared" si="1"/>
        <v>0.84485608379707966</v>
      </c>
      <c r="V18" s="48">
        <f t="shared" si="2"/>
        <v>139436</v>
      </c>
      <c r="W18" s="49">
        <f t="shared" si="3"/>
        <v>3.5202336824878319E-2</v>
      </c>
      <c r="X18" s="44">
        <f t="shared" si="4"/>
        <v>15485.861752749064</v>
      </c>
      <c r="Y18" s="44">
        <f t="shared" si="5"/>
        <v>139436</v>
      </c>
      <c r="Z18" s="44">
        <f t="shared" si="6"/>
        <v>53987.236616559247</v>
      </c>
      <c r="AA18" s="50">
        <f t="shared" si="7"/>
        <v>202712.86175274907</v>
      </c>
      <c r="AB18" s="51">
        <f t="shared" si="8"/>
        <v>50469.511654257498</v>
      </c>
      <c r="AC18" s="44">
        <f t="shared" si="9"/>
        <v>189504.40474221655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15.156272556848696</v>
      </c>
      <c r="AG18" s="44">
        <f t="shared" si="11"/>
        <v>163657.43106885222</v>
      </c>
      <c r="AH18" s="52">
        <f>HLOOKUP(I18,GasAvoidedCostsWOCC!$A$5:$Q$50,T18+1,FALSE)</f>
        <v>15.156272556848696</v>
      </c>
      <c r="AI18" s="44">
        <f t="shared" si="12"/>
        <v>0</v>
      </c>
      <c r="AJ18" s="44">
        <f t="shared" si="13"/>
        <v>163657.43106885222</v>
      </c>
      <c r="AK18" s="44">
        <f>HLOOKUP(I18,GasAvoidedCostsWOCC!$A$5:$Q$50,G18+1,FALSE)*J18*L18</f>
        <v>0</v>
      </c>
      <c r="AL18" s="44">
        <f t="shared" si="14"/>
        <v>163657.43106885222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163657.43106885222</v>
      </c>
      <c r="AN18" s="48">
        <f t="shared" si="15"/>
        <v>180023.17417573745</v>
      </c>
      <c r="AO18" s="47">
        <f t="shared" si="16"/>
        <v>3.2426989226682252</v>
      </c>
      <c r="AP18" s="47">
        <f t="shared" si="17"/>
        <v>0.94996828395953936</v>
      </c>
    </row>
    <row r="19" spans="1:42" ht="13.5" customHeight="1">
      <c r="A19" s="58" t="s">
        <v>231</v>
      </c>
      <c r="B19" s="97" t="s">
        <v>141</v>
      </c>
      <c r="C19" s="98">
        <v>18230731</v>
      </c>
      <c r="D19" s="61" t="s">
        <v>142</v>
      </c>
      <c r="E19" s="38" t="s">
        <v>1021</v>
      </c>
      <c r="F19" s="39" t="s">
        <v>1022</v>
      </c>
      <c r="G19" s="39">
        <v>24</v>
      </c>
      <c r="H19" s="39"/>
      <c r="I19" s="40" t="s">
        <v>269</v>
      </c>
      <c r="J19" s="41">
        <v>1</v>
      </c>
      <c r="K19" s="41">
        <v>5391</v>
      </c>
      <c r="L19" s="41"/>
      <c r="M19" s="42">
        <v>26955</v>
      </c>
      <c r="N19" s="42">
        <v>67726</v>
      </c>
      <c r="O19" s="43">
        <v>5391</v>
      </c>
      <c r="P19" s="44">
        <v>26955</v>
      </c>
      <c r="Q19" s="44">
        <v>67726</v>
      </c>
      <c r="R19" s="45"/>
      <c r="S19" s="46"/>
      <c r="T19" s="39">
        <f t="shared" si="0"/>
        <v>24</v>
      </c>
      <c r="U19" s="47">
        <f t="shared" si="1"/>
        <v>0.42180210666327617</v>
      </c>
      <c r="V19" s="48">
        <f t="shared" si="2"/>
        <v>40771</v>
      </c>
      <c r="W19" s="49">
        <f t="shared" si="3"/>
        <v>1.7575087777636507E-2</v>
      </c>
      <c r="X19" s="44">
        <f t="shared" si="4"/>
        <v>7731.4577430144654</v>
      </c>
      <c r="Y19" s="44">
        <f t="shared" si="5"/>
        <v>40771</v>
      </c>
      <c r="Z19" s="44">
        <f t="shared" si="6"/>
        <v>26953.620355609455</v>
      </c>
      <c r="AA19" s="50">
        <f t="shared" si="7"/>
        <v>75457.457743014471</v>
      </c>
      <c r="AB19" s="51">
        <f t="shared" si="8"/>
        <v>25197.364079283401</v>
      </c>
      <c r="AC19" s="44">
        <f t="shared" si="9"/>
        <v>70540.766329825623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15.156272556848696</v>
      </c>
      <c r="AG19" s="44">
        <f t="shared" si="11"/>
        <v>81707.465353971318</v>
      </c>
      <c r="AH19" s="52">
        <f>HLOOKUP(I19,GasAvoidedCostsWOCC!$A$5:$Q$50,T19+1,FALSE)</f>
        <v>15.156272556848696</v>
      </c>
      <c r="AI19" s="44">
        <f t="shared" si="12"/>
        <v>0</v>
      </c>
      <c r="AJ19" s="44">
        <f t="shared" si="13"/>
        <v>81707.465353971318</v>
      </c>
      <c r="AK19" s="44">
        <f>HLOOKUP(I19,GasAvoidedCostsWOCC!$A$5:$Q$50,G19+1,FALSE)*J19*L19</f>
        <v>0</v>
      </c>
      <c r="AL19" s="44">
        <f t="shared" si="14"/>
        <v>81707.465353971318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81707.465353971318</v>
      </c>
      <c r="AN19" s="48">
        <f t="shared" si="15"/>
        <v>89878.211889368453</v>
      </c>
      <c r="AO19" s="47">
        <f t="shared" si="16"/>
        <v>3.2426989226682252</v>
      </c>
      <c r="AP19" s="47">
        <f t="shared" si="17"/>
        <v>1.2741314925489644</v>
      </c>
    </row>
    <row r="20" spans="1:42" ht="13.5" customHeight="1">
      <c r="A20" s="59">
        <f>A8+SUM(Q5:Q906)</f>
        <v>2697937.1500000004</v>
      </c>
      <c r="B20" s="97" t="s">
        <v>141</v>
      </c>
      <c r="C20" s="98">
        <v>18230731</v>
      </c>
      <c r="D20" s="61" t="s">
        <v>142</v>
      </c>
      <c r="E20" s="38" t="s">
        <v>1021</v>
      </c>
      <c r="F20" s="39" t="s">
        <v>1022</v>
      </c>
      <c r="G20" s="39">
        <v>24</v>
      </c>
      <c r="H20" s="39"/>
      <c r="I20" s="40" t="s">
        <v>269</v>
      </c>
      <c r="J20" s="41">
        <v>1</v>
      </c>
      <c r="K20" s="41">
        <v>3919</v>
      </c>
      <c r="L20" s="41"/>
      <c r="M20" s="42">
        <v>19595</v>
      </c>
      <c r="N20" s="42">
        <v>42871</v>
      </c>
      <c r="O20" s="43">
        <v>3919</v>
      </c>
      <c r="P20" s="44">
        <v>19595</v>
      </c>
      <c r="Q20" s="44">
        <v>42871</v>
      </c>
      <c r="R20" s="45"/>
      <c r="S20" s="46"/>
      <c r="T20" s="39">
        <f t="shared" si="0"/>
        <v>24</v>
      </c>
      <c r="U20" s="47">
        <f t="shared" si="1"/>
        <v>0.30663002337476897</v>
      </c>
      <c r="V20" s="48">
        <f t="shared" si="2"/>
        <v>23276</v>
      </c>
      <c r="W20" s="49">
        <f t="shared" si="3"/>
        <v>1.2776250973948706E-2</v>
      </c>
      <c r="X20" s="44">
        <f t="shared" si="4"/>
        <v>5620.4012047623246</v>
      </c>
      <c r="Y20" s="44">
        <f t="shared" si="5"/>
        <v>23276</v>
      </c>
      <c r="Z20" s="44">
        <f t="shared" si="6"/>
        <v>19593.997064298546</v>
      </c>
      <c r="AA20" s="50">
        <f t="shared" si="7"/>
        <v>48491.401204762326</v>
      </c>
      <c r="AB20" s="51">
        <f t="shared" si="8"/>
        <v>18317.282475739503</v>
      </c>
      <c r="AC20" s="44">
        <f t="shared" si="9"/>
        <v>45331.776390354607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15.156272556848696</v>
      </c>
      <c r="AG20" s="44">
        <f t="shared" si="11"/>
        <v>59397.432150290042</v>
      </c>
      <c r="AH20" s="52">
        <f>HLOOKUP(I20,GasAvoidedCostsWOCC!$A$5:$Q$50,T20+1,FALSE)</f>
        <v>15.156272556848696</v>
      </c>
      <c r="AI20" s="44">
        <f t="shared" si="12"/>
        <v>0</v>
      </c>
      <c r="AJ20" s="44">
        <f t="shared" si="13"/>
        <v>59397.432150290042</v>
      </c>
      <c r="AK20" s="44">
        <f>HLOOKUP(I20,GasAvoidedCostsWOCC!$A$5:$Q$50,G20+1,FALSE)*J20*L20</f>
        <v>0</v>
      </c>
      <c r="AL20" s="44">
        <f t="shared" si="14"/>
        <v>59397.432150290042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59397.432150290042</v>
      </c>
      <c r="AN20" s="48">
        <f t="shared" si="15"/>
        <v>65337.175365319054</v>
      </c>
      <c r="AO20" s="47">
        <f t="shared" si="16"/>
        <v>3.2426989226682248</v>
      </c>
      <c r="AP20" s="47">
        <f t="shared" si="17"/>
        <v>1.441310722145472</v>
      </c>
    </row>
    <row r="21" spans="1:42" ht="13.5" customHeight="1">
      <c r="A21" s="58" t="s">
        <v>245</v>
      </c>
      <c r="B21" s="97" t="s">
        <v>141</v>
      </c>
      <c r="C21" s="98">
        <v>18230731</v>
      </c>
      <c r="D21" s="61" t="s">
        <v>142</v>
      </c>
      <c r="E21" s="38" t="s">
        <v>1023</v>
      </c>
      <c r="F21" s="39" t="s">
        <v>1024</v>
      </c>
      <c r="G21" s="39">
        <v>30</v>
      </c>
      <c r="H21" s="39"/>
      <c r="I21" s="40" t="s">
        <v>269</v>
      </c>
      <c r="J21" s="41">
        <v>1</v>
      </c>
      <c r="K21" s="41">
        <v>6000</v>
      </c>
      <c r="L21" s="41"/>
      <c r="M21" s="42">
        <v>30000</v>
      </c>
      <c r="N21" s="42">
        <v>95197</v>
      </c>
      <c r="O21" s="43">
        <v>6000</v>
      </c>
      <c r="P21" s="44">
        <v>30000</v>
      </c>
      <c r="Q21" s="44">
        <v>95197</v>
      </c>
      <c r="R21" s="45"/>
      <c r="S21" s="46"/>
      <c r="T21" s="39">
        <f t="shared" si="0"/>
        <v>30</v>
      </c>
      <c r="U21" s="47">
        <f t="shared" si="1"/>
        <v>0.58681428305964967</v>
      </c>
      <c r="V21" s="48">
        <f t="shared" si="2"/>
        <v>65197</v>
      </c>
      <c r="W21" s="49">
        <f t="shared" si="3"/>
        <v>1.9560476101988321E-2</v>
      </c>
      <c r="X21" s="44">
        <f t="shared" si="4"/>
        <v>8604.8500200494891</v>
      </c>
      <c r="Y21" s="44">
        <f t="shared" si="5"/>
        <v>65197</v>
      </c>
      <c r="Z21" s="44">
        <f t="shared" si="6"/>
        <v>29998.464502625993</v>
      </c>
      <c r="AA21" s="50">
        <f t="shared" si="7"/>
        <v>103801.85002004949</v>
      </c>
      <c r="AB21" s="51">
        <f t="shared" si="8"/>
        <v>28043.810884010461</v>
      </c>
      <c r="AC21" s="44">
        <f t="shared" si="9"/>
        <v>97038.281779984551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18.070867952017871</v>
      </c>
      <c r="AG21" s="44">
        <f t="shared" si="11"/>
        <v>108425.20771210722</v>
      </c>
      <c r="AH21" s="52">
        <f>HLOOKUP(I21,GasAvoidedCostsWOCC!$A$5:$Q$50,T21+1,FALSE)</f>
        <v>18.070867952017871</v>
      </c>
      <c r="AI21" s="44">
        <f t="shared" si="12"/>
        <v>0</v>
      </c>
      <c r="AJ21" s="44">
        <f t="shared" si="13"/>
        <v>108425.20771210722</v>
      </c>
      <c r="AK21" s="44">
        <f>HLOOKUP(I21,GasAvoidedCostsWOCC!$A$5:$Q$50,G21+1,FALSE)*J21*L21</f>
        <v>0</v>
      </c>
      <c r="AL21" s="44">
        <f t="shared" si="14"/>
        <v>108425.20771210722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108425.20771210722</v>
      </c>
      <c r="AN21" s="48">
        <f t="shared" si="15"/>
        <v>119267.72848331796</v>
      </c>
      <c r="AO21" s="47">
        <f t="shared" si="16"/>
        <v>3.8662793783824596</v>
      </c>
      <c r="AP21" s="47">
        <f t="shared" si="17"/>
        <v>1.229079145833748</v>
      </c>
    </row>
    <row r="22" spans="1:42" ht="13.5" customHeight="1">
      <c r="A22" s="60">
        <f>(SUM(AM5:AM1000)/(SUM(AB5:AB1000)))</f>
        <v>2.2847297710262722</v>
      </c>
      <c r="B22" s="97" t="s">
        <v>141</v>
      </c>
      <c r="C22" s="98">
        <v>18230731</v>
      </c>
      <c r="D22" s="61" t="s">
        <v>142</v>
      </c>
      <c r="E22" s="38" t="s">
        <v>1025</v>
      </c>
      <c r="F22" s="39" t="s">
        <v>1026</v>
      </c>
      <c r="G22" s="39">
        <v>15</v>
      </c>
      <c r="H22" s="39"/>
      <c r="I22" s="40" t="s">
        <v>270</v>
      </c>
      <c r="J22" s="41">
        <v>1</v>
      </c>
      <c r="K22" s="41">
        <v>7064</v>
      </c>
      <c r="L22" s="41"/>
      <c r="M22" s="42">
        <v>9611</v>
      </c>
      <c r="N22" s="42">
        <v>15199.33</v>
      </c>
      <c r="O22" s="43">
        <v>7064</v>
      </c>
      <c r="P22" s="44">
        <v>9611</v>
      </c>
      <c r="Q22" s="44">
        <v>15199.33</v>
      </c>
      <c r="R22" s="45"/>
      <c r="S22" s="46"/>
      <c r="T22" s="39">
        <f t="shared" si="0"/>
        <v>15</v>
      </c>
      <c r="U22" s="47">
        <f t="shared" si="1"/>
        <v>0.34543800796111379</v>
      </c>
      <c r="V22" s="48">
        <f t="shared" si="2"/>
        <v>5588.33</v>
      </c>
      <c r="W22" s="49">
        <f t="shared" si="3"/>
        <v>2.302920053074092E-2</v>
      </c>
      <c r="X22" s="44">
        <f t="shared" si="4"/>
        <v>10130.776756938265</v>
      </c>
      <c r="Y22" s="44">
        <f t="shared" si="5"/>
        <v>5588.33</v>
      </c>
      <c r="Z22" s="44">
        <f t="shared" si="6"/>
        <v>35318.192207758337</v>
      </c>
      <c r="AA22" s="50">
        <f t="shared" si="7"/>
        <v>25330.106756938265</v>
      </c>
      <c r="AB22" s="51">
        <f t="shared" si="8"/>
        <v>33016.913347441652</v>
      </c>
      <c r="AC22" s="44">
        <f t="shared" si="9"/>
        <v>23679.636119415034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9.6460139924167869</v>
      </c>
      <c r="AG22" s="44">
        <f t="shared" si="11"/>
        <v>68139.442842432181</v>
      </c>
      <c r="AH22" s="52">
        <f>HLOOKUP(I22,GasAvoidedCostsWOCC!$A$5:$Q$50,T22+1,FALSE)</f>
        <v>9.6460139924167869</v>
      </c>
      <c r="AI22" s="44">
        <f t="shared" si="12"/>
        <v>0</v>
      </c>
      <c r="AJ22" s="44">
        <f t="shared" si="13"/>
        <v>68139.442842432181</v>
      </c>
      <c r="AK22" s="44">
        <f>HLOOKUP(I22,GasAvoidedCostsWOCC!$A$5:$Q$50,G22+1,FALSE)*J22*L22</f>
        <v>0</v>
      </c>
      <c r="AL22" s="44">
        <f t="shared" si="14"/>
        <v>68139.442842432181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68139.442842432181</v>
      </c>
      <c r="AN22" s="48">
        <f t="shared" si="15"/>
        <v>74953.387126675399</v>
      </c>
      <c r="AO22" s="47">
        <f t="shared" si="16"/>
        <v>2.0637738641826138</v>
      </c>
      <c r="AP22" s="47">
        <f t="shared" si="17"/>
        <v>3.1653099206714921</v>
      </c>
    </row>
    <row r="23" spans="1:42" ht="13.5" customHeight="1">
      <c r="A23" s="58" t="s">
        <v>246</v>
      </c>
      <c r="B23" s="97" t="s">
        <v>141</v>
      </c>
      <c r="C23" s="98">
        <v>18230731</v>
      </c>
      <c r="D23" s="61" t="s">
        <v>142</v>
      </c>
      <c r="E23" s="38" t="s">
        <v>1025</v>
      </c>
      <c r="F23" s="39" t="s">
        <v>1026</v>
      </c>
      <c r="G23" s="39">
        <v>15</v>
      </c>
      <c r="H23" s="39"/>
      <c r="I23" s="40" t="s">
        <v>270</v>
      </c>
      <c r="J23" s="41">
        <v>1</v>
      </c>
      <c r="K23" s="41">
        <v>4706</v>
      </c>
      <c r="L23" s="41"/>
      <c r="M23" s="42">
        <v>3499</v>
      </c>
      <c r="N23" s="42">
        <v>5438.5</v>
      </c>
      <c r="O23" s="43">
        <v>4706</v>
      </c>
      <c r="P23" s="44">
        <v>3499</v>
      </c>
      <c r="Q23" s="44">
        <v>5438.5</v>
      </c>
      <c r="R23" s="45"/>
      <c r="S23" s="46"/>
      <c r="T23" s="39">
        <f t="shared" si="0"/>
        <v>15</v>
      </c>
      <c r="U23" s="47">
        <f t="shared" si="1"/>
        <v>0.23012900133989261</v>
      </c>
      <c r="V23" s="48">
        <f t="shared" si="2"/>
        <v>1939.5</v>
      </c>
      <c r="W23" s="49">
        <f t="shared" si="3"/>
        <v>1.5341933422659508E-2</v>
      </c>
      <c r="X23" s="44">
        <f t="shared" si="4"/>
        <v>6749.070699058816</v>
      </c>
      <c r="Y23" s="44">
        <f t="shared" si="5"/>
        <v>1939.5</v>
      </c>
      <c r="Z23" s="44">
        <f t="shared" si="6"/>
        <v>23528.795658226321</v>
      </c>
      <c r="AA23" s="50">
        <f t="shared" si="7"/>
        <v>12187.570699058815</v>
      </c>
      <c r="AB23" s="51">
        <f t="shared" si="8"/>
        <v>21995.69567002554</v>
      </c>
      <c r="AC23" s="44">
        <f t="shared" si="9"/>
        <v>11393.44741428327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9.6460139924167869</v>
      </c>
      <c r="AG23" s="44">
        <f t="shared" si="11"/>
        <v>45394.141848313397</v>
      </c>
      <c r="AH23" s="52">
        <f>HLOOKUP(I23,GasAvoidedCostsWOCC!$A$5:$Q$50,T23+1,FALSE)</f>
        <v>9.6460139924167869</v>
      </c>
      <c r="AI23" s="44">
        <f t="shared" si="12"/>
        <v>0</v>
      </c>
      <c r="AJ23" s="44">
        <f t="shared" si="13"/>
        <v>45394.141848313397</v>
      </c>
      <c r="AK23" s="44">
        <f>HLOOKUP(I23,GasAvoidedCostsWOCC!$A$5:$Q$50,G23+1,FALSE)*J23*L23</f>
        <v>0</v>
      </c>
      <c r="AL23" s="44">
        <f t="shared" si="14"/>
        <v>45394.141848313397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45394.141848313397</v>
      </c>
      <c r="AN23" s="48">
        <f t="shared" si="15"/>
        <v>49933.556033144741</v>
      </c>
      <c r="AO23" s="47">
        <f t="shared" si="16"/>
        <v>2.0637738641826138</v>
      </c>
      <c r="AP23" s="47">
        <f t="shared" si="17"/>
        <v>4.3826555929460023</v>
      </c>
    </row>
    <row r="24" spans="1:42" ht="13.5" customHeight="1">
      <c r="A24" s="60">
        <f>(SUM(AN5:AN1000)/SUM(AC5:AC1000))</f>
        <v>1.4286153161141304</v>
      </c>
      <c r="B24" s="97" t="s">
        <v>141</v>
      </c>
      <c r="C24" s="98">
        <v>18230731</v>
      </c>
      <c r="D24" s="61" t="s">
        <v>142</v>
      </c>
      <c r="E24" s="38" t="s">
        <v>1027</v>
      </c>
      <c r="F24" s="39" t="s">
        <v>1028</v>
      </c>
      <c r="G24" s="39">
        <v>20</v>
      </c>
      <c r="H24" s="39"/>
      <c r="I24" s="40" t="s">
        <v>270</v>
      </c>
      <c r="J24" s="41">
        <v>1</v>
      </c>
      <c r="K24" s="41">
        <v>28499</v>
      </c>
      <c r="L24" s="41"/>
      <c r="M24" s="42">
        <v>86987</v>
      </c>
      <c r="N24" s="42">
        <v>152804.04</v>
      </c>
      <c r="O24" s="43">
        <v>28499</v>
      </c>
      <c r="P24" s="44">
        <v>86987</v>
      </c>
      <c r="Q24" s="44">
        <v>152804.04</v>
      </c>
      <c r="R24" s="45"/>
      <c r="S24" s="46"/>
      <c r="T24" s="39">
        <f t="shared" si="0"/>
        <v>20</v>
      </c>
      <c r="U24" s="47">
        <f t="shared" si="1"/>
        <v>1.8581800281018839</v>
      </c>
      <c r="V24" s="48">
        <f t="shared" si="2"/>
        <v>65817.040000000008</v>
      </c>
      <c r="W24" s="49">
        <f t="shared" si="3"/>
        <v>9.2909001405094199E-2</v>
      </c>
      <c r="X24" s="44">
        <f t="shared" si="4"/>
        <v>40871.603453565061</v>
      </c>
      <c r="Y24" s="44">
        <f t="shared" si="5"/>
        <v>65817.040000000008</v>
      </c>
      <c r="Z24" s="44">
        <f t="shared" si="6"/>
        <v>142487.70664338968</v>
      </c>
      <c r="AA24" s="50">
        <f t="shared" si="7"/>
        <v>193675.64345356508</v>
      </c>
      <c r="AB24" s="51">
        <f t="shared" si="8"/>
        <v>133203.427730569</v>
      </c>
      <c r="AC24" s="44">
        <f t="shared" si="9"/>
        <v>181056.03763070493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12.452380783934862</v>
      </c>
      <c r="AG24" s="44">
        <f t="shared" si="11"/>
        <v>354880.39996135962</v>
      </c>
      <c r="AH24" s="52">
        <f>HLOOKUP(I24,GasAvoidedCostsWOCC!$A$5:$Q$50,T24+1,FALSE)</f>
        <v>12.452380783934862</v>
      </c>
      <c r="AI24" s="44">
        <f t="shared" si="12"/>
        <v>0</v>
      </c>
      <c r="AJ24" s="44">
        <f t="shared" si="13"/>
        <v>354880.39996135962</v>
      </c>
      <c r="AK24" s="44">
        <f>HLOOKUP(I24,GasAvoidedCostsWOCC!$A$5:$Q$50,G24+1,FALSE)*J24*L24</f>
        <v>0</v>
      </c>
      <c r="AL24" s="44">
        <f t="shared" si="14"/>
        <v>354880.39996135962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354880.39996135962</v>
      </c>
      <c r="AN24" s="48">
        <f t="shared" si="15"/>
        <v>390368.4399574956</v>
      </c>
      <c r="AO24" s="47">
        <f t="shared" si="16"/>
        <v>2.6641987072523188</v>
      </c>
      <c r="AP24" s="47">
        <f t="shared" si="17"/>
        <v>2.1560641946319374</v>
      </c>
    </row>
    <row r="25" spans="1:42" ht="13.5" customHeight="1">
      <c r="B25" s="97" t="s">
        <v>141</v>
      </c>
      <c r="C25" s="98">
        <v>18230731</v>
      </c>
      <c r="D25" s="61" t="s">
        <v>142</v>
      </c>
      <c r="E25" s="38" t="s">
        <v>1027</v>
      </c>
      <c r="F25" s="39" t="s">
        <v>1028</v>
      </c>
      <c r="G25" s="39">
        <v>20</v>
      </c>
      <c r="H25" s="39"/>
      <c r="I25" s="40" t="s">
        <v>270</v>
      </c>
      <c r="J25" s="41">
        <v>1</v>
      </c>
      <c r="K25" s="41">
        <v>31247</v>
      </c>
      <c r="L25" s="41"/>
      <c r="M25" s="42">
        <v>181887</v>
      </c>
      <c r="N25" s="42">
        <v>203688</v>
      </c>
      <c r="O25" s="43">
        <v>31247</v>
      </c>
      <c r="P25" s="44">
        <v>181887</v>
      </c>
      <c r="Q25" s="44">
        <v>203688</v>
      </c>
      <c r="R25" s="45"/>
      <c r="S25" s="46"/>
      <c r="T25" s="39">
        <f t="shared" ref="T25:T55" si="19">G25+H25</f>
        <v>20</v>
      </c>
      <c r="U25" s="47">
        <f t="shared" ref="U25:U55" si="20">(O25/$A$10)*T25</f>
        <v>2.037353989196097</v>
      </c>
      <c r="V25" s="48">
        <f t="shared" ref="V25:V55" si="21">N25-M25</f>
        <v>21801</v>
      </c>
      <c r="W25" s="49">
        <f t="shared" ref="W25:W55" si="22">(O25/A$10)</f>
        <v>0.10186769945980485</v>
      </c>
      <c r="X25" s="44">
        <f t="shared" ref="X25:X55" si="23">W25*A$8</f>
        <v>44812.624762747728</v>
      </c>
      <c r="Y25" s="44">
        <f t="shared" ref="Y25:Y55" si="24">Q25-P25</f>
        <v>21801</v>
      </c>
      <c r="Z25" s="44">
        <f t="shared" ref="Z25:Z55" si="25">X25+(A$6*W25)</f>
        <v>156227.0033855924</v>
      </c>
      <c r="AA25" s="50">
        <f t="shared" ref="AA25:AA55" si="26">Q25+X25</f>
        <v>248500.62476274773</v>
      </c>
      <c r="AB25" s="51">
        <f t="shared" ref="AB25:AB55" si="27">Z25/(1+GasDiscountRate)^1</f>
        <v>146047.4931154458</v>
      </c>
      <c r="AC25" s="44">
        <f t="shared" ref="AC25:AC55" si="28">AA25/(1+GasDiscountRate)^1</f>
        <v>232308.70782719238</v>
      </c>
      <c r="AD25" s="44">
        <f t="shared" ref="AD25:AD55" si="29">-PV(GasDiscountRate,T25,R25)*J25</f>
        <v>0</v>
      </c>
      <c r="AE25" s="44">
        <f t="shared" ref="AE25:AE55" si="30">-PV(GasDiscountRate,T25,S25)*J25</f>
        <v>0</v>
      </c>
      <c r="AF25" s="52">
        <f>HLOOKUP(I25,GasAvoidedCostsWOCC!$A$5:$G$50,G25+1,FALSE)</f>
        <v>12.452380783934862</v>
      </c>
      <c r="AG25" s="44">
        <f t="shared" ref="AG25:AG55" si="31">AF25*J25*K25</f>
        <v>389099.54235561262</v>
      </c>
      <c r="AH25" s="52">
        <f>HLOOKUP(I25,GasAvoidedCostsWOCC!$A$5:$Q$50,T25+1,FALSE)</f>
        <v>12.452380783934862</v>
      </c>
      <c r="AI25" s="44">
        <f t="shared" ref="AI25:AI55" si="32">AH25*J25*L25</f>
        <v>0</v>
      </c>
      <c r="AJ25" s="44">
        <f t="shared" ref="AJ25:AJ55" si="33">AG25+AI25</f>
        <v>389099.54235561262</v>
      </c>
      <c r="AK25" s="44">
        <f>HLOOKUP(I25,GasAvoidedCostsWOCC!$A$5:$Q$50,G25+1,FALSE)*J25*L25</f>
        <v>0</v>
      </c>
      <c r="AL25" s="44">
        <f t="shared" ref="AL25:AL55" si="34">AG25+AI25-AK25</f>
        <v>389099.54235561262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389099.54235561262</v>
      </c>
      <c r="AN25" s="48">
        <f t="shared" ref="AN25:AN55" si="35">AM25*1.1+AD25+AE25</f>
        <v>428009.49659117393</v>
      </c>
      <c r="AO25" s="47">
        <f t="shared" ref="AO25:AO55" si="36">IFERROR(AM25/AB25,0)</f>
        <v>2.6641987072523188</v>
      </c>
      <c r="AP25" s="47">
        <f t="shared" ref="AP25:AP55" si="37">AN25/AC25</f>
        <v>1.8424169313083072</v>
      </c>
    </row>
    <row r="26" spans="1:42" ht="13.5" customHeight="1">
      <c r="B26" s="97" t="s">
        <v>141</v>
      </c>
      <c r="C26" s="98">
        <v>18230731</v>
      </c>
      <c r="D26" s="61" t="s">
        <v>142</v>
      </c>
      <c r="E26" s="38" t="s">
        <v>1027</v>
      </c>
      <c r="F26" s="39" t="s">
        <v>1028</v>
      </c>
      <c r="G26" s="39">
        <v>20</v>
      </c>
      <c r="H26" s="39"/>
      <c r="I26" s="40" t="s">
        <v>270</v>
      </c>
      <c r="J26" s="41">
        <v>1</v>
      </c>
      <c r="K26" s="41">
        <v>22446</v>
      </c>
      <c r="L26" s="41"/>
      <c r="M26" s="42">
        <v>43885</v>
      </c>
      <c r="N26" s="42">
        <v>98840</v>
      </c>
      <c r="O26" s="43">
        <v>22446</v>
      </c>
      <c r="P26" s="44">
        <v>43885</v>
      </c>
      <c r="Q26" s="44">
        <v>98840</v>
      </c>
      <c r="R26" s="45"/>
      <c r="S26" s="46"/>
      <c r="T26" s="39">
        <f t="shared" si="19"/>
        <v>20</v>
      </c>
      <c r="U26" s="47">
        <f t="shared" si="20"/>
        <v>1.4635148219507663</v>
      </c>
      <c r="V26" s="48">
        <f t="shared" si="21"/>
        <v>54955</v>
      </c>
      <c r="W26" s="49">
        <f t="shared" si="22"/>
        <v>7.3175741097538313E-2</v>
      </c>
      <c r="X26" s="44">
        <f t="shared" si="23"/>
        <v>32190.743925005139</v>
      </c>
      <c r="Y26" s="44">
        <f t="shared" si="24"/>
        <v>54955</v>
      </c>
      <c r="Z26" s="44">
        <f t="shared" si="25"/>
        <v>112224.25570432385</v>
      </c>
      <c r="AA26" s="50">
        <f t="shared" si="26"/>
        <v>131030.74392500514</v>
      </c>
      <c r="AB26" s="51">
        <f t="shared" si="27"/>
        <v>104911.89651708314</v>
      </c>
      <c r="AC26" s="44">
        <f t="shared" si="28"/>
        <v>122492.98300925973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12.452380783934862</v>
      </c>
      <c r="AG26" s="44">
        <f t="shared" si="31"/>
        <v>279506.13907620189</v>
      </c>
      <c r="AH26" s="52">
        <f>HLOOKUP(I26,GasAvoidedCostsWOCC!$A$5:$Q$50,T26+1,FALSE)</f>
        <v>12.452380783934862</v>
      </c>
      <c r="AI26" s="44">
        <f t="shared" si="32"/>
        <v>0</v>
      </c>
      <c r="AJ26" s="44">
        <f t="shared" si="33"/>
        <v>279506.13907620189</v>
      </c>
      <c r="AK26" s="44">
        <f>HLOOKUP(I26,GasAvoidedCostsWOCC!$A$5:$Q$50,G26+1,FALSE)*J26*L26</f>
        <v>0</v>
      </c>
      <c r="AL26" s="44">
        <f t="shared" si="34"/>
        <v>279506.13907620189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279506.13907620189</v>
      </c>
      <c r="AN26" s="48">
        <f t="shared" si="35"/>
        <v>307456.75298382208</v>
      </c>
      <c r="AO26" s="47">
        <f t="shared" si="36"/>
        <v>2.6641987072523183</v>
      </c>
      <c r="AP26" s="47">
        <f t="shared" si="37"/>
        <v>2.509994821177473</v>
      </c>
    </row>
    <row r="27" spans="1:42" ht="13.5" customHeight="1">
      <c r="B27" s="97" t="s">
        <v>141</v>
      </c>
      <c r="C27" s="98">
        <v>18230731</v>
      </c>
      <c r="D27" s="61" t="s">
        <v>142</v>
      </c>
      <c r="E27" s="38" t="s">
        <v>1029</v>
      </c>
      <c r="F27" s="39" t="s">
        <v>1030</v>
      </c>
      <c r="G27" s="39">
        <v>10</v>
      </c>
      <c r="H27" s="39"/>
      <c r="I27" s="40" t="s">
        <v>270</v>
      </c>
      <c r="J27" s="41">
        <v>1</v>
      </c>
      <c r="K27" s="41">
        <v>3545</v>
      </c>
      <c r="L27" s="41"/>
      <c r="M27" s="42">
        <v>16596</v>
      </c>
      <c r="N27" s="42">
        <v>29190</v>
      </c>
      <c r="O27" s="43">
        <v>3545</v>
      </c>
      <c r="P27" s="44">
        <v>16596</v>
      </c>
      <c r="Q27" s="44">
        <v>29190</v>
      </c>
      <c r="R27" s="45"/>
      <c r="S27" s="46"/>
      <c r="T27" s="39">
        <f t="shared" si="19"/>
        <v>10</v>
      </c>
      <c r="U27" s="47">
        <f t="shared" si="20"/>
        <v>0.11556981296924768</v>
      </c>
      <c r="V27" s="48">
        <f t="shared" si="21"/>
        <v>12594</v>
      </c>
      <c r="W27" s="49">
        <f t="shared" si="22"/>
        <v>1.1556981296924767E-2</v>
      </c>
      <c r="X27" s="44">
        <f t="shared" si="23"/>
        <v>5084.0322201792396</v>
      </c>
      <c r="Y27" s="44">
        <f t="shared" si="24"/>
        <v>12594</v>
      </c>
      <c r="Z27" s="44">
        <f t="shared" si="25"/>
        <v>17724.092776968191</v>
      </c>
      <c r="AA27" s="50">
        <f t="shared" si="26"/>
        <v>34274.032220179237</v>
      </c>
      <c r="AB27" s="51">
        <f t="shared" si="27"/>
        <v>16569.218263969513</v>
      </c>
      <c r="AC27" s="44">
        <f t="shared" si="28"/>
        <v>32040.789212096133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6.7137963033615717</v>
      </c>
      <c r="AG27" s="44">
        <f t="shared" si="31"/>
        <v>23800.407895416771</v>
      </c>
      <c r="AH27" s="52">
        <f>HLOOKUP(I27,GasAvoidedCostsWOCC!$A$5:$Q$50,T27+1,FALSE)</f>
        <v>6.7137963033615717</v>
      </c>
      <c r="AI27" s="44">
        <f t="shared" si="32"/>
        <v>0</v>
      </c>
      <c r="AJ27" s="44">
        <f t="shared" si="33"/>
        <v>23800.407895416771</v>
      </c>
      <c r="AK27" s="44">
        <f>HLOOKUP(I27,GasAvoidedCostsWOCC!$A$5:$Q$50,G27+1,FALSE)*J27*L27</f>
        <v>0</v>
      </c>
      <c r="AL27" s="44">
        <f t="shared" si="34"/>
        <v>23800.407895416771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23800.407895416771</v>
      </c>
      <c r="AN27" s="48">
        <f t="shared" si="35"/>
        <v>26180.44868495845</v>
      </c>
      <c r="AO27" s="47">
        <f t="shared" si="36"/>
        <v>1.4364231019378744</v>
      </c>
      <c r="AP27" s="47">
        <f t="shared" si="37"/>
        <v>0.81709749755710537</v>
      </c>
    </row>
    <row r="28" spans="1:42" ht="13.5" customHeight="1">
      <c r="B28" s="97" t="s">
        <v>141</v>
      </c>
      <c r="C28" s="98">
        <v>18230731</v>
      </c>
      <c r="D28" s="61" t="s">
        <v>142</v>
      </c>
      <c r="E28" s="38" t="s">
        <v>1029</v>
      </c>
      <c r="F28" s="39" t="s">
        <v>1030</v>
      </c>
      <c r="G28" s="39">
        <v>10</v>
      </c>
      <c r="H28" s="39"/>
      <c r="I28" s="40" t="s">
        <v>270</v>
      </c>
      <c r="J28" s="41">
        <v>1</v>
      </c>
      <c r="K28" s="41">
        <v>5087</v>
      </c>
      <c r="L28" s="41"/>
      <c r="M28" s="42">
        <v>1326</v>
      </c>
      <c r="N28" s="42">
        <v>1326</v>
      </c>
      <c r="O28" s="43">
        <v>5087</v>
      </c>
      <c r="P28" s="44">
        <v>1326</v>
      </c>
      <c r="Q28" s="44">
        <v>1326</v>
      </c>
      <c r="R28" s="45"/>
      <c r="S28" s="46"/>
      <c r="T28" s="39">
        <f t="shared" si="19"/>
        <v>10</v>
      </c>
      <c r="U28" s="47">
        <f t="shared" si="20"/>
        <v>0.16584023655135766</v>
      </c>
      <c r="V28" s="48">
        <f t="shared" si="21"/>
        <v>0</v>
      </c>
      <c r="W28" s="49">
        <f t="shared" si="22"/>
        <v>1.6584023655135765E-2</v>
      </c>
      <c r="X28" s="44">
        <f t="shared" si="23"/>
        <v>7295.4786753319577</v>
      </c>
      <c r="Y28" s="44">
        <f t="shared" si="24"/>
        <v>0</v>
      </c>
      <c r="Z28" s="44">
        <f t="shared" si="25"/>
        <v>25433.698154143069</v>
      </c>
      <c r="AA28" s="50">
        <f t="shared" si="26"/>
        <v>8621.4786753319568</v>
      </c>
      <c r="AB28" s="51">
        <f t="shared" si="27"/>
        <v>23776.477661160199</v>
      </c>
      <c r="AC28" s="44">
        <f t="shared" si="28"/>
        <v>8059.716439498884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6.7137963033615717</v>
      </c>
      <c r="AG28" s="44">
        <f t="shared" si="31"/>
        <v>34153.081795200313</v>
      </c>
      <c r="AH28" s="52">
        <f>HLOOKUP(I28,GasAvoidedCostsWOCC!$A$5:$Q$50,T28+1,FALSE)</f>
        <v>6.7137963033615717</v>
      </c>
      <c r="AI28" s="44">
        <f t="shared" si="32"/>
        <v>0</v>
      </c>
      <c r="AJ28" s="44">
        <f t="shared" si="33"/>
        <v>34153.081795200313</v>
      </c>
      <c r="AK28" s="44">
        <f>HLOOKUP(I28,GasAvoidedCostsWOCC!$A$5:$Q$50,G28+1,FALSE)*J28*L28</f>
        <v>0</v>
      </c>
      <c r="AL28" s="44">
        <f t="shared" si="34"/>
        <v>34153.081795200313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34153.081795200313</v>
      </c>
      <c r="AN28" s="48">
        <f t="shared" si="35"/>
        <v>37568.389974720347</v>
      </c>
      <c r="AO28" s="47">
        <f t="shared" si="36"/>
        <v>1.4364231019378746</v>
      </c>
      <c r="AP28" s="47">
        <f t="shared" si="37"/>
        <v>4.6612545561287977</v>
      </c>
    </row>
    <row r="29" spans="1:42">
      <c r="B29" s="97" t="s">
        <v>141</v>
      </c>
      <c r="C29" s="98">
        <v>18230731</v>
      </c>
      <c r="D29" s="61" t="s">
        <v>142</v>
      </c>
      <c r="E29" s="38" t="s">
        <v>1041</v>
      </c>
      <c r="F29" s="39" t="s">
        <v>1042</v>
      </c>
      <c r="G29" s="39">
        <v>5</v>
      </c>
      <c r="H29" s="39"/>
      <c r="I29" s="40" t="s">
        <v>270</v>
      </c>
      <c r="J29" s="41">
        <v>1</v>
      </c>
      <c r="K29" s="41">
        <v>7258</v>
      </c>
      <c r="L29" s="41"/>
      <c r="M29" s="42">
        <v>11016</v>
      </c>
      <c r="N29" s="42">
        <v>16131.58</v>
      </c>
      <c r="O29" s="43">
        <v>7258</v>
      </c>
      <c r="P29" s="44">
        <v>11016</v>
      </c>
      <c r="Q29" s="44">
        <v>16131.58</v>
      </c>
      <c r="R29" s="45"/>
      <c r="S29" s="46"/>
      <c r="T29" s="39">
        <f t="shared" si="19"/>
        <v>5</v>
      </c>
      <c r="U29" s="47">
        <f t="shared" si="20"/>
        <v>0.11830827962352604</v>
      </c>
      <c r="V29" s="48">
        <f t="shared" si="21"/>
        <v>5115.58</v>
      </c>
      <c r="W29" s="49">
        <f t="shared" si="22"/>
        <v>2.3661655924705208E-2</v>
      </c>
      <c r="X29" s="44">
        <f t="shared" si="23"/>
        <v>10409.000240919866</v>
      </c>
      <c r="Y29" s="44">
        <f t="shared" si="24"/>
        <v>5115.58</v>
      </c>
      <c r="Z29" s="44">
        <f t="shared" si="25"/>
        <v>36288.14256000991</v>
      </c>
      <c r="AA29" s="50">
        <f t="shared" si="26"/>
        <v>26540.580240919866</v>
      </c>
      <c r="AB29" s="51">
        <f t="shared" si="27"/>
        <v>33923.663232691324</v>
      </c>
      <c r="AC29" s="44">
        <f t="shared" si="28"/>
        <v>24811.237020585082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3.4931246605117878</v>
      </c>
      <c r="AG29" s="44">
        <f t="shared" si="31"/>
        <v>25353.098785994556</v>
      </c>
      <c r="AH29" s="52">
        <f>HLOOKUP(I29,GasAvoidedCostsWOCC!$A$5:$Q$50,T29+1,FALSE)</f>
        <v>3.4931246605117878</v>
      </c>
      <c r="AI29" s="44">
        <f t="shared" si="32"/>
        <v>0</v>
      </c>
      <c r="AJ29" s="44">
        <f t="shared" si="33"/>
        <v>25353.098785994556</v>
      </c>
      <c r="AK29" s="44">
        <f>HLOOKUP(I29,GasAvoidedCostsWOCC!$A$5:$Q$50,G29+1,FALSE)*J29*L29</f>
        <v>0</v>
      </c>
      <c r="AL29" s="44">
        <f t="shared" si="34"/>
        <v>25353.098785994556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25353.098785994556</v>
      </c>
      <c r="AN29" s="48">
        <f t="shared" si="35"/>
        <v>27888.408664594015</v>
      </c>
      <c r="AO29" s="47">
        <f t="shared" si="36"/>
        <v>0.74735734204443038</v>
      </c>
      <c r="AP29" s="47">
        <f t="shared" si="37"/>
        <v>1.124023306111497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</sheetData>
  <conditionalFormatting sqref="J5:L55">
    <cfRule type="expression" dxfId="69" priority="4">
      <formula>ISTEXT(J5)</formula>
    </cfRule>
    <cfRule type="notContainsBlanks" dxfId="68" priority="5">
      <formula>LEN(TRIM(J5))&gt;0</formula>
    </cfRule>
  </conditionalFormatting>
  <conditionalFormatting sqref="M5:N55 R5:S55">
    <cfRule type="expression" dxfId="67" priority="2">
      <formula>ISTEXT(M5)</formula>
    </cfRule>
  </conditionalFormatting>
  <conditionalFormatting sqref="M5:N55 R5:S55">
    <cfRule type="notContainsBlanks" dxfId="66" priority="3">
      <formula>LEN(TRIM(M5))&gt;0</formula>
    </cfRule>
  </conditionalFormatting>
  <conditionalFormatting sqref="R5:S55">
    <cfRule type="expression" dxfId="6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3" sqref="F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18230220</v>
      </c>
      <c r="D2" s="20" t="s">
        <v>334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141</v>
      </c>
      <c r="C5" s="99">
        <v>18230220</v>
      </c>
      <c r="D5" s="100" t="s">
        <v>334</v>
      </c>
      <c r="E5" s="38" t="s">
        <v>1726</v>
      </c>
      <c r="F5" s="39" t="s">
        <v>1727</v>
      </c>
      <c r="G5" s="39">
        <v>5</v>
      </c>
      <c r="H5" s="39"/>
      <c r="I5" s="40" t="s">
        <v>270</v>
      </c>
      <c r="J5" s="41">
        <v>1</v>
      </c>
      <c r="K5" s="41">
        <v>2845</v>
      </c>
      <c r="L5" s="41"/>
      <c r="M5" s="42"/>
      <c r="N5" s="42"/>
      <c r="O5" s="43">
        <v>2845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42645</v>
      </c>
      <c r="Y5" s="44">
        <f t="shared" ref="Y5:Y24" si="5">Q5-P5</f>
        <v>0</v>
      </c>
      <c r="Z5" s="44">
        <f t="shared" ref="Z5:Z24" si="6">X5+(A$6*W5)</f>
        <v>42645</v>
      </c>
      <c r="AA5" s="50">
        <f t="shared" ref="AA5:AA24" si="7">Q5+X5</f>
        <v>42645</v>
      </c>
      <c r="AB5" s="51">
        <f t="shared" ref="AB5:AC24" si="8">Z5/(1+GasDiscountRate)^1</f>
        <v>39866.317659156768</v>
      </c>
      <c r="AC5" s="44">
        <f t="shared" si="8"/>
        <v>39866.317659156768</v>
      </c>
      <c r="AD5" s="44">
        <f t="shared" ref="AD5:AD24" si="9">-PV(GasDiscountRate,T5,R5)*J5</f>
        <v>0</v>
      </c>
      <c r="AE5" s="44">
        <v>0</v>
      </c>
      <c r="AF5" s="52">
        <f>HLOOKUP(I5,GasAvoidedCostsWOCC!$A$5:$G$50,G5+1,FALSE)</f>
        <v>3.4931246605117878</v>
      </c>
      <c r="AG5" s="44">
        <f t="shared" ref="AG5:AG24" si="10">AF5*J5*K5</f>
        <v>9937.9396591560362</v>
      </c>
      <c r="AH5" s="52">
        <f>HLOOKUP(I5,GasAvoidedCostsWOCC!$A$5:$Q$50,T5+1,FALSE)</f>
        <v>3.4931246605117878</v>
      </c>
      <c r="AI5" s="44">
        <f t="shared" ref="AI5:AI24" si="11">AH5*J5*L5</f>
        <v>0</v>
      </c>
      <c r="AJ5" s="44">
        <f>AG5+AI5</f>
        <v>9937.9396591560362</v>
      </c>
      <c r="AK5" s="44">
        <f>HLOOKUP(I5,GasAvoidedCostsWOCC!$A$5:$Q$50,G5+1,FALSE)*J5*L5</f>
        <v>0</v>
      </c>
      <c r="AL5" s="44">
        <f>AG5+AI5-AK5</f>
        <v>9937.9396591560362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9937.9396591560362</v>
      </c>
      <c r="AN5" s="48">
        <f>AM5*1.1+AD5+AE5</f>
        <v>10931.73362507164</v>
      </c>
      <c r="AO5" s="47">
        <f>IFERROR(AM5/AB5,0)</f>
        <v>0.24928160519168047</v>
      </c>
      <c r="AP5" s="47">
        <f>AN5/AC5</f>
        <v>0.27420976571084849</v>
      </c>
    </row>
    <row r="6" spans="1:42" ht="13.5" customHeight="1">
      <c r="A6" s="53">
        <f>SUMIF('Program Costs'!D:D,C2,'Program Costs'!L:L)</f>
        <v>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42645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2845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42645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42645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8"/>
        <v>0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0.24928160519168047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8"/>
        <v>0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8"/>
        <v>0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0.27420976571084849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8"/>
        <v>0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64" priority="4">
      <formula>ISTEXT(J5)</formula>
    </cfRule>
    <cfRule type="notContainsBlanks" dxfId="63" priority="5">
      <formula>LEN(TRIM(J5))&gt;0</formula>
    </cfRule>
  </conditionalFormatting>
  <conditionalFormatting sqref="M5:N24 R5:S24">
    <cfRule type="expression" dxfId="62" priority="2">
      <formula>ISTEXT(M5)</formula>
    </cfRule>
  </conditionalFormatting>
  <conditionalFormatting sqref="M5:N24 R5:S24">
    <cfRule type="notContainsBlanks" dxfId="61" priority="3">
      <formula>LEN(TRIM(M5))&gt;0</formula>
    </cfRule>
  </conditionalFormatting>
  <conditionalFormatting sqref="R5:S24">
    <cfRule type="expression" dxfId="6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6" sqref="D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18231037</v>
      </c>
      <c r="D2" s="20" t="s">
        <v>168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141</v>
      </c>
      <c r="C5" s="99">
        <v>18231037</v>
      </c>
      <c r="D5" s="100" t="s">
        <v>168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24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0">AF5*J5*K5</f>
        <v>#N/A</v>
      </c>
      <c r="AH5" s="52" t="e">
        <f>HLOOKUP(I5,GasAvoidedCostsWOCC!$A$5:$Q$50,T5+1,FALSE)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567.38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567.38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567.38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59" priority="4">
      <formula>ISTEXT(J5)</formula>
    </cfRule>
    <cfRule type="notContainsBlanks" dxfId="58" priority="5">
      <formula>LEN(TRIM(J5))&gt;0</formula>
    </cfRule>
  </conditionalFormatting>
  <conditionalFormatting sqref="M5:N24 R5:S24">
    <cfRule type="expression" dxfId="57" priority="2">
      <formula>ISTEXT(M5)</formula>
    </cfRule>
  </conditionalFormatting>
  <conditionalFormatting sqref="M5:N24 R5:S24">
    <cfRule type="notContainsBlanks" dxfId="56" priority="3">
      <formula>LEN(TRIM(M5))&gt;0</formula>
    </cfRule>
  </conditionalFormatting>
  <conditionalFormatting sqref="R5:S24">
    <cfRule type="expression" dxfId="5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9" sqref="F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18230706</v>
      </c>
      <c r="D2" s="20" t="s">
        <v>124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123</v>
      </c>
      <c r="C5" s="98">
        <v>18230706</v>
      </c>
      <c r="D5" s="61" t="s">
        <v>124</v>
      </c>
      <c r="E5" s="38" t="s">
        <v>1069</v>
      </c>
      <c r="F5" s="39" t="s">
        <v>1070</v>
      </c>
      <c r="G5" s="39">
        <v>15</v>
      </c>
      <c r="H5" s="39"/>
      <c r="I5" s="40" t="s">
        <v>269</v>
      </c>
      <c r="J5" s="41">
        <v>1</v>
      </c>
      <c r="K5" s="41">
        <v>5597</v>
      </c>
      <c r="L5" s="41"/>
      <c r="M5" s="42">
        <v>4179</v>
      </c>
      <c r="N5" s="42">
        <v>4778</v>
      </c>
      <c r="O5" s="43">
        <v>5597</v>
      </c>
      <c r="P5" s="44">
        <v>4179</v>
      </c>
      <c r="Q5" s="44">
        <v>4778</v>
      </c>
      <c r="R5" s="45"/>
      <c r="S5" s="46"/>
      <c r="T5" s="39">
        <f t="shared" ref="T5:T24" si="0">G5+H5</f>
        <v>15</v>
      </c>
      <c r="U5" s="47">
        <f t="shared" ref="U5:U24" si="1">(O5/$A$10)*T5</f>
        <v>1.6045218255485054</v>
      </c>
      <c r="V5" s="48">
        <f t="shared" ref="V5:V24" si="2">N5-M5</f>
        <v>599</v>
      </c>
      <c r="W5" s="49">
        <f t="shared" ref="W5:W24" si="3">(O5/A$10)</f>
        <v>0.10696812170323369</v>
      </c>
      <c r="X5" s="44">
        <f t="shared" ref="X5:X24" si="4">W5*A$8</f>
        <v>6211.1211015977406</v>
      </c>
      <c r="Y5" s="44">
        <f t="shared" ref="Y5:Y24" si="5">Q5-P5</f>
        <v>599</v>
      </c>
      <c r="Z5" s="44">
        <f t="shared" ref="Z5:Z24" si="6">X5+(A$6*W5)</f>
        <v>34035.989823407996</v>
      </c>
      <c r="AA5" s="50">
        <f t="shared" ref="AA5:AA24" si="7">Q5+X5</f>
        <v>10989.121101597741</v>
      </c>
      <c r="AB5" s="51">
        <f t="shared" ref="AB5:AB24" si="8">Z5/(1+GasDiscountRate)^1</f>
        <v>31818.257290275771</v>
      </c>
      <c r="AC5" s="44">
        <f t="shared" ref="AC5:AC24" si="9">AA5/(1+GasDiscountRate)^1</f>
        <v>10273.086941757259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56775.336620115297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56775.336620115297</v>
      </c>
      <c r="AK5" s="44">
        <f>HLOOKUP(I5,GasAvoidedCostsWOCC!$A$5:$Q$50,G5+1,FALSE)*J5*L5</f>
        <v>0</v>
      </c>
      <c r="AL5" s="44">
        <f>AG5+AI5-AK5</f>
        <v>56775.336620115297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56775.336620115297</v>
      </c>
      <c r="AN5" s="48">
        <f>AM5*1.1+AD5+AE5</f>
        <v>62452.870282126831</v>
      </c>
      <c r="AO5" s="47">
        <f>IFERROR(AM5/AB5,0)</f>
        <v>1.7843634898717993</v>
      </c>
      <c r="AP5" s="47">
        <f>AN5/AC5</f>
        <v>6.0792701002337646</v>
      </c>
    </row>
    <row r="6" spans="1:42" ht="13.5" customHeight="1">
      <c r="A6" s="53">
        <f>SUMIF('Program Costs'!D:D,C2,'Program Costs'!L:L)</f>
        <v>260123</v>
      </c>
      <c r="B6" s="97" t="s">
        <v>123</v>
      </c>
      <c r="C6" s="98">
        <v>18230706</v>
      </c>
      <c r="D6" s="61" t="s">
        <v>124</v>
      </c>
      <c r="E6" s="38" t="s">
        <v>989</v>
      </c>
      <c r="F6" s="39" t="s">
        <v>990</v>
      </c>
      <c r="G6" s="39">
        <v>15</v>
      </c>
      <c r="H6" s="39"/>
      <c r="I6" s="40" t="s">
        <v>270</v>
      </c>
      <c r="J6" s="41">
        <v>1</v>
      </c>
      <c r="K6" s="41">
        <v>3730</v>
      </c>
      <c r="L6" s="41"/>
      <c r="M6" s="42">
        <v>18649</v>
      </c>
      <c r="N6" s="42">
        <v>18649</v>
      </c>
      <c r="O6" s="43">
        <v>3730</v>
      </c>
      <c r="P6" s="44">
        <v>18649</v>
      </c>
      <c r="Q6" s="44">
        <v>18649</v>
      </c>
      <c r="R6" s="45"/>
      <c r="S6" s="46"/>
      <c r="T6" s="39">
        <f t="shared" si="0"/>
        <v>15</v>
      </c>
      <c r="U6" s="47">
        <f t="shared" si="1"/>
        <v>1.0692989832581608</v>
      </c>
      <c r="V6" s="48">
        <f t="shared" si="2"/>
        <v>0</v>
      </c>
      <c r="W6" s="49">
        <f t="shared" si="3"/>
        <v>7.1286598883877381E-2</v>
      </c>
      <c r="X6" s="44">
        <f t="shared" si="4"/>
        <v>4139.2677700481636</v>
      </c>
      <c r="Y6" s="44">
        <f t="shared" si="5"/>
        <v>0</v>
      </c>
      <c r="Z6" s="44">
        <f t="shared" si="6"/>
        <v>22682.551731519001</v>
      </c>
      <c r="AA6" s="50">
        <f t="shared" si="7"/>
        <v>22788.267770048165</v>
      </c>
      <c r="AB6" s="51">
        <f t="shared" si="8"/>
        <v>21204.591690678695</v>
      </c>
      <c r="AC6" s="44">
        <f t="shared" si="9"/>
        <v>21303.419435400734</v>
      </c>
      <c r="AD6" s="44">
        <f t="shared" si="10"/>
        <v>0</v>
      </c>
      <c r="AE6" s="44">
        <v>0</v>
      </c>
      <c r="AF6" s="52">
        <f>HLOOKUP(I6,GasAvoidedCostsWOCC!$A$5:$G$50,G6+1,FALSE)</f>
        <v>9.6460139924167869</v>
      </c>
      <c r="AG6" s="44">
        <f t="shared" si="11"/>
        <v>35979.632191714612</v>
      </c>
      <c r="AH6" s="52">
        <f>HLOOKUP(I6,GasAvoidedCostsWOCC!$A$5:$Q$50,T6+1,FALSE)</f>
        <v>9.6460139924167869</v>
      </c>
      <c r="AI6" s="44">
        <f t="shared" si="12"/>
        <v>0</v>
      </c>
      <c r="AJ6" s="44">
        <f t="shared" ref="AJ6:AJ24" si="13">AG6+AI6</f>
        <v>35979.632191714612</v>
      </c>
      <c r="AK6" s="44">
        <f>HLOOKUP(I6,GasAvoidedCostsWOCC!$A$5:$Q$50,G6+1,FALSE)*J6*L6</f>
        <v>0</v>
      </c>
      <c r="AL6" s="44">
        <f t="shared" ref="AL6:AL24" si="14">AG6+AI6-AK6</f>
        <v>35979.632191714612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35979.632191714612</v>
      </c>
      <c r="AN6" s="48">
        <f t="shared" ref="AN6:AN24" si="15">AM6*1.1+AD6+AE6</f>
        <v>39577.595410886075</v>
      </c>
      <c r="AO6" s="47">
        <f t="shared" ref="AO6:AO24" si="16">IFERROR(AM6/AB6,0)</f>
        <v>1.6967849566059252</v>
      </c>
      <c r="AP6" s="47">
        <f t="shared" ref="AP6:AP24" si="17">AN6/AC6</f>
        <v>1.8578048247558991</v>
      </c>
    </row>
    <row r="7" spans="1:42" ht="13.5" customHeight="1">
      <c r="A7" s="36" t="s">
        <v>249</v>
      </c>
      <c r="B7" s="97" t="s">
        <v>123</v>
      </c>
      <c r="C7" s="98">
        <v>18230706</v>
      </c>
      <c r="D7" s="61" t="s">
        <v>124</v>
      </c>
      <c r="E7" s="38" t="s">
        <v>989</v>
      </c>
      <c r="F7" s="39" t="s">
        <v>990</v>
      </c>
      <c r="G7" s="39">
        <v>15</v>
      </c>
      <c r="H7" s="39"/>
      <c r="I7" s="40" t="s">
        <v>270</v>
      </c>
      <c r="J7" s="41">
        <v>1</v>
      </c>
      <c r="K7" s="41">
        <v>42997</v>
      </c>
      <c r="L7" s="41"/>
      <c r="M7" s="42">
        <v>237295</v>
      </c>
      <c r="N7" s="42">
        <v>237295</v>
      </c>
      <c r="O7" s="43">
        <v>42997</v>
      </c>
      <c r="P7" s="44">
        <v>237295</v>
      </c>
      <c r="Q7" s="44">
        <v>237295</v>
      </c>
      <c r="R7" s="45"/>
      <c r="S7" s="46"/>
      <c r="T7" s="39">
        <f t="shared" si="0"/>
        <v>15</v>
      </c>
      <c r="U7" s="47">
        <f t="shared" si="1"/>
        <v>12.326179191193333</v>
      </c>
      <c r="V7" s="48">
        <f t="shared" si="2"/>
        <v>0</v>
      </c>
      <c r="W7" s="49">
        <f t="shared" si="3"/>
        <v>0.82174527941288888</v>
      </c>
      <c r="X7" s="44">
        <f t="shared" si="4"/>
        <v>47714.771128354128</v>
      </c>
      <c r="Y7" s="44">
        <f t="shared" si="5"/>
        <v>0</v>
      </c>
      <c r="Z7" s="44">
        <f t="shared" si="6"/>
        <v>261469.61844507302</v>
      </c>
      <c r="AA7" s="50">
        <f t="shared" si="7"/>
        <v>285009.77112835413</v>
      </c>
      <c r="AB7" s="51">
        <f t="shared" si="8"/>
        <v>244432.66190994953</v>
      </c>
      <c r="AC7" s="44">
        <f t="shared" si="9"/>
        <v>266438.9745988166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414749.66363194457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414749.66363194457</v>
      </c>
      <c r="AK7" s="44">
        <f>HLOOKUP(I7,GasAvoidedCostsWOCC!$A$5:$Q$50,G7+1,FALSE)*J7*L7</f>
        <v>0</v>
      </c>
      <c r="AL7" s="44">
        <f t="shared" si="14"/>
        <v>414749.66363194457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414749.66363194457</v>
      </c>
      <c r="AN7" s="48">
        <f t="shared" si="15"/>
        <v>456224.62999513908</v>
      </c>
      <c r="AO7" s="47">
        <f t="shared" si="16"/>
        <v>1.6967849566059254</v>
      </c>
      <c r="AP7" s="47">
        <f t="shared" si="17"/>
        <v>1.7123044054725371</v>
      </c>
    </row>
    <row r="8" spans="1:42" ht="13.5" customHeight="1">
      <c r="A8" s="53">
        <f>SUMIF('Program Costs'!D:D,C2,'Program Costs'!O:O)</f>
        <v>58065.160000000033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52324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260123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599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318188.16000000003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318787.16000000003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1.7061530678109003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1.873241933136881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54" priority="4">
      <formula>ISTEXT(J5)</formula>
    </cfRule>
    <cfRule type="notContainsBlanks" dxfId="53" priority="5">
      <formula>LEN(TRIM(J5))&gt;0</formula>
    </cfRule>
  </conditionalFormatting>
  <conditionalFormatting sqref="M5:N24 R5:S24">
    <cfRule type="expression" dxfId="52" priority="2">
      <formula>ISTEXT(M5)</formula>
    </cfRule>
  </conditionalFormatting>
  <conditionalFormatting sqref="M5:N24 R5:S24">
    <cfRule type="notContainsBlanks" dxfId="51" priority="3">
      <formula>LEN(TRIM(M5))&gt;0</formula>
    </cfRule>
  </conditionalFormatting>
  <conditionalFormatting sqref="R5:S24">
    <cfRule type="expression" dxfId="5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9" sqref="D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18230691</v>
      </c>
      <c r="D2" s="20" t="s">
        <v>113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112</v>
      </c>
      <c r="C5" s="98">
        <v>18230691</v>
      </c>
      <c r="D5" s="61" t="s">
        <v>113</v>
      </c>
      <c r="E5" s="38" t="s">
        <v>1071</v>
      </c>
      <c r="F5" s="39" t="s">
        <v>1072</v>
      </c>
      <c r="G5" s="39">
        <v>3</v>
      </c>
      <c r="H5" s="39"/>
      <c r="I5" s="40" t="s">
        <v>270</v>
      </c>
      <c r="J5" s="41">
        <v>1</v>
      </c>
      <c r="K5" s="41">
        <v>100390</v>
      </c>
      <c r="L5" s="41"/>
      <c r="M5" s="42">
        <v>18309</v>
      </c>
      <c r="N5" s="42">
        <v>29113</v>
      </c>
      <c r="O5" s="43">
        <v>100390</v>
      </c>
      <c r="P5" s="44">
        <v>18309</v>
      </c>
      <c r="Q5" s="44">
        <v>29113</v>
      </c>
      <c r="R5" s="45"/>
      <c r="S5" s="46"/>
      <c r="T5" s="39">
        <f t="shared" ref="T5:T24" si="0">G5+H5</f>
        <v>3</v>
      </c>
      <c r="U5" s="47">
        <f t="shared" ref="U5:U24" si="1">(O5/$A$10)*T5</f>
        <v>0.84733268998657985</v>
      </c>
      <c r="V5" s="48">
        <f t="shared" ref="V5:V24" si="2">N5-M5</f>
        <v>10804</v>
      </c>
      <c r="W5" s="49">
        <f t="shared" ref="W5:W24" si="3">(O5/A$10)</f>
        <v>0.2824442299955266</v>
      </c>
      <c r="X5" s="44">
        <f t="shared" ref="X5:X24" si="4">W5*A$8</f>
        <v>123321.36176466451</v>
      </c>
      <c r="Y5" s="44">
        <f t="shared" ref="Y5:Y24" si="5">Q5-P5</f>
        <v>10804</v>
      </c>
      <c r="Z5" s="44">
        <f t="shared" ref="Z5:Z24" si="6">X5+(A$6*W5)</f>
        <v>155457.58380932553</v>
      </c>
      <c r="AA5" s="50">
        <f t="shared" ref="AA5:AA24" si="7">Q5+X5</f>
        <v>152434.36176466453</v>
      </c>
      <c r="AB5" s="51">
        <f t="shared" ref="AB5:AB24" si="8">Z5/(1+GasDiscountRate)^1</f>
        <v>145328.20773050905</v>
      </c>
      <c r="AC5" s="44">
        <f t="shared" ref="AC5:AC24" si="9">AA5/(1+GasDiscountRate)^1</f>
        <v>142501.9741653403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2.1538280272303849</v>
      </c>
      <c r="AG5" s="44">
        <f t="shared" ref="AG5:AG24" si="11">AF5*J5*K5</f>
        <v>216222.79565365834</v>
      </c>
      <c r="AH5" s="52">
        <f>HLOOKUP(I5,GasAvoidedCostsWOCC!$A$5:$Q$50,T5+1,FALSE)</f>
        <v>2.1538280272303849</v>
      </c>
      <c r="AI5" s="44">
        <f t="shared" ref="AI5:AI24" si="12">AH5*J5*L5</f>
        <v>0</v>
      </c>
      <c r="AJ5" s="44">
        <f>AG5+AI5</f>
        <v>216222.79565365834</v>
      </c>
      <c r="AK5" s="44">
        <f>HLOOKUP(I5,GasAvoidedCostsWOCC!$A$5:$Q$50,G5+1,FALSE)*J5*L5</f>
        <v>0</v>
      </c>
      <c r="AL5" s="44">
        <f>AG5+AI5-AK5</f>
        <v>216222.79565365834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216222.79565365834</v>
      </c>
      <c r="AN5" s="48">
        <f>AM5*1.1+AD5+AE5</f>
        <v>237845.07521902418</v>
      </c>
      <c r="AO5" s="47">
        <f>IFERROR(AM5/AB5,0)</f>
        <v>1.4878240021690314</v>
      </c>
      <c r="AP5" s="47">
        <f>AN5/AC5</f>
        <v>1.6690651242702115</v>
      </c>
    </row>
    <row r="6" spans="1:42" ht="13.5" customHeight="1">
      <c r="A6" s="53">
        <f>SUMIF('Program Costs'!D:D,C2,'Program Costs'!L:L)</f>
        <v>113779</v>
      </c>
      <c r="B6" s="97" t="s">
        <v>112</v>
      </c>
      <c r="C6" s="98">
        <v>18230691</v>
      </c>
      <c r="D6" s="61" t="s">
        <v>113</v>
      </c>
      <c r="E6" s="38" t="s">
        <v>1073</v>
      </c>
      <c r="F6" s="39" t="s">
        <v>1074</v>
      </c>
      <c r="G6" s="39">
        <v>3</v>
      </c>
      <c r="H6" s="39"/>
      <c r="I6" s="40" t="s">
        <v>270</v>
      </c>
      <c r="J6" s="41">
        <v>1</v>
      </c>
      <c r="K6" s="41">
        <v>58113</v>
      </c>
      <c r="L6" s="41"/>
      <c r="M6" s="42">
        <v>9997</v>
      </c>
      <c r="N6" s="42">
        <v>16853</v>
      </c>
      <c r="O6" s="43">
        <v>58113</v>
      </c>
      <c r="P6" s="44">
        <v>9997</v>
      </c>
      <c r="Q6" s="44">
        <v>16853</v>
      </c>
      <c r="R6" s="45"/>
      <c r="S6" s="46"/>
      <c r="T6" s="39">
        <f t="shared" si="0"/>
        <v>3</v>
      </c>
      <c r="U6" s="47">
        <f t="shared" si="1"/>
        <v>0.49049750585905083</v>
      </c>
      <c r="V6" s="48">
        <f t="shared" si="2"/>
        <v>6856</v>
      </c>
      <c r="W6" s="49">
        <f t="shared" si="3"/>
        <v>0.16349916861968361</v>
      </c>
      <c r="X6" s="44">
        <f t="shared" si="4"/>
        <v>71387.332366071816</v>
      </c>
      <c r="Y6" s="44">
        <f t="shared" si="5"/>
        <v>6856</v>
      </c>
      <c r="Z6" s="44">
        <f t="shared" si="6"/>
        <v>89990.104272450801</v>
      </c>
      <c r="AA6" s="50">
        <f t="shared" si="7"/>
        <v>88240.332366071816</v>
      </c>
      <c r="AB6" s="51">
        <f t="shared" si="8"/>
        <v>84126.488055016162</v>
      </c>
      <c r="AC6" s="44">
        <f t="shared" si="9"/>
        <v>82490.728583782184</v>
      </c>
      <c r="AD6" s="44">
        <f t="shared" si="10"/>
        <v>0</v>
      </c>
      <c r="AE6" s="44">
        <v>0</v>
      </c>
      <c r="AF6" s="52">
        <f>HLOOKUP(I6,GasAvoidedCostsWOCC!$A$5:$G$50,G6+1,FALSE)</f>
        <v>2.1538280272303849</v>
      </c>
      <c r="AG6" s="44">
        <f t="shared" si="11"/>
        <v>125165.40814643935</v>
      </c>
      <c r="AH6" s="52">
        <f>HLOOKUP(I6,GasAvoidedCostsWOCC!$A$5:$Q$50,T6+1,FALSE)</f>
        <v>2.1538280272303849</v>
      </c>
      <c r="AI6" s="44">
        <f t="shared" si="12"/>
        <v>0</v>
      </c>
      <c r="AJ6" s="44">
        <f t="shared" ref="AJ6:AJ24" si="13">AG6+AI6</f>
        <v>125165.40814643935</v>
      </c>
      <c r="AK6" s="44">
        <f>HLOOKUP(I6,GasAvoidedCostsWOCC!$A$5:$Q$50,G6+1,FALSE)*J6*L6</f>
        <v>0</v>
      </c>
      <c r="AL6" s="44">
        <f t="shared" ref="AL6:AL24" si="14">AG6+AI6-AK6</f>
        <v>125165.40814643935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125165.40814643935</v>
      </c>
      <c r="AN6" s="48">
        <f t="shared" ref="AN6:AN24" si="15">AM6*1.1+AD6+AE6</f>
        <v>137681.94896108331</v>
      </c>
      <c r="AO6" s="47">
        <f t="shared" ref="AO6:AO24" si="16">IFERROR(AM6/AB6,0)</f>
        <v>1.4878240021690312</v>
      </c>
      <c r="AP6" s="47">
        <f t="shared" ref="AP6:AP24" si="17">AN6/AC6</f>
        <v>1.6690596788855592</v>
      </c>
    </row>
    <row r="7" spans="1:42" ht="13.5" customHeight="1">
      <c r="A7" s="36" t="s">
        <v>249</v>
      </c>
      <c r="B7" s="97" t="s">
        <v>112</v>
      </c>
      <c r="C7" s="98">
        <v>18230691</v>
      </c>
      <c r="D7" s="61" t="s">
        <v>113</v>
      </c>
      <c r="E7" s="38" t="s">
        <v>1075</v>
      </c>
      <c r="F7" s="39" t="s">
        <v>1076</v>
      </c>
      <c r="G7" s="39">
        <v>3</v>
      </c>
      <c r="H7" s="39"/>
      <c r="I7" s="40" t="s">
        <v>270</v>
      </c>
      <c r="J7" s="41">
        <v>1</v>
      </c>
      <c r="K7" s="41">
        <v>2214</v>
      </c>
      <c r="L7" s="41"/>
      <c r="M7" s="42">
        <v>403</v>
      </c>
      <c r="N7" s="42">
        <v>642</v>
      </c>
      <c r="O7" s="43">
        <v>2214</v>
      </c>
      <c r="P7" s="44">
        <v>403</v>
      </c>
      <c r="Q7" s="44">
        <v>642</v>
      </c>
      <c r="R7" s="45"/>
      <c r="S7" s="46"/>
      <c r="T7" s="39">
        <f t="shared" si="0"/>
        <v>3</v>
      </c>
      <c r="U7" s="47">
        <f t="shared" si="1"/>
        <v>1.8687066198130167E-2</v>
      </c>
      <c r="V7" s="48">
        <f t="shared" si="2"/>
        <v>239</v>
      </c>
      <c r="W7" s="49">
        <f t="shared" si="3"/>
        <v>6.2290220660433894E-3</v>
      </c>
      <c r="X7" s="44">
        <f t="shared" si="4"/>
        <v>2719.7280102297759</v>
      </c>
      <c r="Y7" s="44">
        <f t="shared" si="5"/>
        <v>239</v>
      </c>
      <c r="Z7" s="44">
        <f t="shared" si="6"/>
        <v>3428.4599118821266</v>
      </c>
      <c r="AA7" s="50">
        <f t="shared" si="7"/>
        <v>3361.7280102297759</v>
      </c>
      <c r="AB7" s="51">
        <f t="shared" si="8"/>
        <v>3205.0667587941725</v>
      </c>
      <c r="AC7" s="44">
        <f t="shared" si="9"/>
        <v>3142.6830047955273</v>
      </c>
      <c r="AD7" s="44">
        <f t="shared" si="10"/>
        <v>0</v>
      </c>
      <c r="AE7" s="44">
        <v>0</v>
      </c>
      <c r="AF7" s="52">
        <f>HLOOKUP(I7,GasAvoidedCostsWOCC!$A$5:$G$50,G7+1,FALSE)</f>
        <v>2.1538280272303849</v>
      </c>
      <c r="AG7" s="44">
        <f t="shared" si="11"/>
        <v>4768.5752522880721</v>
      </c>
      <c r="AH7" s="52">
        <f>HLOOKUP(I7,GasAvoidedCostsWOCC!$A$5:$Q$50,T7+1,FALSE)</f>
        <v>2.1538280272303849</v>
      </c>
      <c r="AI7" s="44">
        <f t="shared" si="12"/>
        <v>0</v>
      </c>
      <c r="AJ7" s="44">
        <f t="shared" si="13"/>
        <v>4768.5752522880721</v>
      </c>
      <c r="AK7" s="44">
        <f>HLOOKUP(I7,GasAvoidedCostsWOCC!$A$5:$Q$50,G7+1,FALSE)*J7*L7</f>
        <v>0</v>
      </c>
      <c r="AL7" s="44">
        <f t="shared" si="14"/>
        <v>4768.5752522880721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4768.5752522880721</v>
      </c>
      <c r="AN7" s="48">
        <f t="shared" si="15"/>
        <v>5245.4327775168795</v>
      </c>
      <c r="AO7" s="47">
        <f t="shared" si="16"/>
        <v>1.4878240021690317</v>
      </c>
      <c r="AP7" s="47">
        <f t="shared" si="17"/>
        <v>1.6690938187251767</v>
      </c>
    </row>
    <row r="8" spans="1:42" ht="13.5" customHeight="1">
      <c r="A8" s="53">
        <f>SUMIF('Program Costs'!D:D,C2,'Program Costs'!O:O)</f>
        <v>436621.99</v>
      </c>
      <c r="B8" s="97" t="s">
        <v>112</v>
      </c>
      <c r="C8" s="98">
        <v>18230691</v>
      </c>
      <c r="D8" s="61" t="s">
        <v>113</v>
      </c>
      <c r="E8" s="38" t="s">
        <v>1075</v>
      </c>
      <c r="F8" s="39" t="s">
        <v>1076</v>
      </c>
      <c r="G8" s="39">
        <v>3</v>
      </c>
      <c r="H8" s="39"/>
      <c r="I8" s="40" t="s">
        <v>270</v>
      </c>
      <c r="J8" s="41">
        <v>1</v>
      </c>
      <c r="K8" s="41">
        <v>194716</v>
      </c>
      <c r="L8" s="41"/>
      <c r="M8" s="42">
        <v>31569</v>
      </c>
      <c r="N8" s="42">
        <v>53231</v>
      </c>
      <c r="O8" s="43">
        <v>194716</v>
      </c>
      <c r="P8" s="44">
        <v>31569</v>
      </c>
      <c r="Q8" s="44">
        <v>53231</v>
      </c>
      <c r="R8" s="45"/>
      <c r="S8" s="46"/>
      <c r="T8" s="39">
        <f t="shared" si="0"/>
        <v>3</v>
      </c>
      <c r="U8" s="47">
        <f t="shared" si="1"/>
        <v>1.6434827379562393</v>
      </c>
      <c r="V8" s="48">
        <f t="shared" si="2"/>
        <v>21662</v>
      </c>
      <c r="W8" s="49">
        <f t="shared" si="3"/>
        <v>0.54782757931874648</v>
      </c>
      <c r="X8" s="44">
        <f t="shared" si="4"/>
        <v>239193.56785903394</v>
      </c>
      <c r="Y8" s="44">
        <f t="shared" si="5"/>
        <v>21662</v>
      </c>
      <c r="Z8" s="44">
        <f t="shared" si="6"/>
        <v>301524.84200634161</v>
      </c>
      <c r="AA8" s="50">
        <f t="shared" si="7"/>
        <v>292424.56785903394</v>
      </c>
      <c r="AB8" s="51">
        <f t="shared" si="8"/>
        <v>281877.94896358007</v>
      </c>
      <c r="AC8" s="44">
        <f t="shared" si="9"/>
        <v>273370.63462562766</v>
      </c>
      <c r="AD8" s="44">
        <f t="shared" si="10"/>
        <v>0</v>
      </c>
      <c r="AE8" s="44">
        <v>0</v>
      </c>
      <c r="AF8" s="52">
        <f>HLOOKUP(I8,GasAvoidedCostsWOCC!$A$5:$G$50,G8+1,FALSE)</f>
        <v>2.1538280272303849</v>
      </c>
      <c r="AG8" s="44">
        <f t="shared" si="11"/>
        <v>419384.77815019165</v>
      </c>
      <c r="AH8" s="52">
        <f>HLOOKUP(I8,GasAvoidedCostsWOCC!$A$5:$Q$50,T8+1,FALSE)</f>
        <v>2.1538280272303849</v>
      </c>
      <c r="AI8" s="44">
        <f t="shared" si="12"/>
        <v>0</v>
      </c>
      <c r="AJ8" s="44">
        <f t="shared" si="13"/>
        <v>419384.77815019165</v>
      </c>
      <c r="AK8" s="44">
        <f>HLOOKUP(I8,GasAvoidedCostsWOCC!$A$5:$Q$50,G8+1,FALSE)*J8*L8</f>
        <v>0</v>
      </c>
      <c r="AL8" s="44">
        <f t="shared" si="14"/>
        <v>419384.77815019165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419384.77815019165</v>
      </c>
      <c r="AN8" s="48">
        <f t="shared" si="15"/>
        <v>461323.25596521085</v>
      </c>
      <c r="AO8" s="47">
        <f t="shared" si="16"/>
        <v>1.4878240021690312</v>
      </c>
      <c r="AP8" s="47">
        <f t="shared" si="17"/>
        <v>1.687537714491457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355433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60278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39561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550400.99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536460.99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(SUM(AM5:AM110)/(SUM(AB5:AB110)))</f>
        <v>1.4878240021690312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(SUM(AN5:AN110)/SUM(AC5:AC110))</f>
        <v>1.6791338063808832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9" priority="4">
      <formula>ISTEXT(J5)</formula>
    </cfRule>
    <cfRule type="notContainsBlanks" dxfId="48" priority="5">
      <formula>LEN(TRIM(J5))&gt;0</formula>
    </cfRule>
  </conditionalFormatting>
  <conditionalFormatting sqref="M5:N24 R5:S24">
    <cfRule type="expression" dxfId="47" priority="2">
      <formula>ISTEXT(M5)</formula>
    </cfRule>
  </conditionalFormatting>
  <conditionalFormatting sqref="M5:N24 R5:S24">
    <cfRule type="notContainsBlanks" dxfId="46" priority="3">
      <formula>LEN(TRIM(M5))&gt;0</formula>
    </cfRule>
  </conditionalFormatting>
  <conditionalFormatting sqref="R5:S24">
    <cfRule type="expression" dxfId="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7" sqref="D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18231039</v>
      </c>
      <c r="D2" s="20" t="s">
        <v>335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112</v>
      </c>
      <c r="C5" s="98">
        <v>18231039</v>
      </c>
      <c r="D5" s="61" t="s">
        <v>335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2854.83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2854.83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2854.83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4" priority="4">
      <formula>ISTEXT(J5)</formula>
    </cfRule>
    <cfRule type="notContainsBlanks" dxfId="43" priority="5">
      <formula>LEN(TRIM(J5))&gt;0</formula>
    </cfRule>
  </conditionalFormatting>
  <conditionalFormatting sqref="M5:N24 R5:S24">
    <cfRule type="expression" dxfId="42" priority="2">
      <formula>ISTEXT(M5)</formula>
    </cfRule>
  </conditionalFormatting>
  <conditionalFormatting sqref="M5:N24 R5:S24">
    <cfRule type="notContainsBlanks" dxfId="41" priority="3">
      <formula>LEN(TRIM(M5))&gt;0</formula>
    </cfRule>
  </conditionalFormatting>
  <conditionalFormatting sqref="R5:S24">
    <cfRule type="expression" dxfId="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Q9" sqref="Q9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18230440</v>
      </c>
      <c r="D2" s="20" t="s">
        <v>53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100">
        <v>18230440</v>
      </c>
      <c r="D5" s="100" t="s">
        <v>53</v>
      </c>
      <c r="E5" s="38" t="s">
        <v>543</v>
      </c>
      <c r="F5" s="39" t="s">
        <v>544</v>
      </c>
      <c r="G5" s="39">
        <v>15</v>
      </c>
      <c r="H5" s="39"/>
      <c r="I5" s="40" t="s">
        <v>248</v>
      </c>
      <c r="J5" s="41">
        <v>4370</v>
      </c>
      <c r="K5" s="41">
        <v>5.8</v>
      </c>
      <c r="L5" s="41"/>
      <c r="M5" s="42">
        <v>4</v>
      </c>
      <c r="N5" s="42">
        <v>1.29</v>
      </c>
      <c r="O5" s="43">
        <v>25345.999999999902</v>
      </c>
      <c r="P5" s="44">
        <v>17480</v>
      </c>
      <c r="Q5" s="44">
        <v>5637.2999999999602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0.32697214454302792</v>
      </c>
      <c r="V5" s="48">
        <f t="shared" ref="V5:V24" si="2">N5-M5</f>
        <v>-2.71</v>
      </c>
      <c r="W5" s="49">
        <f t="shared" ref="W5:W24" si="3">(O5/A$10)</f>
        <v>2.1798142969535195E-2</v>
      </c>
      <c r="X5" s="44">
        <f t="shared" ref="X5:X24" si="4">W5*A$8</f>
        <v>10291.608247861202</v>
      </c>
      <c r="Y5" s="44">
        <f t="shared" ref="Y5:Y24" si="5">Q5-P5</f>
        <v>-11842.700000000041</v>
      </c>
      <c r="Z5" s="44">
        <f t="shared" ref="Z5:Z24" si="6">X5+(A$6*W5)</f>
        <v>33788.266659229739</v>
      </c>
      <c r="AA5" s="50">
        <f t="shared" ref="AA5:AA24" si="7">Q5+X5</f>
        <v>15928.908247861164</v>
      </c>
      <c r="AB5" s="51">
        <f t="shared" ref="AB5:AC20" si="8">Z5/(1+ElecDiscountRate)^1</f>
        <v>31586.675384902061</v>
      </c>
      <c r="AC5" s="44">
        <f t="shared" si="8"/>
        <v>14891.005186371096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1.107650050703576</v>
      </c>
      <c r="AG5" s="44">
        <f t="shared" ref="AG5:AG24" si="10">AF5*J5*K5</f>
        <v>28074.498185132838</v>
      </c>
      <c r="AH5" s="52">
        <f>HLOOKUP(I5,ElecAvoidedCostsWOCC!$A$5:$Q$50,T5+1,FALSE)</f>
        <v>1.107650050703576</v>
      </c>
      <c r="AI5" s="44">
        <f t="shared" ref="AI5:AI24" si="11">AH5*J5*L5</f>
        <v>0</v>
      </c>
      <c r="AJ5" s="44">
        <f>AG5+AI5</f>
        <v>28074.498185132838</v>
      </c>
      <c r="AK5" s="44">
        <f>HLOOKUP(I5,ElecAvoidedCostsWOCC!$A$5:$Q$50,G5+1,FALSE)*J5*L5</f>
        <v>0</v>
      </c>
      <c r="AL5" s="44">
        <f>AG5+AI5-AK5</f>
        <v>28074.498185132838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28074.498185132838</v>
      </c>
      <c r="AN5" s="48">
        <f>AM5*1.1+AD5+AE5</f>
        <v>30881.948003646125</v>
      </c>
      <c r="AO5" s="47">
        <f>IFERROR(AM5/AB5,0)</f>
        <v>0.88880826623975784</v>
      </c>
      <c r="AP5" s="47">
        <f>AN5/AC5</f>
        <v>2.0738659087910762</v>
      </c>
    </row>
    <row r="6" spans="1:42" ht="13.5" customHeight="1">
      <c r="A6" s="53">
        <f>SUMIF('Program Costs'!D:D,C2,'Program Costs'!L:L)</f>
        <v>1077920.19</v>
      </c>
      <c r="B6" s="97" t="s">
        <v>17</v>
      </c>
      <c r="C6" s="100">
        <v>18230441</v>
      </c>
      <c r="D6" s="100" t="s">
        <v>53</v>
      </c>
      <c r="E6" s="38" t="s">
        <v>545</v>
      </c>
      <c r="F6" s="39" t="s">
        <v>544</v>
      </c>
      <c r="G6" s="39">
        <v>15</v>
      </c>
      <c r="H6" s="39"/>
      <c r="I6" s="40" t="s">
        <v>248</v>
      </c>
      <c r="J6" s="41">
        <v>53517</v>
      </c>
      <c r="K6" s="41">
        <v>5.0999999999999996</v>
      </c>
      <c r="L6" s="41"/>
      <c r="M6" s="42">
        <v>5</v>
      </c>
      <c r="N6" s="42">
        <v>1.29</v>
      </c>
      <c r="O6" s="43">
        <v>272936.70000001002</v>
      </c>
      <c r="P6" s="44">
        <v>267018</v>
      </c>
      <c r="Q6" s="44">
        <v>69036.930000004504</v>
      </c>
      <c r="R6" s="45">
        <v>0</v>
      </c>
      <c r="S6" s="46">
        <v>0</v>
      </c>
      <c r="T6" s="39">
        <f t="shared" si="0"/>
        <v>15</v>
      </c>
      <c r="U6" s="47">
        <f t="shared" si="1"/>
        <v>3.5209775950248825</v>
      </c>
      <c r="V6" s="48">
        <f t="shared" si="2"/>
        <v>-3.71</v>
      </c>
      <c r="W6" s="49">
        <f t="shared" si="3"/>
        <v>0.2347318396683255</v>
      </c>
      <c r="X6" s="44">
        <f t="shared" si="4"/>
        <v>110824.49273511136</v>
      </c>
      <c r="Y6" s="44">
        <f t="shared" si="5"/>
        <v>-197981.0699999955</v>
      </c>
      <c r="Z6" s="44">
        <f t="shared" si="6"/>
        <v>363846.68194944231</v>
      </c>
      <c r="AA6" s="50">
        <f t="shared" si="7"/>
        <v>179861.42273511586</v>
      </c>
      <c r="AB6" s="51">
        <f t="shared" si="8"/>
        <v>340138.99406323483</v>
      </c>
      <c r="AC6" s="44">
        <f t="shared" si="8"/>
        <v>168141.93020016438</v>
      </c>
      <c r="AD6" s="44">
        <f t="shared" si="9"/>
        <v>0</v>
      </c>
      <c r="AE6" s="44">
        <v>0</v>
      </c>
      <c r="AF6" s="52">
        <f>HLOOKUP(I6,ElecAvoidedCostsWOCC!$A$5:$Q$50,G6+1,FALSE)</f>
        <v>1.107650050703576</v>
      </c>
      <c r="AG6" s="44">
        <f t="shared" si="10"/>
        <v>302318.34959386667</v>
      </c>
      <c r="AH6" s="52">
        <f>HLOOKUP(I6,ElecAvoidedCostsWOCC!$A$5:$Q$50,T6+1,FALSE)</f>
        <v>1.107650050703576</v>
      </c>
      <c r="AI6" s="44">
        <f t="shared" si="11"/>
        <v>0</v>
      </c>
      <c r="AJ6" s="44">
        <f t="shared" ref="AJ6:AJ24" si="12">AG6+AI6</f>
        <v>302318.34959386667</v>
      </c>
      <c r="AK6" s="44">
        <f>HLOOKUP(I6,ElecAvoidedCostsWOCC!$A$5:$Q$50,G6+1,FALSE)*J6*L6</f>
        <v>0</v>
      </c>
      <c r="AL6" s="44">
        <f t="shared" ref="AL6:AL24" si="13">AG6+AI6-AK6</f>
        <v>302318.34959386667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302318.34959386667</v>
      </c>
      <c r="AN6" s="48">
        <f t="shared" ref="AN6:AN24" si="14">AM6*1.1+AD6+AE6</f>
        <v>332550.18455325335</v>
      </c>
      <c r="AO6" s="47">
        <f t="shared" ref="AO6:AO24" si="15">IFERROR(AM6/AB6,0)</f>
        <v>0.88880826623972153</v>
      </c>
      <c r="AP6" s="47">
        <f t="shared" ref="AP6:AP24" si="16">AN6/AC6</f>
        <v>1.9777944987152778</v>
      </c>
    </row>
    <row r="7" spans="1:42" ht="13.5" customHeight="1">
      <c r="A7" s="36" t="s">
        <v>249</v>
      </c>
      <c r="B7" s="97" t="s">
        <v>250</v>
      </c>
      <c r="C7" s="100">
        <v>18230442</v>
      </c>
      <c r="D7" s="100" t="s">
        <v>53</v>
      </c>
      <c r="E7" s="38" t="s">
        <v>546</v>
      </c>
      <c r="F7" s="39" t="s">
        <v>547</v>
      </c>
      <c r="G7" s="39">
        <v>15</v>
      </c>
      <c r="H7" s="39"/>
      <c r="I7" s="40" t="s">
        <v>248</v>
      </c>
      <c r="J7" s="41">
        <v>2547</v>
      </c>
      <c r="K7" s="41">
        <v>18.5</v>
      </c>
      <c r="L7" s="41"/>
      <c r="M7" s="42">
        <v>5</v>
      </c>
      <c r="N7" s="42">
        <v>2.19</v>
      </c>
      <c r="O7" s="43">
        <v>47119.5</v>
      </c>
      <c r="P7" s="44">
        <v>12735</v>
      </c>
      <c r="Q7" s="44">
        <v>5577.9299999999903</v>
      </c>
      <c r="R7" s="45">
        <v>0</v>
      </c>
      <c r="S7" s="46">
        <v>0</v>
      </c>
      <c r="T7" s="39">
        <f t="shared" si="0"/>
        <v>15</v>
      </c>
      <c r="U7" s="47">
        <f t="shared" si="1"/>
        <v>0.60785780654916999</v>
      </c>
      <c r="V7" s="48">
        <f t="shared" si="2"/>
        <v>-2.81</v>
      </c>
      <c r="W7" s="49">
        <f t="shared" si="3"/>
        <v>4.0523853769944669E-2</v>
      </c>
      <c r="X7" s="44">
        <f t="shared" si="4"/>
        <v>19132.621906221801</v>
      </c>
      <c r="Y7" s="44">
        <f t="shared" si="5"/>
        <v>-7157.0700000000097</v>
      </c>
      <c r="Z7" s="44">
        <f t="shared" si="6"/>
        <v>62814.102061452773</v>
      </c>
      <c r="AA7" s="50">
        <f t="shared" si="7"/>
        <v>24710.55190622179</v>
      </c>
      <c r="AB7" s="51">
        <f t="shared" si="8"/>
        <v>58721.232178604063</v>
      </c>
      <c r="AC7" s="44">
        <f t="shared" si="8"/>
        <v>23100.450505956611</v>
      </c>
      <c r="AD7" s="44">
        <f t="shared" si="9"/>
        <v>0</v>
      </c>
      <c r="AE7" s="44">
        <v>0</v>
      </c>
      <c r="AF7" s="52">
        <f>HLOOKUP(I7,ElecAvoidedCostsWOCC!$A$5:$Q$50,G7+1,FALSE)</f>
        <v>1.107650050703576</v>
      </c>
      <c r="AG7" s="44">
        <f t="shared" si="10"/>
        <v>52191.916564127147</v>
      </c>
      <c r="AH7" s="52">
        <f>HLOOKUP(I7,ElecAvoidedCostsWOCC!$A$5:$Q$50,T7+1,FALSE)</f>
        <v>1.107650050703576</v>
      </c>
      <c r="AI7" s="44">
        <f t="shared" si="11"/>
        <v>0</v>
      </c>
      <c r="AJ7" s="44">
        <f t="shared" si="12"/>
        <v>52191.916564127147</v>
      </c>
      <c r="AK7" s="44">
        <f>HLOOKUP(I7,ElecAvoidedCostsWOCC!$A$5:$Q$50,G7+1,FALSE)*J7*L7</f>
        <v>0</v>
      </c>
      <c r="AL7" s="44">
        <f t="shared" si="13"/>
        <v>52191.916564127147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52191.916564127154</v>
      </c>
      <c r="AN7" s="48">
        <f t="shared" si="14"/>
        <v>57411.108220539871</v>
      </c>
      <c r="AO7" s="47">
        <f t="shared" si="15"/>
        <v>0.8888082662397544</v>
      </c>
      <c r="AP7" s="47">
        <f t="shared" si="16"/>
        <v>2.4852808911988977</v>
      </c>
    </row>
    <row r="8" spans="1:42" ht="13.5" customHeight="1">
      <c r="A8" s="53">
        <f>SUMIF('Program Costs'!D:D,C2,'Program Costs'!O:O)</f>
        <v>472132.34000000008</v>
      </c>
      <c r="B8" s="97" t="s">
        <v>39</v>
      </c>
      <c r="C8" s="100">
        <v>18230443</v>
      </c>
      <c r="D8" s="100" t="s">
        <v>53</v>
      </c>
      <c r="E8" s="38" t="s">
        <v>548</v>
      </c>
      <c r="F8" s="39" t="s">
        <v>547</v>
      </c>
      <c r="G8" s="39">
        <v>15</v>
      </c>
      <c r="H8" s="39"/>
      <c r="I8" s="40" t="s">
        <v>248</v>
      </c>
      <c r="J8" s="41">
        <v>29944</v>
      </c>
      <c r="K8" s="41">
        <v>16.2</v>
      </c>
      <c r="L8" s="41"/>
      <c r="M8" s="42">
        <v>10</v>
      </c>
      <c r="N8" s="42">
        <v>2.19</v>
      </c>
      <c r="O8" s="43">
        <v>485092.80000000598</v>
      </c>
      <c r="P8" s="44">
        <v>301470</v>
      </c>
      <c r="Q8" s="44">
        <v>65577.36</v>
      </c>
      <c r="R8" s="45">
        <v>0</v>
      </c>
      <c r="S8" s="46">
        <v>0</v>
      </c>
      <c r="T8" s="39">
        <f t="shared" si="0"/>
        <v>15</v>
      </c>
      <c r="U8" s="47">
        <f t="shared" si="1"/>
        <v>6.2578644803276537</v>
      </c>
      <c r="V8" s="48">
        <f t="shared" si="2"/>
        <v>-7.8100000000000005</v>
      </c>
      <c r="W8" s="49">
        <f t="shared" si="3"/>
        <v>0.41719096535517691</v>
      </c>
      <c r="X8" s="44">
        <f t="shared" si="4"/>
        <v>196969.34669999866</v>
      </c>
      <c r="Y8" s="44">
        <f t="shared" si="5"/>
        <v>-235892.64</v>
      </c>
      <c r="Z8" s="44">
        <f t="shared" si="6"/>
        <v>646667.91134193435</v>
      </c>
      <c r="AA8" s="50">
        <f t="shared" si="7"/>
        <v>262546.70669999864</v>
      </c>
      <c r="AB8" s="51">
        <f t="shared" si="8"/>
        <v>604532.02892580559</v>
      </c>
      <c r="AC8" s="44">
        <f t="shared" si="8"/>
        <v>245439.5687575943</v>
      </c>
      <c r="AD8" s="44">
        <f t="shared" si="9"/>
        <v>0</v>
      </c>
      <c r="AE8" s="44">
        <v>0</v>
      </c>
      <c r="AF8" s="52">
        <f>HLOOKUP(I8,ElecAvoidedCostsWOCC!$A$5:$Q$50,G8+1,FALSE)</f>
        <v>1.107650050703576</v>
      </c>
      <c r="AG8" s="44">
        <f t="shared" si="10"/>
        <v>537313.06451593968</v>
      </c>
      <c r="AH8" s="52">
        <f>HLOOKUP(I8,ElecAvoidedCostsWOCC!$A$5:$Q$50,T8+1,FALSE)</f>
        <v>1.107650050703576</v>
      </c>
      <c r="AI8" s="44">
        <f t="shared" si="11"/>
        <v>0</v>
      </c>
      <c r="AJ8" s="44">
        <f t="shared" si="12"/>
        <v>537313.06451593968</v>
      </c>
      <c r="AK8" s="44">
        <f>HLOOKUP(I8,ElecAvoidedCostsWOCC!$A$5:$Q$50,G8+1,FALSE)*J8*L8</f>
        <v>0</v>
      </c>
      <c r="AL8" s="44">
        <f t="shared" si="13"/>
        <v>537313.06451593968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537313.06451593968</v>
      </c>
      <c r="AN8" s="48">
        <f t="shared" si="14"/>
        <v>591044.37096753367</v>
      </c>
      <c r="AO8" s="47">
        <f t="shared" si="15"/>
        <v>0.88880826623974341</v>
      </c>
      <c r="AP8" s="47">
        <f t="shared" si="16"/>
        <v>2.4081054817663574</v>
      </c>
    </row>
    <row r="9" spans="1:42" ht="13.5" customHeight="1">
      <c r="A9" s="36" t="s">
        <v>251</v>
      </c>
      <c r="B9" s="97" t="s">
        <v>59</v>
      </c>
      <c r="C9" s="100">
        <v>18230444</v>
      </c>
      <c r="D9" s="100" t="s">
        <v>53</v>
      </c>
      <c r="E9" s="38" t="s">
        <v>549</v>
      </c>
      <c r="F9" s="39" t="s">
        <v>550</v>
      </c>
      <c r="G9" s="39">
        <v>12</v>
      </c>
      <c r="H9" s="39"/>
      <c r="I9" s="40" t="s">
        <v>248</v>
      </c>
      <c r="J9" s="41">
        <v>261</v>
      </c>
      <c r="K9" s="41">
        <v>10.199999999999999</v>
      </c>
      <c r="L9" s="41"/>
      <c r="M9" s="42">
        <v>2.5</v>
      </c>
      <c r="N9" s="42">
        <v>4.12</v>
      </c>
      <c r="O9" s="43">
        <v>2662.2</v>
      </c>
      <c r="P9" s="44">
        <v>652.5</v>
      </c>
      <c r="Q9" s="44">
        <v>1075.32</v>
      </c>
      <c r="R9" s="45">
        <v>0</v>
      </c>
      <c r="S9" s="46">
        <v>0</v>
      </c>
      <c r="T9" s="39">
        <f t="shared" si="0"/>
        <v>12</v>
      </c>
      <c r="U9" s="47">
        <f t="shared" si="1"/>
        <v>2.74746387817392E-2</v>
      </c>
      <c r="V9" s="48">
        <f t="shared" si="2"/>
        <v>1.62</v>
      </c>
      <c r="W9" s="49">
        <f t="shared" si="3"/>
        <v>2.2895532318116E-3</v>
      </c>
      <c r="X9" s="44">
        <f t="shared" si="4"/>
        <v>1080.9721248897733</v>
      </c>
      <c r="Y9" s="44">
        <f t="shared" si="5"/>
        <v>422.81999999999994</v>
      </c>
      <c r="Z9" s="44">
        <f t="shared" si="6"/>
        <v>3548.9277795392472</v>
      </c>
      <c r="AA9" s="50">
        <f t="shared" si="7"/>
        <v>2156.2921248897733</v>
      </c>
      <c r="AB9" s="51">
        <f t="shared" si="8"/>
        <v>3317.6851262402984</v>
      </c>
      <c r="AC9" s="44">
        <f t="shared" si="8"/>
        <v>2015.7914601194475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0.91115730059915656</v>
      </c>
      <c r="AG9" s="44">
        <f t="shared" si="10"/>
        <v>2425.6829656550744</v>
      </c>
      <c r="AH9" s="52">
        <f>HLOOKUP(I9,ElecAvoidedCostsWOCC!$A$5:$Q$50,T9+1,FALSE)</f>
        <v>0.91115730059915656</v>
      </c>
      <c r="AI9" s="44">
        <f t="shared" si="11"/>
        <v>0</v>
      </c>
      <c r="AJ9" s="44">
        <f t="shared" si="12"/>
        <v>2425.6829656550744</v>
      </c>
      <c r="AK9" s="44">
        <f>HLOOKUP(I9,ElecAvoidedCostsWOCC!$A$5:$Q$50,G9+1,FALSE)*J9*L9</f>
        <v>0</v>
      </c>
      <c r="AL9" s="44">
        <f t="shared" si="13"/>
        <v>2425.6829656550744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2425.6829656550744</v>
      </c>
      <c r="AN9" s="48">
        <f t="shared" si="14"/>
        <v>2668.2512622205822</v>
      </c>
      <c r="AO9" s="47">
        <f t="shared" si="15"/>
        <v>0.73113718552427309</v>
      </c>
      <c r="AP9" s="47">
        <f t="shared" si="16"/>
        <v>1.3236742564940089</v>
      </c>
    </row>
    <row r="10" spans="1:42" ht="13.5" customHeight="1">
      <c r="A10" s="54">
        <f>SUM(O5:O999)</f>
        <v>1162759.6000000159</v>
      </c>
      <c r="B10" s="97" t="s">
        <v>173</v>
      </c>
      <c r="C10" s="100">
        <v>18230445</v>
      </c>
      <c r="D10" s="100" t="s">
        <v>53</v>
      </c>
      <c r="E10" s="38" t="s">
        <v>551</v>
      </c>
      <c r="F10" s="39" t="s">
        <v>550</v>
      </c>
      <c r="G10" s="39">
        <v>12</v>
      </c>
      <c r="H10" s="39"/>
      <c r="I10" s="40" t="s">
        <v>248</v>
      </c>
      <c r="J10" s="41">
        <v>2282</v>
      </c>
      <c r="K10" s="41">
        <v>9</v>
      </c>
      <c r="L10" s="41"/>
      <c r="M10" s="42">
        <v>2</v>
      </c>
      <c r="N10" s="42">
        <v>4.12</v>
      </c>
      <c r="O10" s="43">
        <v>20538</v>
      </c>
      <c r="P10" s="44">
        <v>4601</v>
      </c>
      <c r="Q10" s="44">
        <v>9401.8399999999892</v>
      </c>
      <c r="R10" s="45">
        <v>0</v>
      </c>
      <c r="S10" s="46">
        <v>0</v>
      </c>
      <c r="T10" s="39">
        <f t="shared" si="0"/>
        <v>12</v>
      </c>
      <c r="U10" s="47">
        <f t="shared" si="1"/>
        <v>0.21195782860016518</v>
      </c>
      <c r="V10" s="48">
        <f t="shared" si="2"/>
        <v>2.12</v>
      </c>
      <c r="W10" s="49">
        <f t="shared" si="3"/>
        <v>1.7663152383347099E-2</v>
      </c>
      <c r="X10" s="44">
        <f t="shared" si="4"/>
        <v>8339.3454665262434</v>
      </c>
      <c r="Y10" s="44">
        <f t="shared" si="5"/>
        <v>4800.8399999999892</v>
      </c>
      <c r="Z10" s="44">
        <f t="shared" si="6"/>
        <v>27378.814039582699</v>
      </c>
      <c r="AA10" s="50">
        <f t="shared" si="7"/>
        <v>17741.185466526233</v>
      </c>
      <c r="AB10" s="51">
        <f t="shared" si="8"/>
        <v>25594.852799460314</v>
      </c>
      <c r="AC10" s="44">
        <f t="shared" si="8"/>
        <v>16585.197220273189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0.91115730059915656</v>
      </c>
      <c r="AG10" s="44">
        <f t="shared" si="10"/>
        <v>18713.348639705477</v>
      </c>
      <c r="AH10" s="52">
        <f>HLOOKUP(I10,ElecAvoidedCostsWOCC!$A$5:$Q$50,T10+1,FALSE)</f>
        <v>0.91115730059915656</v>
      </c>
      <c r="AI10" s="44">
        <f t="shared" si="11"/>
        <v>0</v>
      </c>
      <c r="AJ10" s="44">
        <f t="shared" si="12"/>
        <v>18713.348639705477</v>
      </c>
      <c r="AK10" s="44">
        <f>HLOOKUP(I10,ElecAvoidedCostsWOCC!$A$5:$Q$50,G10+1,FALSE)*J10*L10</f>
        <v>0</v>
      </c>
      <c r="AL10" s="44">
        <f t="shared" si="13"/>
        <v>18713.348639705477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18713.348639705477</v>
      </c>
      <c r="AN10" s="48">
        <f t="shared" si="14"/>
        <v>20584.683503676028</v>
      </c>
      <c r="AO10" s="47">
        <f t="shared" si="15"/>
        <v>0.73113718552427309</v>
      </c>
      <c r="AP10" s="47">
        <f t="shared" si="16"/>
        <v>1.2411479483954524</v>
      </c>
    </row>
    <row r="11" spans="1:42" ht="13.5" customHeight="1">
      <c r="A11" s="36" t="s">
        <v>252</v>
      </c>
      <c r="B11" s="97" t="s">
        <v>253</v>
      </c>
      <c r="C11" s="100">
        <v>18230446</v>
      </c>
      <c r="D11" s="100" t="s">
        <v>53</v>
      </c>
      <c r="E11" s="38" t="s">
        <v>552</v>
      </c>
      <c r="F11" s="39" t="s">
        <v>553</v>
      </c>
      <c r="G11" s="39">
        <v>15</v>
      </c>
      <c r="H11" s="39"/>
      <c r="I11" s="40" t="s">
        <v>248</v>
      </c>
      <c r="J11" s="41">
        <v>522</v>
      </c>
      <c r="K11" s="41">
        <v>2.5</v>
      </c>
      <c r="L11" s="41"/>
      <c r="M11" s="42">
        <v>1.5</v>
      </c>
      <c r="N11" s="42">
        <v>1.1000000000000001</v>
      </c>
      <c r="O11" s="43">
        <v>1305</v>
      </c>
      <c r="P11" s="44">
        <v>783</v>
      </c>
      <c r="Q11" s="44">
        <v>574.20000000000005</v>
      </c>
      <c r="R11" s="45">
        <v>0</v>
      </c>
      <c r="S11" s="46">
        <v>0</v>
      </c>
      <c r="T11" s="39">
        <f t="shared" si="0"/>
        <v>15</v>
      </c>
      <c r="U11" s="47">
        <f t="shared" si="1"/>
        <v>1.6834950233908824E-2</v>
      </c>
      <c r="V11" s="48">
        <f t="shared" si="2"/>
        <v>-0.39999999999999991</v>
      </c>
      <c r="W11" s="49">
        <f t="shared" si="3"/>
        <v>1.1223300155939217E-3</v>
      </c>
      <c r="X11" s="44">
        <f t="shared" si="4"/>
        <v>529.8882965145948</v>
      </c>
      <c r="Y11" s="44">
        <f t="shared" si="5"/>
        <v>-208.79999999999995</v>
      </c>
      <c r="Z11" s="44">
        <f t="shared" si="6"/>
        <v>1739.6704801662977</v>
      </c>
      <c r="AA11" s="50">
        <f t="shared" si="7"/>
        <v>1104.0882965145947</v>
      </c>
      <c r="AB11" s="51">
        <f t="shared" si="8"/>
        <v>1626.3162383530873</v>
      </c>
      <c r="AC11" s="44">
        <f t="shared" si="8"/>
        <v>1032.1476082215524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1.107650050703576</v>
      </c>
      <c r="AG11" s="44">
        <f t="shared" si="10"/>
        <v>1445.4833161681668</v>
      </c>
      <c r="AH11" s="52">
        <f>HLOOKUP(I11,ElecAvoidedCostsWOCC!$A$5:$Q$50,T11+1,FALSE)</f>
        <v>1.107650050703576</v>
      </c>
      <c r="AI11" s="44">
        <f t="shared" si="11"/>
        <v>0</v>
      </c>
      <c r="AJ11" s="44">
        <f t="shared" si="12"/>
        <v>1445.4833161681668</v>
      </c>
      <c r="AK11" s="44">
        <f>HLOOKUP(I11,ElecAvoidedCostsWOCC!$A$5:$Q$50,G11+1,FALSE)*J11*L11</f>
        <v>0</v>
      </c>
      <c r="AL11" s="44">
        <f t="shared" si="13"/>
        <v>1445.4833161681668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1445.4833161681668</v>
      </c>
      <c r="AN11" s="48">
        <f t="shared" si="14"/>
        <v>1590.0316477849835</v>
      </c>
      <c r="AO11" s="47">
        <f t="shared" si="15"/>
        <v>0.8888082662397544</v>
      </c>
      <c r="AP11" s="47">
        <f t="shared" si="16"/>
        <v>1.5405080001344926</v>
      </c>
    </row>
    <row r="12" spans="1:42" ht="13.5" customHeight="1">
      <c r="A12" s="55">
        <f>SUM(P5:P1000)</f>
        <v>863418.5</v>
      </c>
      <c r="B12" s="97" t="s">
        <v>254</v>
      </c>
      <c r="C12" s="100">
        <v>18230447</v>
      </c>
      <c r="D12" s="100" t="s">
        <v>53</v>
      </c>
      <c r="E12" s="38" t="s">
        <v>554</v>
      </c>
      <c r="F12" s="39" t="s">
        <v>553</v>
      </c>
      <c r="G12" s="39">
        <v>15</v>
      </c>
      <c r="H12" s="39"/>
      <c r="I12" s="40" t="s">
        <v>248</v>
      </c>
      <c r="J12" s="41">
        <v>17880</v>
      </c>
      <c r="K12" s="41">
        <v>2.2000000000000002</v>
      </c>
      <c r="L12" s="41"/>
      <c r="M12" s="42">
        <v>2.5</v>
      </c>
      <c r="N12" s="42">
        <v>1.1000000000000001</v>
      </c>
      <c r="O12" s="43">
        <v>39336</v>
      </c>
      <c r="P12" s="44">
        <v>35760</v>
      </c>
      <c r="Q12" s="44">
        <v>19668</v>
      </c>
      <c r="R12" s="45">
        <v>0</v>
      </c>
      <c r="S12" s="46">
        <v>0</v>
      </c>
      <c r="T12" s="39">
        <f t="shared" si="0"/>
        <v>15</v>
      </c>
      <c r="U12" s="47">
        <f t="shared" si="1"/>
        <v>0.50744797118853446</v>
      </c>
      <c r="V12" s="48">
        <f t="shared" si="2"/>
        <v>-1.4</v>
      </c>
      <c r="W12" s="49">
        <f t="shared" si="3"/>
        <v>3.3829864745902299E-2</v>
      </c>
      <c r="X12" s="44">
        <f t="shared" si="4"/>
        <v>15972.173204366361</v>
      </c>
      <c r="Y12" s="44">
        <f t="shared" si="5"/>
        <v>-16092</v>
      </c>
      <c r="Z12" s="44">
        <f t="shared" si="6"/>
        <v>52438.067438943661</v>
      </c>
      <c r="AA12" s="50">
        <f t="shared" si="7"/>
        <v>35640.173204366365</v>
      </c>
      <c r="AB12" s="51">
        <f t="shared" si="8"/>
        <v>49021.283947783166</v>
      </c>
      <c r="AC12" s="44">
        <f t="shared" si="8"/>
        <v>33317.914559564699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1.107650050703576</v>
      </c>
      <c r="AG12" s="44">
        <f t="shared" si="10"/>
        <v>43570.522394475869</v>
      </c>
      <c r="AH12" s="52">
        <f>HLOOKUP(I12,ElecAvoidedCostsWOCC!$A$5:$Q$50,T12+1,FALSE)</f>
        <v>1.107650050703576</v>
      </c>
      <c r="AI12" s="44">
        <f t="shared" si="11"/>
        <v>0</v>
      </c>
      <c r="AJ12" s="44">
        <f t="shared" si="12"/>
        <v>43570.522394475869</v>
      </c>
      <c r="AK12" s="44">
        <f>HLOOKUP(I12,ElecAvoidedCostsWOCC!$A$5:$Q$50,G12+1,FALSE)*J12*L12</f>
        <v>0</v>
      </c>
      <c r="AL12" s="44">
        <f t="shared" si="13"/>
        <v>43570.522394475869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43570.522394475869</v>
      </c>
      <c r="AN12" s="48">
        <f t="shared" si="14"/>
        <v>47927.574633923461</v>
      </c>
      <c r="AO12" s="47">
        <f t="shared" si="15"/>
        <v>0.88880826623975462</v>
      </c>
      <c r="AP12" s="47">
        <f t="shared" si="16"/>
        <v>1.4384926327918899</v>
      </c>
    </row>
    <row r="13" spans="1:42" ht="13.5" customHeight="1">
      <c r="A13" s="56" t="s">
        <v>255</v>
      </c>
      <c r="B13" s="97" t="s">
        <v>256</v>
      </c>
      <c r="C13" s="100">
        <v>18230448</v>
      </c>
      <c r="D13" s="100" t="s">
        <v>53</v>
      </c>
      <c r="E13" s="38" t="s">
        <v>555</v>
      </c>
      <c r="F13" s="39" t="s">
        <v>556</v>
      </c>
      <c r="G13" s="39">
        <v>12</v>
      </c>
      <c r="H13" s="39"/>
      <c r="I13" s="40" t="s">
        <v>248</v>
      </c>
      <c r="J13" s="41">
        <v>3153</v>
      </c>
      <c r="K13" s="41">
        <v>6.6</v>
      </c>
      <c r="L13" s="41"/>
      <c r="M13" s="42">
        <v>3</v>
      </c>
      <c r="N13" s="42">
        <v>2.87</v>
      </c>
      <c r="O13" s="43">
        <v>20809.8</v>
      </c>
      <c r="P13" s="44">
        <v>9459</v>
      </c>
      <c r="Q13" s="44">
        <v>9049.11</v>
      </c>
      <c r="R13" s="45">
        <v>0</v>
      </c>
      <c r="S13" s="46">
        <v>0</v>
      </c>
      <c r="T13" s="39">
        <f t="shared" si="0"/>
        <v>12</v>
      </c>
      <c r="U13" s="47">
        <f t="shared" si="1"/>
        <v>0.21476287961844959</v>
      </c>
      <c r="V13" s="48">
        <f t="shared" si="2"/>
        <v>-0.12999999999999989</v>
      </c>
      <c r="W13" s="49">
        <f t="shared" si="3"/>
        <v>1.7896906634870799E-2</v>
      </c>
      <c r="X13" s="44">
        <f t="shared" si="4"/>
        <v>8449.708408283077</v>
      </c>
      <c r="Y13" s="44">
        <f t="shared" si="5"/>
        <v>-409.88999999999942</v>
      </c>
      <c r="Z13" s="44">
        <f t="shared" si="6"/>
        <v>27741.145408555269</v>
      </c>
      <c r="AA13" s="50">
        <f t="shared" si="7"/>
        <v>17498.818408283078</v>
      </c>
      <c r="AB13" s="51">
        <f t="shared" si="8"/>
        <v>25933.575216000063</v>
      </c>
      <c r="AC13" s="44">
        <f t="shared" si="8"/>
        <v>16358.622425243597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0.91115730059915656</v>
      </c>
      <c r="AG13" s="44">
        <f t="shared" si="10"/>
        <v>18961.001194008328</v>
      </c>
      <c r="AH13" s="52">
        <f>HLOOKUP(I13,ElecAvoidedCostsWOCC!$A$5:$Q$50,T13+1,FALSE)</f>
        <v>0.91115730059915656</v>
      </c>
      <c r="AI13" s="44">
        <f t="shared" si="11"/>
        <v>0</v>
      </c>
      <c r="AJ13" s="44">
        <f t="shared" si="12"/>
        <v>18961.001194008328</v>
      </c>
      <c r="AK13" s="44">
        <f>HLOOKUP(I13,ElecAvoidedCostsWOCC!$A$5:$Q$50,G13+1,FALSE)*J13*L13</f>
        <v>0</v>
      </c>
      <c r="AL13" s="44">
        <f t="shared" si="13"/>
        <v>18961.001194008328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18961.001194008328</v>
      </c>
      <c r="AN13" s="48">
        <f t="shared" si="14"/>
        <v>20857.101313409163</v>
      </c>
      <c r="AO13" s="47">
        <f t="shared" si="15"/>
        <v>0.73113718552427309</v>
      </c>
      <c r="AP13" s="47">
        <f t="shared" si="16"/>
        <v>1.2749913025209139</v>
      </c>
    </row>
    <row r="14" spans="1:42" ht="13.5" customHeight="1">
      <c r="A14" s="55">
        <f>SUM(Y5:Y1000)</f>
        <v>-555294.46999999555</v>
      </c>
      <c r="B14" s="97" t="s">
        <v>257</v>
      </c>
      <c r="C14" s="100">
        <v>18230449</v>
      </c>
      <c r="D14" s="100" t="s">
        <v>53</v>
      </c>
      <c r="E14" s="38" t="s">
        <v>557</v>
      </c>
      <c r="F14" s="39" t="s">
        <v>556</v>
      </c>
      <c r="G14" s="39">
        <v>12</v>
      </c>
      <c r="H14" s="39"/>
      <c r="I14" s="40" t="s">
        <v>248</v>
      </c>
      <c r="J14" s="41">
        <v>42692</v>
      </c>
      <c r="K14" s="41">
        <v>5.8</v>
      </c>
      <c r="L14" s="41"/>
      <c r="M14" s="42">
        <v>5</v>
      </c>
      <c r="N14" s="42">
        <v>2.87</v>
      </c>
      <c r="O14" s="43">
        <v>247613.6</v>
      </c>
      <c r="P14" s="44">
        <v>213460</v>
      </c>
      <c r="Q14" s="44">
        <v>122526.04</v>
      </c>
      <c r="R14" s="45">
        <v>0</v>
      </c>
      <c r="S14" s="46">
        <v>0</v>
      </c>
      <c r="T14" s="39">
        <f t="shared" si="0"/>
        <v>12</v>
      </c>
      <c r="U14" s="47">
        <f t="shared" si="1"/>
        <v>2.5554406947059043</v>
      </c>
      <c r="V14" s="48">
        <f t="shared" si="2"/>
        <v>-2.13</v>
      </c>
      <c r="W14" s="49">
        <f t="shared" si="3"/>
        <v>0.21295339122549203</v>
      </c>
      <c r="X14" s="44">
        <f t="shared" si="4"/>
        <v>100542.18291022704</v>
      </c>
      <c r="Y14" s="44">
        <f t="shared" si="5"/>
        <v>-90933.96</v>
      </c>
      <c r="Z14" s="44">
        <f t="shared" si="6"/>
        <v>330088.94284115371</v>
      </c>
      <c r="AA14" s="50">
        <f t="shared" si="7"/>
        <v>223068.22291022702</v>
      </c>
      <c r="AB14" s="51">
        <f t="shared" si="8"/>
        <v>308580.85710120003</v>
      </c>
      <c r="AC14" s="44">
        <f t="shared" si="8"/>
        <v>208533.44200264281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0.91115730059915656</v>
      </c>
      <c r="AG14" s="44">
        <f t="shared" si="10"/>
        <v>225614.93936763931</v>
      </c>
      <c r="AH14" s="52">
        <f>HLOOKUP(I14,ElecAvoidedCostsWOCC!$A$5:$Q$50,T14+1,FALSE)</f>
        <v>0.91115730059915656</v>
      </c>
      <c r="AI14" s="44">
        <f t="shared" si="11"/>
        <v>0</v>
      </c>
      <c r="AJ14" s="44">
        <f t="shared" si="12"/>
        <v>225614.93936763931</v>
      </c>
      <c r="AK14" s="44">
        <f>HLOOKUP(I14,ElecAvoidedCostsWOCC!$A$5:$Q$50,G14+1,FALSE)*J14*L14</f>
        <v>0</v>
      </c>
      <c r="AL14" s="44">
        <f t="shared" si="13"/>
        <v>225614.93936763931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225614.93936763931</v>
      </c>
      <c r="AN14" s="48">
        <f t="shared" si="14"/>
        <v>248176.43330440327</v>
      </c>
      <c r="AO14" s="47">
        <f t="shared" si="15"/>
        <v>0.73113718552427309</v>
      </c>
      <c r="AP14" s="47">
        <f t="shared" si="16"/>
        <v>1.190103759478818</v>
      </c>
    </row>
    <row r="15" spans="1:42" ht="13.5" customHeight="1">
      <c r="A15" s="57" t="s">
        <v>258</v>
      </c>
      <c r="B15" s="97" t="s">
        <v>259</v>
      </c>
      <c r="C15" s="100">
        <v>18230450</v>
      </c>
      <c r="D15" s="100" t="s">
        <v>53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14.247590989573434</v>
      </c>
      <c r="B16" s="97" t="s">
        <v>260</v>
      </c>
      <c r="C16" s="100">
        <v>18230451</v>
      </c>
      <c r="D16" s="100" t="s">
        <v>53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97" t="s">
        <v>262</v>
      </c>
      <c r="C17" s="100">
        <v>18230452</v>
      </c>
      <c r="D17" s="100" t="s">
        <v>53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1550052.53</v>
      </c>
      <c r="B18" s="97" t="s">
        <v>263</v>
      </c>
      <c r="C18" s="100">
        <v>18230453</v>
      </c>
      <c r="D18" s="100" t="s">
        <v>53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97" t="s">
        <v>264</v>
      </c>
      <c r="C19" s="100">
        <v>18230454</v>
      </c>
      <c r="D19" s="100" t="s">
        <v>53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780256.37000000454</v>
      </c>
      <c r="B20" s="97" t="s">
        <v>265</v>
      </c>
      <c r="C20" s="100">
        <v>18230455</v>
      </c>
      <c r="D20" s="100" t="s">
        <v>53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97" t="s">
        <v>266</v>
      </c>
      <c r="C21" s="100">
        <v>18230456</v>
      </c>
      <c r="D21" s="100" t="s">
        <v>53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0.84926388563506827</v>
      </c>
      <c r="B22" s="97" t="s">
        <v>267</v>
      </c>
      <c r="C22" s="100">
        <v>18230457</v>
      </c>
      <c r="D22" s="100" t="s">
        <v>53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97" t="s">
        <v>268</v>
      </c>
      <c r="C23" s="100">
        <v>18230458</v>
      </c>
      <c r="D23" s="100" t="s">
        <v>53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1.8558566821093512</v>
      </c>
      <c r="B24" s="97"/>
      <c r="C24" s="101"/>
      <c r="D24" s="10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R5:S24">
    <cfRule type="expression" dxfId="309" priority="1">
      <formula>"istext($AB17)"</formula>
    </cfRule>
  </conditionalFormatting>
  <conditionalFormatting sqref="J5:L24">
    <cfRule type="expression" dxfId="308" priority="4">
      <formula>ISTEXT(J5)</formula>
    </cfRule>
    <cfRule type="notContainsBlanks" dxfId="307" priority="5">
      <formula>LEN(TRIM(J5))&gt;0</formula>
    </cfRule>
  </conditionalFormatting>
  <conditionalFormatting sqref="M5:N24 R5:S24">
    <cfRule type="expression" dxfId="306" priority="2">
      <formula>ISTEXT(M5)</formula>
    </cfRule>
  </conditionalFormatting>
  <conditionalFormatting sqref="M5:N24 R5:S24">
    <cfRule type="notContainsBlanks" dxfId="305" priority="3">
      <formula>LEN(TRIM(M5))&gt;0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48"/>
  <sheetViews>
    <sheetView zoomScale="85" zoomScaleNormal="85" workbookViewId="0">
      <selection activeCell="F15" sqref="F1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18231027</v>
      </c>
      <c r="D2" s="20" t="s">
        <v>164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</v>
      </c>
      <c r="C5" s="98">
        <v>18231027</v>
      </c>
      <c r="D5" s="61" t="s">
        <v>164</v>
      </c>
      <c r="E5" s="38" t="s">
        <v>1728</v>
      </c>
      <c r="F5" s="39" t="s">
        <v>1729</v>
      </c>
      <c r="G5" s="39">
        <v>0</v>
      </c>
      <c r="H5" s="39"/>
      <c r="I5" s="40"/>
      <c r="J5" s="41">
        <v>2</v>
      </c>
      <c r="K5" s="41">
        <v>0</v>
      </c>
      <c r="L5" s="41"/>
      <c r="M5" s="42">
        <v>50</v>
      </c>
      <c r="N5" s="42">
        <v>50</v>
      </c>
      <c r="O5" s="43">
        <v>0</v>
      </c>
      <c r="P5" s="44">
        <v>100</v>
      </c>
      <c r="Q5" s="44">
        <v>100</v>
      </c>
      <c r="R5" s="45">
        <v>0</v>
      </c>
      <c r="S5" s="46"/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100</v>
      </c>
      <c r="AB5" s="51">
        <f t="shared" ref="AB5:AB24" si="8">Z5/(1+GasDiscountRate)^1</f>
        <v>0</v>
      </c>
      <c r="AC5" s="44">
        <f t="shared" ref="AC5:AC24" si="9">AA5/(1+GasDiscountRate)^1</f>
        <v>93.484154435823115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>
        <f>AN5/AC5</f>
        <v>0</v>
      </c>
    </row>
    <row r="6" spans="1:42" ht="13.5" customHeight="1">
      <c r="A6" s="53">
        <f>SUMIF('Program Costs'!D:D,C2,'Program Costs'!L:L)</f>
        <v>555164.26</v>
      </c>
      <c r="B6" s="97" t="s">
        <v>31</v>
      </c>
      <c r="C6" s="98">
        <v>18231027</v>
      </c>
      <c r="D6" s="61" t="s">
        <v>164</v>
      </c>
      <c r="E6" s="38" t="s">
        <v>1730</v>
      </c>
      <c r="F6" s="39" t="s">
        <v>1731</v>
      </c>
      <c r="G6" s="39">
        <v>12</v>
      </c>
      <c r="H6" s="39"/>
      <c r="I6" s="40" t="s">
        <v>272</v>
      </c>
      <c r="J6" s="41">
        <v>13</v>
      </c>
      <c r="K6" s="41">
        <v>798</v>
      </c>
      <c r="L6" s="41"/>
      <c r="M6" s="42">
        <v>2500</v>
      </c>
      <c r="N6" s="42">
        <v>3588</v>
      </c>
      <c r="O6" s="43">
        <v>10374</v>
      </c>
      <c r="P6" s="44">
        <v>32500</v>
      </c>
      <c r="Q6" s="44">
        <v>46644</v>
      </c>
      <c r="R6" s="45">
        <v>5171.0200000000004</v>
      </c>
      <c r="S6" s="46">
        <v>0</v>
      </c>
      <c r="T6" s="39">
        <f t="shared" si="0"/>
        <v>12</v>
      </c>
      <c r="U6" s="47">
        <f t="shared" si="1"/>
        <v>0.80674260758123406</v>
      </c>
      <c r="V6" s="48">
        <f t="shared" si="2"/>
        <v>1088</v>
      </c>
      <c r="W6" s="49">
        <f t="shared" si="3"/>
        <v>6.722855063176951E-2</v>
      </c>
      <c r="X6" s="44">
        <f t="shared" si="4"/>
        <v>21080.105006407906</v>
      </c>
      <c r="Y6" s="44">
        <f t="shared" si="5"/>
        <v>14144</v>
      </c>
      <c r="Z6" s="44">
        <f t="shared" si="6"/>
        <v>58402.99356876676</v>
      </c>
      <c r="AA6" s="50">
        <f t="shared" si="7"/>
        <v>67724.105006407903</v>
      </c>
      <c r="AB6" s="51">
        <f t="shared" si="8"/>
        <v>54597.544702969761</v>
      </c>
      <c r="AC6" s="44">
        <f t="shared" si="9"/>
        <v>63311.30691446938</v>
      </c>
      <c r="AD6" s="44">
        <f t="shared" si="10"/>
        <v>534787.9830798253</v>
      </c>
      <c r="AE6" s="44">
        <v>0</v>
      </c>
      <c r="AF6" s="52">
        <f>HLOOKUP(I6,GasAvoidedCostsWOCC!$A$5:$G$50,G6+1,FALSE)</f>
        <v>8.327477491955495</v>
      </c>
      <c r="AG6" s="44">
        <f t="shared" si="11"/>
        <v>86389.2515015463</v>
      </c>
      <c r="AH6" s="52">
        <f>HLOOKUP(I6,GasAvoidedCostsWOCC!$A$5:$Q$50,T6+1,FALSE)</f>
        <v>8.327477491955495</v>
      </c>
      <c r="AI6" s="44">
        <f t="shared" si="12"/>
        <v>0</v>
      </c>
      <c r="AJ6" s="44">
        <f t="shared" ref="AJ6:AJ24" si="13">AG6+AI6</f>
        <v>86389.2515015463</v>
      </c>
      <c r="AK6" s="44">
        <f>HLOOKUP(I6,GasAvoidedCostsWOCC!$A$5:$Q$50,G6+1,FALSE)*J6*L6</f>
        <v>0</v>
      </c>
      <c r="AL6" s="44">
        <f t="shared" ref="AL6:AL24" si="14">AG6+AI6-AK6</f>
        <v>86389.2515015463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86389.251501546314</v>
      </c>
      <c r="AN6" s="48">
        <f t="shared" ref="AN6:AN24" si="15">AM6*1.1+AD6+AE6</f>
        <v>629816.15973152628</v>
      </c>
      <c r="AO6" s="47">
        <f t="shared" ref="AO6:AO24" si="16">IFERROR(AM6/AB6,0)</f>
        <v>1.5822918772544599</v>
      </c>
      <c r="AP6" s="47">
        <f t="shared" ref="AP6:AP24" si="17">AN6/AC6</f>
        <v>9.9479254247962139</v>
      </c>
    </row>
    <row r="7" spans="1:42" ht="13.5" customHeight="1">
      <c r="A7" s="36" t="s">
        <v>249</v>
      </c>
      <c r="B7" s="97" t="s">
        <v>31</v>
      </c>
      <c r="C7" s="98">
        <v>18231027</v>
      </c>
      <c r="D7" s="61" t="s">
        <v>164</v>
      </c>
      <c r="E7" s="38" t="s">
        <v>1732</v>
      </c>
      <c r="F7" s="39" t="s">
        <v>1731</v>
      </c>
      <c r="G7" s="39">
        <v>12</v>
      </c>
      <c r="H7" s="39"/>
      <c r="I7" s="40" t="s">
        <v>272</v>
      </c>
      <c r="J7" s="41">
        <v>6</v>
      </c>
      <c r="K7" s="41">
        <v>1021</v>
      </c>
      <c r="L7" s="41"/>
      <c r="M7" s="42">
        <v>2500</v>
      </c>
      <c r="N7" s="42">
        <v>2531</v>
      </c>
      <c r="O7" s="43">
        <v>6126</v>
      </c>
      <c r="P7" s="44">
        <v>15000</v>
      </c>
      <c r="Q7" s="44">
        <v>15186</v>
      </c>
      <c r="R7" s="45">
        <v>1183.3900000000001</v>
      </c>
      <c r="S7" s="46">
        <v>0</v>
      </c>
      <c r="T7" s="39">
        <f t="shared" si="0"/>
        <v>12</v>
      </c>
      <c r="U7" s="47">
        <f t="shared" si="1"/>
        <v>0.47639340794704454</v>
      </c>
      <c r="V7" s="48">
        <f t="shared" si="2"/>
        <v>31</v>
      </c>
      <c r="W7" s="49">
        <f t="shared" si="3"/>
        <v>3.9699450662253714E-2</v>
      </c>
      <c r="X7" s="44">
        <f t="shared" si="4"/>
        <v>12448.112904304497</v>
      </c>
      <c r="Y7" s="44">
        <f t="shared" si="5"/>
        <v>186</v>
      </c>
      <c r="Z7" s="44">
        <f t="shared" si="6"/>
        <v>34487.829053621092</v>
      </c>
      <c r="AA7" s="50">
        <f t="shared" si="7"/>
        <v>27634.112904304497</v>
      </c>
      <c r="AB7" s="51">
        <f t="shared" si="8"/>
        <v>32240.655374049817</v>
      </c>
      <c r="AC7" s="44">
        <f t="shared" si="9"/>
        <v>25833.516784429743</v>
      </c>
      <c r="AD7" s="44">
        <f t="shared" si="10"/>
        <v>56486.051223653936</v>
      </c>
      <c r="AE7" s="44">
        <v>0</v>
      </c>
      <c r="AF7" s="52">
        <f>HLOOKUP(I7,GasAvoidedCostsWOCC!$A$5:$G$50,G7+1,FALSE)</f>
        <v>8.327477491955495</v>
      </c>
      <c r="AG7" s="44">
        <f t="shared" si="11"/>
        <v>51014.127115719362</v>
      </c>
      <c r="AH7" s="52">
        <f>HLOOKUP(I7,GasAvoidedCostsWOCC!$A$5:$Q$50,T7+1,FALSE)</f>
        <v>8.327477491955495</v>
      </c>
      <c r="AI7" s="44">
        <f t="shared" si="12"/>
        <v>0</v>
      </c>
      <c r="AJ7" s="44">
        <f t="shared" si="13"/>
        <v>51014.127115719362</v>
      </c>
      <c r="AK7" s="44">
        <f>HLOOKUP(I7,GasAvoidedCostsWOCC!$A$5:$Q$50,G7+1,FALSE)*J7*L7</f>
        <v>0</v>
      </c>
      <c r="AL7" s="44">
        <f t="shared" si="14"/>
        <v>51014.127115719362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51014.127115719362</v>
      </c>
      <c r="AN7" s="48">
        <f t="shared" si="15"/>
        <v>112601.59105094524</v>
      </c>
      <c r="AO7" s="47">
        <f t="shared" si="16"/>
        <v>1.5822918772544594</v>
      </c>
      <c r="AP7" s="47">
        <f t="shared" si="17"/>
        <v>4.3587403136228025</v>
      </c>
    </row>
    <row r="8" spans="1:42" ht="13.5" customHeight="1">
      <c r="A8" s="53">
        <f>SUMIF('Program Costs'!D:D,C2,'Program Costs'!O:O)</f>
        <v>313558.82000000007</v>
      </c>
      <c r="B8" s="97" t="s">
        <v>31</v>
      </c>
      <c r="C8" s="98">
        <v>18231027</v>
      </c>
      <c r="D8" s="61" t="s">
        <v>164</v>
      </c>
      <c r="E8" s="38" t="s">
        <v>1733</v>
      </c>
      <c r="F8" s="39" t="s">
        <v>1734</v>
      </c>
      <c r="G8" s="39">
        <v>12</v>
      </c>
      <c r="H8" s="39"/>
      <c r="I8" s="40" t="s">
        <v>272</v>
      </c>
      <c r="J8" s="41">
        <v>2</v>
      </c>
      <c r="K8" s="41">
        <v>1971</v>
      </c>
      <c r="L8" s="41"/>
      <c r="M8" s="42">
        <v>7000</v>
      </c>
      <c r="N8" s="42">
        <v>7890</v>
      </c>
      <c r="O8" s="43">
        <v>3942</v>
      </c>
      <c r="P8" s="44">
        <v>14000</v>
      </c>
      <c r="Q8" s="44">
        <v>15780</v>
      </c>
      <c r="R8" s="45">
        <v>3944.64</v>
      </c>
      <c r="S8" s="46">
        <v>0</v>
      </c>
      <c r="T8" s="39">
        <f t="shared" si="0"/>
        <v>12</v>
      </c>
      <c r="U8" s="47">
        <f t="shared" si="1"/>
        <v>0.30655285898257423</v>
      </c>
      <c r="V8" s="48">
        <f t="shared" si="2"/>
        <v>890</v>
      </c>
      <c r="W8" s="49">
        <f t="shared" si="3"/>
        <v>2.5546071581881186E-2</v>
      </c>
      <c r="X8" s="44">
        <f t="shared" si="4"/>
        <v>8010.1960608501995</v>
      </c>
      <c r="Y8" s="44">
        <f t="shared" si="5"/>
        <v>1780</v>
      </c>
      <c r="Z8" s="44">
        <f t="shared" si="6"/>
        <v>22192.461986512295</v>
      </c>
      <c r="AA8" s="50">
        <f t="shared" si="7"/>
        <v>23790.196060850198</v>
      </c>
      <c r="AB8" s="51">
        <f t="shared" si="8"/>
        <v>20746.435436582495</v>
      </c>
      <c r="AC8" s="44">
        <f t="shared" si="9"/>
        <v>22240.063626110306</v>
      </c>
      <c r="AD8" s="44">
        <f t="shared" si="10"/>
        <v>62762.385209405249</v>
      </c>
      <c r="AE8" s="44">
        <v>0</v>
      </c>
      <c r="AF8" s="52">
        <f>HLOOKUP(I8,GasAvoidedCostsWOCC!$A$5:$G$50,G8+1,FALSE)</f>
        <v>8.327477491955495</v>
      </c>
      <c r="AG8" s="44">
        <f t="shared" si="11"/>
        <v>32826.91627328856</v>
      </c>
      <c r="AH8" s="52">
        <f>HLOOKUP(I8,GasAvoidedCostsWOCC!$A$5:$Q$50,T8+1,FALSE)</f>
        <v>8.327477491955495</v>
      </c>
      <c r="AI8" s="44">
        <f t="shared" si="12"/>
        <v>0</v>
      </c>
      <c r="AJ8" s="44">
        <f t="shared" si="13"/>
        <v>32826.91627328856</v>
      </c>
      <c r="AK8" s="44">
        <f>HLOOKUP(I8,GasAvoidedCostsWOCC!$A$5:$Q$50,G8+1,FALSE)*J8*L8</f>
        <v>0</v>
      </c>
      <c r="AL8" s="44">
        <f t="shared" si="14"/>
        <v>32826.91627328856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32826.91627328856</v>
      </c>
      <c r="AN8" s="48">
        <f t="shared" si="15"/>
        <v>98871.993110022668</v>
      </c>
      <c r="AO8" s="47">
        <f t="shared" si="16"/>
        <v>1.5822918772544596</v>
      </c>
      <c r="AP8" s="47">
        <f t="shared" si="17"/>
        <v>4.445670424878859</v>
      </c>
    </row>
    <row r="9" spans="1:42" ht="13.5" customHeight="1">
      <c r="A9" s="36" t="s">
        <v>317</v>
      </c>
      <c r="B9" s="97" t="s">
        <v>31</v>
      </c>
      <c r="C9" s="98">
        <v>18231027</v>
      </c>
      <c r="D9" s="61" t="s">
        <v>164</v>
      </c>
      <c r="E9" s="38" t="s">
        <v>1735</v>
      </c>
      <c r="F9" s="39" t="s">
        <v>1736</v>
      </c>
      <c r="G9" s="39">
        <v>12</v>
      </c>
      <c r="H9" s="39"/>
      <c r="I9" s="40" t="s">
        <v>272</v>
      </c>
      <c r="J9" s="41">
        <v>1</v>
      </c>
      <c r="K9" s="41">
        <v>1434</v>
      </c>
      <c r="L9" s="41"/>
      <c r="M9" s="42">
        <v>3000</v>
      </c>
      <c r="N9" s="42">
        <v>3361</v>
      </c>
      <c r="O9" s="43">
        <v>1434</v>
      </c>
      <c r="P9" s="44">
        <v>3000</v>
      </c>
      <c r="Q9" s="44">
        <v>3361</v>
      </c>
      <c r="R9" s="45">
        <v>1972.32</v>
      </c>
      <c r="S9" s="46">
        <v>0</v>
      </c>
      <c r="T9" s="39">
        <f t="shared" si="0"/>
        <v>12</v>
      </c>
      <c r="U9" s="47">
        <f t="shared" si="1"/>
        <v>0.11151618462227586</v>
      </c>
      <c r="V9" s="48">
        <f t="shared" si="2"/>
        <v>361</v>
      </c>
      <c r="W9" s="49">
        <f t="shared" si="3"/>
        <v>9.2930153851896544E-3</v>
      </c>
      <c r="X9" s="44">
        <f t="shared" si="4"/>
        <v>2913.9069384219142</v>
      </c>
      <c r="Y9" s="44">
        <f t="shared" si="5"/>
        <v>361</v>
      </c>
      <c r="Z9" s="44">
        <f t="shared" si="6"/>
        <v>8073.0569479093447</v>
      </c>
      <c r="AA9" s="50">
        <f t="shared" si="7"/>
        <v>6274.9069384219147</v>
      </c>
      <c r="AB9" s="51">
        <f t="shared" si="8"/>
        <v>7547.02902487552</v>
      </c>
      <c r="AC9" s="44">
        <f t="shared" si="9"/>
        <v>5866.0436930185233</v>
      </c>
      <c r="AD9" s="44">
        <f t="shared" si="10"/>
        <v>15690.596302351312</v>
      </c>
      <c r="AE9" s="44">
        <f t="shared" ref="AE9:AE24" si="18">-PV(GasDiscountRate,T9,S9)*J9</f>
        <v>0</v>
      </c>
      <c r="AF9" s="52">
        <f>HLOOKUP(I9,GasAvoidedCostsWOCC!$A$5:$G$50,G9+1,FALSE)</f>
        <v>8.327477491955495</v>
      </c>
      <c r="AG9" s="44">
        <f t="shared" si="11"/>
        <v>11941.602723464181</v>
      </c>
      <c r="AH9" s="52">
        <f>HLOOKUP(I9,GasAvoidedCostsWOCC!$A$5:$Q$50,T9+1,FALSE)</f>
        <v>8.327477491955495</v>
      </c>
      <c r="AI9" s="44">
        <f t="shared" si="12"/>
        <v>0</v>
      </c>
      <c r="AJ9" s="44">
        <f t="shared" si="13"/>
        <v>11941.602723464181</v>
      </c>
      <c r="AK9" s="44">
        <f>HLOOKUP(I9,GasAvoidedCostsWOCC!$A$5:$Q$50,G9+1,FALSE)*J9*L9</f>
        <v>0</v>
      </c>
      <c r="AL9" s="44">
        <f t="shared" si="14"/>
        <v>11941.602723464181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11941.602723464181</v>
      </c>
      <c r="AN9" s="48">
        <f t="shared" si="15"/>
        <v>28826.359298161911</v>
      </c>
      <c r="AO9" s="47">
        <f t="shared" si="16"/>
        <v>1.5822918772544596</v>
      </c>
      <c r="AP9" s="47">
        <f t="shared" si="17"/>
        <v>4.9141057937344765</v>
      </c>
    </row>
    <row r="10" spans="1:42" ht="13.5" customHeight="1">
      <c r="A10" s="54">
        <f>SUM(O5:O999)</f>
        <v>154309.44</v>
      </c>
      <c r="B10" s="97" t="s">
        <v>31</v>
      </c>
      <c r="C10" s="98">
        <v>18231027</v>
      </c>
      <c r="D10" s="61" t="s">
        <v>164</v>
      </c>
      <c r="E10" s="38" t="s">
        <v>1737</v>
      </c>
      <c r="F10" s="39" t="s">
        <v>1738</v>
      </c>
      <c r="G10" s="39">
        <v>15</v>
      </c>
      <c r="H10" s="39"/>
      <c r="I10" s="40" t="s">
        <v>269</v>
      </c>
      <c r="J10" s="41">
        <v>1</v>
      </c>
      <c r="K10" s="41">
        <v>599</v>
      </c>
      <c r="L10" s="41"/>
      <c r="M10" s="42">
        <v>750</v>
      </c>
      <c r="N10" s="42">
        <v>2659</v>
      </c>
      <c r="O10" s="43">
        <v>599</v>
      </c>
      <c r="P10" s="44">
        <v>750</v>
      </c>
      <c r="Q10" s="44">
        <v>2659</v>
      </c>
      <c r="R10" s="45">
        <v>9597.84</v>
      </c>
      <c r="S10" s="46"/>
      <c r="T10" s="39">
        <f t="shared" si="0"/>
        <v>15</v>
      </c>
      <c r="U10" s="47">
        <f t="shared" si="1"/>
        <v>5.8227157068290833E-2</v>
      </c>
      <c r="V10" s="48">
        <f t="shared" si="2"/>
        <v>1909</v>
      </c>
      <c r="W10" s="49">
        <f t="shared" si="3"/>
        <v>3.8818104712193889E-3</v>
      </c>
      <c r="X10" s="44">
        <f t="shared" si="4"/>
        <v>1217.1759108191959</v>
      </c>
      <c r="Y10" s="44">
        <f t="shared" si="5"/>
        <v>1909</v>
      </c>
      <c r="Z10" s="44">
        <f t="shared" si="6"/>
        <v>3372.2183485339592</v>
      </c>
      <c r="AA10" s="50">
        <f t="shared" si="7"/>
        <v>3876.1759108191959</v>
      </c>
      <c r="AB10" s="51">
        <f t="shared" si="8"/>
        <v>3152.4898088566506</v>
      </c>
      <c r="AC10" s="44">
        <f t="shared" si="9"/>
        <v>3623.6102746743904</v>
      </c>
      <c r="AD10" s="44">
        <f t="shared" si="10"/>
        <v>87582.183435603903</v>
      </c>
      <c r="AE10" s="44">
        <f t="shared" si="18"/>
        <v>0</v>
      </c>
      <c r="AF10" s="52">
        <f>HLOOKUP(I10,GasAvoidedCostsWOCC!$A$5:$G$50,G10+1,FALSE)</f>
        <v>10.143887193159781</v>
      </c>
      <c r="AG10" s="44">
        <f t="shared" si="11"/>
        <v>6076.1884287027087</v>
      </c>
      <c r="AH10" s="52">
        <f>HLOOKUP(I10,GasAvoidedCostsWOCC!$A$5:$Q$50,T10+1,FALSE)</f>
        <v>10.143887193159781</v>
      </c>
      <c r="AI10" s="44">
        <f t="shared" si="12"/>
        <v>0</v>
      </c>
      <c r="AJ10" s="44">
        <f t="shared" si="13"/>
        <v>6076.1884287027087</v>
      </c>
      <c r="AK10" s="44">
        <f>HLOOKUP(I10,GasAvoidedCostsWOCC!$A$5:$Q$50,G10+1,FALSE)*J10*L10</f>
        <v>0</v>
      </c>
      <c r="AL10" s="44">
        <f t="shared" si="14"/>
        <v>6076.1884287027087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6076.1884287027087</v>
      </c>
      <c r="AN10" s="48">
        <f t="shared" si="15"/>
        <v>94265.990707176883</v>
      </c>
      <c r="AO10" s="47">
        <f t="shared" si="16"/>
        <v>1.9274252407199468</v>
      </c>
      <c r="AP10" s="47">
        <f t="shared" si="17"/>
        <v>26.014384429254719</v>
      </c>
    </row>
    <row r="11" spans="1:42" ht="13.5" customHeight="1">
      <c r="A11" s="36" t="s">
        <v>252</v>
      </c>
      <c r="B11" s="97" t="s">
        <v>31</v>
      </c>
      <c r="C11" s="98">
        <v>18231027</v>
      </c>
      <c r="D11" s="61" t="s">
        <v>164</v>
      </c>
      <c r="E11" s="38" t="s">
        <v>1160</v>
      </c>
      <c r="F11" s="39" t="s">
        <v>1161</v>
      </c>
      <c r="G11" s="39">
        <v>10</v>
      </c>
      <c r="H11" s="39"/>
      <c r="I11" s="40" t="s">
        <v>269</v>
      </c>
      <c r="J11" s="41">
        <v>1</v>
      </c>
      <c r="K11" s="41">
        <v>40</v>
      </c>
      <c r="L11" s="41"/>
      <c r="M11" s="42">
        <v>0</v>
      </c>
      <c r="N11" s="42">
        <v>57</v>
      </c>
      <c r="O11" s="43">
        <v>40</v>
      </c>
      <c r="P11" s="44">
        <v>0</v>
      </c>
      <c r="Q11" s="44">
        <v>57</v>
      </c>
      <c r="R11" s="45">
        <v>479.68</v>
      </c>
      <c r="S11" s="46">
        <v>0</v>
      </c>
      <c r="T11" s="39">
        <f t="shared" si="0"/>
        <v>10</v>
      </c>
      <c r="U11" s="47">
        <f t="shared" si="1"/>
        <v>2.5921939707641995E-3</v>
      </c>
      <c r="V11" s="48">
        <f t="shared" si="2"/>
        <v>57</v>
      </c>
      <c r="W11" s="49">
        <f t="shared" si="3"/>
        <v>2.5921939707641996E-4</v>
      </c>
      <c r="X11" s="44">
        <f t="shared" si="4"/>
        <v>81.280528268393709</v>
      </c>
      <c r="Y11" s="44">
        <f t="shared" si="5"/>
        <v>57</v>
      </c>
      <c r="Z11" s="44">
        <f t="shared" si="6"/>
        <v>225.18987302397056</v>
      </c>
      <c r="AA11" s="50">
        <f t="shared" si="7"/>
        <v>138.28052826839371</v>
      </c>
      <c r="AB11" s="51">
        <f t="shared" si="8"/>
        <v>210.51684867156263</v>
      </c>
      <c r="AC11" s="44">
        <f t="shared" si="9"/>
        <v>129.27038260109723</v>
      </c>
      <c r="AD11" s="44">
        <f t="shared" si="10"/>
        <v>3373.748616335276</v>
      </c>
      <c r="AE11" s="44">
        <f t="shared" si="18"/>
        <v>0</v>
      </c>
      <c r="AF11" s="52">
        <f>HLOOKUP(I11,GasAvoidedCostsWOCC!$A$5:$G$50,G11+1,FALSE)</f>
        <v>7.0926897466576637</v>
      </c>
      <c r="AG11" s="44">
        <f t="shared" si="11"/>
        <v>283.70758986630653</v>
      </c>
      <c r="AH11" s="52">
        <f>HLOOKUP(I11,GasAvoidedCostsWOCC!$A$5:$Q$50,T11+1,FALSE)</f>
        <v>7.0926897466576637</v>
      </c>
      <c r="AI11" s="44">
        <f t="shared" si="12"/>
        <v>0</v>
      </c>
      <c r="AJ11" s="44">
        <f t="shared" si="13"/>
        <v>283.70758986630653</v>
      </c>
      <c r="AK11" s="44">
        <f>HLOOKUP(I11,GasAvoidedCostsWOCC!$A$5:$Q$50,G11+1,FALSE)*J11*L11</f>
        <v>0</v>
      </c>
      <c r="AL11" s="44">
        <f t="shared" si="14"/>
        <v>283.70758986630653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283.70758986630653</v>
      </c>
      <c r="AN11" s="48">
        <f t="shared" si="15"/>
        <v>3685.8269651882133</v>
      </c>
      <c r="AO11" s="47">
        <f t="shared" si="16"/>
        <v>1.3476716550556591</v>
      </c>
      <c r="AP11" s="47">
        <f t="shared" si="17"/>
        <v>28.512540080908902</v>
      </c>
    </row>
    <row r="12" spans="1:42" ht="13.5" customHeight="1">
      <c r="A12" s="55">
        <f>SUM(P5:P1000)</f>
        <v>337200</v>
      </c>
      <c r="B12" s="97" t="s">
        <v>31</v>
      </c>
      <c r="C12" s="98">
        <v>18231027</v>
      </c>
      <c r="D12" s="61" t="s">
        <v>164</v>
      </c>
      <c r="E12" s="38" t="s">
        <v>1739</v>
      </c>
      <c r="F12" s="39" t="s">
        <v>1740</v>
      </c>
      <c r="G12" s="39">
        <v>10</v>
      </c>
      <c r="H12" s="39"/>
      <c r="I12" s="40" t="s">
        <v>269</v>
      </c>
      <c r="J12" s="41">
        <v>1</v>
      </c>
      <c r="K12" s="41">
        <v>94</v>
      </c>
      <c r="L12" s="41"/>
      <c r="M12" s="42">
        <v>150</v>
      </c>
      <c r="N12" s="42">
        <v>232</v>
      </c>
      <c r="O12" s="43">
        <v>94</v>
      </c>
      <c r="P12" s="44">
        <v>150</v>
      </c>
      <c r="Q12" s="44">
        <v>232</v>
      </c>
      <c r="R12" s="45">
        <v>1126.21</v>
      </c>
      <c r="S12" s="46"/>
      <c r="T12" s="39">
        <f t="shared" si="0"/>
        <v>10</v>
      </c>
      <c r="U12" s="47">
        <f t="shared" si="1"/>
        <v>6.0916558312958686E-3</v>
      </c>
      <c r="V12" s="48">
        <f t="shared" si="2"/>
        <v>82</v>
      </c>
      <c r="W12" s="49">
        <f t="shared" si="3"/>
        <v>6.0916558312958688E-4</v>
      </c>
      <c r="X12" s="44">
        <f t="shared" si="4"/>
        <v>191.00924143072521</v>
      </c>
      <c r="Y12" s="44">
        <f t="shared" si="5"/>
        <v>82</v>
      </c>
      <c r="Z12" s="44">
        <f t="shared" si="6"/>
        <v>529.19620160633076</v>
      </c>
      <c r="AA12" s="50">
        <f t="shared" si="7"/>
        <v>423.00924143072518</v>
      </c>
      <c r="AB12" s="51">
        <f t="shared" si="8"/>
        <v>494.71459437817214</v>
      </c>
      <c r="AC12" s="44">
        <f t="shared" si="9"/>
        <v>395.44661253690299</v>
      </c>
      <c r="AD12" s="44">
        <f t="shared" si="10"/>
        <v>7921.008649939442</v>
      </c>
      <c r="AE12" s="44">
        <f t="shared" si="18"/>
        <v>0</v>
      </c>
      <c r="AF12" s="52">
        <f>HLOOKUP(I12,GasAvoidedCostsWOCC!$A$5:$G$50,G12+1,FALSE)</f>
        <v>7.0926897466576637</v>
      </c>
      <c r="AG12" s="44">
        <f t="shared" si="11"/>
        <v>666.71283618582038</v>
      </c>
      <c r="AH12" s="52">
        <f>HLOOKUP(I12,GasAvoidedCostsWOCC!$A$5:$Q$50,T12+1,FALSE)</f>
        <v>7.0926897466576637</v>
      </c>
      <c r="AI12" s="44">
        <f t="shared" si="12"/>
        <v>0</v>
      </c>
      <c r="AJ12" s="44">
        <f t="shared" si="13"/>
        <v>666.71283618582038</v>
      </c>
      <c r="AK12" s="44">
        <f>HLOOKUP(I12,GasAvoidedCostsWOCC!$A$5:$Q$50,G12+1,FALSE)*J12*L12</f>
        <v>0</v>
      </c>
      <c r="AL12" s="44">
        <f t="shared" si="14"/>
        <v>666.71283618582038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666.71283618582038</v>
      </c>
      <c r="AN12" s="48">
        <f t="shared" si="15"/>
        <v>8654.3927697438448</v>
      </c>
      <c r="AO12" s="47">
        <f t="shared" si="16"/>
        <v>1.3476716550556593</v>
      </c>
      <c r="AP12" s="47">
        <f t="shared" si="17"/>
        <v>21.885110392584838</v>
      </c>
    </row>
    <row r="13" spans="1:42" ht="13.5" customHeight="1">
      <c r="A13" s="56" t="s">
        <v>255</v>
      </c>
      <c r="B13" s="97" t="s">
        <v>31</v>
      </c>
      <c r="C13" s="98">
        <v>18231027</v>
      </c>
      <c r="D13" s="61" t="s">
        <v>164</v>
      </c>
      <c r="E13" s="38" t="s">
        <v>1741</v>
      </c>
      <c r="F13" s="39" t="s">
        <v>1742</v>
      </c>
      <c r="G13" s="39">
        <v>12</v>
      </c>
      <c r="H13" s="39"/>
      <c r="I13" s="40" t="s">
        <v>272</v>
      </c>
      <c r="J13" s="41">
        <v>37</v>
      </c>
      <c r="K13" s="41">
        <v>548</v>
      </c>
      <c r="L13" s="41"/>
      <c r="M13" s="42">
        <v>1000</v>
      </c>
      <c r="N13" s="42">
        <v>1017</v>
      </c>
      <c r="O13" s="43">
        <v>20276</v>
      </c>
      <c r="P13" s="44">
        <v>37000</v>
      </c>
      <c r="Q13" s="44">
        <v>37629</v>
      </c>
      <c r="R13" s="45">
        <v>1357</v>
      </c>
      <c r="S13" s="46">
        <v>0</v>
      </c>
      <c r="T13" s="39">
        <f t="shared" si="0"/>
        <v>12</v>
      </c>
      <c r="U13" s="47">
        <f t="shared" si="1"/>
        <v>1.5767797485364474</v>
      </c>
      <c r="V13" s="48">
        <f t="shared" si="2"/>
        <v>17</v>
      </c>
      <c r="W13" s="49">
        <f t="shared" si="3"/>
        <v>0.13139831237803729</v>
      </c>
      <c r="X13" s="44">
        <f t="shared" si="4"/>
        <v>41201.099779248776</v>
      </c>
      <c r="Y13" s="44">
        <f t="shared" si="5"/>
        <v>629</v>
      </c>
      <c r="Z13" s="44">
        <f t="shared" si="6"/>
        <v>114148.74663585069</v>
      </c>
      <c r="AA13" s="50">
        <f t="shared" si="7"/>
        <v>78830.099779248776</v>
      </c>
      <c r="AB13" s="51">
        <f t="shared" si="8"/>
        <v>106710.9905916151</v>
      </c>
      <c r="AC13" s="44">
        <f t="shared" si="9"/>
        <v>73693.652219546391</v>
      </c>
      <c r="AD13" s="44">
        <f t="shared" si="10"/>
        <v>399432.72376934631</v>
      </c>
      <c r="AE13" s="44">
        <f t="shared" si="18"/>
        <v>0</v>
      </c>
      <c r="AF13" s="52">
        <f>HLOOKUP(I13,GasAvoidedCostsWOCC!$A$5:$G$50,G13+1,FALSE)</f>
        <v>8.327477491955495</v>
      </c>
      <c r="AG13" s="44">
        <f t="shared" si="11"/>
        <v>168847.93362688963</v>
      </c>
      <c r="AH13" s="52">
        <f>HLOOKUP(I13,GasAvoidedCostsWOCC!$A$5:$Q$50,T13+1,FALSE)</f>
        <v>8.327477491955495</v>
      </c>
      <c r="AI13" s="44">
        <f t="shared" si="12"/>
        <v>0</v>
      </c>
      <c r="AJ13" s="44">
        <f t="shared" si="13"/>
        <v>168847.93362688963</v>
      </c>
      <c r="AK13" s="44">
        <f>HLOOKUP(I13,GasAvoidedCostsWOCC!$A$5:$Q$50,G13+1,FALSE)*J13*L13</f>
        <v>0</v>
      </c>
      <c r="AL13" s="44">
        <f t="shared" si="14"/>
        <v>168847.93362688963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168847.93362688963</v>
      </c>
      <c r="AN13" s="48">
        <f t="shared" si="15"/>
        <v>585165.45075892494</v>
      </c>
      <c r="AO13" s="47">
        <f t="shared" si="16"/>
        <v>1.5822918772544594</v>
      </c>
      <c r="AP13" s="47">
        <f t="shared" si="17"/>
        <v>7.940513641739642</v>
      </c>
    </row>
    <row r="14" spans="1:42" ht="13.5" customHeight="1">
      <c r="A14" s="55">
        <f>SUM(Y5:Y1000)</f>
        <v>19201.379999999997</v>
      </c>
      <c r="B14" s="97" t="s">
        <v>31</v>
      </c>
      <c r="C14" s="98">
        <v>18231027</v>
      </c>
      <c r="D14" s="61" t="s">
        <v>164</v>
      </c>
      <c r="E14" s="38" t="s">
        <v>1743</v>
      </c>
      <c r="F14" s="39" t="s">
        <v>1742</v>
      </c>
      <c r="G14" s="39">
        <v>12</v>
      </c>
      <c r="H14" s="39"/>
      <c r="I14" s="40" t="s">
        <v>272</v>
      </c>
      <c r="J14" s="41">
        <v>139</v>
      </c>
      <c r="K14" s="41">
        <v>519</v>
      </c>
      <c r="L14" s="41"/>
      <c r="M14" s="42">
        <v>1000</v>
      </c>
      <c r="N14" s="42">
        <v>1192</v>
      </c>
      <c r="O14" s="43">
        <v>72141</v>
      </c>
      <c r="P14" s="44">
        <v>139000</v>
      </c>
      <c r="Q14" s="44">
        <v>165688</v>
      </c>
      <c r="R14" s="45">
        <v>1357</v>
      </c>
      <c r="S14" s="46">
        <v>0</v>
      </c>
      <c r="T14" s="39">
        <f t="shared" si="0"/>
        <v>12</v>
      </c>
      <c r="U14" s="47">
        <f t="shared" si="1"/>
        <v>5.610103957347004</v>
      </c>
      <c r="V14" s="48">
        <f t="shared" si="2"/>
        <v>192</v>
      </c>
      <c r="W14" s="49">
        <f t="shared" si="3"/>
        <v>0.46750866311225031</v>
      </c>
      <c r="X14" s="44">
        <f t="shared" si="4"/>
        <v>146591.46474525478</v>
      </c>
      <c r="Y14" s="44">
        <f t="shared" si="5"/>
        <v>26688</v>
      </c>
      <c r="Z14" s="44">
        <f t="shared" si="6"/>
        <v>406135.56574555649</v>
      </c>
      <c r="AA14" s="50">
        <f t="shared" si="7"/>
        <v>312279.46474525478</v>
      </c>
      <c r="AB14" s="51">
        <f t="shared" si="8"/>
        <v>379672.39950037998</v>
      </c>
      <c r="AC14" s="44">
        <f t="shared" si="9"/>
        <v>291931.81709381577</v>
      </c>
      <c r="AD14" s="44">
        <f t="shared" si="10"/>
        <v>1500571.5838902469</v>
      </c>
      <c r="AE14" s="44">
        <f t="shared" si="18"/>
        <v>0</v>
      </c>
      <c r="AF14" s="52">
        <f>HLOOKUP(I14,GasAvoidedCostsWOCC!$A$5:$G$50,G14+1,FALSE)</f>
        <v>8.327477491955495</v>
      </c>
      <c r="AG14" s="44">
        <f t="shared" si="11"/>
        <v>600752.55374716129</v>
      </c>
      <c r="AH14" s="52">
        <f>HLOOKUP(I14,GasAvoidedCostsWOCC!$A$5:$Q$50,T14+1,FALSE)</f>
        <v>8.327477491955495</v>
      </c>
      <c r="AI14" s="44">
        <f t="shared" si="12"/>
        <v>0</v>
      </c>
      <c r="AJ14" s="44">
        <f t="shared" si="13"/>
        <v>600752.55374716129</v>
      </c>
      <c r="AK14" s="44">
        <f>HLOOKUP(I14,GasAvoidedCostsWOCC!$A$5:$Q$50,G14+1,FALSE)*J14*L14</f>
        <v>0</v>
      </c>
      <c r="AL14" s="44">
        <f t="shared" si="14"/>
        <v>600752.55374716129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600752.55374716141</v>
      </c>
      <c r="AN14" s="48">
        <f t="shared" si="15"/>
        <v>2161399.3930121246</v>
      </c>
      <c r="AO14" s="47">
        <f t="shared" si="16"/>
        <v>1.5822918772544596</v>
      </c>
      <c r="AP14" s="47">
        <f t="shared" si="17"/>
        <v>7.4037815217569554</v>
      </c>
    </row>
    <row r="15" spans="1:42" ht="13.5" customHeight="1">
      <c r="A15" s="57" t="s">
        <v>258</v>
      </c>
      <c r="B15" s="97" t="s">
        <v>31</v>
      </c>
      <c r="C15" s="98">
        <v>18231027</v>
      </c>
      <c r="D15" s="61" t="s">
        <v>164</v>
      </c>
      <c r="E15" s="38" t="s">
        <v>1744</v>
      </c>
      <c r="F15" s="39" t="s">
        <v>1745</v>
      </c>
      <c r="G15" s="39">
        <v>12</v>
      </c>
      <c r="H15" s="39"/>
      <c r="I15" s="40" t="s">
        <v>272</v>
      </c>
      <c r="J15" s="41">
        <v>2</v>
      </c>
      <c r="K15" s="41">
        <v>2595</v>
      </c>
      <c r="L15" s="41"/>
      <c r="M15" s="42">
        <v>2000</v>
      </c>
      <c r="N15" s="42">
        <v>2901</v>
      </c>
      <c r="O15" s="43">
        <v>5190</v>
      </c>
      <c r="P15" s="44">
        <v>4000</v>
      </c>
      <c r="Q15" s="44">
        <v>5802</v>
      </c>
      <c r="R15" s="45">
        <v>10342.030000000001</v>
      </c>
      <c r="S15" s="46">
        <v>0</v>
      </c>
      <c r="T15" s="39">
        <f t="shared" si="0"/>
        <v>12</v>
      </c>
      <c r="U15" s="47">
        <f t="shared" si="1"/>
        <v>0.40360460124798592</v>
      </c>
      <c r="V15" s="48">
        <f t="shared" si="2"/>
        <v>901</v>
      </c>
      <c r="W15" s="49">
        <f t="shared" si="3"/>
        <v>3.3633716770665491E-2</v>
      </c>
      <c r="X15" s="44">
        <f t="shared" si="4"/>
        <v>10546.148542824085</v>
      </c>
      <c r="Y15" s="44">
        <f t="shared" si="5"/>
        <v>1802</v>
      </c>
      <c r="Z15" s="44">
        <f t="shared" si="6"/>
        <v>29218.386024860181</v>
      </c>
      <c r="AA15" s="50">
        <f t="shared" si="7"/>
        <v>16348.148542824085</v>
      </c>
      <c r="AB15" s="51">
        <f t="shared" si="8"/>
        <v>27314.561115135253</v>
      </c>
      <c r="AC15" s="44">
        <f t="shared" si="9"/>
        <v>15282.928431171435</v>
      </c>
      <c r="AD15" s="44">
        <f t="shared" si="10"/>
        <v>164549.98953192827</v>
      </c>
      <c r="AE15" s="44">
        <f t="shared" si="18"/>
        <v>0</v>
      </c>
      <c r="AF15" s="52">
        <f>HLOOKUP(I15,GasAvoidedCostsWOCC!$A$5:$G$50,G15+1,FALSE)</f>
        <v>8.327477491955495</v>
      </c>
      <c r="AG15" s="44">
        <f t="shared" si="11"/>
        <v>43219.608183249016</v>
      </c>
      <c r="AH15" s="52">
        <f>HLOOKUP(I15,GasAvoidedCostsWOCC!$A$5:$Q$50,T15+1,FALSE)</f>
        <v>8.327477491955495</v>
      </c>
      <c r="AI15" s="44">
        <f t="shared" si="12"/>
        <v>0</v>
      </c>
      <c r="AJ15" s="44">
        <f t="shared" si="13"/>
        <v>43219.608183249016</v>
      </c>
      <c r="AK15" s="44">
        <f>HLOOKUP(I15,GasAvoidedCostsWOCC!$A$5:$Q$50,G15+1,FALSE)*J15*L15</f>
        <v>0</v>
      </c>
      <c r="AL15" s="44">
        <f t="shared" si="14"/>
        <v>43219.608183249016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43219.608183249016</v>
      </c>
      <c r="AN15" s="48">
        <f t="shared" si="15"/>
        <v>212091.55853350219</v>
      </c>
      <c r="AO15" s="47">
        <f t="shared" si="16"/>
        <v>1.5822918772544592</v>
      </c>
      <c r="AP15" s="47">
        <f t="shared" si="17"/>
        <v>13.877677925973602</v>
      </c>
    </row>
    <row r="16" spans="1:42" ht="13.5" customHeight="1">
      <c r="A16" s="54">
        <f>SUM(U5:U999)</f>
        <v>12.113661225133086</v>
      </c>
      <c r="B16" s="97" t="s">
        <v>31</v>
      </c>
      <c r="C16" s="98">
        <v>18231027</v>
      </c>
      <c r="D16" s="61" t="s">
        <v>164</v>
      </c>
      <c r="E16" s="38" t="s">
        <v>1746</v>
      </c>
      <c r="F16" s="39" t="s">
        <v>1747</v>
      </c>
      <c r="G16" s="39">
        <v>12</v>
      </c>
      <c r="H16" s="39"/>
      <c r="I16" s="40" t="s">
        <v>272</v>
      </c>
      <c r="J16" s="41">
        <v>2</v>
      </c>
      <c r="K16" s="41">
        <v>500</v>
      </c>
      <c r="L16" s="41"/>
      <c r="M16" s="42">
        <v>2000</v>
      </c>
      <c r="N16" s="42">
        <v>0</v>
      </c>
      <c r="O16" s="43">
        <v>1000</v>
      </c>
      <c r="P16" s="44">
        <v>4000</v>
      </c>
      <c r="Q16" s="44">
        <v>0</v>
      </c>
      <c r="R16" s="45">
        <v>0</v>
      </c>
      <c r="S16" s="46">
        <v>0</v>
      </c>
      <c r="T16" s="39">
        <f t="shared" si="0"/>
        <v>12</v>
      </c>
      <c r="U16" s="47">
        <f t="shared" si="1"/>
        <v>7.7765819122925989E-2</v>
      </c>
      <c r="V16" s="48">
        <f t="shared" si="2"/>
        <v>-2000</v>
      </c>
      <c r="W16" s="49">
        <f t="shared" si="3"/>
        <v>6.4804849269104988E-3</v>
      </c>
      <c r="X16" s="44">
        <f t="shared" si="4"/>
        <v>2032.0132067098427</v>
      </c>
      <c r="Y16" s="44">
        <f t="shared" si="5"/>
        <v>-4000</v>
      </c>
      <c r="Z16" s="44">
        <f t="shared" si="6"/>
        <v>5629.7468255992635</v>
      </c>
      <c r="AA16" s="50">
        <f t="shared" si="7"/>
        <v>2032.0132067098427</v>
      </c>
      <c r="AB16" s="51">
        <f t="shared" si="8"/>
        <v>5262.9212167890655</v>
      </c>
      <c r="AC16" s="44">
        <f t="shared" si="9"/>
        <v>1899.6103643169511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8.327477491955495</v>
      </c>
      <c r="AG16" s="44">
        <f t="shared" si="11"/>
        <v>8327.4774919554948</v>
      </c>
      <c r="AH16" s="52">
        <f>HLOOKUP(I16,GasAvoidedCostsWOCC!$A$5:$Q$50,T16+1,FALSE)</f>
        <v>8.327477491955495</v>
      </c>
      <c r="AI16" s="44">
        <f t="shared" si="12"/>
        <v>0</v>
      </c>
      <c r="AJ16" s="44">
        <f t="shared" si="13"/>
        <v>8327.4774919554948</v>
      </c>
      <c r="AK16" s="44">
        <f>HLOOKUP(I16,GasAvoidedCostsWOCC!$A$5:$Q$50,G16+1,FALSE)*J16*L16</f>
        <v>0</v>
      </c>
      <c r="AL16" s="44">
        <f t="shared" si="14"/>
        <v>8327.4774919554948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8327.4774919554948</v>
      </c>
      <c r="AN16" s="48">
        <f t="shared" si="15"/>
        <v>9160.2252411510453</v>
      </c>
      <c r="AO16" s="47">
        <f t="shared" si="16"/>
        <v>1.5822918772544594</v>
      </c>
      <c r="AP16" s="47">
        <f t="shared" si="17"/>
        <v>4.8221600667275872</v>
      </c>
    </row>
    <row r="17" spans="1:42" ht="13.5" customHeight="1">
      <c r="A17" s="58" t="s">
        <v>261</v>
      </c>
      <c r="B17" s="97" t="s">
        <v>31</v>
      </c>
      <c r="C17" s="98">
        <v>18231027</v>
      </c>
      <c r="D17" s="61" t="s">
        <v>164</v>
      </c>
      <c r="E17" s="38" t="s">
        <v>1748</v>
      </c>
      <c r="F17" s="39" t="s">
        <v>1749</v>
      </c>
      <c r="G17" s="39">
        <v>12</v>
      </c>
      <c r="H17" s="39"/>
      <c r="I17" s="40" t="s">
        <v>272</v>
      </c>
      <c r="J17" s="41">
        <v>4</v>
      </c>
      <c r="K17" s="41">
        <v>250</v>
      </c>
      <c r="L17" s="41"/>
      <c r="M17" s="42">
        <v>1000</v>
      </c>
      <c r="N17" s="42">
        <v>1286</v>
      </c>
      <c r="O17" s="43">
        <v>1000</v>
      </c>
      <c r="P17" s="44">
        <v>4000</v>
      </c>
      <c r="Q17" s="44">
        <v>5144</v>
      </c>
      <c r="R17" s="45">
        <v>0</v>
      </c>
      <c r="S17" s="46">
        <v>0</v>
      </c>
      <c r="T17" s="39">
        <f t="shared" si="0"/>
        <v>12</v>
      </c>
      <c r="U17" s="47">
        <f t="shared" si="1"/>
        <v>7.7765819122925989E-2</v>
      </c>
      <c r="V17" s="48">
        <f t="shared" si="2"/>
        <v>286</v>
      </c>
      <c r="W17" s="49">
        <f t="shared" si="3"/>
        <v>6.4804849269104988E-3</v>
      </c>
      <c r="X17" s="44">
        <f t="shared" si="4"/>
        <v>2032.0132067098427</v>
      </c>
      <c r="Y17" s="44">
        <f t="shared" si="5"/>
        <v>1144</v>
      </c>
      <c r="Z17" s="44">
        <f t="shared" si="6"/>
        <v>5629.7468255992635</v>
      </c>
      <c r="AA17" s="50">
        <f t="shared" si="7"/>
        <v>7176.013206709843</v>
      </c>
      <c r="AB17" s="51">
        <f t="shared" si="8"/>
        <v>5262.9212167890655</v>
      </c>
      <c r="AC17" s="44">
        <f t="shared" si="9"/>
        <v>6708.435268495693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8.327477491955495</v>
      </c>
      <c r="AG17" s="44">
        <f t="shared" si="11"/>
        <v>8327.4774919554948</v>
      </c>
      <c r="AH17" s="52">
        <f>HLOOKUP(I17,GasAvoidedCostsWOCC!$A$5:$Q$50,T17+1,FALSE)</f>
        <v>8.327477491955495</v>
      </c>
      <c r="AI17" s="44">
        <f t="shared" si="12"/>
        <v>0</v>
      </c>
      <c r="AJ17" s="44">
        <f t="shared" si="13"/>
        <v>8327.4774919554948</v>
      </c>
      <c r="AK17" s="44">
        <f>HLOOKUP(I17,GasAvoidedCostsWOCC!$A$5:$Q$50,G17+1,FALSE)*J17*L17</f>
        <v>0</v>
      </c>
      <c r="AL17" s="44">
        <f t="shared" si="14"/>
        <v>8327.4774919554948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8327.4774919554948</v>
      </c>
      <c r="AN17" s="48">
        <f t="shared" si="15"/>
        <v>9160.2252411510453</v>
      </c>
      <c r="AO17" s="47">
        <f t="shared" si="16"/>
        <v>1.5822918772544594</v>
      </c>
      <c r="AP17" s="47">
        <f t="shared" si="17"/>
        <v>1.3654786659669365</v>
      </c>
    </row>
    <row r="18" spans="1:42" ht="13.5" customHeight="1">
      <c r="A18" s="59">
        <f>A6+A8</f>
        <v>868723.08000000007</v>
      </c>
      <c r="B18" s="97" t="s">
        <v>31</v>
      </c>
      <c r="C18" s="98">
        <v>18231027</v>
      </c>
      <c r="D18" s="61" t="s">
        <v>164</v>
      </c>
      <c r="E18" s="38" t="s">
        <v>1185</v>
      </c>
      <c r="F18" s="39" t="s">
        <v>1186</v>
      </c>
      <c r="G18" s="39"/>
      <c r="H18" s="39"/>
      <c r="I18" s="40"/>
      <c r="J18" s="41">
        <v>1</v>
      </c>
      <c r="K18" s="41">
        <v>0</v>
      </c>
      <c r="L18" s="41"/>
      <c r="M18" s="42">
        <v>25</v>
      </c>
      <c r="N18" s="42">
        <v>25</v>
      </c>
      <c r="O18" s="43">
        <v>0</v>
      </c>
      <c r="P18" s="44">
        <v>25</v>
      </c>
      <c r="Q18" s="44">
        <v>25</v>
      </c>
      <c r="R18" s="45">
        <v>0</v>
      </c>
      <c r="S18" s="46">
        <v>0</v>
      </c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25</v>
      </c>
      <c r="AB18" s="51">
        <f t="shared" si="8"/>
        <v>0</v>
      </c>
      <c r="AC18" s="44">
        <f t="shared" si="9"/>
        <v>23.371038608955779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>
        <f t="shared" si="17"/>
        <v>0</v>
      </c>
    </row>
    <row r="19" spans="1:42" ht="13.5" customHeight="1">
      <c r="A19" s="58" t="s">
        <v>231</v>
      </c>
      <c r="B19" s="97" t="s">
        <v>31</v>
      </c>
      <c r="C19" s="98">
        <v>18231027</v>
      </c>
      <c r="D19" s="61" t="s">
        <v>164</v>
      </c>
      <c r="E19" s="38" t="s">
        <v>1750</v>
      </c>
      <c r="F19" s="39" t="s">
        <v>1751</v>
      </c>
      <c r="G19" s="39"/>
      <c r="H19" s="39"/>
      <c r="I19" s="40"/>
      <c r="J19" s="41">
        <v>1</v>
      </c>
      <c r="K19" s="41">
        <v>0</v>
      </c>
      <c r="L19" s="41"/>
      <c r="M19" s="42">
        <v>50</v>
      </c>
      <c r="N19" s="42">
        <v>50</v>
      </c>
      <c r="O19" s="43">
        <v>0</v>
      </c>
      <c r="P19" s="44">
        <v>50</v>
      </c>
      <c r="Q19" s="44">
        <v>50</v>
      </c>
      <c r="R19" s="45">
        <v>0</v>
      </c>
      <c r="S19" s="46">
        <v>0</v>
      </c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50</v>
      </c>
      <c r="AB19" s="51">
        <f t="shared" si="8"/>
        <v>0</v>
      </c>
      <c r="AC19" s="44">
        <f t="shared" si="9"/>
        <v>46.742077217911557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>
        <f t="shared" si="17"/>
        <v>0</v>
      </c>
    </row>
    <row r="20" spans="1:42" ht="13.5" customHeight="1">
      <c r="A20" s="59">
        <f>A8+SUM(Q5:Q906)</f>
        <v>669960.20000000007</v>
      </c>
      <c r="B20" s="97" t="s">
        <v>31</v>
      </c>
      <c r="C20" s="98">
        <v>18231027</v>
      </c>
      <c r="D20" s="61" t="s">
        <v>164</v>
      </c>
      <c r="E20" s="38" t="s">
        <v>1752</v>
      </c>
      <c r="F20" s="39" t="s">
        <v>1751</v>
      </c>
      <c r="G20" s="39"/>
      <c r="H20" s="39"/>
      <c r="I20" s="40"/>
      <c r="J20" s="41">
        <v>10</v>
      </c>
      <c r="K20" s="41">
        <v>0</v>
      </c>
      <c r="L20" s="41"/>
      <c r="M20" s="42">
        <v>50</v>
      </c>
      <c r="N20" s="42">
        <v>0</v>
      </c>
      <c r="O20" s="43">
        <v>0</v>
      </c>
      <c r="P20" s="44">
        <v>500</v>
      </c>
      <c r="Q20" s="44">
        <v>0</v>
      </c>
      <c r="R20" s="45">
        <v>0</v>
      </c>
      <c r="S20" s="46">
        <v>0</v>
      </c>
      <c r="T20" s="39">
        <f t="shared" si="0"/>
        <v>0</v>
      </c>
      <c r="U20" s="47">
        <f t="shared" si="1"/>
        <v>0</v>
      </c>
      <c r="V20" s="48">
        <f t="shared" si="2"/>
        <v>-50</v>
      </c>
      <c r="W20" s="49">
        <f t="shared" si="3"/>
        <v>0</v>
      </c>
      <c r="X20" s="44">
        <f t="shared" si="4"/>
        <v>0</v>
      </c>
      <c r="Y20" s="44">
        <f t="shared" si="5"/>
        <v>-500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97" t="s">
        <v>31</v>
      </c>
      <c r="C21" s="98">
        <v>18231027</v>
      </c>
      <c r="D21" s="61" t="s">
        <v>164</v>
      </c>
      <c r="E21" s="38" t="s">
        <v>1753</v>
      </c>
      <c r="F21" s="39" t="s">
        <v>1754</v>
      </c>
      <c r="G21" s="39"/>
      <c r="H21" s="39"/>
      <c r="I21" s="40"/>
      <c r="J21" s="41">
        <v>29</v>
      </c>
      <c r="K21" s="41">
        <v>0</v>
      </c>
      <c r="L21" s="41"/>
      <c r="M21" s="42">
        <v>50</v>
      </c>
      <c r="N21" s="42">
        <v>50</v>
      </c>
      <c r="O21" s="43">
        <v>0</v>
      </c>
      <c r="P21" s="44">
        <v>1450</v>
      </c>
      <c r="Q21" s="44">
        <v>1450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1450</v>
      </c>
      <c r="AB21" s="51">
        <f t="shared" si="8"/>
        <v>0</v>
      </c>
      <c r="AC21" s="44">
        <f t="shared" si="9"/>
        <v>1355.5202393194352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>
        <f t="shared" si="17"/>
        <v>0</v>
      </c>
    </row>
    <row r="22" spans="1:42" ht="13.5" customHeight="1">
      <c r="A22" s="60">
        <f>(SUM(AM5:AM1000)/(SUM(AB5:AB1000)))</f>
        <v>1.5952176493758452</v>
      </c>
      <c r="B22" s="97" t="s">
        <v>31</v>
      </c>
      <c r="C22" s="98">
        <v>18231027</v>
      </c>
      <c r="D22" s="61" t="s">
        <v>164</v>
      </c>
      <c r="E22" s="38" t="s">
        <v>1755</v>
      </c>
      <c r="F22" s="39" t="s">
        <v>1754</v>
      </c>
      <c r="G22" s="39"/>
      <c r="H22" s="39"/>
      <c r="I22" s="40"/>
      <c r="J22" s="41">
        <v>123</v>
      </c>
      <c r="K22" s="41">
        <v>0</v>
      </c>
      <c r="L22" s="41"/>
      <c r="M22" s="42">
        <v>50</v>
      </c>
      <c r="N22" s="42">
        <v>0</v>
      </c>
      <c r="O22" s="43">
        <v>0</v>
      </c>
      <c r="P22" s="44">
        <v>6150</v>
      </c>
      <c r="Q22" s="44">
        <v>0</v>
      </c>
      <c r="R22" s="45">
        <v>0</v>
      </c>
      <c r="S22" s="46">
        <v>0</v>
      </c>
      <c r="T22" s="39">
        <f t="shared" si="0"/>
        <v>0</v>
      </c>
      <c r="U22" s="47">
        <f t="shared" si="1"/>
        <v>0</v>
      </c>
      <c r="V22" s="48">
        <f t="shared" si="2"/>
        <v>-50</v>
      </c>
      <c r="W22" s="49">
        <f t="shared" si="3"/>
        <v>0</v>
      </c>
      <c r="X22" s="44">
        <f t="shared" si="4"/>
        <v>0</v>
      </c>
      <c r="Y22" s="44">
        <f t="shared" si="5"/>
        <v>-6150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97" t="s">
        <v>31</v>
      </c>
      <c r="C23" s="98">
        <v>18231027</v>
      </c>
      <c r="D23" s="61" t="s">
        <v>164</v>
      </c>
      <c r="E23" s="38" t="s">
        <v>1756</v>
      </c>
      <c r="F23" s="39" t="s">
        <v>1757</v>
      </c>
      <c r="G23" s="39"/>
      <c r="H23" s="39"/>
      <c r="I23" s="40"/>
      <c r="J23" s="41">
        <v>16</v>
      </c>
      <c r="K23" s="41">
        <v>0</v>
      </c>
      <c r="L23" s="41"/>
      <c r="M23" s="42">
        <v>50</v>
      </c>
      <c r="N23" s="42">
        <v>50</v>
      </c>
      <c r="O23" s="43">
        <v>0</v>
      </c>
      <c r="P23" s="44">
        <v>800</v>
      </c>
      <c r="Q23" s="44">
        <v>800</v>
      </c>
      <c r="R23" s="45">
        <v>0</v>
      </c>
      <c r="S23" s="46">
        <v>0</v>
      </c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800</v>
      </c>
      <c r="AB23" s="51">
        <f t="shared" si="8"/>
        <v>0</v>
      </c>
      <c r="AC23" s="44">
        <f t="shared" si="9"/>
        <v>747.87323548658492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>
        <f t="shared" si="17"/>
        <v>0</v>
      </c>
    </row>
    <row r="24" spans="1:42" ht="13.5" customHeight="1">
      <c r="A24" s="60">
        <f>(SUM(AN5:AN1000)/SUM(AC5:AC1000))</f>
        <v>7.1215523413297142</v>
      </c>
      <c r="B24" s="97" t="s">
        <v>31</v>
      </c>
      <c r="C24" s="98">
        <v>18231027</v>
      </c>
      <c r="D24" s="61" t="s">
        <v>164</v>
      </c>
      <c r="E24" s="38" t="s">
        <v>1758</v>
      </c>
      <c r="F24" s="39" t="s">
        <v>1757</v>
      </c>
      <c r="G24" s="39"/>
      <c r="H24" s="39"/>
      <c r="I24" s="40"/>
      <c r="J24" s="41">
        <v>17</v>
      </c>
      <c r="K24" s="41">
        <v>0</v>
      </c>
      <c r="L24" s="41"/>
      <c r="M24" s="42">
        <v>50</v>
      </c>
      <c r="N24" s="42">
        <v>0</v>
      </c>
      <c r="O24" s="43">
        <v>0</v>
      </c>
      <c r="P24" s="44">
        <v>850</v>
      </c>
      <c r="Q24" s="44">
        <v>0</v>
      </c>
      <c r="R24" s="45">
        <v>0</v>
      </c>
      <c r="S24" s="46">
        <v>0</v>
      </c>
      <c r="T24" s="39">
        <f t="shared" si="0"/>
        <v>0</v>
      </c>
      <c r="U24" s="47">
        <f t="shared" si="1"/>
        <v>0</v>
      </c>
      <c r="V24" s="48">
        <f t="shared" si="2"/>
        <v>-50</v>
      </c>
      <c r="W24" s="49">
        <f t="shared" si="3"/>
        <v>0</v>
      </c>
      <c r="X24" s="44">
        <f t="shared" si="4"/>
        <v>0</v>
      </c>
      <c r="Y24" s="44">
        <f t="shared" si="5"/>
        <v>-850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 t="s">
        <v>31</v>
      </c>
      <c r="C25" s="98">
        <v>18231027</v>
      </c>
      <c r="D25" s="61" t="s">
        <v>164</v>
      </c>
      <c r="E25" s="38" t="s">
        <v>1759</v>
      </c>
      <c r="F25" s="39" t="s">
        <v>1760</v>
      </c>
      <c r="G25" s="39"/>
      <c r="H25" s="39"/>
      <c r="I25" s="40"/>
      <c r="J25" s="41">
        <v>3</v>
      </c>
      <c r="K25" s="41">
        <v>0</v>
      </c>
      <c r="L25" s="41"/>
      <c r="M25" s="42">
        <v>300</v>
      </c>
      <c r="N25" s="42">
        <v>0</v>
      </c>
      <c r="O25" s="43">
        <v>0</v>
      </c>
      <c r="P25" s="44">
        <v>900</v>
      </c>
      <c r="Q25" s="44">
        <v>0</v>
      </c>
      <c r="R25" s="45">
        <v>0</v>
      </c>
      <c r="S25" s="46">
        <v>0</v>
      </c>
      <c r="T25" s="39">
        <f t="shared" ref="T25:T48" si="19">G25+H25</f>
        <v>0</v>
      </c>
      <c r="U25" s="47">
        <f t="shared" ref="U25:U48" si="20">(O25/$A$10)*T25</f>
        <v>0</v>
      </c>
      <c r="V25" s="48">
        <f t="shared" ref="V25:V48" si="21">N25-M25</f>
        <v>-300</v>
      </c>
      <c r="W25" s="49">
        <f t="shared" ref="W25:W48" si="22">(O25/A$10)</f>
        <v>0</v>
      </c>
      <c r="X25" s="44">
        <f t="shared" ref="X25:X48" si="23">W25*A$8</f>
        <v>0</v>
      </c>
      <c r="Y25" s="44">
        <f t="shared" ref="Y25:Y48" si="24">Q25-P25</f>
        <v>-900</v>
      </c>
      <c r="Z25" s="44">
        <f t="shared" ref="Z25:Z48" si="25">X25+(A$6*W25)</f>
        <v>0</v>
      </c>
      <c r="AA25" s="50">
        <f t="shared" ref="AA25:AA48" si="26">Q25+X25</f>
        <v>0</v>
      </c>
      <c r="AB25" s="51">
        <f t="shared" ref="AB25:AB48" si="27">Z25/(1+GasDiscountRate)^1</f>
        <v>0</v>
      </c>
      <c r="AC25" s="44">
        <f t="shared" ref="AC25:AC48" si="28">AA25/(1+GasDiscountRate)^1</f>
        <v>0</v>
      </c>
      <c r="AD25" s="44">
        <f t="shared" ref="AD25:AD48" si="29">-PV(GasDiscountRate,T25,R25)*J25</f>
        <v>0</v>
      </c>
      <c r="AE25" s="44">
        <f t="shared" ref="AE25:AE48" si="30">-PV(GasDiscountRate,T25,S25)*J25</f>
        <v>0</v>
      </c>
      <c r="AF25" s="52" t="e">
        <f>HLOOKUP(I25,GasAvoidedCostsWOCC!$A$5:$G$50,G25+1,FALSE)</f>
        <v>#N/A</v>
      </c>
      <c r="AG25" s="44" t="e">
        <f t="shared" ref="AG25:AG48" si="31">AF25*J25*K25</f>
        <v>#N/A</v>
      </c>
      <c r="AH25" s="52" t="e">
        <f>HLOOKUP(I25,GasAvoidedCostsWOCC!$A$5:$Q$50,T25+1,FALSE)</f>
        <v>#N/A</v>
      </c>
      <c r="AI25" s="44" t="e">
        <f t="shared" ref="AI25:AI48" si="32">AH25*J25*L25</f>
        <v>#N/A</v>
      </c>
      <c r="AJ25" s="44" t="e">
        <f t="shared" ref="AJ25:AJ48" si="33">AG25+AI25</f>
        <v>#N/A</v>
      </c>
      <c r="AK25" s="44" t="e">
        <f>HLOOKUP(I25,GasAvoidedCostsWOCC!$A$5:$Q$50,G25+1,FALSE)*J25*L25</f>
        <v>#N/A</v>
      </c>
      <c r="AL25" s="44" t="e">
        <f t="shared" ref="AL25:AL48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48" si="35">AM25*1.1+AD25+AE25</f>
        <v>0</v>
      </c>
      <c r="AO25" s="47">
        <f t="shared" ref="AO25:AO48" si="36">IFERROR(AM25/AB25,0)</f>
        <v>0</v>
      </c>
      <c r="AP25" s="47" t="e">
        <f t="shared" ref="AP25:AP48" si="37">AN25/AC25</f>
        <v>#DIV/0!</v>
      </c>
    </row>
    <row r="26" spans="1:42" ht="13.5" customHeight="1">
      <c r="B26" s="97" t="s">
        <v>31</v>
      </c>
      <c r="C26" s="98">
        <v>18231027</v>
      </c>
      <c r="D26" s="61" t="s">
        <v>164</v>
      </c>
      <c r="E26" s="38" t="s">
        <v>1761</v>
      </c>
      <c r="F26" s="39" t="s">
        <v>1762</v>
      </c>
      <c r="G26" s="39">
        <v>12</v>
      </c>
      <c r="H26" s="39"/>
      <c r="I26" s="40" t="s">
        <v>272</v>
      </c>
      <c r="J26" s="41">
        <v>2</v>
      </c>
      <c r="K26" s="41">
        <v>505.72</v>
      </c>
      <c r="L26" s="41"/>
      <c r="M26" s="42">
        <v>1500</v>
      </c>
      <c r="N26" s="42">
        <v>1794.78</v>
      </c>
      <c r="O26" s="43">
        <v>1011.44</v>
      </c>
      <c r="P26" s="44">
        <v>3000</v>
      </c>
      <c r="Q26" s="44">
        <v>3589.56</v>
      </c>
      <c r="R26" s="45">
        <v>0</v>
      </c>
      <c r="S26" s="46">
        <v>0</v>
      </c>
      <c r="T26" s="39">
        <f t="shared" si="19"/>
        <v>12</v>
      </c>
      <c r="U26" s="47">
        <f t="shared" si="20"/>
        <v>7.8655460093692259E-2</v>
      </c>
      <c r="V26" s="48">
        <f t="shared" si="21"/>
        <v>294.77999999999997</v>
      </c>
      <c r="W26" s="49">
        <f t="shared" si="22"/>
        <v>6.5546216744743549E-3</v>
      </c>
      <c r="X26" s="44">
        <f t="shared" si="23"/>
        <v>2055.2594377946034</v>
      </c>
      <c r="Y26" s="44">
        <f t="shared" si="24"/>
        <v>589.55999999999995</v>
      </c>
      <c r="Z26" s="44">
        <f t="shared" si="25"/>
        <v>5694.1511292841196</v>
      </c>
      <c r="AA26" s="50">
        <f t="shared" si="26"/>
        <v>5644.8194377946038</v>
      </c>
      <c r="AB26" s="51">
        <f t="shared" si="27"/>
        <v>5323.1290355091323</v>
      </c>
      <c r="AC26" s="44">
        <f t="shared" si="28"/>
        <v>5277.0117208512702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8.327477491955495</v>
      </c>
      <c r="AG26" s="44">
        <f t="shared" si="31"/>
        <v>8422.7438344634666</v>
      </c>
      <c r="AH26" s="52">
        <f>HLOOKUP(I26,GasAvoidedCostsWOCC!$A$5:$Q$50,T26+1,FALSE)</f>
        <v>8.327477491955495</v>
      </c>
      <c r="AI26" s="44">
        <f t="shared" si="32"/>
        <v>0</v>
      </c>
      <c r="AJ26" s="44">
        <f t="shared" si="33"/>
        <v>8422.7438344634666</v>
      </c>
      <c r="AK26" s="44">
        <f>HLOOKUP(I26,GasAvoidedCostsWOCC!$A$5:$Q$50,G26+1,FALSE)*J26*L26</f>
        <v>0</v>
      </c>
      <c r="AL26" s="44">
        <f t="shared" si="34"/>
        <v>8422.7438344634666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8422.7438344634666</v>
      </c>
      <c r="AN26" s="48">
        <f t="shared" si="35"/>
        <v>9265.0182179098138</v>
      </c>
      <c r="AO26" s="47">
        <f t="shared" si="36"/>
        <v>1.5822918772544596</v>
      </c>
      <c r="AP26" s="47">
        <f t="shared" si="37"/>
        <v>1.755731976357106</v>
      </c>
    </row>
    <row r="27" spans="1:42" ht="13.5" customHeight="1">
      <c r="B27" s="97" t="s">
        <v>31</v>
      </c>
      <c r="C27" s="98">
        <v>18231027</v>
      </c>
      <c r="D27" s="61" t="s">
        <v>164</v>
      </c>
      <c r="E27" s="38" t="s">
        <v>1763</v>
      </c>
      <c r="F27" s="39" t="s">
        <v>1764</v>
      </c>
      <c r="G27" s="39">
        <v>12</v>
      </c>
      <c r="H27" s="39"/>
      <c r="I27" s="40" t="s">
        <v>272</v>
      </c>
      <c r="J27" s="41">
        <v>14</v>
      </c>
      <c r="K27" s="41">
        <v>812</v>
      </c>
      <c r="L27" s="41"/>
      <c r="M27" s="42">
        <v>2000</v>
      </c>
      <c r="N27" s="42">
        <v>2648</v>
      </c>
      <c r="O27" s="43">
        <v>11368</v>
      </c>
      <c r="P27" s="44">
        <v>28000</v>
      </c>
      <c r="Q27" s="44">
        <v>5296</v>
      </c>
      <c r="R27" s="45">
        <v>0</v>
      </c>
      <c r="S27" s="46">
        <v>0</v>
      </c>
      <c r="T27" s="39">
        <f t="shared" si="19"/>
        <v>12</v>
      </c>
      <c r="U27" s="47">
        <f t="shared" si="20"/>
        <v>0.88404183178942264</v>
      </c>
      <c r="V27" s="48">
        <f t="shared" si="21"/>
        <v>648</v>
      </c>
      <c r="W27" s="49">
        <f t="shared" si="22"/>
        <v>7.3670152649118553E-2</v>
      </c>
      <c r="X27" s="44">
        <f t="shared" si="23"/>
        <v>23099.926133877492</v>
      </c>
      <c r="Y27" s="44">
        <f t="shared" si="24"/>
        <v>-22704</v>
      </c>
      <c r="Z27" s="44">
        <f t="shared" si="25"/>
        <v>63998.961913412437</v>
      </c>
      <c r="AA27" s="50">
        <f t="shared" si="26"/>
        <v>28395.926133877492</v>
      </c>
      <c r="AB27" s="51">
        <f t="shared" si="27"/>
        <v>59828.888392458102</v>
      </c>
      <c r="AC27" s="44">
        <f t="shared" si="28"/>
        <v>26545.691440476294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8.327477491955495</v>
      </c>
      <c r="AG27" s="44">
        <f t="shared" si="31"/>
        <v>94666.764128550072</v>
      </c>
      <c r="AH27" s="52">
        <f>HLOOKUP(I27,GasAvoidedCostsWOCC!$A$5:$Q$50,T27+1,FALSE)</f>
        <v>8.327477491955495</v>
      </c>
      <c r="AI27" s="44">
        <f t="shared" si="32"/>
        <v>0</v>
      </c>
      <c r="AJ27" s="44">
        <f t="shared" si="33"/>
        <v>94666.764128550072</v>
      </c>
      <c r="AK27" s="44">
        <f>HLOOKUP(I27,GasAvoidedCostsWOCC!$A$5:$Q$50,G27+1,FALSE)*J27*L27</f>
        <v>0</v>
      </c>
      <c r="AL27" s="44">
        <f t="shared" si="34"/>
        <v>94666.764128550072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94666.764128550058</v>
      </c>
      <c r="AN27" s="48">
        <f t="shared" si="35"/>
        <v>104133.44054140507</v>
      </c>
      <c r="AO27" s="47">
        <f t="shared" si="36"/>
        <v>1.5822918772544592</v>
      </c>
      <c r="AP27" s="47">
        <f t="shared" si="37"/>
        <v>3.9228000813203403</v>
      </c>
    </row>
    <row r="28" spans="1:42" ht="13.5" customHeight="1">
      <c r="B28" s="97" t="s">
        <v>31</v>
      </c>
      <c r="C28" s="98">
        <v>18231027</v>
      </c>
      <c r="D28" s="61" t="s">
        <v>164</v>
      </c>
      <c r="E28" s="38" t="s">
        <v>1765</v>
      </c>
      <c r="F28" s="39" t="s">
        <v>1766</v>
      </c>
      <c r="G28" s="39">
        <v>12</v>
      </c>
      <c r="H28" s="39"/>
      <c r="I28" s="40" t="s">
        <v>272</v>
      </c>
      <c r="J28" s="41">
        <v>11</v>
      </c>
      <c r="K28" s="41">
        <v>406</v>
      </c>
      <c r="L28" s="41"/>
      <c r="M28" s="42">
        <v>1000</v>
      </c>
      <c r="N28" s="42">
        <v>1324</v>
      </c>
      <c r="O28" s="43">
        <v>4466</v>
      </c>
      <c r="P28" s="44">
        <v>11000</v>
      </c>
      <c r="Q28" s="44">
        <v>14564</v>
      </c>
      <c r="R28" s="45">
        <v>0</v>
      </c>
      <c r="S28" s="46">
        <v>0</v>
      </c>
      <c r="T28" s="39">
        <f t="shared" si="19"/>
        <v>12</v>
      </c>
      <c r="U28" s="47">
        <f t="shared" si="20"/>
        <v>0.34730214820298744</v>
      </c>
      <c r="V28" s="48">
        <f t="shared" si="21"/>
        <v>324</v>
      </c>
      <c r="W28" s="49">
        <f t="shared" si="22"/>
        <v>2.8941845683582289E-2</v>
      </c>
      <c r="X28" s="44">
        <f t="shared" si="23"/>
        <v>9074.9709811661578</v>
      </c>
      <c r="Y28" s="44">
        <f t="shared" si="24"/>
        <v>3564</v>
      </c>
      <c r="Z28" s="44">
        <f t="shared" si="25"/>
        <v>25142.449323126311</v>
      </c>
      <c r="AA28" s="50">
        <f t="shared" si="26"/>
        <v>23638.97098116616</v>
      </c>
      <c r="AB28" s="51">
        <f t="shared" si="27"/>
        <v>23504.206154179967</v>
      </c>
      <c r="AC28" s="44">
        <f t="shared" si="28"/>
        <v>22098.692139072784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8.327477491955495</v>
      </c>
      <c r="AG28" s="44">
        <f t="shared" si="31"/>
        <v>37190.514479073245</v>
      </c>
      <c r="AH28" s="52">
        <f>HLOOKUP(I28,GasAvoidedCostsWOCC!$A$5:$Q$50,T28+1,FALSE)</f>
        <v>8.327477491955495</v>
      </c>
      <c r="AI28" s="44">
        <f t="shared" si="32"/>
        <v>0</v>
      </c>
      <c r="AJ28" s="44">
        <f t="shared" si="33"/>
        <v>37190.514479073245</v>
      </c>
      <c r="AK28" s="44">
        <f>HLOOKUP(I28,GasAvoidedCostsWOCC!$A$5:$Q$50,G28+1,FALSE)*J28*L28</f>
        <v>0</v>
      </c>
      <c r="AL28" s="44">
        <f t="shared" si="34"/>
        <v>37190.514479073245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37190.514479073237</v>
      </c>
      <c r="AN28" s="48">
        <f t="shared" si="35"/>
        <v>40909.565926980562</v>
      </c>
      <c r="AO28" s="47">
        <f t="shared" si="36"/>
        <v>1.5822918772544594</v>
      </c>
      <c r="AP28" s="47">
        <f t="shared" si="37"/>
        <v>1.8512211342429716</v>
      </c>
    </row>
    <row r="29" spans="1:42">
      <c r="B29" s="97" t="s">
        <v>31</v>
      </c>
      <c r="C29" s="98">
        <v>18231027</v>
      </c>
      <c r="D29" s="61" t="s">
        <v>164</v>
      </c>
      <c r="E29" s="38" t="s">
        <v>1767</v>
      </c>
      <c r="F29" s="39" t="s">
        <v>1768</v>
      </c>
      <c r="G29" s="39">
        <v>12</v>
      </c>
      <c r="H29" s="39"/>
      <c r="I29" s="40" t="s">
        <v>272</v>
      </c>
      <c r="J29" s="41">
        <v>3</v>
      </c>
      <c r="K29" s="41">
        <v>3271</v>
      </c>
      <c r="L29" s="41"/>
      <c r="M29" s="42">
        <v>2500</v>
      </c>
      <c r="N29" s="42">
        <v>2709</v>
      </c>
      <c r="O29" s="43">
        <v>9813</v>
      </c>
      <c r="P29" s="44">
        <v>7500</v>
      </c>
      <c r="Q29" s="44">
        <v>8127</v>
      </c>
      <c r="R29" s="45">
        <v>1887.14</v>
      </c>
      <c r="S29" s="46">
        <v>0</v>
      </c>
      <c r="T29" s="39">
        <f t="shared" si="19"/>
        <v>12</v>
      </c>
      <c r="U29" s="47">
        <f t="shared" si="20"/>
        <v>0.76311598305327255</v>
      </c>
      <c r="V29" s="48">
        <f t="shared" si="21"/>
        <v>209</v>
      </c>
      <c r="W29" s="49">
        <f t="shared" si="22"/>
        <v>6.3592998587772717E-2</v>
      </c>
      <c r="X29" s="44">
        <f t="shared" si="23"/>
        <v>19940.145597443683</v>
      </c>
      <c r="Y29" s="44">
        <f t="shared" si="24"/>
        <v>627</v>
      </c>
      <c r="Z29" s="44">
        <f t="shared" si="25"/>
        <v>55244.705599605571</v>
      </c>
      <c r="AA29" s="50">
        <f t="shared" si="26"/>
        <v>28067.145597443683</v>
      </c>
      <c r="AB29" s="51">
        <f t="shared" si="27"/>
        <v>51645.045900351099</v>
      </c>
      <c r="AC29" s="44">
        <f t="shared" si="28"/>
        <v>26238.333736041583</v>
      </c>
      <c r="AD29" s="44">
        <f t="shared" si="29"/>
        <v>45038.86576116339</v>
      </c>
      <c r="AE29" s="44">
        <f t="shared" si="30"/>
        <v>0</v>
      </c>
      <c r="AF29" s="52">
        <f>HLOOKUP(I29,GasAvoidedCostsWOCC!$A$5:$G$50,G29+1,FALSE)</f>
        <v>8.327477491955495</v>
      </c>
      <c r="AG29" s="44">
        <f t="shared" si="31"/>
        <v>81717.536628559275</v>
      </c>
      <c r="AH29" s="52">
        <f>HLOOKUP(I29,GasAvoidedCostsWOCC!$A$5:$Q$50,T29+1,FALSE)</f>
        <v>8.327477491955495</v>
      </c>
      <c r="AI29" s="44">
        <f t="shared" si="32"/>
        <v>0</v>
      </c>
      <c r="AJ29" s="44">
        <f t="shared" si="33"/>
        <v>81717.536628559275</v>
      </c>
      <c r="AK29" s="44">
        <f>HLOOKUP(I29,GasAvoidedCostsWOCC!$A$5:$Q$50,G29+1,FALSE)*J29*L29</f>
        <v>0</v>
      </c>
      <c r="AL29" s="44">
        <f t="shared" si="34"/>
        <v>81717.536628559275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81717.536628559261</v>
      </c>
      <c r="AN29" s="48">
        <f t="shared" si="35"/>
        <v>134928.15605257859</v>
      </c>
      <c r="AO29" s="47">
        <f t="shared" si="36"/>
        <v>1.5822918772544594</v>
      </c>
      <c r="AP29" s="47">
        <f t="shared" si="37"/>
        <v>5.1424056653124337</v>
      </c>
    </row>
    <row r="30" spans="1:42">
      <c r="B30" s="97" t="s">
        <v>31</v>
      </c>
      <c r="C30" s="98">
        <v>18231027</v>
      </c>
      <c r="D30" s="61" t="s">
        <v>164</v>
      </c>
      <c r="E30" s="38" t="s">
        <v>1769</v>
      </c>
      <c r="F30" s="39" t="s">
        <v>1770</v>
      </c>
      <c r="G30" s="39"/>
      <c r="H30" s="39"/>
      <c r="I30" s="40"/>
      <c r="J30" s="41">
        <v>7</v>
      </c>
      <c r="K30" s="41">
        <v>0</v>
      </c>
      <c r="L30" s="41"/>
      <c r="M30" s="42">
        <v>100</v>
      </c>
      <c r="N30" s="42">
        <v>0</v>
      </c>
      <c r="O30" s="43">
        <v>0</v>
      </c>
      <c r="P30" s="44">
        <v>700</v>
      </c>
      <c r="Q30" s="44">
        <v>0</v>
      </c>
      <c r="R30" s="45">
        <v>0</v>
      </c>
      <c r="S30" s="46">
        <v>0</v>
      </c>
      <c r="T30" s="39">
        <f t="shared" si="19"/>
        <v>0</v>
      </c>
      <c r="U30" s="47">
        <f t="shared" si="20"/>
        <v>0</v>
      </c>
      <c r="V30" s="48">
        <f t="shared" si="21"/>
        <v>-100</v>
      </c>
      <c r="W30" s="49">
        <f t="shared" si="22"/>
        <v>0</v>
      </c>
      <c r="X30" s="44">
        <f t="shared" si="23"/>
        <v>0</v>
      </c>
      <c r="Y30" s="44">
        <f t="shared" si="24"/>
        <v>-700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 t="s">
        <v>31</v>
      </c>
      <c r="C31" s="98">
        <v>18231027</v>
      </c>
      <c r="D31" s="61" t="s">
        <v>164</v>
      </c>
      <c r="E31" s="38" t="s">
        <v>1217</v>
      </c>
      <c r="F31" s="39" t="s">
        <v>1218</v>
      </c>
      <c r="G31" s="39">
        <v>15</v>
      </c>
      <c r="H31" s="39"/>
      <c r="I31" s="40" t="s">
        <v>272</v>
      </c>
      <c r="J31" s="41">
        <v>1</v>
      </c>
      <c r="K31" s="41">
        <v>264</v>
      </c>
      <c r="L31" s="41"/>
      <c r="M31" s="42">
        <v>200</v>
      </c>
      <c r="N31" s="42">
        <v>259.14</v>
      </c>
      <c r="O31" s="43">
        <v>264</v>
      </c>
      <c r="P31" s="44">
        <v>200</v>
      </c>
      <c r="Q31" s="44">
        <v>259.14</v>
      </c>
      <c r="R31" s="45">
        <v>763.14</v>
      </c>
      <c r="S31" s="46">
        <v>0</v>
      </c>
      <c r="T31" s="39">
        <f t="shared" si="19"/>
        <v>15</v>
      </c>
      <c r="U31" s="47">
        <f t="shared" si="20"/>
        <v>2.5662720310565573E-2</v>
      </c>
      <c r="V31" s="48">
        <f t="shared" si="21"/>
        <v>59.139999999999986</v>
      </c>
      <c r="W31" s="49">
        <f t="shared" si="22"/>
        <v>1.7108480207043717E-3</v>
      </c>
      <c r="X31" s="44">
        <f t="shared" si="23"/>
        <v>536.4514865713985</v>
      </c>
      <c r="Y31" s="44">
        <f t="shared" si="24"/>
        <v>59.139999999999986</v>
      </c>
      <c r="Z31" s="44">
        <f t="shared" si="25"/>
        <v>1486.2531619582057</v>
      </c>
      <c r="AA31" s="50">
        <f t="shared" si="26"/>
        <v>795.59148657139849</v>
      </c>
      <c r="AB31" s="51">
        <f t="shared" si="27"/>
        <v>1389.4112012323133</v>
      </c>
      <c r="AC31" s="44">
        <f t="shared" si="28"/>
        <v>743.75197398466707</v>
      </c>
      <c r="AD31" s="44">
        <f t="shared" si="29"/>
        <v>6963.8030501703252</v>
      </c>
      <c r="AE31" s="44">
        <f t="shared" si="30"/>
        <v>0</v>
      </c>
      <c r="AF31" s="52">
        <f>HLOOKUP(I31,GasAvoidedCostsWOCC!$A$5:$G$50,G31+1,FALSE)</f>
        <v>10.126781237717944</v>
      </c>
      <c r="AG31" s="44">
        <f t="shared" si="31"/>
        <v>2673.4702467575371</v>
      </c>
      <c r="AH31" s="52">
        <f>HLOOKUP(I31,GasAvoidedCostsWOCC!$A$5:$Q$50,T31+1,FALSE)</f>
        <v>10.126781237717944</v>
      </c>
      <c r="AI31" s="44">
        <f t="shared" si="32"/>
        <v>0</v>
      </c>
      <c r="AJ31" s="44">
        <f t="shared" si="33"/>
        <v>2673.4702467575371</v>
      </c>
      <c r="AK31" s="44">
        <f>HLOOKUP(I31,GasAvoidedCostsWOCC!$A$5:$Q$50,G31+1,FALSE)*J31*L31</f>
        <v>0</v>
      </c>
      <c r="AL31" s="44">
        <f t="shared" si="34"/>
        <v>2673.4702467575371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2673.4702467575371</v>
      </c>
      <c r="AN31" s="48">
        <f t="shared" si="35"/>
        <v>9904.6203216036156</v>
      </c>
      <c r="AO31" s="47">
        <f t="shared" si="36"/>
        <v>1.9241749630248777</v>
      </c>
      <c r="AP31" s="47">
        <f t="shared" si="37"/>
        <v>13.317101221983185</v>
      </c>
    </row>
    <row r="32" spans="1:42">
      <c r="B32" s="97" t="s">
        <v>31</v>
      </c>
      <c r="C32" s="98">
        <v>18231027</v>
      </c>
      <c r="D32" s="61" t="s">
        <v>164</v>
      </c>
      <c r="E32" s="38" t="s">
        <v>1771</v>
      </c>
      <c r="F32" s="39" t="s">
        <v>1772</v>
      </c>
      <c r="G32" s="39">
        <v>15</v>
      </c>
      <c r="H32" s="39"/>
      <c r="I32" s="40" t="s">
        <v>272</v>
      </c>
      <c r="J32" s="41">
        <v>8</v>
      </c>
      <c r="K32" s="41">
        <v>599</v>
      </c>
      <c r="L32" s="41"/>
      <c r="M32" s="42">
        <v>2500</v>
      </c>
      <c r="N32" s="42">
        <v>2659</v>
      </c>
      <c r="O32" s="43">
        <v>4792</v>
      </c>
      <c r="P32" s="44">
        <v>20000</v>
      </c>
      <c r="Q32" s="44">
        <v>21272</v>
      </c>
      <c r="R32" s="45">
        <v>1755.23</v>
      </c>
      <c r="S32" s="46">
        <v>0</v>
      </c>
      <c r="T32" s="39">
        <f t="shared" si="19"/>
        <v>15</v>
      </c>
      <c r="U32" s="47">
        <f t="shared" si="20"/>
        <v>0.46581725654632666</v>
      </c>
      <c r="V32" s="48">
        <f t="shared" si="21"/>
        <v>159</v>
      </c>
      <c r="W32" s="49">
        <f t="shared" si="22"/>
        <v>3.1054483769755111E-2</v>
      </c>
      <c r="X32" s="44">
        <f t="shared" si="23"/>
        <v>9737.4072865535672</v>
      </c>
      <c r="Y32" s="44">
        <f t="shared" si="24"/>
        <v>1272</v>
      </c>
      <c r="Z32" s="44">
        <f t="shared" si="25"/>
        <v>26977.746788271674</v>
      </c>
      <c r="AA32" s="50">
        <f t="shared" si="26"/>
        <v>31009.407286553567</v>
      </c>
      <c r="AB32" s="51">
        <f t="shared" si="27"/>
        <v>25219.918470853205</v>
      </c>
      <c r="AC32" s="44">
        <f t="shared" si="28"/>
        <v>28988.882197395124</v>
      </c>
      <c r="AD32" s="44">
        <f t="shared" si="29"/>
        <v>128134.56013575975</v>
      </c>
      <c r="AE32" s="44">
        <f t="shared" si="30"/>
        <v>0</v>
      </c>
      <c r="AF32" s="52">
        <f>HLOOKUP(I32,GasAvoidedCostsWOCC!$A$5:$G$50,G32+1,FALSE)</f>
        <v>10.126781237717944</v>
      </c>
      <c r="AG32" s="44">
        <f t="shared" si="31"/>
        <v>48527.535691144389</v>
      </c>
      <c r="AH32" s="52">
        <f>HLOOKUP(I32,GasAvoidedCostsWOCC!$A$5:$Q$50,T32+1,FALSE)</f>
        <v>10.126781237717944</v>
      </c>
      <c r="AI32" s="44">
        <f t="shared" si="32"/>
        <v>0</v>
      </c>
      <c r="AJ32" s="44">
        <f t="shared" si="33"/>
        <v>48527.535691144389</v>
      </c>
      <c r="AK32" s="44">
        <f>HLOOKUP(I32,GasAvoidedCostsWOCC!$A$5:$Q$50,G32+1,FALSE)*J32*L32</f>
        <v>0</v>
      </c>
      <c r="AL32" s="44">
        <f t="shared" si="34"/>
        <v>48527.535691144389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48527.535691144389</v>
      </c>
      <c r="AN32" s="48">
        <f t="shared" si="35"/>
        <v>181514.84939601857</v>
      </c>
      <c r="AO32" s="47">
        <f t="shared" si="36"/>
        <v>1.9241749630248774</v>
      </c>
      <c r="AP32" s="47">
        <f t="shared" si="37"/>
        <v>6.2615332374674697</v>
      </c>
    </row>
    <row r="33" spans="2:42">
      <c r="B33" s="97" t="s">
        <v>31</v>
      </c>
      <c r="C33" s="98">
        <v>18231027</v>
      </c>
      <c r="D33" s="61" t="s">
        <v>164</v>
      </c>
      <c r="E33" s="38" t="s">
        <v>1773</v>
      </c>
      <c r="F33" s="39" t="s">
        <v>1774</v>
      </c>
      <c r="G33" s="39">
        <v>20</v>
      </c>
      <c r="H33" s="39"/>
      <c r="I33" s="40" t="s">
        <v>272</v>
      </c>
      <c r="J33" s="41">
        <v>1</v>
      </c>
      <c r="K33" s="41">
        <v>160</v>
      </c>
      <c r="L33" s="41"/>
      <c r="M33" s="42">
        <v>2300</v>
      </c>
      <c r="N33" s="42">
        <v>2327.69</v>
      </c>
      <c r="O33" s="43">
        <v>160</v>
      </c>
      <c r="P33" s="44">
        <v>2300</v>
      </c>
      <c r="Q33" s="44">
        <v>2327.69</v>
      </c>
      <c r="R33" s="45">
        <v>1853.38</v>
      </c>
      <c r="S33" s="46">
        <v>0</v>
      </c>
      <c r="T33" s="39">
        <f t="shared" si="19"/>
        <v>20</v>
      </c>
      <c r="U33" s="47">
        <f t="shared" si="20"/>
        <v>2.0737551766113596E-2</v>
      </c>
      <c r="V33" s="48">
        <f t="shared" si="21"/>
        <v>27.690000000000055</v>
      </c>
      <c r="W33" s="49">
        <f t="shared" si="22"/>
        <v>1.0368775883056798E-3</v>
      </c>
      <c r="X33" s="44">
        <f t="shared" si="23"/>
        <v>325.12211307357484</v>
      </c>
      <c r="Y33" s="44">
        <f t="shared" si="24"/>
        <v>27.690000000000055</v>
      </c>
      <c r="Z33" s="44">
        <f t="shared" si="25"/>
        <v>900.75949209588225</v>
      </c>
      <c r="AA33" s="50">
        <f t="shared" si="26"/>
        <v>2652.8121130735749</v>
      </c>
      <c r="AB33" s="51">
        <f t="shared" si="27"/>
        <v>842.06739468625051</v>
      </c>
      <c r="AC33" s="44">
        <f t="shared" si="28"/>
        <v>2479.9589726779236</v>
      </c>
      <c r="AD33" s="44">
        <f t="shared" si="29"/>
        <v>19680.599320720405</v>
      </c>
      <c r="AE33" s="44">
        <f t="shared" si="30"/>
        <v>0</v>
      </c>
      <c r="AF33" s="52">
        <f>HLOOKUP(I33,GasAvoidedCostsWOCC!$A$5:$G$50,G33+1,FALSE)</f>
        <v>13.019808647625348</v>
      </c>
      <c r="AG33" s="44">
        <f t="shared" si="31"/>
        <v>2083.1693836200557</v>
      </c>
      <c r="AH33" s="52">
        <f>HLOOKUP(I33,GasAvoidedCostsWOCC!$A$5:$Q$50,T33+1,FALSE)</f>
        <v>13.019808647625348</v>
      </c>
      <c r="AI33" s="44">
        <f t="shared" si="32"/>
        <v>0</v>
      </c>
      <c r="AJ33" s="44">
        <f t="shared" si="33"/>
        <v>2083.1693836200557</v>
      </c>
      <c r="AK33" s="44">
        <f>HLOOKUP(I33,GasAvoidedCostsWOCC!$A$5:$Q$50,G33+1,FALSE)*J33*L33</f>
        <v>0</v>
      </c>
      <c r="AL33" s="44">
        <f t="shared" si="34"/>
        <v>2083.1693836200557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2083.1693836200557</v>
      </c>
      <c r="AN33" s="48">
        <f t="shared" si="35"/>
        <v>21972.085642702466</v>
      </c>
      <c r="AO33" s="47">
        <f t="shared" si="36"/>
        <v>2.4738748902589118</v>
      </c>
      <c r="AP33" s="47">
        <f t="shared" si="37"/>
        <v>8.8598585237789003</v>
      </c>
    </row>
    <row r="34" spans="2:42">
      <c r="B34" s="97" t="s">
        <v>31</v>
      </c>
      <c r="C34" s="98">
        <v>18231027</v>
      </c>
      <c r="D34" s="61" t="s">
        <v>164</v>
      </c>
      <c r="E34" s="38" t="s">
        <v>1775</v>
      </c>
      <c r="F34" s="39" t="s">
        <v>1776</v>
      </c>
      <c r="G34" s="39">
        <v>10</v>
      </c>
      <c r="H34" s="39"/>
      <c r="I34" s="40" t="s">
        <v>272</v>
      </c>
      <c r="J34" s="41">
        <v>3</v>
      </c>
      <c r="K34" s="41">
        <v>41</v>
      </c>
      <c r="L34" s="41"/>
      <c r="M34" s="42">
        <v>25</v>
      </c>
      <c r="N34" s="42">
        <v>42.33</v>
      </c>
      <c r="O34" s="43">
        <v>123</v>
      </c>
      <c r="P34" s="44">
        <v>75</v>
      </c>
      <c r="Q34" s="44">
        <v>126.99</v>
      </c>
      <c r="R34" s="45">
        <v>20.100000000000001</v>
      </c>
      <c r="S34" s="46">
        <v>0</v>
      </c>
      <c r="T34" s="39">
        <f t="shared" si="19"/>
        <v>10</v>
      </c>
      <c r="U34" s="47">
        <f t="shared" si="20"/>
        <v>7.9709964600999141E-3</v>
      </c>
      <c r="V34" s="48">
        <f t="shared" si="21"/>
        <v>17.329999999999998</v>
      </c>
      <c r="W34" s="49">
        <f t="shared" si="22"/>
        <v>7.9709964600999138E-4</v>
      </c>
      <c r="X34" s="44">
        <f t="shared" si="23"/>
        <v>249.93762442531064</v>
      </c>
      <c r="Y34" s="44">
        <f t="shared" si="24"/>
        <v>51.989999999999995</v>
      </c>
      <c r="Z34" s="44">
        <f t="shared" si="25"/>
        <v>692.45885954870948</v>
      </c>
      <c r="AA34" s="50">
        <f t="shared" si="26"/>
        <v>376.92762442531063</v>
      </c>
      <c r="AB34" s="51">
        <f t="shared" si="27"/>
        <v>647.33930966505511</v>
      </c>
      <c r="AC34" s="44">
        <f t="shared" si="28"/>
        <v>352.36760252903673</v>
      </c>
      <c r="AD34" s="44">
        <f t="shared" si="29"/>
        <v>424.10990986703041</v>
      </c>
      <c r="AE34" s="44">
        <f t="shared" si="30"/>
        <v>0</v>
      </c>
      <c r="AF34" s="52">
        <f>HLOOKUP(I34,GasAvoidedCostsWOCC!$A$5:$G$50,G34+1,FALSE)</f>
        <v>7.0792452083475723</v>
      </c>
      <c r="AG34" s="44">
        <f t="shared" si="31"/>
        <v>870.74716062675134</v>
      </c>
      <c r="AH34" s="52">
        <f>HLOOKUP(I34,GasAvoidedCostsWOCC!$A$5:$Q$50,T34+1,FALSE)</f>
        <v>7.0792452083475723</v>
      </c>
      <c r="AI34" s="44">
        <f t="shared" si="32"/>
        <v>0</v>
      </c>
      <c r="AJ34" s="44">
        <f t="shared" si="33"/>
        <v>870.74716062675134</v>
      </c>
      <c r="AK34" s="44">
        <f>HLOOKUP(I34,GasAvoidedCostsWOCC!$A$5:$Q$50,G34+1,FALSE)*J34*L34</f>
        <v>0</v>
      </c>
      <c r="AL34" s="44">
        <f t="shared" si="34"/>
        <v>870.74716062675134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870.74716062675134</v>
      </c>
      <c r="AN34" s="48">
        <f t="shared" si="35"/>
        <v>1381.9317865564569</v>
      </c>
      <c r="AO34" s="47">
        <f t="shared" si="36"/>
        <v>1.3451170779004467</v>
      </c>
      <c r="AP34" s="47">
        <f t="shared" si="37"/>
        <v>3.9218468912520961</v>
      </c>
    </row>
    <row r="35" spans="2:42">
      <c r="B35" s="97" t="s">
        <v>31</v>
      </c>
      <c r="C35" s="98">
        <v>18231027</v>
      </c>
      <c r="D35" s="61" t="s">
        <v>164</v>
      </c>
      <c r="E35" s="38" t="s">
        <v>1777</v>
      </c>
      <c r="F35" s="39" t="s">
        <v>1778</v>
      </c>
      <c r="G35" s="39">
        <v>10</v>
      </c>
      <c r="H35" s="39"/>
      <c r="I35" s="40" t="s">
        <v>272</v>
      </c>
      <c r="J35" s="41">
        <v>1</v>
      </c>
      <c r="K35" s="41">
        <v>96</v>
      </c>
      <c r="L35" s="41"/>
      <c r="M35" s="42">
        <v>200</v>
      </c>
      <c r="N35" s="42">
        <v>232</v>
      </c>
      <c r="O35" s="43">
        <v>96</v>
      </c>
      <c r="P35" s="44">
        <v>200</v>
      </c>
      <c r="Q35" s="44">
        <v>232</v>
      </c>
      <c r="R35" s="45">
        <v>258.63</v>
      </c>
      <c r="S35" s="46">
        <v>0</v>
      </c>
      <c r="T35" s="39">
        <f t="shared" si="19"/>
        <v>10</v>
      </c>
      <c r="U35" s="47">
        <f t="shared" si="20"/>
        <v>6.2212655298340786E-3</v>
      </c>
      <c r="V35" s="48">
        <f t="shared" si="21"/>
        <v>32</v>
      </c>
      <c r="W35" s="49">
        <f t="shared" si="22"/>
        <v>6.2212655298340784E-4</v>
      </c>
      <c r="X35" s="44">
        <f t="shared" si="23"/>
        <v>195.07326784414488</v>
      </c>
      <c r="Y35" s="44">
        <f t="shared" si="24"/>
        <v>32</v>
      </c>
      <c r="Z35" s="44">
        <f t="shared" si="25"/>
        <v>540.45569525752921</v>
      </c>
      <c r="AA35" s="50">
        <f t="shared" si="26"/>
        <v>427.07326784414488</v>
      </c>
      <c r="AB35" s="51">
        <f t="shared" si="27"/>
        <v>505.24043681175016</v>
      </c>
      <c r="AC35" s="44">
        <f t="shared" si="28"/>
        <v>399.24583326553693</v>
      </c>
      <c r="AD35" s="44">
        <f t="shared" si="29"/>
        <v>1819.0306134147606</v>
      </c>
      <c r="AE35" s="44">
        <f t="shared" si="30"/>
        <v>0</v>
      </c>
      <c r="AF35" s="52">
        <f>HLOOKUP(I35,GasAvoidedCostsWOCC!$A$5:$G$50,G35+1,FALSE)</f>
        <v>7.0792452083475723</v>
      </c>
      <c r="AG35" s="44">
        <f t="shared" si="31"/>
        <v>679.60754000136694</v>
      </c>
      <c r="AH35" s="52">
        <f>HLOOKUP(I35,GasAvoidedCostsWOCC!$A$5:$Q$50,T35+1,FALSE)</f>
        <v>7.0792452083475723</v>
      </c>
      <c r="AI35" s="44">
        <f t="shared" si="32"/>
        <v>0</v>
      </c>
      <c r="AJ35" s="44">
        <f t="shared" si="33"/>
        <v>679.60754000136694</v>
      </c>
      <c r="AK35" s="44">
        <f>HLOOKUP(I35,GasAvoidedCostsWOCC!$A$5:$Q$50,G35+1,FALSE)*J35*L35</f>
        <v>0</v>
      </c>
      <c r="AL35" s="44">
        <f t="shared" si="34"/>
        <v>679.60754000136694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679.60754000136694</v>
      </c>
      <c r="AN35" s="48">
        <f t="shared" si="35"/>
        <v>2566.5989074162644</v>
      </c>
      <c r="AO35" s="47">
        <f t="shared" si="36"/>
        <v>1.3451170779004473</v>
      </c>
      <c r="AP35" s="47">
        <f t="shared" si="37"/>
        <v>6.4286178929492523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</sheetData>
  <conditionalFormatting sqref="J5:L48">
    <cfRule type="expression" dxfId="39" priority="4">
      <formula>ISTEXT(J5)</formula>
    </cfRule>
    <cfRule type="notContainsBlanks" dxfId="38" priority="5">
      <formula>LEN(TRIM(J5))&gt;0</formula>
    </cfRule>
  </conditionalFormatting>
  <conditionalFormatting sqref="M5:N48 R5:S48">
    <cfRule type="expression" dxfId="37" priority="2">
      <formula>ISTEXT(M5)</formula>
    </cfRule>
  </conditionalFormatting>
  <conditionalFormatting sqref="M5:N48 R5:S48">
    <cfRule type="notContainsBlanks" dxfId="36" priority="3">
      <formula>LEN(TRIM(M5))&gt;0</formula>
    </cfRule>
  </conditionalFormatting>
  <conditionalFormatting sqref="R5:S48">
    <cfRule type="expression" dxfId="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/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18231029</v>
      </c>
      <c r="D2" s="20" t="s">
        <v>165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</v>
      </c>
      <c r="C5" s="98">
        <v>18231029</v>
      </c>
      <c r="D5" s="61" t="s">
        <v>165</v>
      </c>
      <c r="E5" s="38" t="s">
        <v>1235</v>
      </c>
      <c r="F5" s="39" t="s">
        <v>1236</v>
      </c>
      <c r="G5" s="39">
        <v>15</v>
      </c>
      <c r="H5" s="39"/>
      <c r="I5" s="40" t="s">
        <v>270</v>
      </c>
      <c r="J5" s="41">
        <v>30</v>
      </c>
      <c r="K5" s="41">
        <v>15.2</v>
      </c>
      <c r="L5" s="41"/>
      <c r="M5" s="42">
        <v>50</v>
      </c>
      <c r="N5" s="42">
        <v>387.91</v>
      </c>
      <c r="O5" s="43">
        <v>456</v>
      </c>
      <c r="P5" s="44">
        <v>1500</v>
      </c>
      <c r="Q5" s="44">
        <v>11637.3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0.46271304079586639</v>
      </c>
      <c r="V5" s="48">
        <f t="shared" ref="V5:V24" si="2">N5-M5</f>
        <v>337.91</v>
      </c>
      <c r="W5" s="49">
        <f t="shared" ref="W5:W24" si="3">(O5/A$10)</f>
        <v>3.0847536053057761E-2</v>
      </c>
      <c r="X5" s="44">
        <f t="shared" ref="X5:X24" si="4">W5*A$8</f>
        <v>439.29914398087453</v>
      </c>
      <c r="Y5" s="44">
        <f t="shared" ref="Y5:Y24" si="5">Q5-P5</f>
        <v>10137.299999999999</v>
      </c>
      <c r="Z5" s="44">
        <f t="shared" ref="Z5:Z24" si="6">X5+(A$6*W5)</f>
        <v>485.57044806046116</v>
      </c>
      <c r="AA5" s="50">
        <f t="shared" ref="AA5:AA24" si="7">Q5+X5</f>
        <v>12076.599143980873</v>
      </c>
      <c r="AB5" s="51">
        <f t="shared" ref="AB5:AB24" si="8">Z5/(1+GasDiscountRate)^1</f>
        <v>453.93142755955978</v>
      </c>
      <c r="AC5" s="44">
        <f t="shared" ref="AC5:AC24" si="9">AA5/(1+GasDiscountRate)^1</f>
        <v>11289.706594354373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4398.582380542055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4398.582380542055</v>
      </c>
      <c r="AK5" s="44">
        <f>HLOOKUP(I5,GasAvoidedCostsWOCC!$A$5:$Q$50,G5+1,FALSE)*J5*L5</f>
        <v>0</v>
      </c>
      <c r="AL5" s="44">
        <f>AG5+AI5-AK5</f>
        <v>4398.582380542055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4398.582380542055</v>
      </c>
      <c r="AN5" s="48">
        <f>AM5*1.1+AD5+AE5</f>
        <v>4838.4406185962607</v>
      </c>
      <c r="AO5" s="47">
        <f>IFERROR(AM5/AB5,0)</f>
        <v>9.6899710253371314</v>
      </c>
      <c r="AP5" s="47">
        <f>AN5/AC5</f>
        <v>0.42857097995937404</v>
      </c>
    </row>
    <row r="6" spans="1:42" ht="13.5" customHeight="1">
      <c r="A6" s="53">
        <f>SUMIF('Program Costs'!D:D,C2,'Program Costs'!L:L)</f>
        <v>1500</v>
      </c>
      <c r="B6" s="97" t="s">
        <v>31</v>
      </c>
      <c r="C6" s="98">
        <v>18231029</v>
      </c>
      <c r="D6" s="61" t="s">
        <v>165</v>
      </c>
      <c r="E6" s="38" t="s">
        <v>1241</v>
      </c>
      <c r="F6" s="39" t="s">
        <v>1242</v>
      </c>
      <c r="G6" s="39">
        <v>10</v>
      </c>
      <c r="H6" s="39"/>
      <c r="I6" s="40" t="s">
        <v>275</v>
      </c>
      <c r="J6" s="41">
        <v>466.15</v>
      </c>
      <c r="K6" s="41">
        <v>6</v>
      </c>
      <c r="L6" s="41"/>
      <c r="M6" s="42">
        <v>0</v>
      </c>
      <c r="N6" s="42">
        <v>0</v>
      </c>
      <c r="O6" s="43">
        <v>2796.9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10</v>
      </c>
      <c r="U6" s="47">
        <f t="shared" si="1"/>
        <v>1.8920498593595889</v>
      </c>
      <c r="V6" s="48">
        <f t="shared" si="2"/>
        <v>0</v>
      </c>
      <c r="W6" s="49">
        <f t="shared" si="3"/>
        <v>0.18920498593595889</v>
      </c>
      <c r="X6" s="44">
        <f t="shared" si="4"/>
        <v>2694.4644206142716</v>
      </c>
      <c r="Y6" s="44">
        <f t="shared" si="5"/>
        <v>0</v>
      </c>
      <c r="Z6" s="44">
        <f t="shared" si="6"/>
        <v>2978.2718995182099</v>
      </c>
      <c r="AA6" s="50">
        <f t="shared" si="7"/>
        <v>2694.4644206142716</v>
      </c>
      <c r="AB6" s="51">
        <f t="shared" si="8"/>
        <v>2784.2123020643262</v>
      </c>
      <c r="AC6" s="44">
        <f t="shared" si="9"/>
        <v>2518.8972801853524</v>
      </c>
      <c r="AD6" s="44">
        <f t="shared" si="10"/>
        <v>0</v>
      </c>
      <c r="AE6" s="44">
        <v>0</v>
      </c>
      <c r="AF6" s="52">
        <f>HLOOKUP(I6,GasAvoidedCostsWOCC!$A$5:$G$50,G6+1,FALSE)</f>
        <v>8.0513997654936151</v>
      </c>
      <c r="AG6" s="44">
        <f t="shared" si="11"/>
        <v>22518.960004109089</v>
      </c>
      <c r="AH6" s="52">
        <f>HLOOKUP(I6,GasAvoidedCostsWOCC!$A$5:$Q$50,T6+1,FALSE)</f>
        <v>8.0513997654936151</v>
      </c>
      <c r="AI6" s="44">
        <f t="shared" si="12"/>
        <v>0</v>
      </c>
      <c r="AJ6" s="44">
        <f t="shared" ref="AJ6:AJ24" si="13">AG6+AI6</f>
        <v>22518.960004109089</v>
      </c>
      <c r="AK6" s="44">
        <f>HLOOKUP(I6,GasAvoidedCostsWOCC!$A$5:$Q$50,G6+1,FALSE)*J6*L6</f>
        <v>0</v>
      </c>
      <c r="AL6" s="44">
        <f t="shared" ref="AL6:AL24" si="14">AG6+AI6-AK6</f>
        <v>22518.960004109089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22518.960004109093</v>
      </c>
      <c r="AN6" s="48">
        <f t="shared" ref="AN6:AN24" si="15">AM6*1.1+AD6+AE6</f>
        <v>24770.856004520003</v>
      </c>
      <c r="AO6" s="47">
        <f t="shared" ref="AO6:AO24" si="16">IFERROR(AM6/AB6,0)</f>
        <v>8.0880901170548807</v>
      </c>
      <c r="AP6" s="47">
        <f t="shared" ref="AP6:AP24" si="17">AN6/AC6</f>
        <v>9.8340079999996046</v>
      </c>
    </row>
    <row r="7" spans="1:42" ht="13.5" customHeight="1">
      <c r="A7" s="36" t="s">
        <v>249</v>
      </c>
      <c r="B7" s="97" t="s">
        <v>31</v>
      </c>
      <c r="C7" s="98">
        <v>18231029</v>
      </c>
      <c r="D7" s="61" t="s">
        <v>165</v>
      </c>
      <c r="E7" s="38" t="s">
        <v>1245</v>
      </c>
      <c r="F7" s="39" t="s">
        <v>1246</v>
      </c>
      <c r="G7" s="39">
        <v>10</v>
      </c>
      <c r="H7" s="39"/>
      <c r="I7" s="40" t="s">
        <v>275</v>
      </c>
      <c r="J7" s="41">
        <v>50.08</v>
      </c>
      <c r="K7" s="41">
        <v>6</v>
      </c>
      <c r="L7" s="41"/>
      <c r="M7" s="42">
        <v>0</v>
      </c>
      <c r="N7" s="42">
        <v>0</v>
      </c>
      <c r="O7" s="43">
        <v>300.48</v>
      </c>
      <c r="P7" s="44">
        <v>0</v>
      </c>
      <c r="Q7" s="44">
        <v>0</v>
      </c>
      <c r="R7" s="45">
        <v>0</v>
      </c>
      <c r="S7" s="46">
        <v>0</v>
      </c>
      <c r="T7" s="39">
        <f t="shared" si="0"/>
        <v>10</v>
      </c>
      <c r="U7" s="47">
        <f t="shared" si="1"/>
        <v>0.20326902704435959</v>
      </c>
      <c r="V7" s="48">
        <f t="shared" si="2"/>
        <v>0</v>
      </c>
      <c r="W7" s="49">
        <f t="shared" si="3"/>
        <v>2.0326902704435958E-2</v>
      </c>
      <c r="X7" s="44">
        <f t="shared" si="4"/>
        <v>289.47501487581837</v>
      </c>
      <c r="Y7" s="44">
        <f t="shared" si="5"/>
        <v>0</v>
      </c>
      <c r="Z7" s="44">
        <f t="shared" si="6"/>
        <v>319.9653689324723</v>
      </c>
      <c r="AA7" s="50">
        <f t="shared" si="7"/>
        <v>289.47501487581837</v>
      </c>
      <c r="AB7" s="51">
        <f t="shared" si="8"/>
        <v>299.11691963398363</v>
      </c>
      <c r="AC7" s="44">
        <f t="shared" si="9"/>
        <v>270.61326995963202</v>
      </c>
      <c r="AD7" s="44">
        <f t="shared" si="10"/>
        <v>0</v>
      </c>
      <c r="AE7" s="44">
        <v>0</v>
      </c>
      <c r="AF7" s="52">
        <f>HLOOKUP(I7,GasAvoidedCostsWOCC!$A$5:$G$50,G7+1,FALSE)</f>
        <v>8.0513997654936151</v>
      </c>
      <c r="AG7" s="44">
        <f t="shared" si="11"/>
        <v>2419.2846015355217</v>
      </c>
      <c r="AH7" s="52">
        <f>HLOOKUP(I7,GasAvoidedCostsWOCC!$A$5:$Q$50,T7+1,FALSE)</f>
        <v>8.0513997654936151</v>
      </c>
      <c r="AI7" s="44">
        <f t="shared" si="12"/>
        <v>0</v>
      </c>
      <c r="AJ7" s="44">
        <f t="shared" si="13"/>
        <v>2419.2846015355217</v>
      </c>
      <c r="AK7" s="44">
        <f>HLOOKUP(I7,GasAvoidedCostsWOCC!$A$5:$Q$50,G7+1,FALSE)*J7*L7</f>
        <v>0</v>
      </c>
      <c r="AL7" s="44">
        <f t="shared" si="14"/>
        <v>2419.2846015355217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2419.2846015355217</v>
      </c>
      <c r="AN7" s="48">
        <f t="shared" si="15"/>
        <v>2661.213061689074</v>
      </c>
      <c r="AO7" s="47">
        <f t="shared" si="16"/>
        <v>8.0880901170548789</v>
      </c>
      <c r="AP7" s="47">
        <f t="shared" si="17"/>
        <v>9.8340079999996046</v>
      </c>
    </row>
    <row r="8" spans="1:42" ht="13.5" customHeight="1">
      <c r="A8" s="53">
        <f>SUMIF('Program Costs'!D:D,C2,'Program Costs'!O:O)</f>
        <v>14240.98</v>
      </c>
      <c r="B8" s="97" t="s">
        <v>31</v>
      </c>
      <c r="C8" s="98">
        <v>18231029</v>
      </c>
      <c r="D8" s="61" t="s">
        <v>165</v>
      </c>
      <c r="E8" s="38" t="s">
        <v>1261</v>
      </c>
      <c r="F8" s="39" t="s">
        <v>1262</v>
      </c>
      <c r="G8" s="39">
        <v>15</v>
      </c>
      <c r="H8" s="39"/>
      <c r="I8" s="40" t="s">
        <v>270</v>
      </c>
      <c r="J8" s="41">
        <v>35</v>
      </c>
      <c r="K8" s="41">
        <v>228</v>
      </c>
      <c r="L8" s="41"/>
      <c r="M8" s="42">
        <v>0</v>
      </c>
      <c r="N8" s="42">
        <v>0</v>
      </c>
      <c r="O8" s="43">
        <v>7980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15</v>
      </c>
      <c r="U8" s="47">
        <f t="shared" si="1"/>
        <v>8.097478213927662</v>
      </c>
      <c r="V8" s="48">
        <f t="shared" si="2"/>
        <v>0</v>
      </c>
      <c r="W8" s="49">
        <f t="shared" si="3"/>
        <v>0.53983188092851075</v>
      </c>
      <c r="X8" s="44">
        <f t="shared" si="4"/>
        <v>7687.7350196653033</v>
      </c>
      <c r="Y8" s="44">
        <f t="shared" si="5"/>
        <v>0</v>
      </c>
      <c r="Z8" s="44">
        <f t="shared" si="6"/>
        <v>8497.4828410580703</v>
      </c>
      <c r="AA8" s="50">
        <f t="shared" si="7"/>
        <v>7687.7350196653033</v>
      </c>
      <c r="AB8" s="51">
        <f t="shared" si="8"/>
        <v>7943.7999822922966</v>
      </c>
      <c r="AC8" s="44">
        <f t="shared" si="9"/>
        <v>7186.8140784007692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76975.19165948595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76975.19165948595</v>
      </c>
      <c r="AK8" s="44">
        <f>HLOOKUP(I8,GasAvoidedCostsWOCC!$A$5:$Q$50,G8+1,FALSE)*J8*L8</f>
        <v>0</v>
      </c>
      <c r="AL8" s="44">
        <f t="shared" si="14"/>
        <v>76975.19165948595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76975.191659485965</v>
      </c>
      <c r="AN8" s="48">
        <f t="shared" si="15"/>
        <v>84672.710825434566</v>
      </c>
      <c r="AO8" s="47">
        <f t="shared" si="16"/>
        <v>9.6899710253371314</v>
      </c>
      <c r="AP8" s="47">
        <f t="shared" si="17"/>
        <v>11.781675426933569</v>
      </c>
    </row>
    <row r="9" spans="1:42" ht="13.5" customHeight="1">
      <c r="A9" s="36" t="s">
        <v>317</v>
      </c>
      <c r="B9" s="97" t="s">
        <v>31</v>
      </c>
      <c r="C9" s="98">
        <v>18231029</v>
      </c>
      <c r="D9" s="61" t="s">
        <v>165</v>
      </c>
      <c r="E9" s="38" t="s">
        <v>1263</v>
      </c>
      <c r="F9" s="39" t="s">
        <v>1264</v>
      </c>
      <c r="G9" s="39">
        <v>15</v>
      </c>
      <c r="H9" s="39"/>
      <c r="I9" s="40" t="s">
        <v>270</v>
      </c>
      <c r="J9" s="41">
        <v>28.5</v>
      </c>
      <c r="K9" s="41">
        <v>114</v>
      </c>
      <c r="L9" s="41"/>
      <c r="M9" s="42">
        <v>0</v>
      </c>
      <c r="N9" s="42">
        <v>0</v>
      </c>
      <c r="O9" s="43">
        <v>3249</v>
      </c>
      <c r="P9" s="44">
        <v>0</v>
      </c>
      <c r="Q9" s="44">
        <v>0</v>
      </c>
      <c r="R9" s="45">
        <v>0</v>
      </c>
      <c r="S9" s="46">
        <v>0</v>
      </c>
      <c r="T9" s="39">
        <f t="shared" si="0"/>
        <v>15</v>
      </c>
      <c r="U9" s="47">
        <f t="shared" si="1"/>
        <v>3.2968304156705477</v>
      </c>
      <c r="V9" s="48">
        <f t="shared" si="2"/>
        <v>0</v>
      </c>
      <c r="W9" s="49">
        <f t="shared" si="3"/>
        <v>0.21978869437803653</v>
      </c>
      <c r="X9" s="44">
        <f t="shared" si="4"/>
        <v>3130.0064008637305</v>
      </c>
      <c r="Y9" s="44">
        <f t="shared" si="5"/>
        <v>0</v>
      </c>
      <c r="Z9" s="44">
        <f t="shared" si="6"/>
        <v>3459.6894424307852</v>
      </c>
      <c r="AA9" s="50">
        <f t="shared" si="7"/>
        <v>3130.0064008637305</v>
      </c>
      <c r="AB9" s="51">
        <f t="shared" si="8"/>
        <v>3234.2614213618631</v>
      </c>
      <c r="AC9" s="44">
        <f t="shared" si="9"/>
        <v>2926.0600176345988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9.6460139924167869</v>
      </c>
      <c r="AG9" s="44">
        <f t="shared" si="11"/>
        <v>31339.899461362143</v>
      </c>
      <c r="AH9" s="52">
        <f>HLOOKUP(I9,GasAvoidedCostsWOCC!$A$5:$Q$50,T9+1,FALSE)</f>
        <v>9.6460139924167869</v>
      </c>
      <c r="AI9" s="44">
        <f t="shared" si="12"/>
        <v>0</v>
      </c>
      <c r="AJ9" s="44">
        <f t="shared" si="13"/>
        <v>31339.899461362143</v>
      </c>
      <c r="AK9" s="44">
        <f>HLOOKUP(I9,GasAvoidedCostsWOCC!$A$5:$Q$50,G9+1,FALSE)*J9*L9</f>
        <v>0</v>
      </c>
      <c r="AL9" s="44">
        <f t="shared" si="14"/>
        <v>31339.899461362143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31339.899461362143</v>
      </c>
      <c r="AN9" s="48">
        <f t="shared" si="15"/>
        <v>34473.889407498362</v>
      </c>
      <c r="AO9" s="47">
        <f t="shared" si="16"/>
        <v>9.6899710253371332</v>
      </c>
      <c r="AP9" s="47">
        <f t="shared" si="17"/>
        <v>11.781675426933571</v>
      </c>
    </row>
    <row r="10" spans="1:42" ht="13.5" customHeight="1">
      <c r="A10" s="54">
        <f>SUM(O5:O999)</f>
        <v>14782.380000000001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1500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10137.299999999999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13.952340556798024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15740.98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25878.28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9.3543258932477595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6.2589508452263694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4" priority="4">
      <formula>ISTEXT(J5)</formula>
    </cfRule>
    <cfRule type="notContainsBlanks" dxfId="33" priority="5">
      <formula>LEN(TRIM(J5))&gt;0</formula>
    </cfRule>
  </conditionalFormatting>
  <conditionalFormatting sqref="M5:N24 R5:S24">
    <cfRule type="expression" dxfId="32" priority="2">
      <formula>ISTEXT(M5)</formula>
    </cfRule>
  </conditionalFormatting>
  <conditionalFormatting sqref="M5:N24 R5:S24">
    <cfRule type="notContainsBlanks" dxfId="31" priority="3">
      <formula>LEN(TRIM(M5))&gt;0</formula>
    </cfRule>
  </conditionalFormatting>
  <conditionalFormatting sqref="R5:S24">
    <cfRule type="expression" dxfId="30" priority="1">
      <formula>"istext($AB17)"</formula>
    </cfRule>
  </conditionalFormatting>
  <hyperlinks>
    <hyperlink ref="A1" location="'Gas CE'!A1" display="Rtn to Summary"/>
  </hyperlinks>
  <pageMargins left="0.7" right="0.7" top="0.75" bottom="0.75" header="0.3" footer="0.3"/>
  <pageSetup orientation="portrait" horizontalDpi="90" verticalDpi="90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9" sqref="F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18230248</v>
      </c>
      <c r="D2" s="20" t="s">
        <v>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</v>
      </c>
      <c r="C5" s="98">
        <v>18230248</v>
      </c>
      <c r="D5" s="61" t="s">
        <v>32</v>
      </c>
      <c r="E5" s="38" t="s">
        <v>1779</v>
      </c>
      <c r="F5" s="39" t="s">
        <v>1780</v>
      </c>
      <c r="G5" s="39">
        <v>15</v>
      </c>
      <c r="H5" s="39"/>
      <c r="I5" s="40" t="s">
        <v>269</v>
      </c>
      <c r="J5" s="41">
        <v>-6</v>
      </c>
      <c r="K5" s="41">
        <v>1104.5</v>
      </c>
      <c r="L5" s="41"/>
      <c r="M5" s="42">
        <v>5</v>
      </c>
      <c r="N5" s="42">
        <v>5.68</v>
      </c>
      <c r="O5" s="43">
        <v>-6627</v>
      </c>
      <c r="P5" s="44">
        <v>0</v>
      </c>
      <c r="Q5" s="44">
        <v>-6812.59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-0.1718816819101105</v>
      </c>
      <c r="V5" s="48">
        <f t="shared" ref="V5:V24" si="2">N5-M5</f>
        <v>0.67999999999999972</v>
      </c>
      <c r="W5" s="49">
        <f t="shared" ref="W5:W24" si="3">(O5/A$10)</f>
        <v>-1.1458778794007366E-2</v>
      </c>
      <c r="X5" s="44">
        <f t="shared" ref="X5:X24" si="4">W5*A$8</f>
        <v>-4679.4818838730325</v>
      </c>
      <c r="Y5" s="44">
        <f t="shared" ref="Y5:Y24" si="5">Q5-P5</f>
        <v>-6812.59</v>
      </c>
      <c r="Z5" s="44">
        <f t="shared" ref="Z5:Z24" si="6">X5+(A$6*W5)</f>
        <v>-24271.65202017907</v>
      </c>
      <c r="AA5" s="50">
        <f t="shared" ref="AA5:AA24" si="7">Q5+X5</f>
        <v>-11492.071883873032</v>
      </c>
      <c r="AB5" s="51">
        <f t="shared" ref="AB5:AB24" si="8">Z5/(1+GasDiscountRate)^1</f>
        <v>-22690.148658669783</v>
      </c>
      <c r="AC5" s="44">
        <f t="shared" ref="AC5:AC24" si="9">AA5/(1+GasDiscountRate)^1</f>
        <v>-10743.266227795672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-67223.540429069864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-67223.540429069864</v>
      </c>
      <c r="AK5" s="44">
        <f>HLOOKUP(I5,GasAvoidedCostsWOCC!$A$5:$Q$50,G5+1,FALSE)*J5*L5</f>
        <v>0</v>
      </c>
      <c r="AL5" s="44">
        <f>AG5+AI5-AK5</f>
        <v>-67223.540429069864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-67223.540429069864</v>
      </c>
      <c r="AN5" s="48">
        <f>AM5*1.1+AD5+AE5</f>
        <v>-73945.894471976862</v>
      </c>
      <c r="AO5" s="47">
        <f>IFERROR(AM5/AB5,0)</f>
        <v>2.9626751873828785</v>
      </c>
      <c r="AP5" s="47">
        <f>AN5/AC5</f>
        <v>6.8829993508547034</v>
      </c>
    </row>
    <row r="6" spans="1:42" ht="13.5" customHeight="1">
      <c r="A6" s="53">
        <f>SUMIF('Program Costs'!D:D,C2,'Program Costs'!L:L)</f>
        <v>1709795.65</v>
      </c>
      <c r="B6" s="97" t="s">
        <v>31</v>
      </c>
      <c r="C6" s="98">
        <v>18230248</v>
      </c>
      <c r="D6" s="61" t="s">
        <v>32</v>
      </c>
      <c r="E6" s="38" t="s">
        <v>1781</v>
      </c>
      <c r="F6" s="39" t="s">
        <v>1780</v>
      </c>
      <c r="G6" s="39">
        <v>11</v>
      </c>
      <c r="H6" s="39"/>
      <c r="I6" s="40" t="s">
        <v>269</v>
      </c>
      <c r="J6" s="41">
        <v>270</v>
      </c>
      <c r="K6" s="41">
        <v>1087.7462222222221</v>
      </c>
      <c r="L6" s="41"/>
      <c r="M6" s="42">
        <v>5</v>
      </c>
      <c r="N6" s="42">
        <v>5.68</v>
      </c>
      <c r="O6" s="43">
        <v>293691.48</v>
      </c>
      <c r="P6" s="44">
        <v>296847.5</v>
      </c>
      <c r="Q6" s="44">
        <v>333810.50999999902</v>
      </c>
      <c r="R6" s="45">
        <v>0</v>
      </c>
      <c r="S6" s="46">
        <v>0</v>
      </c>
      <c r="T6" s="39">
        <f t="shared" si="0"/>
        <v>11</v>
      </c>
      <c r="U6" s="47">
        <f t="shared" si="1"/>
        <v>5.5860574517958383</v>
      </c>
      <c r="V6" s="48">
        <f t="shared" si="2"/>
        <v>0.67999999999999972</v>
      </c>
      <c r="W6" s="49">
        <f t="shared" si="3"/>
        <v>0.50782340470871257</v>
      </c>
      <c r="X6" s="44">
        <f t="shared" si="4"/>
        <v>207382.52001023976</v>
      </c>
      <c r="Y6" s="44">
        <f t="shared" si="5"/>
        <v>36963.00999999902</v>
      </c>
      <c r="Z6" s="44">
        <f t="shared" si="6"/>
        <v>1075656.7683493861</v>
      </c>
      <c r="AA6" s="50">
        <f t="shared" si="7"/>
        <v>541193.03001023876</v>
      </c>
      <c r="AB6" s="51">
        <f t="shared" si="8"/>
        <v>1005568.6345231242</v>
      </c>
      <c r="AC6" s="44">
        <f t="shared" si="9"/>
        <v>505929.72797068214</v>
      </c>
      <c r="AD6" s="44">
        <f t="shared" si="10"/>
        <v>0</v>
      </c>
      <c r="AE6" s="44">
        <v>0</v>
      </c>
      <c r="AF6" s="52">
        <f>HLOOKUP(I6,GasAvoidedCostsWOCC!$A$5:$G$50,G6+1,FALSE)</f>
        <v>7.724742887417281</v>
      </c>
      <c r="AG6" s="44">
        <f t="shared" si="11"/>
        <v>2268691.1712250547</v>
      </c>
      <c r="AH6" s="52">
        <f>HLOOKUP(I6,GasAvoidedCostsWOCC!$A$5:$Q$50,T6+1,FALSE)</f>
        <v>7.724742887417281</v>
      </c>
      <c r="AI6" s="44">
        <f t="shared" si="12"/>
        <v>0</v>
      </c>
      <c r="AJ6" s="44">
        <f t="shared" ref="AJ6:AJ24" si="13">AG6+AI6</f>
        <v>2268691.1712250547</v>
      </c>
      <c r="AK6" s="44">
        <f>HLOOKUP(I6,GasAvoidedCostsWOCC!$A$5:$Q$50,G6+1,FALSE)*J6*L6</f>
        <v>0</v>
      </c>
      <c r="AL6" s="44">
        <f t="shared" ref="AL6:AL24" si="14">AG6+AI6-AK6</f>
        <v>2268691.1712250547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2268691.1712250542</v>
      </c>
      <c r="AN6" s="48">
        <f t="shared" ref="AN6:AN24" si="15">AM6*1.1+AD6+AE6</f>
        <v>2495560.28834756</v>
      </c>
      <c r="AO6" s="47">
        <f t="shared" ref="AO6:AO24" si="16">IFERROR(AM6/AB6,0)</f>
        <v>2.2561276210658132</v>
      </c>
      <c r="AP6" s="47">
        <f t="shared" ref="AP6:AP24" si="17">AN6/AC6</f>
        <v>4.9326223591513756</v>
      </c>
    </row>
    <row r="7" spans="1:42" ht="13.5" customHeight="1">
      <c r="A7" s="36" t="s">
        <v>249</v>
      </c>
      <c r="B7" s="97" t="s">
        <v>31</v>
      </c>
      <c r="C7" s="98">
        <v>18230248</v>
      </c>
      <c r="D7" s="61" t="s">
        <v>32</v>
      </c>
      <c r="E7" s="38" t="s">
        <v>1782</v>
      </c>
      <c r="F7" s="39" t="s">
        <v>1783</v>
      </c>
      <c r="G7" s="39">
        <v>11</v>
      </c>
      <c r="H7" s="39"/>
      <c r="I7" s="40" t="s">
        <v>269</v>
      </c>
      <c r="J7" s="41">
        <v>57</v>
      </c>
      <c r="K7" s="41">
        <v>2026.9854385964911</v>
      </c>
      <c r="L7" s="41"/>
      <c r="M7" s="42">
        <v>5</v>
      </c>
      <c r="N7" s="42">
        <v>10.24</v>
      </c>
      <c r="O7" s="43">
        <v>115538.17</v>
      </c>
      <c r="P7" s="44">
        <v>262769.45</v>
      </c>
      <c r="Q7" s="44">
        <v>538151.84</v>
      </c>
      <c r="R7" s="45">
        <v>0</v>
      </c>
      <c r="S7" s="46">
        <v>0</v>
      </c>
      <c r="T7" s="39">
        <f t="shared" si="0"/>
        <v>11</v>
      </c>
      <c r="U7" s="47">
        <f t="shared" si="1"/>
        <v>2.1975538939548209</v>
      </c>
      <c r="V7" s="48">
        <f t="shared" si="2"/>
        <v>5.24</v>
      </c>
      <c r="W7" s="49">
        <f t="shared" si="3"/>
        <v>0.19977762672316554</v>
      </c>
      <c r="X7" s="44">
        <f t="shared" si="4"/>
        <v>81584.242253031945</v>
      </c>
      <c r="Y7" s="44">
        <f t="shared" si="5"/>
        <v>275382.38999999996</v>
      </c>
      <c r="Z7" s="44">
        <f t="shared" si="6"/>
        <v>423163.1593916241</v>
      </c>
      <c r="AA7" s="50">
        <f t="shared" si="7"/>
        <v>619736.0822530319</v>
      </c>
      <c r="AB7" s="51">
        <f t="shared" si="8"/>
        <v>395590.50144117419</v>
      </c>
      <c r="AC7" s="44">
        <f t="shared" si="9"/>
        <v>579355.03622794419</v>
      </c>
      <c r="AD7" s="44">
        <f t="shared" si="10"/>
        <v>0</v>
      </c>
      <c r="AE7" s="44">
        <v>0</v>
      </c>
      <c r="AF7" s="52">
        <f>HLOOKUP(I7,GasAvoidedCostsWOCC!$A$5:$G$50,G7+1,FALSE)</f>
        <v>7.724742887417281</v>
      </c>
      <c r="AG7" s="44">
        <f t="shared" si="11"/>
        <v>892502.65693270869</v>
      </c>
      <c r="AH7" s="52">
        <f>HLOOKUP(I7,GasAvoidedCostsWOCC!$A$5:$Q$50,T7+1,FALSE)</f>
        <v>7.724742887417281</v>
      </c>
      <c r="AI7" s="44">
        <f t="shared" si="12"/>
        <v>0</v>
      </c>
      <c r="AJ7" s="44">
        <f t="shared" si="13"/>
        <v>892502.65693270869</v>
      </c>
      <c r="AK7" s="44">
        <f>HLOOKUP(I7,GasAvoidedCostsWOCC!$A$5:$Q$50,G7+1,FALSE)*J7*L7</f>
        <v>0</v>
      </c>
      <c r="AL7" s="44">
        <f t="shared" si="14"/>
        <v>892502.65693270869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892502.65693270857</v>
      </c>
      <c r="AN7" s="48">
        <f t="shared" si="15"/>
        <v>981752.92262597953</v>
      </c>
      <c r="AO7" s="47">
        <f t="shared" si="16"/>
        <v>2.2561276210658137</v>
      </c>
      <c r="AP7" s="47">
        <f t="shared" si="17"/>
        <v>1.6945618165640903</v>
      </c>
    </row>
    <row r="8" spans="1:42" ht="13.5" customHeight="1">
      <c r="A8" s="53">
        <f>SUMIF('Program Costs'!D:D,C2,'Program Costs'!O:O)</f>
        <v>408375.27</v>
      </c>
      <c r="B8" s="97" t="s">
        <v>31</v>
      </c>
      <c r="C8" s="98">
        <v>18230248</v>
      </c>
      <c r="D8" s="61" t="s">
        <v>32</v>
      </c>
      <c r="E8" s="38" t="s">
        <v>1784</v>
      </c>
      <c r="F8" s="39" t="s">
        <v>1785</v>
      </c>
      <c r="G8" s="39">
        <v>11</v>
      </c>
      <c r="H8" s="39"/>
      <c r="I8" s="40" t="s">
        <v>269</v>
      </c>
      <c r="J8" s="41">
        <v>102</v>
      </c>
      <c r="K8" s="41">
        <v>880.43245098039222</v>
      </c>
      <c r="L8" s="41"/>
      <c r="M8" s="42">
        <v>3</v>
      </c>
      <c r="N8" s="42">
        <v>3.43</v>
      </c>
      <c r="O8" s="43">
        <v>89804.11</v>
      </c>
      <c r="P8" s="44">
        <v>61127.25</v>
      </c>
      <c r="Q8" s="44">
        <v>69891.92</v>
      </c>
      <c r="R8" s="45">
        <v>0</v>
      </c>
      <c r="S8" s="46">
        <v>0</v>
      </c>
      <c r="T8" s="39">
        <f t="shared" si="0"/>
        <v>11</v>
      </c>
      <c r="U8" s="47">
        <f t="shared" si="1"/>
        <v>1.7080880857265359</v>
      </c>
      <c r="V8" s="48">
        <f t="shared" si="2"/>
        <v>0.43000000000000016</v>
      </c>
      <c r="W8" s="49">
        <f t="shared" si="3"/>
        <v>0.15528073506604873</v>
      </c>
      <c r="X8" s="44">
        <f t="shared" si="4"/>
        <v>63412.812108396116</v>
      </c>
      <c r="Y8" s="44">
        <f t="shared" si="5"/>
        <v>8764.6699999999983</v>
      </c>
      <c r="Z8" s="44">
        <f t="shared" si="6"/>
        <v>328911.1374531287</v>
      </c>
      <c r="AA8" s="50">
        <f t="shared" si="7"/>
        <v>133304.73210839613</v>
      </c>
      <c r="AB8" s="51">
        <f t="shared" si="8"/>
        <v>307479.79569330532</v>
      </c>
      <c r="AC8" s="44">
        <f t="shared" si="9"/>
        <v>124618.80163447333</v>
      </c>
      <c r="AD8" s="44">
        <f t="shared" si="10"/>
        <v>0</v>
      </c>
      <c r="AE8" s="44">
        <v>0</v>
      </c>
      <c r="AF8" s="52">
        <f>HLOOKUP(I8,GasAvoidedCostsWOCC!$A$5:$G$50,G8+1,FALSE)</f>
        <v>7.724742887417281</v>
      </c>
      <c r="AG8" s="44">
        <f t="shared" si="11"/>
        <v>693713.65998333914</v>
      </c>
      <c r="AH8" s="52">
        <f>HLOOKUP(I8,GasAvoidedCostsWOCC!$A$5:$Q$50,T8+1,FALSE)</f>
        <v>7.724742887417281</v>
      </c>
      <c r="AI8" s="44">
        <f t="shared" si="12"/>
        <v>0</v>
      </c>
      <c r="AJ8" s="44">
        <f t="shared" si="13"/>
        <v>693713.65998333914</v>
      </c>
      <c r="AK8" s="44">
        <f>HLOOKUP(I8,GasAvoidedCostsWOCC!$A$5:$Q$50,G8+1,FALSE)*J8*L8</f>
        <v>0</v>
      </c>
      <c r="AL8" s="44">
        <f t="shared" si="14"/>
        <v>693713.65998333914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693713.65998333914</v>
      </c>
      <c r="AN8" s="48">
        <f t="shared" si="15"/>
        <v>763085.02598167316</v>
      </c>
      <c r="AO8" s="47">
        <f t="shared" si="16"/>
        <v>2.2561276210658128</v>
      </c>
      <c r="AP8" s="47">
        <f t="shared" si="17"/>
        <v>6.1233539078631356</v>
      </c>
    </row>
    <row r="9" spans="1:42" ht="13.5" customHeight="1">
      <c r="A9" s="36" t="s">
        <v>317</v>
      </c>
      <c r="B9" s="97" t="s">
        <v>31</v>
      </c>
      <c r="C9" s="98">
        <v>18230248</v>
      </c>
      <c r="D9" s="61" t="s">
        <v>32</v>
      </c>
      <c r="E9" s="38" t="s">
        <v>1786</v>
      </c>
      <c r="F9" s="39" t="s">
        <v>1787</v>
      </c>
      <c r="G9" s="39">
        <v>11</v>
      </c>
      <c r="H9" s="39"/>
      <c r="I9" s="40" t="s">
        <v>269</v>
      </c>
      <c r="J9" s="41">
        <v>56</v>
      </c>
      <c r="K9" s="41">
        <v>462.03071428571428</v>
      </c>
      <c r="L9" s="41"/>
      <c r="M9" s="42">
        <v>5</v>
      </c>
      <c r="N9" s="42">
        <v>5.68</v>
      </c>
      <c r="O9" s="43">
        <v>25873.72</v>
      </c>
      <c r="P9" s="44">
        <v>68898.5</v>
      </c>
      <c r="Q9" s="44">
        <v>73747.39</v>
      </c>
      <c r="R9" s="45">
        <v>0</v>
      </c>
      <c r="S9" s="46">
        <v>0</v>
      </c>
      <c r="T9" s="39">
        <f t="shared" si="0"/>
        <v>11</v>
      </c>
      <c r="U9" s="47">
        <f t="shared" si="1"/>
        <v>0.49212216306608231</v>
      </c>
      <c r="V9" s="48">
        <f t="shared" si="2"/>
        <v>0.67999999999999972</v>
      </c>
      <c r="W9" s="49">
        <f t="shared" si="3"/>
        <v>4.4738378460552938E-2</v>
      </c>
      <c r="X9" s="44">
        <f t="shared" si="4"/>
        <v>18270.047383190493</v>
      </c>
      <c r="Y9" s="44">
        <f t="shared" si="5"/>
        <v>4848.8899999999994</v>
      </c>
      <c r="Z9" s="44">
        <f t="shared" si="6"/>
        <v>94763.532263097601</v>
      </c>
      <c r="AA9" s="50">
        <f t="shared" si="7"/>
        <v>92017.437383190496</v>
      </c>
      <c r="AB9" s="51">
        <f t="shared" si="8"/>
        <v>88588.886849675226</v>
      </c>
      <c r="AC9" s="44">
        <f t="shared" si="9"/>
        <v>86021.723271188646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7.724742887417281</v>
      </c>
      <c r="AG9" s="44">
        <f t="shared" si="11"/>
        <v>199867.83454102627</v>
      </c>
      <c r="AH9" s="52">
        <f>HLOOKUP(I9,GasAvoidedCostsWOCC!$A$5:$Q$50,T9+1,FALSE)</f>
        <v>7.724742887417281</v>
      </c>
      <c r="AI9" s="44">
        <f t="shared" si="12"/>
        <v>0</v>
      </c>
      <c r="AJ9" s="44">
        <f t="shared" si="13"/>
        <v>199867.83454102627</v>
      </c>
      <c r="AK9" s="44">
        <f>HLOOKUP(I9,GasAvoidedCostsWOCC!$A$5:$Q$50,G9+1,FALSE)*J9*L9</f>
        <v>0</v>
      </c>
      <c r="AL9" s="44">
        <f t="shared" si="14"/>
        <v>199867.83454102627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199867.83454102627</v>
      </c>
      <c r="AN9" s="48">
        <f t="shared" si="15"/>
        <v>219854.61799512891</v>
      </c>
      <c r="AO9" s="47">
        <f t="shared" si="16"/>
        <v>2.2561276210658132</v>
      </c>
      <c r="AP9" s="47">
        <f t="shared" si="17"/>
        <v>2.5558034602727502</v>
      </c>
    </row>
    <row r="10" spans="1:42" ht="13.5" customHeight="1">
      <c r="A10" s="54">
        <f>SUM(O5:O999)</f>
        <v>578333.87999999989</v>
      </c>
      <c r="B10" s="97" t="s">
        <v>31</v>
      </c>
      <c r="C10" s="98">
        <v>18230248</v>
      </c>
      <c r="D10" s="61" t="s">
        <v>32</v>
      </c>
      <c r="E10" s="38" t="s">
        <v>1788</v>
      </c>
      <c r="F10" s="39" t="s">
        <v>1789</v>
      </c>
      <c r="G10" s="39">
        <v>11</v>
      </c>
      <c r="H10" s="39"/>
      <c r="I10" s="40" t="s">
        <v>269</v>
      </c>
      <c r="J10" s="41">
        <v>20</v>
      </c>
      <c r="K10" s="41">
        <v>866.68549999999993</v>
      </c>
      <c r="L10" s="41"/>
      <c r="M10" s="42">
        <v>5</v>
      </c>
      <c r="N10" s="42">
        <v>10.24</v>
      </c>
      <c r="O10" s="43">
        <v>17333.71</v>
      </c>
      <c r="P10" s="44">
        <v>75003.5</v>
      </c>
      <c r="Q10" s="44">
        <v>153607.20000000001</v>
      </c>
      <c r="R10" s="45">
        <v>0</v>
      </c>
      <c r="S10" s="46">
        <v>0</v>
      </c>
      <c r="T10" s="39">
        <f t="shared" si="0"/>
        <v>11</v>
      </c>
      <c r="U10" s="47">
        <f t="shared" si="1"/>
        <v>0.3296898497456176</v>
      </c>
      <c r="V10" s="48">
        <f t="shared" si="2"/>
        <v>5.24</v>
      </c>
      <c r="W10" s="49">
        <f t="shared" si="3"/>
        <v>2.9971804522328872E-2</v>
      </c>
      <c r="X10" s="44">
        <f t="shared" si="4"/>
        <v>12239.743764193276</v>
      </c>
      <c r="Y10" s="44">
        <f t="shared" si="5"/>
        <v>78603.700000000012</v>
      </c>
      <c r="Z10" s="44">
        <f t="shared" si="6"/>
        <v>63485.404759121506</v>
      </c>
      <c r="AA10" s="50">
        <f t="shared" si="7"/>
        <v>165846.94376419327</v>
      </c>
      <c r="AB10" s="51">
        <f t="shared" si="8"/>
        <v>59348.793829224553</v>
      </c>
      <c r="AC10" s="44">
        <f t="shared" si="9"/>
        <v>155040.61303561117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7.724742887417281</v>
      </c>
      <c r="AG10" s="44">
        <f t="shared" si="11"/>
        <v>133898.4530350538</v>
      </c>
      <c r="AH10" s="52">
        <f>HLOOKUP(I10,GasAvoidedCostsWOCC!$A$5:$Q$50,T10+1,FALSE)</f>
        <v>7.724742887417281</v>
      </c>
      <c r="AI10" s="44">
        <f t="shared" si="12"/>
        <v>0</v>
      </c>
      <c r="AJ10" s="44">
        <f t="shared" si="13"/>
        <v>133898.4530350538</v>
      </c>
      <c r="AK10" s="44">
        <f>HLOOKUP(I10,GasAvoidedCostsWOCC!$A$5:$Q$50,G10+1,FALSE)*J10*L10</f>
        <v>0</v>
      </c>
      <c r="AL10" s="44">
        <f t="shared" si="14"/>
        <v>133898.4530350538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133898.4530350538</v>
      </c>
      <c r="AN10" s="48">
        <f t="shared" si="15"/>
        <v>147288.29833855919</v>
      </c>
      <c r="AO10" s="47">
        <f t="shared" si="16"/>
        <v>2.2561276210658132</v>
      </c>
      <c r="AP10" s="47">
        <f t="shared" si="17"/>
        <v>0.94999816792990011</v>
      </c>
    </row>
    <row r="11" spans="1:42" ht="13.5" customHeight="1">
      <c r="A11" s="36" t="s">
        <v>252</v>
      </c>
      <c r="B11" s="97" t="s">
        <v>31</v>
      </c>
      <c r="C11" s="98">
        <v>18230248</v>
      </c>
      <c r="D11" s="61" t="s">
        <v>32</v>
      </c>
      <c r="E11" s="38" t="s">
        <v>1790</v>
      </c>
      <c r="F11" s="39" t="s">
        <v>1791</v>
      </c>
      <c r="G11" s="39">
        <v>11</v>
      </c>
      <c r="H11" s="39"/>
      <c r="I11" s="40" t="s">
        <v>269</v>
      </c>
      <c r="J11" s="41">
        <v>84</v>
      </c>
      <c r="K11" s="41">
        <v>321.97964285714289</v>
      </c>
      <c r="L11" s="41"/>
      <c r="M11" s="42">
        <v>5</v>
      </c>
      <c r="N11" s="42">
        <v>5.68</v>
      </c>
      <c r="O11" s="43">
        <v>27046.29</v>
      </c>
      <c r="P11" s="44">
        <v>98222.5</v>
      </c>
      <c r="Q11" s="44">
        <v>103668.42</v>
      </c>
      <c r="R11" s="45">
        <v>0</v>
      </c>
      <c r="S11" s="46">
        <v>0</v>
      </c>
      <c r="T11" s="39">
        <f t="shared" si="0"/>
        <v>11</v>
      </c>
      <c r="U11" s="47">
        <f t="shared" si="1"/>
        <v>0.51442462613464746</v>
      </c>
      <c r="V11" s="48">
        <f t="shared" si="2"/>
        <v>0.67999999999999972</v>
      </c>
      <c r="W11" s="49">
        <f t="shared" si="3"/>
        <v>4.6765875103149772E-2</v>
      </c>
      <c r="X11" s="44">
        <f t="shared" si="4"/>
        <v>19098.026872035065</v>
      </c>
      <c r="Y11" s="44">
        <f t="shared" si="5"/>
        <v>5445.9199999999983</v>
      </c>
      <c r="Z11" s="44">
        <f t="shared" si="6"/>
        <v>99058.116691843839</v>
      </c>
      <c r="AA11" s="50">
        <f t="shared" si="7"/>
        <v>122766.44687203507</v>
      </c>
      <c r="AB11" s="51">
        <f t="shared" si="8"/>
        <v>92603.642789421181</v>
      </c>
      <c r="AC11" s="44">
        <f t="shared" si="9"/>
        <v>114767.174789226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7.724742887417281</v>
      </c>
      <c r="AG11" s="44">
        <f t="shared" si="11"/>
        <v>208925.63630852517</v>
      </c>
      <c r="AH11" s="52">
        <f>HLOOKUP(I11,GasAvoidedCostsWOCC!$A$5:$Q$50,T11+1,FALSE)</f>
        <v>7.724742887417281</v>
      </c>
      <c r="AI11" s="44">
        <f t="shared" si="12"/>
        <v>0</v>
      </c>
      <c r="AJ11" s="44">
        <f t="shared" si="13"/>
        <v>208925.63630852517</v>
      </c>
      <c r="AK11" s="44">
        <f>HLOOKUP(I11,GasAvoidedCostsWOCC!$A$5:$Q$50,G11+1,FALSE)*J11*L11</f>
        <v>0</v>
      </c>
      <c r="AL11" s="44">
        <f t="shared" si="14"/>
        <v>208925.63630852517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208925.63630852517</v>
      </c>
      <c r="AN11" s="48">
        <f t="shared" si="15"/>
        <v>229818.19993937769</v>
      </c>
      <c r="AO11" s="47">
        <f t="shared" si="16"/>
        <v>2.2561276210658132</v>
      </c>
      <c r="AP11" s="47">
        <f t="shared" si="17"/>
        <v>2.0024732713116533</v>
      </c>
    </row>
    <row r="12" spans="1:42" ht="13.5" customHeight="1">
      <c r="A12" s="55">
        <f>SUM(P5:P1000)</f>
        <v>945172.2</v>
      </c>
      <c r="B12" s="97" t="s">
        <v>31</v>
      </c>
      <c r="C12" s="98">
        <v>18230248</v>
      </c>
      <c r="D12" s="61" t="s">
        <v>32</v>
      </c>
      <c r="E12" s="38" t="s">
        <v>1792</v>
      </c>
      <c r="F12" s="39" t="s">
        <v>1793</v>
      </c>
      <c r="G12" s="39">
        <v>11</v>
      </c>
      <c r="H12" s="39"/>
      <c r="I12" s="40" t="s">
        <v>269</v>
      </c>
      <c r="J12" s="41">
        <v>22</v>
      </c>
      <c r="K12" s="41">
        <v>685.26499999999999</v>
      </c>
      <c r="L12" s="41"/>
      <c r="M12" s="42">
        <v>5</v>
      </c>
      <c r="N12" s="42">
        <v>10.24</v>
      </c>
      <c r="O12" s="43">
        <v>15075.83</v>
      </c>
      <c r="P12" s="44">
        <v>80512.5</v>
      </c>
      <c r="Q12" s="44">
        <v>164889.62</v>
      </c>
      <c r="R12" s="45">
        <v>0</v>
      </c>
      <c r="S12" s="46">
        <v>0</v>
      </c>
      <c r="T12" s="39">
        <f t="shared" si="0"/>
        <v>11</v>
      </c>
      <c r="U12" s="47">
        <f t="shared" si="1"/>
        <v>0.28674462232784986</v>
      </c>
      <c r="V12" s="48">
        <f t="shared" si="2"/>
        <v>5.24</v>
      </c>
      <c r="W12" s="49">
        <f t="shared" si="3"/>
        <v>2.6067692938895441E-2</v>
      </c>
      <c r="X12" s="44">
        <f t="shared" si="4"/>
        <v>10645.40114219852</v>
      </c>
      <c r="Y12" s="44">
        <f t="shared" si="5"/>
        <v>84377.12</v>
      </c>
      <c r="Z12" s="44">
        <f t="shared" si="6"/>
        <v>55215.829134657659</v>
      </c>
      <c r="AA12" s="50">
        <f t="shared" si="7"/>
        <v>175535.02114219853</v>
      </c>
      <c r="AB12" s="51">
        <f t="shared" si="8"/>
        <v>51618.050981263579</v>
      </c>
      <c r="AC12" s="44">
        <f t="shared" si="9"/>
        <v>164097.43025352765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7.724742887417281</v>
      </c>
      <c r="AG12" s="44">
        <f t="shared" si="11"/>
        <v>116456.91056441206</v>
      </c>
      <c r="AH12" s="52">
        <f>HLOOKUP(I12,GasAvoidedCostsWOCC!$A$5:$Q$50,T12+1,FALSE)</f>
        <v>7.724742887417281</v>
      </c>
      <c r="AI12" s="44">
        <f t="shared" si="12"/>
        <v>0</v>
      </c>
      <c r="AJ12" s="44">
        <f t="shared" si="13"/>
        <v>116456.91056441206</v>
      </c>
      <c r="AK12" s="44">
        <f>HLOOKUP(I12,GasAvoidedCostsWOCC!$A$5:$Q$50,G12+1,FALSE)*J12*L12</f>
        <v>0</v>
      </c>
      <c r="AL12" s="44">
        <f t="shared" si="14"/>
        <v>116456.91056441206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116456.91056441206</v>
      </c>
      <c r="AN12" s="48">
        <f t="shared" si="15"/>
        <v>128102.60162085327</v>
      </c>
      <c r="AO12" s="47">
        <f t="shared" si="16"/>
        <v>2.2561276210658132</v>
      </c>
      <c r="AP12" s="47">
        <f t="shared" si="17"/>
        <v>0.78064965077720594</v>
      </c>
    </row>
    <row r="13" spans="1:42" ht="13.5" customHeight="1">
      <c r="A13" s="56" t="s">
        <v>255</v>
      </c>
      <c r="B13" s="97" t="s">
        <v>31</v>
      </c>
      <c r="C13" s="98">
        <v>18230248</v>
      </c>
      <c r="D13" s="61" t="s">
        <v>32</v>
      </c>
      <c r="E13" s="38" t="s">
        <v>1794</v>
      </c>
      <c r="F13" s="39" t="s">
        <v>1795</v>
      </c>
      <c r="G13" s="39">
        <v>11</v>
      </c>
      <c r="H13" s="39"/>
      <c r="I13" s="40" t="s">
        <v>269</v>
      </c>
      <c r="J13" s="41">
        <v>3</v>
      </c>
      <c r="K13" s="41">
        <v>199.19000000000003</v>
      </c>
      <c r="L13" s="41"/>
      <c r="M13" s="42">
        <v>3</v>
      </c>
      <c r="N13" s="42">
        <v>3.43</v>
      </c>
      <c r="O13" s="43">
        <v>597.57000000000005</v>
      </c>
      <c r="P13" s="44">
        <v>1791</v>
      </c>
      <c r="Q13" s="44">
        <v>2047.71</v>
      </c>
      <c r="R13" s="45">
        <v>0</v>
      </c>
      <c r="S13" s="46">
        <v>0</v>
      </c>
      <c r="T13" s="39">
        <f t="shared" si="0"/>
        <v>11</v>
      </c>
      <c r="U13" s="47">
        <f t="shared" si="1"/>
        <v>1.1365873982689727E-2</v>
      </c>
      <c r="V13" s="48">
        <f t="shared" si="2"/>
        <v>0.43000000000000016</v>
      </c>
      <c r="W13" s="49">
        <f t="shared" si="3"/>
        <v>1.0332612711536114E-3</v>
      </c>
      <c r="X13" s="44">
        <f t="shared" si="4"/>
        <v>421.9583505878993</v>
      </c>
      <c r="Y13" s="44">
        <f t="shared" si="5"/>
        <v>256.71000000000004</v>
      </c>
      <c r="Z13" s="44">
        <f t="shared" si="6"/>
        <v>2188.6239773198145</v>
      </c>
      <c r="AA13" s="50">
        <f t="shared" si="7"/>
        <v>2469.6683505878991</v>
      </c>
      <c r="AB13" s="51">
        <f t="shared" si="8"/>
        <v>2046.0166189771098</v>
      </c>
      <c r="AC13" s="44">
        <f t="shared" si="9"/>
        <v>2308.748574916237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7.724742887417281</v>
      </c>
      <c r="AG13" s="44">
        <f t="shared" si="11"/>
        <v>4616.0746072339452</v>
      </c>
      <c r="AH13" s="52">
        <f>HLOOKUP(I13,GasAvoidedCostsWOCC!$A$5:$Q$50,T13+1,FALSE)</f>
        <v>7.724742887417281</v>
      </c>
      <c r="AI13" s="44">
        <f t="shared" si="12"/>
        <v>0</v>
      </c>
      <c r="AJ13" s="44">
        <f t="shared" si="13"/>
        <v>4616.0746072339452</v>
      </c>
      <c r="AK13" s="44">
        <f>HLOOKUP(I13,GasAvoidedCostsWOCC!$A$5:$Q$50,G13+1,FALSE)*J13*L13</f>
        <v>0</v>
      </c>
      <c r="AL13" s="44">
        <f t="shared" si="14"/>
        <v>4616.0746072339452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4616.0746072339452</v>
      </c>
      <c r="AN13" s="48">
        <f t="shared" si="15"/>
        <v>5077.6820679573402</v>
      </c>
      <c r="AO13" s="47">
        <f t="shared" si="16"/>
        <v>2.2561276210658132</v>
      </c>
      <c r="AP13" s="47">
        <f t="shared" si="17"/>
        <v>2.1993222315866778</v>
      </c>
    </row>
    <row r="14" spans="1:42" ht="13.5" customHeight="1">
      <c r="A14" s="55">
        <f>SUM(Y5:Y1000)</f>
        <v>487829.81999999896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10.954164884823973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2118170.92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1841377.2899999991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2.2480314487959414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2.844548129673925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9" priority="4">
      <formula>ISTEXT(J5)</formula>
    </cfRule>
    <cfRule type="notContainsBlanks" dxfId="28" priority="5">
      <formula>LEN(TRIM(J5))&gt;0</formula>
    </cfRule>
  </conditionalFormatting>
  <conditionalFormatting sqref="M5:N24 R5:S24">
    <cfRule type="expression" dxfId="27" priority="2">
      <formula>ISTEXT(M5)</formula>
    </cfRule>
  </conditionalFormatting>
  <conditionalFormatting sqref="M5:N24 R5:S24">
    <cfRule type="notContainsBlanks" dxfId="26" priority="3">
      <formula>LEN(TRIM(M5))&gt;0</formula>
    </cfRule>
  </conditionalFormatting>
  <conditionalFormatting sqref="R5:S24">
    <cfRule type="expression" dxfId="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3" sqref="F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18231022</v>
      </c>
      <c r="D2" s="20" t="s">
        <v>163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</v>
      </c>
      <c r="C5" s="98">
        <v>18231022</v>
      </c>
      <c r="D5" s="61" t="s">
        <v>163</v>
      </c>
      <c r="E5" s="38" t="s">
        <v>997</v>
      </c>
      <c r="F5" s="39" t="s">
        <v>998</v>
      </c>
      <c r="G5" s="39">
        <v>15</v>
      </c>
      <c r="H5" s="39"/>
      <c r="I5" s="40" t="s">
        <v>270</v>
      </c>
      <c r="J5" s="41">
        <v>1</v>
      </c>
      <c r="K5" s="41">
        <v>1487</v>
      </c>
      <c r="L5" s="41"/>
      <c r="M5" s="42"/>
      <c r="N5" s="42"/>
      <c r="O5" s="43">
        <v>1487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12.228618421052632</v>
      </c>
      <c r="V5" s="48">
        <f t="shared" ref="V5:V24" si="2">N5-M5</f>
        <v>0</v>
      </c>
      <c r="W5" s="49">
        <f t="shared" ref="W5:W24" si="3">(O5/A$10)</f>
        <v>0.81524122807017541</v>
      </c>
      <c r="X5" s="44">
        <f t="shared" ref="X5:X24" si="4">W5*A$8</f>
        <v>4288.2829934210522</v>
      </c>
      <c r="Y5" s="44">
        <f t="shared" ref="Y5:Y24" si="5">Q5-P5</f>
        <v>0</v>
      </c>
      <c r="Z5" s="44">
        <f t="shared" ref="Z5:Z24" si="6">X5+(A$6*W5)</f>
        <v>12338.349890350875</v>
      </c>
      <c r="AA5" s="50">
        <f t="shared" ref="AA5:AA24" si="7">Q5+X5</f>
        <v>4288.2829934210522</v>
      </c>
      <c r="AB5" s="51">
        <f t="shared" ref="AB5:AB24" si="8">Z5/(1+GasDiscountRate)^1</f>
        <v>11534.402066327824</v>
      </c>
      <c r="AC5" s="44">
        <f t="shared" ref="AC5:AC24" si="9">AA5/(1+GasDiscountRate)^1</f>
        <v>4008.8650962148749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14343.622806723763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14343.622806723763</v>
      </c>
      <c r="AK5" s="44">
        <f>HLOOKUP(I5,GasAvoidedCostsWOCC!$A$5:$Q$50,G5+1,FALSE)*J5*L5</f>
        <v>0</v>
      </c>
      <c r="AL5" s="44">
        <f>AG5+AI5-AK5</f>
        <v>14343.622806723763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14343.622806723763</v>
      </c>
      <c r="AN5" s="48">
        <f>AM5*1.1+AD5+AE5</f>
        <v>15777.98508739614</v>
      </c>
      <c r="AO5" s="47">
        <f>IFERROR(AM5/AB5,0)</f>
        <v>1.2435514840077273</v>
      </c>
      <c r="AP5" s="47">
        <f>AN5/AC5</f>
        <v>3.9357735191173022</v>
      </c>
    </row>
    <row r="6" spans="1:42" ht="13.5" customHeight="1">
      <c r="A6" s="53">
        <f>SUMIF('Program Costs'!D:D,C2,'Program Costs'!L:L)</f>
        <v>9874.4599999999991</v>
      </c>
      <c r="B6" s="97" t="s">
        <v>31</v>
      </c>
      <c r="C6" s="98">
        <v>18231022</v>
      </c>
      <c r="D6" s="61" t="s">
        <v>163</v>
      </c>
      <c r="E6" s="38" t="s">
        <v>1069</v>
      </c>
      <c r="F6" s="39" t="s">
        <v>1070</v>
      </c>
      <c r="G6" s="39">
        <v>15</v>
      </c>
      <c r="H6" s="39"/>
      <c r="I6" s="40" t="s">
        <v>269</v>
      </c>
      <c r="J6" s="41">
        <v>1</v>
      </c>
      <c r="K6" s="41">
        <v>285</v>
      </c>
      <c r="L6" s="41"/>
      <c r="M6" s="42"/>
      <c r="N6" s="42"/>
      <c r="O6" s="43">
        <v>285</v>
      </c>
      <c r="P6" s="44">
        <v>0</v>
      </c>
      <c r="Q6" s="44">
        <v>0</v>
      </c>
      <c r="R6" s="45"/>
      <c r="S6" s="46"/>
      <c r="T6" s="39">
        <f t="shared" si="0"/>
        <v>15</v>
      </c>
      <c r="U6" s="47">
        <f t="shared" si="1"/>
        <v>2.34375</v>
      </c>
      <c r="V6" s="48">
        <f t="shared" si="2"/>
        <v>0</v>
      </c>
      <c r="W6" s="49">
        <f t="shared" si="3"/>
        <v>0.15625</v>
      </c>
      <c r="X6" s="44">
        <f t="shared" si="4"/>
        <v>821.89687499999991</v>
      </c>
      <c r="Y6" s="44">
        <f t="shared" si="5"/>
        <v>0</v>
      </c>
      <c r="Z6" s="44">
        <f t="shared" si="6"/>
        <v>2364.78125</v>
      </c>
      <c r="AA6" s="50">
        <f t="shared" si="7"/>
        <v>821.89687499999991</v>
      </c>
      <c r="AB6" s="51">
        <f t="shared" si="8"/>
        <v>2210.6957558193885</v>
      </c>
      <c r="AC6" s="44">
        <f t="shared" si="9"/>
        <v>768.34334392820404</v>
      </c>
      <c r="AD6" s="44">
        <f t="shared" si="10"/>
        <v>0</v>
      </c>
      <c r="AE6" s="44">
        <v>0</v>
      </c>
      <c r="AF6" s="52">
        <f>HLOOKUP(I6,GasAvoidedCostsWOCC!$A$5:$G$50,G6+1,FALSE)</f>
        <v>10.143887193159781</v>
      </c>
      <c r="AG6" s="44">
        <f t="shared" si="11"/>
        <v>2891.0078500505374</v>
      </c>
      <c r="AH6" s="52">
        <f>HLOOKUP(I6,GasAvoidedCostsWOCC!$A$5:$Q$50,T6+1,FALSE)</f>
        <v>10.143887193159781</v>
      </c>
      <c r="AI6" s="44">
        <f t="shared" si="12"/>
        <v>0</v>
      </c>
      <c r="AJ6" s="44">
        <f t="shared" ref="AJ6:AJ24" si="13">AG6+AI6</f>
        <v>2891.0078500505374</v>
      </c>
      <c r="AK6" s="44">
        <f>HLOOKUP(I6,GasAvoidedCostsWOCC!$A$5:$Q$50,G6+1,FALSE)*J6*L6</f>
        <v>0</v>
      </c>
      <c r="AL6" s="44">
        <f t="shared" ref="AL6:AL24" si="14">AG6+AI6-AK6</f>
        <v>2891.0078500505374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2891.0078500505374</v>
      </c>
      <c r="AN6" s="48">
        <f t="shared" ref="AN6:AN24" si="15">AM6*1.1+AD6+AE6</f>
        <v>3180.1086350555915</v>
      </c>
      <c r="AO6" s="47">
        <f t="shared" ref="AO6:AO24" si="16">IFERROR(AM6/AB6,0)</f>
        <v>1.3077366446469667</v>
      </c>
      <c r="AP6" s="47">
        <f t="shared" ref="AP6:AP24" si="17">AN6/AC6</f>
        <v>4.1389160981041169</v>
      </c>
    </row>
    <row r="7" spans="1:42" ht="13.5" customHeight="1">
      <c r="A7" s="36" t="s">
        <v>249</v>
      </c>
      <c r="B7" s="97" t="s">
        <v>31</v>
      </c>
      <c r="C7" s="98">
        <v>18231022</v>
      </c>
      <c r="D7" s="61" t="s">
        <v>163</v>
      </c>
      <c r="E7" s="38" t="s">
        <v>1796</v>
      </c>
      <c r="F7" s="39" t="s">
        <v>1797</v>
      </c>
      <c r="G7" s="39">
        <v>10</v>
      </c>
      <c r="H7" s="39"/>
      <c r="I7" s="40" t="s">
        <v>269</v>
      </c>
      <c r="J7" s="41">
        <v>8</v>
      </c>
      <c r="K7" s="41">
        <v>6.5</v>
      </c>
      <c r="L7" s="41"/>
      <c r="M7" s="42">
        <v>13.09</v>
      </c>
      <c r="N7" s="42">
        <v>13.09</v>
      </c>
      <c r="O7" s="43">
        <v>52</v>
      </c>
      <c r="P7" s="44">
        <v>104.72</v>
      </c>
      <c r="Q7" s="44">
        <v>104.72</v>
      </c>
      <c r="R7" s="45">
        <v>132.69</v>
      </c>
      <c r="S7" s="46"/>
      <c r="T7" s="39">
        <f t="shared" si="0"/>
        <v>10</v>
      </c>
      <c r="U7" s="47">
        <f t="shared" si="1"/>
        <v>0.28508771929824561</v>
      </c>
      <c r="V7" s="48">
        <f t="shared" si="2"/>
        <v>0</v>
      </c>
      <c r="W7" s="49">
        <f t="shared" si="3"/>
        <v>2.850877192982456E-2</v>
      </c>
      <c r="X7" s="44">
        <f t="shared" si="4"/>
        <v>149.96013157894734</v>
      </c>
      <c r="Y7" s="44">
        <f t="shared" si="5"/>
        <v>0</v>
      </c>
      <c r="Z7" s="44">
        <f t="shared" si="6"/>
        <v>431.46885964912269</v>
      </c>
      <c r="AA7" s="50">
        <f t="shared" si="7"/>
        <v>254.68013157894734</v>
      </c>
      <c r="AB7" s="51">
        <f t="shared" si="8"/>
        <v>403.35501509687077</v>
      </c>
      <c r="AC7" s="44">
        <f t="shared" si="9"/>
        <v>238.08556752262066</v>
      </c>
      <c r="AD7" s="44">
        <f t="shared" si="10"/>
        <v>7466.022413300997</v>
      </c>
      <c r="AE7" s="44">
        <v>0</v>
      </c>
      <c r="AF7" s="52">
        <f>HLOOKUP(I7,GasAvoidedCostsWOCC!$A$5:$G$50,G7+1,FALSE)</f>
        <v>7.0926897466576637</v>
      </c>
      <c r="AG7" s="44">
        <f t="shared" si="11"/>
        <v>368.81986682619851</v>
      </c>
      <c r="AH7" s="52">
        <f>HLOOKUP(I7,GasAvoidedCostsWOCC!$A$5:$Q$50,T7+1,FALSE)</f>
        <v>7.0926897466576637</v>
      </c>
      <c r="AI7" s="44">
        <f t="shared" si="12"/>
        <v>0</v>
      </c>
      <c r="AJ7" s="44">
        <f t="shared" si="13"/>
        <v>368.81986682619851</v>
      </c>
      <c r="AK7" s="44">
        <f>HLOOKUP(I7,GasAvoidedCostsWOCC!$A$5:$Q$50,G7+1,FALSE)*J7*L7</f>
        <v>0</v>
      </c>
      <c r="AL7" s="44">
        <f t="shared" si="14"/>
        <v>368.81986682619851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368.81986682619851</v>
      </c>
      <c r="AN7" s="48">
        <f t="shared" si="15"/>
        <v>7871.7242668098152</v>
      </c>
      <c r="AO7" s="47">
        <f t="shared" si="16"/>
        <v>0.91438026805647077</v>
      </c>
      <c r="AP7" s="47">
        <f t="shared" si="17"/>
        <v>33.062584803935742</v>
      </c>
    </row>
    <row r="8" spans="1:42" ht="13.5" customHeight="1">
      <c r="A8" s="53">
        <f>SUMIF('Program Costs'!D:D,C2,'Program Costs'!O:O)</f>
        <v>5260.1399999999994</v>
      </c>
      <c r="B8" s="97" t="s">
        <v>31</v>
      </c>
      <c r="C8" s="98">
        <v>18231022</v>
      </c>
      <c r="D8" s="61" t="s">
        <v>163</v>
      </c>
      <c r="E8" s="38" t="s">
        <v>1798</v>
      </c>
      <c r="F8" s="39" t="s">
        <v>1799</v>
      </c>
      <c r="G8" s="39">
        <v>1</v>
      </c>
      <c r="H8" s="39"/>
      <c r="I8" s="40" t="s">
        <v>275</v>
      </c>
      <c r="J8" s="41">
        <v>110</v>
      </c>
      <c r="K8" s="41">
        <v>0</v>
      </c>
      <c r="L8" s="41"/>
      <c r="M8" s="42">
        <v>240</v>
      </c>
      <c r="N8" s="42">
        <v>240</v>
      </c>
      <c r="O8" s="43">
        <v>0</v>
      </c>
      <c r="P8" s="44">
        <v>5280</v>
      </c>
      <c r="Q8" s="44">
        <v>26400</v>
      </c>
      <c r="R8" s="45">
        <v>0</v>
      </c>
      <c r="S8" s="46">
        <v>0</v>
      </c>
      <c r="T8" s="39">
        <f t="shared" si="0"/>
        <v>1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21120</v>
      </c>
      <c r="Z8" s="44">
        <f t="shared" si="6"/>
        <v>0</v>
      </c>
      <c r="AA8" s="50">
        <f t="shared" si="7"/>
        <v>26400</v>
      </c>
      <c r="AB8" s="51">
        <f t="shared" si="8"/>
        <v>0</v>
      </c>
      <c r="AC8" s="44">
        <f t="shared" si="9"/>
        <v>24679.816771057303</v>
      </c>
      <c r="AD8" s="44">
        <f t="shared" si="10"/>
        <v>0</v>
      </c>
      <c r="AE8" s="44">
        <v>0</v>
      </c>
      <c r="AF8" s="52">
        <f>HLOOKUP(I8,GasAvoidedCostsWOCC!$A$5:$G$50,G8+1,FALSE)</f>
        <v>0.93782572600582692</v>
      </c>
      <c r="AG8" s="44">
        <f t="shared" si="11"/>
        <v>0</v>
      </c>
      <c r="AH8" s="52">
        <f>HLOOKUP(I8,GasAvoidedCostsWOCC!$A$5:$Q$50,T8+1,FALSE)</f>
        <v>0.93782572600582692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>
        <f t="shared" si="17"/>
        <v>0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1824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5384.72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21120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14.857456140350877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15134.599999999999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31764.86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(SUM(AM5:AM110)/(SUM(AB5:AB110)))</f>
        <v>1.2441961482361912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(SUM(AN5:AN110)/SUM(AC5:AC110))</f>
        <v>0.90350961103285454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4" priority="4">
      <formula>ISTEXT(J5)</formula>
    </cfRule>
    <cfRule type="notContainsBlanks" dxfId="23" priority="5">
      <formula>LEN(TRIM(J5))&gt;0</formula>
    </cfRule>
  </conditionalFormatting>
  <conditionalFormatting sqref="M5:N24 R5:S24">
    <cfRule type="expression" dxfId="22" priority="2">
      <formula>ISTEXT(M5)</formula>
    </cfRule>
  </conditionalFormatting>
  <conditionalFormatting sqref="M5:N24 R5:S24">
    <cfRule type="notContainsBlanks" dxfId="21" priority="3">
      <formula>LEN(TRIM(M5))&gt;0</formula>
    </cfRule>
  </conditionalFormatting>
  <conditionalFormatting sqref="R5:S24">
    <cfRule type="expression" dxfId="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E4" sqref="E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18230660</v>
      </c>
      <c r="D2" s="20" t="s">
        <v>122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/>
      <c r="C5" s="98">
        <v>18230660</v>
      </c>
      <c r="D5" s="61" t="s">
        <v>122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426222.28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182666.71999999997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608889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182666.71999999997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9" priority="4">
      <formula>ISTEXT(J5)</formula>
    </cfRule>
    <cfRule type="notContainsBlanks" dxfId="18" priority="5">
      <formula>LEN(TRIM(J5))&gt;0</formula>
    </cfRule>
  </conditionalFormatting>
  <conditionalFormatting sqref="M5:N24 R5:S24">
    <cfRule type="expression" dxfId="17" priority="2">
      <formula>ISTEXT(M5)</formula>
    </cfRule>
  </conditionalFormatting>
  <conditionalFormatting sqref="M5:N24 R5:S24">
    <cfRule type="notContainsBlanks" dxfId="16" priority="3">
      <formula>LEN(TRIM(M5))&gt;0</formula>
    </cfRule>
  </conditionalFormatting>
  <conditionalFormatting sqref="R5:S24">
    <cfRule type="expression" dxfId="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11" sqref="D11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18230622</v>
      </c>
      <c r="D2" s="20" t="s">
        <v>336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337</v>
      </c>
      <c r="C5" s="98">
        <v>18230622</v>
      </c>
      <c r="D5" s="61" t="s">
        <v>336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4" priority="4">
      <formula>ISTEXT(J5)</formula>
    </cfRule>
    <cfRule type="notContainsBlanks" dxfId="13" priority="5">
      <formula>LEN(TRIM(J5))&gt;0</formula>
    </cfRule>
  </conditionalFormatting>
  <conditionalFormatting sqref="M5:N24 R5:S24">
    <cfRule type="expression" dxfId="12" priority="2">
      <formula>ISTEXT(M5)</formula>
    </cfRule>
  </conditionalFormatting>
  <conditionalFormatting sqref="M5:N24 R5:S24">
    <cfRule type="notContainsBlanks" dxfId="11" priority="3">
      <formula>LEN(TRIM(M5))&gt;0</formula>
    </cfRule>
  </conditionalFormatting>
  <conditionalFormatting sqref="R5:S24">
    <cfRule type="expression" dxfId="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13" sqref="D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18231038</v>
      </c>
      <c r="D2" s="20" t="s">
        <v>166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337</v>
      </c>
      <c r="C5" s="98">
        <v>18231038</v>
      </c>
      <c r="D5" s="61" t="s">
        <v>166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828.63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828.63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828.63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9" priority="4">
      <formula>ISTEXT(J5)</formula>
    </cfRule>
    <cfRule type="notContainsBlanks" dxfId="8" priority="5">
      <formula>LEN(TRIM(J5))&gt;0</formula>
    </cfRule>
  </conditionalFormatting>
  <conditionalFormatting sqref="M5:N24 R5:S24">
    <cfRule type="expression" dxfId="7" priority="2">
      <formula>ISTEXT(M5)</formula>
    </cfRule>
  </conditionalFormatting>
  <conditionalFormatting sqref="M5:N24 R5:S24">
    <cfRule type="notContainsBlanks" dxfId="6" priority="3">
      <formula>LEN(TRIM(M5))&gt;0</formula>
    </cfRule>
  </conditionalFormatting>
  <conditionalFormatting sqref="R5:S24">
    <cfRule type="expression" dxfId="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C9" sqref="C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18230218</v>
      </c>
      <c r="D2" s="20" t="s">
        <v>178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/>
      <c r="C5" s="98">
        <v>18230218</v>
      </c>
      <c r="D5" s="61" t="s">
        <v>178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10978.16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10978.16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10978.16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" priority="4">
      <formula>ISTEXT(J5)</formula>
    </cfRule>
    <cfRule type="notContainsBlanks" dxfId="3" priority="5">
      <formula>LEN(TRIM(J5))&gt;0</formula>
    </cfRule>
  </conditionalFormatting>
  <conditionalFormatting sqref="M5:N24 R5:S24">
    <cfRule type="expression" dxfId="2" priority="2">
      <formula>ISTEXT(M5)</formula>
    </cfRule>
  </conditionalFormatting>
  <conditionalFormatting sqref="M5:N24 R5:S24">
    <cfRule type="notContainsBlanks" dxfId="1" priority="3">
      <formula>LEN(TRIM(M5))&gt;0</formula>
    </cfRule>
  </conditionalFormatting>
  <conditionalFormatting sqref="R5:S24">
    <cfRule type="expression" dxfId="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Q50"/>
  <sheetViews>
    <sheetView workbookViewId="0">
      <selection activeCell="D29" sqref="D29"/>
    </sheetView>
  </sheetViews>
  <sheetFormatPr defaultRowHeight="12.75"/>
  <cols>
    <col min="1" max="1" width="9.140625" style="62"/>
    <col min="2" max="15" width="23.28515625" style="62" customWidth="1"/>
    <col min="16" max="16" width="20.140625" style="62" customWidth="1"/>
    <col min="17" max="17" width="18.7109375" style="62" customWidth="1"/>
    <col min="18" max="16384" width="9.140625" style="62"/>
  </cols>
  <sheetData>
    <row r="1" spans="1:17" ht="15">
      <c r="A1" s="78" t="s">
        <v>302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2"/>
      <c r="Q1" s="72"/>
    </row>
    <row r="2" spans="1:17">
      <c r="A2" s="76"/>
      <c r="B2" s="75" t="s">
        <v>301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2"/>
      <c r="Q2" s="72"/>
    </row>
    <row r="3" spans="1:17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2"/>
    </row>
    <row r="4" spans="1:17" ht="26.25" thickBot="1">
      <c r="A4" s="71" t="s">
        <v>300</v>
      </c>
      <c r="B4" s="70" t="s">
        <v>299</v>
      </c>
      <c r="C4" s="70" t="s">
        <v>298</v>
      </c>
      <c r="D4" s="70" t="s">
        <v>297</v>
      </c>
      <c r="E4" s="70" t="s">
        <v>296</v>
      </c>
      <c r="F4" s="70" t="s">
        <v>295</v>
      </c>
      <c r="G4" s="70" t="s">
        <v>294</v>
      </c>
      <c r="H4" s="70" t="s">
        <v>293</v>
      </c>
      <c r="I4" s="70" t="s">
        <v>292</v>
      </c>
      <c r="J4" s="70" t="s">
        <v>291</v>
      </c>
      <c r="K4" s="70" t="s">
        <v>290</v>
      </c>
      <c r="L4" s="70" t="s">
        <v>289</v>
      </c>
      <c r="M4" s="70" t="s">
        <v>288</v>
      </c>
      <c r="N4" s="70" t="s">
        <v>287</v>
      </c>
      <c r="O4" s="70" t="s">
        <v>286</v>
      </c>
      <c r="P4" s="70" t="s">
        <v>285</v>
      </c>
      <c r="Q4" s="70" t="s">
        <v>284</v>
      </c>
    </row>
    <row r="5" spans="1:17">
      <c r="A5" s="69"/>
      <c r="B5" s="68" t="s">
        <v>283</v>
      </c>
      <c r="C5" s="67" t="s">
        <v>282</v>
      </c>
      <c r="D5" s="67" t="s">
        <v>281</v>
      </c>
      <c r="E5" s="67" t="s">
        <v>280</v>
      </c>
      <c r="F5" s="67" t="s">
        <v>279</v>
      </c>
      <c r="G5" s="67" t="s">
        <v>278</v>
      </c>
      <c r="H5" s="67" t="s">
        <v>277</v>
      </c>
      <c r="I5" s="67" t="s">
        <v>248</v>
      </c>
      <c r="J5" s="67" t="s">
        <v>276</v>
      </c>
      <c r="K5" s="67" t="s">
        <v>275</v>
      </c>
      <c r="L5" s="67" t="s">
        <v>274</v>
      </c>
      <c r="M5" s="67" t="s">
        <v>273</v>
      </c>
      <c r="N5" s="67" t="s">
        <v>272</v>
      </c>
      <c r="O5" s="67" t="s">
        <v>271</v>
      </c>
      <c r="P5" s="67" t="s">
        <v>270</v>
      </c>
      <c r="Q5" s="66" t="s">
        <v>269</v>
      </c>
    </row>
    <row r="6" spans="1:17">
      <c r="A6" s="64">
        <v>1</v>
      </c>
      <c r="B6" s="62">
        <v>0.11346597036450218</v>
      </c>
      <c r="C6" s="62">
        <v>0.11387496675462558</v>
      </c>
      <c r="D6" s="62">
        <v>0.11346597036450218</v>
      </c>
      <c r="E6" s="62">
        <v>0.11387496675462558</v>
      </c>
      <c r="F6" s="62">
        <v>8.3631370621697371E-2</v>
      </c>
      <c r="G6" s="62">
        <v>7.7405164539773114E-2</v>
      </c>
      <c r="H6" s="62">
        <v>8.2316125950390312E-2</v>
      </c>
      <c r="I6" s="62">
        <v>8.6279755452712409E-2</v>
      </c>
      <c r="J6" s="62">
        <v>8.3298552706473628E-2</v>
      </c>
      <c r="K6" s="62">
        <v>0.11299907486110987</v>
      </c>
      <c r="L6" s="62">
        <v>7.622943776213785E-2</v>
      </c>
      <c r="M6" s="62">
        <v>6.3992702615348868E-2</v>
      </c>
      <c r="N6" s="62">
        <v>7.7010130700230536E-2</v>
      </c>
      <c r="O6" s="62">
        <v>8.1625385732676276E-2</v>
      </c>
      <c r="P6" s="62">
        <v>7.9031636554116616E-2</v>
      </c>
      <c r="Q6" s="62">
        <v>7.8527663387552293E-2</v>
      </c>
    </row>
    <row r="7" spans="1:17">
      <c r="A7" s="64">
        <v>2</v>
      </c>
      <c r="B7" s="62">
        <v>0.21937348911677185</v>
      </c>
      <c r="C7" s="62">
        <v>0.22030838198156094</v>
      </c>
      <c r="D7" s="62">
        <v>0.21937348911677185</v>
      </c>
      <c r="E7" s="62">
        <v>0.22030838198156094</v>
      </c>
      <c r="F7" s="62">
        <v>0.16142044515903836</v>
      </c>
      <c r="G7" s="62">
        <v>0.149367174939739</v>
      </c>
      <c r="H7" s="62">
        <v>0.15890451284406654</v>
      </c>
      <c r="I7" s="62">
        <v>0.1666205195275525</v>
      </c>
      <c r="J7" s="62">
        <v>0.16073308155139382</v>
      </c>
      <c r="K7" s="62">
        <v>0.21836706843187448</v>
      </c>
      <c r="L7" s="62">
        <v>0.14708544377165197</v>
      </c>
      <c r="M7" s="62">
        <v>0.12332111952111227</v>
      </c>
      <c r="N7" s="62">
        <v>0.14859945171395519</v>
      </c>
      <c r="O7" s="62">
        <v>0.1574935324526324</v>
      </c>
      <c r="P7" s="62">
        <v>0.15248045289693693</v>
      </c>
      <c r="Q7" s="62">
        <v>0.15137554382629118</v>
      </c>
    </row>
    <row r="8" spans="1:17">
      <c r="A8" s="64">
        <v>3</v>
      </c>
      <c r="B8" s="62">
        <v>0.31843323544299679</v>
      </c>
      <c r="C8" s="62">
        <v>0.31980953960181135</v>
      </c>
      <c r="D8" s="62">
        <v>0.31843323544299679</v>
      </c>
      <c r="E8" s="62">
        <v>0.31980953960181135</v>
      </c>
      <c r="F8" s="62">
        <v>0.2337612554483032</v>
      </c>
      <c r="G8" s="62">
        <v>0.2161772674846652</v>
      </c>
      <c r="H8" s="62">
        <v>0.23010212679371728</v>
      </c>
      <c r="I8" s="62">
        <v>0.24138780440564739</v>
      </c>
      <c r="J8" s="62">
        <v>0.23271044985700728</v>
      </c>
      <c r="K8" s="62">
        <v>0.31684706098619264</v>
      </c>
      <c r="L8" s="62">
        <v>0.21282847571974173</v>
      </c>
      <c r="M8" s="62">
        <v>0.17809103940691265</v>
      </c>
      <c r="N8" s="62">
        <v>0.21501282162971197</v>
      </c>
      <c r="O8" s="62">
        <v>0.22797487781098191</v>
      </c>
      <c r="P8" s="62">
        <v>0.22068555405687484</v>
      </c>
      <c r="Q8" s="62">
        <v>0.21899548458231755</v>
      </c>
    </row>
    <row r="9" spans="1:17">
      <c r="A9" s="64">
        <v>4</v>
      </c>
      <c r="B9" s="62">
        <v>0.4111422795728093</v>
      </c>
      <c r="C9" s="62">
        <v>0.41304045563165137</v>
      </c>
      <c r="D9" s="62">
        <v>0.4111422795728093</v>
      </c>
      <c r="E9" s="62">
        <v>0.41304045563165137</v>
      </c>
      <c r="F9" s="62">
        <v>0.30143949576005902</v>
      </c>
      <c r="G9" s="62">
        <v>0.27872832181966667</v>
      </c>
      <c r="H9" s="62">
        <v>0.29675644721194466</v>
      </c>
      <c r="I9" s="62">
        <v>0.3113864815950908</v>
      </c>
      <c r="J9" s="62">
        <v>0.30008189154577647</v>
      </c>
      <c r="K9" s="62">
        <v>0.40917201342524967</v>
      </c>
      <c r="L9" s="62">
        <v>0.2743813694159819</v>
      </c>
      <c r="M9" s="62">
        <v>0.22937898929244518</v>
      </c>
      <c r="N9" s="62">
        <v>0.27721531501171726</v>
      </c>
      <c r="O9" s="62">
        <v>0.29396008134293522</v>
      </c>
      <c r="P9" s="62">
        <v>0.28454679420867346</v>
      </c>
      <c r="Q9" s="62">
        <v>0.28227359464993806</v>
      </c>
    </row>
    <row r="10" spans="1:17">
      <c r="A10" s="64">
        <v>5</v>
      </c>
      <c r="B10" s="62">
        <v>0.5120569885699936</v>
      </c>
      <c r="C10" s="62">
        <v>0.51447718193978242</v>
      </c>
      <c r="D10" s="62">
        <v>0.5120569885699936</v>
      </c>
      <c r="E10" s="62">
        <v>0.51447718193978242</v>
      </c>
      <c r="F10" s="62">
        <v>0.37856131754674538</v>
      </c>
      <c r="G10" s="62">
        <v>0.35099237831359642</v>
      </c>
      <c r="H10" s="62">
        <v>0.37292142124911032</v>
      </c>
      <c r="I10" s="62">
        <v>0.39072699921335124</v>
      </c>
      <c r="J10" s="62">
        <v>0.37687330752522202</v>
      </c>
      <c r="K10" s="62">
        <v>0.50968749479849773</v>
      </c>
      <c r="L10" s="62">
        <v>0.34568878046554885</v>
      </c>
      <c r="M10" s="62">
        <v>0.29089505927686699</v>
      </c>
      <c r="N10" s="62">
        <v>0.3491057005720789</v>
      </c>
      <c r="O10" s="62">
        <v>0.3694540986241362</v>
      </c>
      <c r="P10" s="62">
        <v>0.35807218478063102</v>
      </c>
      <c r="Q10" s="62">
        <v>0.35517642819497425</v>
      </c>
    </row>
    <row r="11" spans="1:17">
      <c r="A11" s="64">
        <v>6</v>
      </c>
      <c r="B11" s="62">
        <v>0.60976652420599242</v>
      </c>
      <c r="C11" s="62">
        <v>0.61270729802506985</v>
      </c>
      <c r="D11" s="62">
        <v>0.60976652420599242</v>
      </c>
      <c r="E11" s="62">
        <v>0.61270729802506985</v>
      </c>
      <c r="F11" s="62">
        <v>0.45384279930690541</v>
      </c>
      <c r="G11" s="62">
        <v>0.42167853068679217</v>
      </c>
      <c r="H11" s="62">
        <v>0.44730340466758733</v>
      </c>
      <c r="I11" s="62">
        <v>0.46810298835971731</v>
      </c>
      <c r="J11" s="62">
        <v>0.45179220074172122</v>
      </c>
      <c r="K11" s="62">
        <v>0.60680455542630773</v>
      </c>
      <c r="L11" s="62">
        <v>0.41548049467366566</v>
      </c>
      <c r="M11" s="62">
        <v>0.3513877671706257</v>
      </c>
      <c r="N11" s="62">
        <v>0.41944774912254634</v>
      </c>
      <c r="O11" s="62">
        <v>0.4430821939611036</v>
      </c>
      <c r="P11" s="62">
        <v>0.42988163236698351</v>
      </c>
      <c r="Q11" s="62">
        <v>0.42624268212184618</v>
      </c>
    </row>
    <row r="12" spans="1:17">
      <c r="A12" s="64">
        <v>7</v>
      </c>
      <c r="B12" s="62">
        <v>0.7043251165933837</v>
      </c>
      <c r="C12" s="62">
        <v>0.70773035468138679</v>
      </c>
      <c r="D12" s="62">
        <v>0.7043251165933837</v>
      </c>
      <c r="E12" s="62">
        <v>0.70773035468138679</v>
      </c>
      <c r="F12" s="62">
        <v>0.52715961557091651</v>
      </c>
      <c r="G12" s="62">
        <v>0.49059485220801513</v>
      </c>
      <c r="H12" s="62">
        <v>0.51973499802668954</v>
      </c>
      <c r="I12" s="62">
        <v>0.54338401243646561</v>
      </c>
      <c r="J12" s="62">
        <v>0.52471561037132775</v>
      </c>
      <c r="K12" s="62">
        <v>0.70059179485856848</v>
      </c>
      <c r="L12" s="62">
        <v>0.48355313618961449</v>
      </c>
      <c r="M12" s="62">
        <v>0.41056899773065392</v>
      </c>
      <c r="N12" s="62">
        <v>0.48802822233241516</v>
      </c>
      <c r="O12" s="62">
        <v>0.51471879727314174</v>
      </c>
      <c r="P12" s="62">
        <v>0.49980838947667638</v>
      </c>
      <c r="Q12" s="62">
        <v>0.49535790410884928</v>
      </c>
    </row>
    <row r="13" spans="1:17">
      <c r="A13" s="64">
        <v>8</v>
      </c>
      <c r="B13" s="62">
        <v>0.79534095290176876</v>
      </c>
      <c r="C13" s="62">
        <v>0.7992082925538273</v>
      </c>
      <c r="D13" s="62">
        <v>0.79534095290176876</v>
      </c>
      <c r="E13" s="62">
        <v>0.7992082925538273</v>
      </c>
      <c r="F13" s="62">
        <v>0.59800021117913194</v>
      </c>
      <c r="G13" s="62">
        <v>0.55726899070008873</v>
      </c>
      <c r="H13" s="62">
        <v>0.58974843627012963</v>
      </c>
      <c r="I13" s="62">
        <v>0.61612523902310556</v>
      </c>
      <c r="J13" s="62">
        <v>0.59513363232038374</v>
      </c>
      <c r="K13" s="62">
        <v>0.7908078529442224</v>
      </c>
      <c r="L13" s="62">
        <v>0.54943330654964595</v>
      </c>
      <c r="M13" s="62">
        <v>0.46813703387647171</v>
      </c>
      <c r="N13" s="62">
        <v>0.5543711425330069</v>
      </c>
      <c r="O13" s="62">
        <v>0.58391809411479234</v>
      </c>
      <c r="P13" s="62">
        <v>0.56740959348952413</v>
      </c>
      <c r="Q13" s="62">
        <v>0.56211249640298877</v>
      </c>
    </row>
    <row r="14" spans="1:17">
      <c r="A14" s="64">
        <v>9</v>
      </c>
      <c r="B14" s="62">
        <v>0.88672253650987409</v>
      </c>
      <c r="C14" s="62">
        <v>0.89106376899172124</v>
      </c>
      <c r="D14" s="62">
        <v>0.88672253650987409</v>
      </c>
      <c r="E14" s="62">
        <v>0.89106376899172124</v>
      </c>
      <c r="F14" s="62">
        <v>0.67039238128665235</v>
      </c>
      <c r="G14" s="62">
        <v>0.6257563556647765</v>
      </c>
      <c r="H14" s="62">
        <v>0.66137860838277285</v>
      </c>
      <c r="I14" s="62">
        <v>0.69032168448332065</v>
      </c>
      <c r="J14" s="62">
        <v>0.66715157524196678</v>
      </c>
      <c r="K14" s="62">
        <v>0.88147832607293553</v>
      </c>
      <c r="L14" s="62">
        <v>0.61718384746064658</v>
      </c>
      <c r="M14" s="62">
        <v>0.5281697661731829</v>
      </c>
      <c r="N14" s="62">
        <v>0.6225483172653048</v>
      </c>
      <c r="O14" s="62">
        <v>0.65481470397677688</v>
      </c>
      <c r="P14" s="62">
        <v>0.63677272899882087</v>
      </c>
      <c r="Q14" s="62">
        <v>0.63067426586663022</v>
      </c>
    </row>
    <row r="15" spans="1:17">
      <c r="A15" s="64">
        <v>10</v>
      </c>
      <c r="B15" s="62">
        <v>0.97914245877446338</v>
      </c>
      <c r="C15" s="62">
        <v>0.9838493984213923</v>
      </c>
      <c r="D15" s="62">
        <v>0.97914245877446338</v>
      </c>
      <c r="E15" s="62">
        <v>0.9838493984213923</v>
      </c>
      <c r="F15" s="62">
        <v>0.74487332198138856</v>
      </c>
      <c r="G15" s="62">
        <v>0.6965404421505117</v>
      </c>
      <c r="H15" s="62">
        <v>0.73512510012695687</v>
      </c>
      <c r="I15" s="62">
        <v>0.76647885044822628</v>
      </c>
      <c r="J15" s="62">
        <v>0.74127756603433959</v>
      </c>
      <c r="K15" s="62">
        <v>0.97334887994043018</v>
      </c>
      <c r="L15" s="62">
        <v>0.68726615252653023</v>
      </c>
      <c r="M15" s="62">
        <v>0.59096484204288513</v>
      </c>
      <c r="N15" s="62">
        <v>0.69303218561010682</v>
      </c>
      <c r="O15" s="62">
        <v>0.7278724357900942</v>
      </c>
      <c r="P15" s="62">
        <v>0.70839718084543712</v>
      </c>
      <c r="Q15" s="62">
        <v>0.70152531155702258</v>
      </c>
    </row>
    <row r="16" spans="1:17">
      <c r="A16" s="64">
        <v>11</v>
      </c>
      <c r="B16" s="62">
        <v>1.0685556528500126</v>
      </c>
      <c r="C16" s="62">
        <v>1.0736898858027524</v>
      </c>
      <c r="D16" s="62">
        <v>1.0685556528500126</v>
      </c>
      <c r="E16" s="62">
        <v>1.0736898858027524</v>
      </c>
      <c r="F16" s="62">
        <v>0.8172509089581883</v>
      </c>
      <c r="G16" s="62">
        <v>0.76540557817739974</v>
      </c>
      <c r="H16" s="62">
        <v>0.80681766023891099</v>
      </c>
      <c r="I16" s="62">
        <v>0.84047616627897226</v>
      </c>
      <c r="J16" s="62">
        <v>0.81326691865178358</v>
      </c>
      <c r="K16" s="62">
        <v>1.0620406084732614</v>
      </c>
      <c r="L16" s="62">
        <v>0.7554673826096483</v>
      </c>
      <c r="M16" s="62">
        <v>0.65212871094171776</v>
      </c>
      <c r="N16" s="62">
        <v>0.76159758226618912</v>
      </c>
      <c r="O16" s="62">
        <v>0.79881822463794228</v>
      </c>
      <c r="P16" s="62">
        <v>0.7780237387897877</v>
      </c>
      <c r="Q16" s="62">
        <v>0.77028780322599566</v>
      </c>
    </row>
    <row r="17" spans="1:17">
      <c r="A17" s="64">
        <v>12</v>
      </c>
      <c r="B17" s="62">
        <v>1.1537621052924141</v>
      </c>
      <c r="C17" s="62">
        <v>1.1592850537786947</v>
      </c>
      <c r="D17" s="62">
        <v>1.1537621052924141</v>
      </c>
      <c r="E17" s="62">
        <v>1.1592850537786947</v>
      </c>
      <c r="F17" s="62">
        <v>0.88639082630881583</v>
      </c>
      <c r="G17" s="62">
        <v>0.83123172987324878</v>
      </c>
      <c r="H17" s="62">
        <v>0.87531038854853971</v>
      </c>
      <c r="I17" s="65">
        <v>0.91115730059915656</v>
      </c>
      <c r="J17" s="62">
        <v>0.88198561703128164</v>
      </c>
      <c r="K17" s="62">
        <v>1.1463412930553369</v>
      </c>
      <c r="L17" s="62">
        <v>0.82065637928828472</v>
      </c>
      <c r="M17" s="62">
        <v>0.71073706887370403</v>
      </c>
      <c r="N17" s="62">
        <v>0.82713841420343059</v>
      </c>
      <c r="O17" s="62">
        <v>0.86650348716649883</v>
      </c>
      <c r="P17" s="62">
        <v>0.84449631507500578</v>
      </c>
      <c r="Q17" s="62">
        <v>0.835847548595963</v>
      </c>
    </row>
    <row r="18" spans="1:17">
      <c r="A18" s="64">
        <v>13</v>
      </c>
      <c r="B18" s="62">
        <v>1.2355998064547065</v>
      </c>
      <c r="C18" s="62">
        <v>1.2415348311091223</v>
      </c>
      <c r="D18" s="62">
        <v>1.2355998064547065</v>
      </c>
      <c r="E18" s="62">
        <v>1.2415348311091223</v>
      </c>
      <c r="F18" s="62">
        <v>0.95298626106018935</v>
      </c>
      <c r="G18" s="62">
        <v>0.8946789095685046</v>
      </c>
      <c r="H18" s="62">
        <v>0.94128938224089076</v>
      </c>
      <c r="I18" s="62">
        <v>0.97922284710644303</v>
      </c>
      <c r="J18" s="62">
        <v>0.94815052613360395</v>
      </c>
      <c r="K18" s="62">
        <v>1.2271360773669615</v>
      </c>
      <c r="L18" s="62">
        <v>0.8834938236572627</v>
      </c>
      <c r="M18" s="62">
        <v>0.76720832462047284</v>
      </c>
      <c r="N18" s="62">
        <v>0.89029519874474028</v>
      </c>
      <c r="O18" s="62">
        <v>0.93164439687846989</v>
      </c>
      <c r="P18" s="62">
        <v>0.90851002629939792</v>
      </c>
      <c r="Q18" s="62">
        <v>0.89891227810813734</v>
      </c>
    </row>
    <row r="19" spans="1:17">
      <c r="A19" s="64">
        <v>14</v>
      </c>
      <c r="B19" s="62">
        <v>1.3140494518552419</v>
      </c>
      <c r="C19" s="62">
        <v>1.3204252938504277</v>
      </c>
      <c r="D19" s="62">
        <v>1.3140494518552419</v>
      </c>
      <c r="E19" s="62">
        <v>1.3204252938504277</v>
      </c>
      <c r="F19" s="62">
        <v>1.0169996824506593</v>
      </c>
      <c r="G19" s="62">
        <v>0.95571306589158567</v>
      </c>
      <c r="H19" s="62">
        <v>1.0047320133395758</v>
      </c>
      <c r="I19" s="62">
        <v>1.0446510728050395</v>
      </c>
      <c r="J19" s="62">
        <v>1.0117333828377828</v>
      </c>
      <c r="K19" s="62">
        <v>1.3044897362603671</v>
      </c>
      <c r="L19" s="62">
        <v>0.94395804278868956</v>
      </c>
      <c r="M19" s="62">
        <v>0.82164364285029401</v>
      </c>
      <c r="N19" s="62">
        <v>0.95104750547101391</v>
      </c>
      <c r="O19" s="62">
        <v>0.99426126995605024</v>
      </c>
      <c r="P19" s="62">
        <v>0.97006802319197261</v>
      </c>
      <c r="Q19" s="62">
        <v>0.95950544756604983</v>
      </c>
    </row>
    <row r="20" spans="1:17">
      <c r="A20" s="64">
        <v>15</v>
      </c>
      <c r="B20" s="62">
        <v>1.3893373920773078</v>
      </c>
      <c r="C20" s="62">
        <v>1.3961506916040443</v>
      </c>
      <c r="D20" s="62">
        <v>1.3893373920773078</v>
      </c>
      <c r="E20" s="62">
        <v>1.3961506916040443</v>
      </c>
      <c r="F20" s="62">
        <v>1.0786528141421943</v>
      </c>
      <c r="G20" s="62">
        <v>1.0145610536023009</v>
      </c>
      <c r="H20" s="62">
        <v>1.0658531479330287</v>
      </c>
      <c r="I20" s="62">
        <v>1.107650050703576</v>
      </c>
      <c r="J20" s="62">
        <v>1.0729703453104968</v>
      </c>
      <c r="K20" s="62">
        <v>1.3787827893853604</v>
      </c>
      <c r="L20" s="62">
        <v>1.0022793952581226</v>
      </c>
      <c r="M20" s="62">
        <v>0.87434433269888556</v>
      </c>
      <c r="N20" s="62">
        <v>1.0096153045728067</v>
      </c>
      <c r="O20" s="62">
        <v>1.0545904948077327</v>
      </c>
      <c r="P20" s="62">
        <v>1.0293963841416951</v>
      </c>
      <c r="Q20" s="62">
        <v>1.0178775471043147</v>
      </c>
    </row>
    <row r="21" spans="1:17">
      <c r="A21" s="64">
        <v>16</v>
      </c>
      <c r="B21" s="62">
        <v>1.4614179886156067</v>
      </c>
      <c r="C21" s="62">
        <v>1.4685918186277869</v>
      </c>
      <c r="D21" s="62">
        <v>1.4614179886156067</v>
      </c>
      <c r="E21" s="62">
        <v>1.4685918186277869</v>
      </c>
      <c r="F21" s="62">
        <v>1.137956234378382</v>
      </c>
      <c r="G21" s="62">
        <v>1.0712369802660349</v>
      </c>
      <c r="H21" s="62">
        <v>1.1246571706464352</v>
      </c>
      <c r="I21" s="62">
        <v>1.1682097645081346</v>
      </c>
      <c r="J21" s="62">
        <v>1.131854895481861</v>
      </c>
      <c r="K21" s="62">
        <v>1.4500413486881529</v>
      </c>
      <c r="L21" s="62">
        <v>1.0584620545896066</v>
      </c>
      <c r="M21" s="62">
        <v>0.92534614590012765</v>
      </c>
      <c r="N21" s="62">
        <v>1.0660429228808574</v>
      </c>
      <c r="O21" s="62">
        <v>1.1126010938169359</v>
      </c>
      <c r="P21" s="62">
        <v>1.0864945381630928</v>
      </c>
      <c r="Q21" s="62">
        <v>1.0740267761046329</v>
      </c>
    </row>
    <row r="22" spans="1:17">
      <c r="A22" s="64">
        <v>17</v>
      </c>
      <c r="B22" s="62">
        <v>1.5299423057397425</v>
      </c>
      <c r="C22" s="62">
        <v>1.537495349961661</v>
      </c>
      <c r="D22" s="62">
        <v>1.5299423057397425</v>
      </c>
      <c r="E22" s="62">
        <v>1.537495349961661</v>
      </c>
      <c r="F22" s="62">
        <v>1.1942317622594061</v>
      </c>
      <c r="G22" s="62">
        <v>1.1249879119644357</v>
      </c>
      <c r="H22" s="62">
        <v>1.1804635028442583</v>
      </c>
      <c r="I22" s="62">
        <v>1.2257226421199747</v>
      </c>
      <c r="J22" s="62">
        <v>1.1876611088655276</v>
      </c>
      <c r="K22" s="62">
        <v>1.5174137396840446</v>
      </c>
      <c r="L22" s="62">
        <v>1.1117298499840651</v>
      </c>
      <c r="M22" s="62">
        <v>0.97359560731553174</v>
      </c>
      <c r="N22" s="62">
        <v>1.1195274332113125</v>
      </c>
      <c r="O22" s="62">
        <v>1.1675084352039682</v>
      </c>
      <c r="P22" s="62">
        <v>1.1405819519836158</v>
      </c>
      <c r="Q22" s="62">
        <v>1.1270608650777909</v>
      </c>
    </row>
    <row r="23" spans="1:17">
      <c r="A23" s="64">
        <v>18</v>
      </c>
      <c r="B23" s="62">
        <v>1.5960324064820535</v>
      </c>
      <c r="C23" s="62">
        <v>1.6039068652152917</v>
      </c>
      <c r="D23" s="62">
        <v>1.5960324064820535</v>
      </c>
      <c r="E23" s="62">
        <v>1.6039068652152917</v>
      </c>
      <c r="F23" s="62">
        <v>1.2486512648957062</v>
      </c>
      <c r="G23" s="62">
        <v>1.1770068771926026</v>
      </c>
      <c r="H23" s="62">
        <v>1.2344396160468942</v>
      </c>
      <c r="I23" s="62">
        <v>1.2813416948955851</v>
      </c>
      <c r="J23" s="62">
        <v>1.2415764367310531</v>
      </c>
      <c r="K23" s="62">
        <v>1.5822157278927651</v>
      </c>
      <c r="L23" s="62">
        <v>1.1632687857892603</v>
      </c>
      <c r="M23" s="62">
        <v>1.020326989661049</v>
      </c>
      <c r="N23" s="62">
        <v>1.1712658497966799</v>
      </c>
      <c r="O23" s="62">
        <v>1.2205357682002123</v>
      </c>
      <c r="P23" s="62">
        <v>1.1928645855245585</v>
      </c>
      <c r="Q23" s="62">
        <v>1.1782589239640844</v>
      </c>
    </row>
    <row r="24" spans="1:17">
      <c r="A24" s="64">
        <v>19</v>
      </c>
      <c r="B24" s="62">
        <v>1.6621973891935435</v>
      </c>
      <c r="C24" s="62">
        <v>1.6673509897950178</v>
      </c>
      <c r="D24" s="62">
        <v>1.6591828111779963</v>
      </c>
      <c r="E24" s="62">
        <v>1.6673509897950178</v>
      </c>
      <c r="F24" s="62">
        <v>1.3007461798733397</v>
      </c>
      <c r="G24" s="62">
        <v>1.2268166615041292</v>
      </c>
      <c r="H24" s="62">
        <v>1.2861062322843642</v>
      </c>
      <c r="I24" s="62">
        <v>1.3345694838129847</v>
      </c>
      <c r="J24" s="62">
        <v>1.2931570429095793</v>
      </c>
      <c r="K24" s="62">
        <v>1.6439905012568317</v>
      </c>
      <c r="L24" s="62">
        <v>1.2126247477020637</v>
      </c>
      <c r="M24" s="62">
        <v>1.0650934182913792</v>
      </c>
      <c r="N24" s="62">
        <v>1.2208099222050377</v>
      </c>
      <c r="O24" s="62">
        <v>1.2712443780420335</v>
      </c>
      <c r="P24" s="62">
        <v>1.2428875405236686</v>
      </c>
      <c r="Q24" s="62">
        <v>1.2271648613161124</v>
      </c>
    </row>
    <row r="25" spans="1:17">
      <c r="A25" s="64">
        <v>20</v>
      </c>
      <c r="B25" s="62">
        <v>1.727945421646023</v>
      </c>
      <c r="C25" s="62">
        <v>1.7274981440970447</v>
      </c>
      <c r="D25" s="62">
        <v>1.7190157326757642</v>
      </c>
      <c r="E25" s="62">
        <v>1.7274981440970447</v>
      </c>
      <c r="F25" s="62">
        <v>1.3500153127049974</v>
      </c>
      <c r="G25" s="62">
        <v>1.2739012432032253</v>
      </c>
      <c r="H25" s="62">
        <v>1.3349757696485991</v>
      </c>
      <c r="I25" s="62">
        <v>1.3849268187848305</v>
      </c>
      <c r="J25" s="62">
        <v>1.3419578357419619</v>
      </c>
      <c r="K25" s="62">
        <v>1.7025958820263232</v>
      </c>
      <c r="L25" s="62">
        <v>1.2592865625776986</v>
      </c>
      <c r="M25" s="62">
        <v>1.1073323783937479</v>
      </c>
      <c r="N25" s="62">
        <v>1.2676380533923397</v>
      </c>
      <c r="O25" s="62">
        <v>1.3192527795896587</v>
      </c>
      <c r="P25" s="62">
        <v>1.2902164218576104</v>
      </c>
      <c r="Q25" s="62">
        <v>1.2734662051561068</v>
      </c>
    </row>
    <row r="26" spans="1:17">
      <c r="A26" s="64">
        <v>21</v>
      </c>
      <c r="B26" s="62">
        <v>1.7932472678363109</v>
      </c>
      <c r="C26" s="62">
        <v>1.7844093600211435</v>
      </c>
      <c r="D26" s="62">
        <v>1.7756275273657769</v>
      </c>
      <c r="E26" s="62">
        <v>1.7844093600211435</v>
      </c>
      <c r="F26" s="62">
        <v>1.396617566699845</v>
      </c>
      <c r="G26" s="62">
        <v>1.3184323582747222</v>
      </c>
      <c r="H26" s="62">
        <v>1.3811995465223077</v>
      </c>
      <c r="I26" s="62">
        <v>1.4325617153040873</v>
      </c>
      <c r="J26" s="62">
        <v>1.3881106317228553</v>
      </c>
      <c r="K26" s="62">
        <v>1.7580288636243124</v>
      </c>
      <c r="L26" s="62">
        <v>1.3034176331750587</v>
      </c>
      <c r="M26" s="62">
        <v>1.1472730405884133</v>
      </c>
      <c r="N26" s="62">
        <v>1.3119236897496331</v>
      </c>
      <c r="O26" s="62">
        <v>1.3646511220474842</v>
      </c>
      <c r="P26" s="62">
        <v>1.3349742737149062</v>
      </c>
      <c r="Q26" s="62">
        <v>1.3172368807105317</v>
      </c>
    </row>
    <row r="27" spans="1:17">
      <c r="A27" s="64">
        <v>22</v>
      </c>
      <c r="B27" s="62">
        <v>1.8581474236204181</v>
      </c>
      <c r="C27" s="62">
        <v>1.8382468137293575</v>
      </c>
      <c r="D27" s="62">
        <v>1.8291796359163963</v>
      </c>
      <c r="E27" s="62">
        <v>1.8382468137293575</v>
      </c>
      <c r="F27" s="62">
        <v>1.4406838281980758</v>
      </c>
      <c r="G27" s="62">
        <v>1.3605346991686462</v>
      </c>
      <c r="H27" s="62">
        <v>1.4249072776492195</v>
      </c>
      <c r="I27" s="62">
        <v>1.4776080483339165</v>
      </c>
      <c r="J27" s="62">
        <v>1.4317455515209485</v>
      </c>
      <c r="K27" s="62">
        <v>1.810448958819741</v>
      </c>
      <c r="L27" s="62">
        <v>1.3451413731416253</v>
      </c>
      <c r="M27" s="62">
        <v>1.1850259852955183</v>
      </c>
      <c r="N27" s="62">
        <v>1.3537910390001633</v>
      </c>
      <c r="O27" s="62">
        <v>1.4075676105678099</v>
      </c>
      <c r="P27" s="62">
        <v>1.377286986274098</v>
      </c>
      <c r="Q27" s="62">
        <v>1.3586012085910089</v>
      </c>
    </row>
    <row r="28" spans="1:17">
      <c r="A28" s="64">
        <v>23</v>
      </c>
      <c r="B28" s="62">
        <v>1.9226861837244864</v>
      </c>
      <c r="C28" s="62">
        <v>1.8891650491814471</v>
      </c>
      <c r="D28" s="62">
        <v>1.8798259054041622</v>
      </c>
      <c r="E28" s="62">
        <v>1.8891650491814471</v>
      </c>
      <c r="F28" s="62">
        <v>1.4823391502118994</v>
      </c>
      <c r="G28" s="62">
        <v>1.4003274791387623</v>
      </c>
      <c r="H28" s="62">
        <v>1.4662229122851422</v>
      </c>
      <c r="I28" s="62">
        <v>1.5201936907788962</v>
      </c>
      <c r="J28" s="62">
        <v>1.4729869138092859</v>
      </c>
      <c r="K28" s="62">
        <v>1.8600081626509364</v>
      </c>
      <c r="L28" s="62">
        <v>1.3845757918168762</v>
      </c>
      <c r="M28" s="62">
        <v>1.2206971288451205</v>
      </c>
      <c r="N28" s="62">
        <v>1.393358852019656</v>
      </c>
      <c r="O28" s="62">
        <v>1.4481247504956132</v>
      </c>
      <c r="P28" s="62">
        <v>1.4172748908588155</v>
      </c>
      <c r="Q28" s="62">
        <v>1.3976780105483655</v>
      </c>
    </row>
    <row r="29" spans="1:17">
      <c r="A29" s="64">
        <v>24</v>
      </c>
      <c r="B29" s="62">
        <v>1.9868998008258254</v>
      </c>
      <c r="C29" s="62">
        <v>1.9373113078913706</v>
      </c>
      <c r="D29" s="62">
        <v>1.9277129169324159</v>
      </c>
      <c r="E29" s="62">
        <v>1.9373113078913706</v>
      </c>
      <c r="F29" s="62">
        <v>1.521702974916282</v>
      </c>
      <c r="G29" s="62">
        <v>1.4379246337043825</v>
      </c>
      <c r="H29" s="62">
        <v>1.5052648526217638</v>
      </c>
      <c r="I29" s="62">
        <v>1.560440745898839</v>
      </c>
      <c r="J29" s="62">
        <v>1.5119534564556349</v>
      </c>
      <c r="K29" s="62">
        <v>1.9068512770864423</v>
      </c>
      <c r="L29" s="62">
        <v>1.4218336911672664</v>
      </c>
      <c r="M29" s="62">
        <v>1.2543878761648146</v>
      </c>
      <c r="N29" s="62">
        <v>1.4307406232125415</v>
      </c>
      <c r="O29" s="62">
        <v>1.4864395628207754</v>
      </c>
      <c r="P29" s="62">
        <v>1.4550529666330916</v>
      </c>
      <c r="Q29" s="62">
        <v>1.4345808139443847</v>
      </c>
    </row>
    <row r="30" spans="1:17">
      <c r="A30" s="64">
        <v>25</v>
      </c>
      <c r="B30" s="62">
        <v>2.0508206305871441</v>
      </c>
      <c r="C30" s="62">
        <v>1.9828258466868594</v>
      </c>
      <c r="D30" s="62">
        <v>1.9729803013769738</v>
      </c>
      <c r="E30" s="62">
        <v>1.9828258466868594</v>
      </c>
      <c r="F30" s="62">
        <v>1.5588893507196038</v>
      </c>
      <c r="G30" s="62">
        <v>1.4734350179776501</v>
      </c>
      <c r="H30" s="62">
        <v>1.5421461670406742</v>
      </c>
      <c r="I30" s="62">
        <v>1.5984657737000998</v>
      </c>
      <c r="J30" s="62">
        <v>1.5487585523479008</v>
      </c>
      <c r="K30" s="62">
        <v>1.9511162239264295</v>
      </c>
      <c r="L30" s="62">
        <v>1.4570228588668952</v>
      </c>
      <c r="M30" s="62">
        <v>1.2861952723307042</v>
      </c>
      <c r="N30" s="62">
        <v>1.4660447868095086</v>
      </c>
      <c r="O30" s="62">
        <v>1.5226237946017875</v>
      </c>
      <c r="P30" s="62">
        <v>1.4907310428203235</v>
      </c>
      <c r="Q30" s="62">
        <v>1.4694180518248878</v>
      </c>
    </row>
    <row r="31" spans="1:17">
      <c r="A31" s="64">
        <v>26</v>
      </c>
      <c r="B31" s="62">
        <v>2.1144772633650293</v>
      </c>
      <c r="C31" s="62">
        <v>2.025842243707578</v>
      </c>
      <c r="D31" s="62">
        <v>2.0157610434868842</v>
      </c>
      <c r="E31" s="62">
        <v>2.025842243707578</v>
      </c>
      <c r="F31" s="62">
        <v>1.594007143738297</v>
      </c>
      <c r="G31" s="62">
        <v>1.5069625996000928</v>
      </c>
      <c r="H31" s="62">
        <v>1.576974798005965</v>
      </c>
      <c r="I31" s="62">
        <v>1.6343800111658675</v>
      </c>
      <c r="J31" s="62">
        <v>1.5835104196762333</v>
      </c>
      <c r="K31" s="62">
        <v>1.9929343461684659</v>
      </c>
      <c r="L31" s="62">
        <v>1.490246257250015</v>
      </c>
      <c r="M31" s="62">
        <v>1.3162121525376664</v>
      </c>
      <c r="N31" s="62">
        <v>1.499374908827146</v>
      </c>
      <c r="O31" s="62">
        <v>1.5567841241621863</v>
      </c>
      <c r="P31" s="62">
        <v>1.524413996211941</v>
      </c>
      <c r="Q31" s="62">
        <v>1.5022932583578268</v>
      </c>
    </row>
    <row r="32" spans="1:17">
      <c r="A32" s="64">
        <v>27</v>
      </c>
      <c r="B32" s="62">
        <v>2.1778504294704781</v>
      </c>
      <c r="C32" s="62">
        <v>2.0664635827507225</v>
      </c>
      <c r="D32" s="62">
        <v>2.0561576644421331</v>
      </c>
      <c r="E32" s="62">
        <v>2.0664635827507225</v>
      </c>
      <c r="F32" s="62">
        <v>1.6271361333989891</v>
      </c>
      <c r="G32" s="62">
        <v>1.5385825369368069</v>
      </c>
      <c r="H32" s="62">
        <v>1.6098296543042325</v>
      </c>
      <c r="I32" s="62">
        <v>1.6682654760840347</v>
      </c>
      <c r="J32" s="62">
        <v>1.616288216393061</v>
      </c>
      <c r="K32" s="62">
        <v>2.0324065879354389</v>
      </c>
      <c r="L32" s="62">
        <v>1.5215780977672144</v>
      </c>
      <c r="M32" s="62">
        <v>1.3445031799613403</v>
      </c>
      <c r="N32" s="62">
        <v>1.5308057643351602</v>
      </c>
      <c r="O32" s="62">
        <v>1.5889982507618232</v>
      </c>
      <c r="P32" s="62">
        <v>1.5561778336349628</v>
      </c>
      <c r="Q32" s="62">
        <v>1.5332811493032297</v>
      </c>
    </row>
    <row r="33" spans="1:17">
      <c r="A33" s="64">
        <v>28</v>
      </c>
      <c r="B33" s="62">
        <v>2.2409914071323271</v>
      </c>
      <c r="C33" s="62">
        <v>2.1048293275112382</v>
      </c>
      <c r="D33" s="62">
        <v>2.0943090944089144</v>
      </c>
      <c r="E33" s="62">
        <v>2.1048293275112382</v>
      </c>
      <c r="F33" s="62">
        <v>1.6583938033544321</v>
      </c>
      <c r="G33" s="62">
        <v>1.5684079536441227</v>
      </c>
      <c r="H33" s="62">
        <v>1.6408273988044988</v>
      </c>
      <c r="I33" s="62">
        <v>1.7002417656917825</v>
      </c>
      <c r="J33" s="62">
        <v>1.647208830035128</v>
      </c>
      <c r="K33" s="62">
        <v>2.0696703645022954</v>
      </c>
      <c r="L33" s="62">
        <v>1.5511306120456767</v>
      </c>
      <c r="M33" s="62">
        <v>1.3711715824629505</v>
      </c>
      <c r="N33" s="62">
        <v>1.5604501111443221</v>
      </c>
      <c r="O33" s="62">
        <v>1.6193816799091045</v>
      </c>
      <c r="P33" s="62">
        <v>1.5861364705137575</v>
      </c>
      <c r="Q33" s="62">
        <v>1.5624943986480324</v>
      </c>
    </row>
    <row r="34" spans="1:17">
      <c r="A34" s="64">
        <v>29</v>
      </c>
      <c r="B34" s="62">
        <v>2.3039156533582736</v>
      </c>
      <c r="C34" s="62">
        <v>2.141054197583717</v>
      </c>
      <c r="D34" s="62">
        <v>2.1303297485936405</v>
      </c>
      <c r="E34" s="62">
        <v>2.141054197583717</v>
      </c>
      <c r="F34" s="62">
        <v>1.687875568084785</v>
      </c>
      <c r="G34" s="62">
        <v>1.5965305223976181</v>
      </c>
      <c r="H34" s="62">
        <v>1.6700627034497799</v>
      </c>
      <c r="I34" s="62">
        <v>1.730406012823249</v>
      </c>
      <c r="J34" s="62">
        <v>1.6763677186114339</v>
      </c>
      <c r="K34" s="62">
        <v>2.1048403239441691</v>
      </c>
      <c r="L34" s="62">
        <v>1.5789946280960532</v>
      </c>
      <c r="M34" s="62">
        <v>1.3963001715634773</v>
      </c>
      <c r="N34" s="62">
        <v>1.5883995472884491</v>
      </c>
      <c r="O34" s="62">
        <v>1.6480290105209232</v>
      </c>
      <c r="P34" s="62">
        <v>1.6143827577163363</v>
      </c>
      <c r="Q34" s="62">
        <v>1.5900261187057052</v>
      </c>
    </row>
    <row r="35" spans="1:17" ht="13.5" thickBot="1">
      <c r="A35" s="63">
        <v>30</v>
      </c>
      <c r="B35" s="62">
        <v>2.3666688857668672</v>
      </c>
      <c r="C35" s="62">
        <v>2.1752626882935764</v>
      </c>
      <c r="D35" s="62">
        <v>2.1643436258224993</v>
      </c>
      <c r="E35" s="62">
        <v>2.1752626882935764</v>
      </c>
      <c r="F35" s="62">
        <v>1.7156862448291281</v>
      </c>
      <c r="G35" s="62">
        <v>1.6230511470069839</v>
      </c>
      <c r="H35" s="62">
        <v>1.6976396531393543</v>
      </c>
      <c r="I35" s="62">
        <v>1.7588649427872318</v>
      </c>
      <c r="J35" s="62">
        <v>1.7038691005896749</v>
      </c>
      <c r="K35" s="62">
        <v>2.1380389294172497</v>
      </c>
      <c r="L35" s="62">
        <v>1.6052702581437983</v>
      </c>
      <c r="M35" s="62">
        <v>1.4199810111296074</v>
      </c>
      <c r="N35" s="62">
        <v>1.6147546207347183</v>
      </c>
      <c r="O35" s="62">
        <v>1.6750431830611827</v>
      </c>
      <c r="P35" s="62">
        <v>1.6410182524900265</v>
      </c>
      <c r="Q35" s="62">
        <v>1.6159766001539988</v>
      </c>
    </row>
    <row r="36" spans="1:17" ht="13.5" thickBot="1">
      <c r="A36" s="63">
        <v>31</v>
      </c>
      <c r="B36" s="62">
        <v>2.425835607911039</v>
      </c>
      <c r="C36" s="62">
        <v>2.2296442555009159</v>
      </c>
      <c r="D36" s="62">
        <v>2.2184522164680618</v>
      </c>
      <c r="E36" s="62">
        <v>2.2296442555009159</v>
      </c>
      <c r="F36" s="62">
        <v>1.7585784009498564</v>
      </c>
      <c r="G36" s="62">
        <v>1.6636274256821586</v>
      </c>
      <c r="H36" s="62">
        <v>1.7400806444678381</v>
      </c>
      <c r="I36" s="62">
        <v>1.8028365663569126</v>
      </c>
      <c r="J36" s="62">
        <v>1.7464658281044168</v>
      </c>
      <c r="K36" s="62">
        <v>2.1914899026526808</v>
      </c>
      <c r="L36" s="62">
        <v>1.6454020145973933</v>
      </c>
      <c r="M36" s="62">
        <v>1.4554805364078476</v>
      </c>
      <c r="N36" s="62">
        <v>1.6551234862530864</v>
      </c>
      <c r="O36" s="62">
        <v>1.7169192626377123</v>
      </c>
      <c r="P36" s="62">
        <v>1.6820437088022773</v>
      </c>
      <c r="Q36" s="62">
        <v>1.6563760151578488</v>
      </c>
    </row>
    <row r="37" spans="1:17" ht="13.5" thickBot="1">
      <c r="A37" s="63">
        <v>32</v>
      </c>
      <c r="B37" s="62">
        <v>2.486481498108815</v>
      </c>
      <c r="C37" s="62">
        <v>2.285385361888439</v>
      </c>
      <c r="D37" s="62">
        <v>2.2739135218797633</v>
      </c>
      <c r="E37" s="62">
        <v>2.285385361888439</v>
      </c>
      <c r="F37" s="62">
        <v>1.8025428609736027</v>
      </c>
      <c r="G37" s="62">
        <v>1.7052181113242126</v>
      </c>
      <c r="H37" s="62">
        <v>1.783582660579534</v>
      </c>
      <c r="I37" s="62">
        <v>1.8479074805158353</v>
      </c>
      <c r="J37" s="62">
        <v>1.7901274738070272</v>
      </c>
      <c r="K37" s="62">
        <v>2.2462771502189978</v>
      </c>
      <c r="L37" s="62">
        <v>1.6865370649623281</v>
      </c>
      <c r="M37" s="62">
        <v>1.4918675498180438</v>
      </c>
      <c r="N37" s="62">
        <v>1.6965015734094135</v>
      </c>
      <c r="O37" s="62">
        <v>1.7598422442036552</v>
      </c>
      <c r="P37" s="62">
        <v>1.7240948015223343</v>
      </c>
      <c r="Q37" s="62">
        <v>1.6977854155367951</v>
      </c>
    </row>
    <row r="38" spans="1:17" ht="13.5" thickBot="1">
      <c r="A38" s="63">
        <v>33</v>
      </c>
      <c r="B38" s="62">
        <v>2.5486435355615353</v>
      </c>
      <c r="C38" s="62">
        <v>2.3425199959356497</v>
      </c>
      <c r="D38" s="62">
        <v>2.3307613599267571</v>
      </c>
      <c r="E38" s="62">
        <v>2.3425199959356497</v>
      </c>
      <c r="F38" s="62">
        <v>1.8476064324979429</v>
      </c>
      <c r="G38" s="62">
        <v>1.747848564107318</v>
      </c>
      <c r="H38" s="62">
        <v>1.8281722270940224</v>
      </c>
      <c r="I38" s="62">
        <v>1.8941051675287313</v>
      </c>
      <c r="J38" s="62">
        <v>1.8348806606522028</v>
      </c>
      <c r="K38" s="62">
        <v>2.3024340789744726</v>
      </c>
      <c r="L38" s="62">
        <v>1.7287004915863864</v>
      </c>
      <c r="M38" s="62">
        <v>1.5291642385634949</v>
      </c>
      <c r="N38" s="62">
        <v>1.7389141127446488</v>
      </c>
      <c r="O38" s="62">
        <v>1.8038383003087466</v>
      </c>
      <c r="P38" s="62">
        <v>1.7671971715603927</v>
      </c>
      <c r="Q38" s="62">
        <v>1.7402300509252149</v>
      </c>
    </row>
    <row r="39" spans="1:17" ht="13.5" thickBot="1">
      <c r="A39" s="63">
        <v>34</v>
      </c>
      <c r="B39" s="62">
        <v>2.6123596239505735</v>
      </c>
      <c r="C39" s="62">
        <v>2.4010829958340412</v>
      </c>
      <c r="D39" s="62">
        <v>2.389030393924926</v>
      </c>
      <c r="E39" s="62">
        <v>2.4010829958340412</v>
      </c>
      <c r="F39" s="62">
        <v>1.8937965933103915</v>
      </c>
      <c r="G39" s="62">
        <v>1.7915447782100009</v>
      </c>
      <c r="H39" s="62">
        <v>1.8738765327713729</v>
      </c>
      <c r="I39" s="62">
        <v>1.9414577967169495</v>
      </c>
      <c r="J39" s="62">
        <v>1.8807526771685079</v>
      </c>
      <c r="K39" s="62">
        <v>2.3599949309488344</v>
      </c>
      <c r="L39" s="62">
        <v>1.771918003876046</v>
      </c>
      <c r="M39" s="62">
        <v>1.5673933445275823</v>
      </c>
      <c r="N39" s="62">
        <v>1.7823869655632649</v>
      </c>
      <c r="O39" s="62">
        <v>1.8489342578164654</v>
      </c>
      <c r="P39" s="62">
        <v>1.8113771008494024</v>
      </c>
      <c r="Q39" s="62">
        <v>1.7837358021983452</v>
      </c>
    </row>
    <row r="40" spans="1:17" ht="13.5" thickBot="1">
      <c r="A40" s="63">
        <v>35</v>
      </c>
      <c r="B40" s="62">
        <v>2.6776686145493378</v>
      </c>
      <c r="C40" s="62">
        <v>2.4611100707298923</v>
      </c>
      <c r="D40" s="62">
        <v>2.4487561537730493</v>
      </c>
      <c r="E40" s="62">
        <v>2.4611100707298923</v>
      </c>
      <c r="F40" s="62">
        <v>1.9411415081431513</v>
      </c>
      <c r="G40" s="62">
        <v>1.8363333976652509</v>
      </c>
      <c r="H40" s="62">
        <v>1.9207234460906573</v>
      </c>
      <c r="I40" s="62">
        <v>1.9899942416348733</v>
      </c>
      <c r="J40" s="62">
        <v>1.9277714940977206</v>
      </c>
      <c r="K40" s="62">
        <v>2.4189948042225553</v>
      </c>
      <c r="L40" s="62">
        <v>1.8162159539729472</v>
      </c>
      <c r="M40" s="62">
        <v>1.6065781781407718</v>
      </c>
      <c r="N40" s="62">
        <v>1.8269466397023466</v>
      </c>
      <c r="O40" s="62">
        <v>1.8951576142618769</v>
      </c>
      <c r="P40" s="62">
        <v>1.8566615283706374</v>
      </c>
      <c r="Q40" s="62">
        <v>1.8283291972533038</v>
      </c>
    </row>
    <row r="41" spans="1:17" ht="13.5" thickBot="1">
      <c r="A41" s="63">
        <v>36</v>
      </c>
      <c r="B41" s="62">
        <v>2.7446103299130713</v>
      </c>
      <c r="C41" s="62">
        <v>2.5226378224981394</v>
      </c>
      <c r="D41" s="62">
        <v>2.5099750576173756</v>
      </c>
      <c r="E41" s="62">
        <v>2.5226378224981394</v>
      </c>
      <c r="F41" s="62">
        <v>1.9896700458467302</v>
      </c>
      <c r="G41" s="62">
        <v>1.8822417326068823</v>
      </c>
      <c r="H41" s="62">
        <v>1.9687415322429236</v>
      </c>
      <c r="I41" s="62">
        <v>2.039744097675745</v>
      </c>
      <c r="J41" s="62">
        <v>1.9759657814501637</v>
      </c>
      <c r="K41" s="62">
        <v>2.479469674328119</v>
      </c>
      <c r="L41" s="62">
        <v>1.8616213528222709</v>
      </c>
      <c r="M41" s="62">
        <v>1.6467426325942911</v>
      </c>
      <c r="N41" s="62">
        <v>1.8726203056949053</v>
      </c>
      <c r="O41" s="62">
        <v>1.9425365546184239</v>
      </c>
      <c r="P41" s="62">
        <v>1.9030780665799032</v>
      </c>
      <c r="Q41" s="62">
        <v>1.8740374271846363</v>
      </c>
    </row>
    <row r="42" spans="1:17" ht="13.5" thickBot="1">
      <c r="A42" s="63">
        <v>37</v>
      </c>
      <c r="B42" s="62">
        <v>2.8132255881608983</v>
      </c>
      <c r="C42" s="62">
        <v>2.585703768060593</v>
      </c>
      <c r="D42" s="62">
        <v>2.5727244340578102</v>
      </c>
      <c r="E42" s="62">
        <v>2.585703768060593</v>
      </c>
      <c r="F42" s="62">
        <v>2.0394117969928987</v>
      </c>
      <c r="G42" s="62">
        <v>1.9292977759220544</v>
      </c>
      <c r="H42" s="62">
        <v>2.0179600705489968</v>
      </c>
      <c r="I42" s="62">
        <v>2.0907377001176388</v>
      </c>
      <c r="J42" s="62">
        <v>2.0253649259864179</v>
      </c>
      <c r="K42" s="62">
        <v>2.541456416186322</v>
      </c>
      <c r="L42" s="62">
        <v>1.9081618866428276</v>
      </c>
      <c r="M42" s="62">
        <v>1.6879111984091484</v>
      </c>
      <c r="N42" s="62">
        <v>1.919435813337278</v>
      </c>
      <c r="O42" s="62">
        <v>1.9910999684838846</v>
      </c>
      <c r="P42" s="62">
        <v>1.9506550182444007</v>
      </c>
      <c r="Q42" s="62">
        <v>1.9208883628642521</v>
      </c>
    </row>
    <row r="43" spans="1:17" ht="13.5" thickBot="1">
      <c r="A43" s="63">
        <v>38</v>
      </c>
      <c r="B43" s="62">
        <v>2.8835562278649207</v>
      </c>
      <c r="C43" s="62">
        <v>2.6503463622621077</v>
      </c>
      <c r="D43" s="62">
        <v>2.6370425449092556</v>
      </c>
      <c r="E43" s="62">
        <v>2.6503463622621077</v>
      </c>
      <c r="F43" s="62">
        <v>2.0903970919177213</v>
      </c>
      <c r="G43" s="62">
        <v>1.9775302203201057</v>
      </c>
      <c r="H43" s="62">
        <v>2.068409072312722</v>
      </c>
      <c r="I43" s="62">
        <v>2.14300614262058</v>
      </c>
      <c r="J43" s="62">
        <v>2.0759990491360782</v>
      </c>
      <c r="K43" s="62">
        <v>2.6049928265909799</v>
      </c>
      <c r="L43" s="62">
        <v>1.9558659338088984</v>
      </c>
      <c r="M43" s="62">
        <v>1.730108978369377</v>
      </c>
      <c r="N43" s="62">
        <v>1.96742170867071</v>
      </c>
      <c r="O43" s="62">
        <v>2.0408774676959816</v>
      </c>
      <c r="P43" s="62">
        <v>1.9994213937005108</v>
      </c>
      <c r="Q43" s="62">
        <v>1.9689105719358584</v>
      </c>
    </row>
    <row r="44" spans="1:17" ht="13.5" thickBot="1">
      <c r="A44" s="63">
        <v>39</v>
      </c>
      <c r="B44" s="62">
        <v>2.9556451335615437</v>
      </c>
      <c r="C44" s="62">
        <v>2.7166050213186606</v>
      </c>
      <c r="D44" s="62">
        <v>2.7029686085319868</v>
      </c>
      <c r="E44" s="62">
        <v>2.7166050213186606</v>
      </c>
      <c r="F44" s="62">
        <v>2.1426570192156644</v>
      </c>
      <c r="G44" s="62">
        <v>2.0269684758281086</v>
      </c>
      <c r="H44" s="62">
        <v>2.1201192991205402</v>
      </c>
      <c r="I44" s="62">
        <v>2.1965812961860944</v>
      </c>
      <c r="J44" s="62">
        <v>2.1278990253644801</v>
      </c>
      <c r="K44" s="62">
        <v>2.6701176472557542</v>
      </c>
      <c r="L44" s="62">
        <v>2.0047625821541208</v>
      </c>
      <c r="M44" s="62">
        <v>1.7733617028286115</v>
      </c>
      <c r="N44" s="62">
        <v>2.0166072513874775</v>
      </c>
      <c r="O44" s="62">
        <v>2.0918994043883812</v>
      </c>
      <c r="P44" s="62">
        <v>2.0494069285430236</v>
      </c>
      <c r="Q44" s="62">
        <v>2.0181333362342548</v>
      </c>
    </row>
    <row r="45" spans="1:17" ht="13.5" thickBot="1">
      <c r="A45" s="63">
        <v>40</v>
      </c>
      <c r="B45" s="62">
        <v>3.0295362619005823</v>
      </c>
      <c r="C45" s="62">
        <v>2.784520146851627</v>
      </c>
      <c r="D45" s="62">
        <v>2.7705428237452865</v>
      </c>
      <c r="E45" s="62">
        <v>2.784520146851627</v>
      </c>
      <c r="F45" s="62">
        <v>2.1962234446960562</v>
      </c>
      <c r="G45" s="62">
        <v>2.0776426877238112</v>
      </c>
      <c r="H45" s="62">
        <v>2.1731222815985536</v>
      </c>
      <c r="I45" s="62">
        <v>2.2514958285907469</v>
      </c>
      <c r="J45" s="62">
        <v>2.1810965009985921</v>
      </c>
      <c r="K45" s="62">
        <v>2.736870588437148</v>
      </c>
      <c r="L45" s="62">
        <v>2.0548816467079738</v>
      </c>
      <c r="M45" s="62">
        <v>1.8176957453993268</v>
      </c>
      <c r="N45" s="62">
        <v>2.0670224326721645</v>
      </c>
      <c r="O45" s="62">
        <v>2.1441968894980907</v>
      </c>
      <c r="P45" s="62">
        <v>2.1006421017565993</v>
      </c>
      <c r="Q45" s="62">
        <v>2.0685866696401112</v>
      </c>
    </row>
    <row r="46" spans="1:17" ht="13.5" thickBot="1">
      <c r="A46" s="63">
        <v>41</v>
      </c>
      <c r="B46" s="62">
        <v>3.105274668448097</v>
      </c>
      <c r="C46" s="62">
        <v>2.8541331505229177</v>
      </c>
      <c r="D46" s="62">
        <v>2.8398063943389187</v>
      </c>
      <c r="E46" s="62">
        <v>2.8541331505229177</v>
      </c>
      <c r="F46" s="62">
        <v>2.2511290308134577</v>
      </c>
      <c r="G46" s="62">
        <v>2.1295837549169065</v>
      </c>
      <c r="H46" s="62">
        <v>2.2274503386385174</v>
      </c>
      <c r="I46" s="62">
        <v>2.3077832243055156</v>
      </c>
      <c r="J46" s="62">
        <v>2.2356239135235567</v>
      </c>
      <c r="K46" s="62">
        <v>2.8052923531480767</v>
      </c>
      <c r="L46" s="62">
        <v>2.106253687875673</v>
      </c>
      <c r="M46" s="62">
        <v>1.86313813903431</v>
      </c>
      <c r="N46" s="62">
        <v>2.1186979934889685</v>
      </c>
      <c r="O46" s="62">
        <v>2.1978018117355429</v>
      </c>
      <c r="P46" s="62">
        <v>2.153158154300514</v>
      </c>
      <c r="Q46" s="62">
        <v>2.1203013363811141</v>
      </c>
    </row>
    <row r="47" spans="1:17" ht="13.5" thickBot="1">
      <c r="A47" s="63">
        <v>42</v>
      </c>
      <c r="B47" s="62">
        <v>3.1829065351592996</v>
      </c>
      <c r="C47" s="62">
        <v>2.9254864792859907</v>
      </c>
      <c r="D47" s="62">
        <v>2.9108015541973917</v>
      </c>
      <c r="E47" s="62">
        <v>2.9254864792859907</v>
      </c>
      <c r="F47" s="62">
        <v>2.3074072565837942</v>
      </c>
      <c r="G47" s="62">
        <v>2.1828233487898294</v>
      </c>
      <c r="H47" s="62">
        <v>2.2831365971044804</v>
      </c>
      <c r="I47" s="62">
        <v>2.3654778049131537</v>
      </c>
      <c r="J47" s="62">
        <v>2.2915145113616457</v>
      </c>
      <c r="K47" s="62">
        <v>2.8754246619767785</v>
      </c>
      <c r="L47" s="62">
        <v>2.158910030072565</v>
      </c>
      <c r="M47" s="62">
        <v>1.9097165925101678</v>
      </c>
      <c r="N47" s="62">
        <v>2.1716654433261926</v>
      </c>
      <c r="O47" s="62">
        <v>2.2527468570289315</v>
      </c>
      <c r="P47" s="62">
        <v>2.2069871081580268</v>
      </c>
      <c r="Q47" s="62">
        <v>2.1733088697906418</v>
      </c>
    </row>
    <row r="48" spans="1:17" ht="13.5" thickBot="1">
      <c r="A48" s="63">
        <v>43</v>
      </c>
      <c r="B48" s="62">
        <v>3.2624791985382822</v>
      </c>
      <c r="C48" s="62">
        <v>2.9986236412681406</v>
      </c>
      <c r="D48" s="62">
        <v>2.9835715930523263</v>
      </c>
      <c r="E48" s="62">
        <v>2.9986236412681406</v>
      </c>
      <c r="F48" s="62">
        <v>2.3650924379983889</v>
      </c>
      <c r="G48" s="62">
        <v>2.2373939325095753</v>
      </c>
      <c r="H48" s="62">
        <v>2.3402150120320924</v>
      </c>
      <c r="I48" s="62">
        <v>2.4246147500359827</v>
      </c>
      <c r="J48" s="62">
        <v>2.3488023741456869</v>
      </c>
      <c r="K48" s="62">
        <v>2.947310278526198</v>
      </c>
      <c r="L48" s="62">
        <v>2.2128827808243789</v>
      </c>
      <c r="M48" s="62">
        <v>1.957459507322922</v>
      </c>
      <c r="N48" s="62">
        <v>2.2259570794093473</v>
      </c>
      <c r="O48" s="62">
        <v>2.3090655284546546</v>
      </c>
      <c r="P48" s="62">
        <v>2.2621617858619776</v>
      </c>
      <c r="Q48" s="62">
        <v>2.227641591535408</v>
      </c>
    </row>
    <row r="49" spans="1:17" ht="13.5" thickBot="1">
      <c r="A49" s="63">
        <v>44</v>
      </c>
      <c r="B49" s="62">
        <v>3.3440411785017394</v>
      </c>
      <c r="C49" s="62">
        <v>3.0735892322998444</v>
      </c>
      <c r="D49" s="62">
        <v>3.0581608828786346</v>
      </c>
      <c r="E49" s="62">
        <v>3.0735892322998444</v>
      </c>
      <c r="F49" s="62">
        <v>2.4242197489483486</v>
      </c>
      <c r="G49" s="62">
        <v>2.2933287808223146</v>
      </c>
      <c r="H49" s="62">
        <v>2.3987203873328946</v>
      </c>
      <c r="I49" s="62">
        <v>2.4852301187868822</v>
      </c>
      <c r="J49" s="62">
        <v>2.407522433499329</v>
      </c>
      <c r="K49" s="62">
        <v>3.0209930354893531</v>
      </c>
      <c r="L49" s="62">
        <v>2.2682048503449885</v>
      </c>
      <c r="M49" s="62">
        <v>2.0063959950059949</v>
      </c>
      <c r="N49" s="62">
        <v>2.2816060063945809</v>
      </c>
      <c r="O49" s="62">
        <v>2.3667921666660208</v>
      </c>
      <c r="P49" s="62">
        <v>2.3187158305085269</v>
      </c>
      <c r="Q49" s="62">
        <v>2.2833326313237934</v>
      </c>
    </row>
    <row r="50" spans="1:17" ht="13.5" thickBot="1">
      <c r="A50" s="63">
        <v>45</v>
      </c>
      <c r="B50" s="62">
        <v>3.4276422079642828</v>
      </c>
      <c r="C50" s="62">
        <v>3.1504289631073403</v>
      </c>
      <c r="D50" s="62">
        <v>3.1346149049506007</v>
      </c>
      <c r="E50" s="62">
        <v>3.1504289631073403</v>
      </c>
      <c r="F50" s="62">
        <v>2.4848252426720574</v>
      </c>
      <c r="G50" s="62">
        <v>2.3506620003428726</v>
      </c>
      <c r="H50" s="62">
        <v>2.4586883970162168</v>
      </c>
      <c r="I50" s="62">
        <v>2.5473608717565543</v>
      </c>
      <c r="J50" s="62">
        <v>2.4677104943368122</v>
      </c>
      <c r="K50" s="62">
        <v>3.0965178613765869</v>
      </c>
      <c r="L50" s="62">
        <v>2.3249099716036135</v>
      </c>
      <c r="M50" s="62">
        <v>2.0565558948811447</v>
      </c>
      <c r="N50" s="62">
        <v>2.3386461565544456</v>
      </c>
      <c r="O50" s="62">
        <v>2.4259619708326712</v>
      </c>
      <c r="P50" s="62">
        <v>2.3766837262712399</v>
      </c>
      <c r="Q50" s="62">
        <v>2.3404159471068882</v>
      </c>
    </row>
  </sheetData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50"/>
  <sheetViews>
    <sheetView workbookViewId="0">
      <selection activeCell="C8" sqref="C8"/>
    </sheetView>
  </sheetViews>
  <sheetFormatPr defaultRowHeight="12.75"/>
  <cols>
    <col min="1" max="1" width="9.140625" style="62"/>
    <col min="2" max="2" width="26.5703125" style="62" customWidth="1"/>
    <col min="3" max="7" width="23.42578125" style="62" customWidth="1"/>
    <col min="8" max="16384" width="9.140625" style="62"/>
  </cols>
  <sheetData>
    <row r="1" spans="1:7" ht="15">
      <c r="A1" s="96" t="s">
        <v>310</v>
      </c>
      <c r="B1" s="91"/>
      <c r="C1" s="91"/>
      <c r="D1" s="91"/>
      <c r="E1" s="91"/>
      <c r="F1" s="92"/>
      <c r="G1" s="92"/>
    </row>
    <row r="2" spans="1:7">
      <c r="A2" s="95"/>
      <c r="B2" s="94" t="s">
        <v>309</v>
      </c>
      <c r="C2" s="93"/>
      <c r="D2" s="91"/>
      <c r="E2" s="91"/>
      <c r="F2" s="92"/>
      <c r="G2" s="92"/>
    </row>
    <row r="3" spans="1:7">
      <c r="A3" s="91"/>
      <c r="B3" s="91"/>
      <c r="C3" s="91"/>
      <c r="D3" s="91" t="s">
        <v>308</v>
      </c>
      <c r="E3" s="91"/>
      <c r="F3" s="91" t="s">
        <v>308</v>
      </c>
      <c r="G3" s="91" t="s">
        <v>308</v>
      </c>
    </row>
    <row r="4" spans="1:7" ht="25.5">
      <c r="A4" s="90" t="s">
        <v>300</v>
      </c>
      <c r="B4" s="90" t="s">
        <v>299</v>
      </c>
      <c r="C4" s="90" t="s">
        <v>307</v>
      </c>
      <c r="D4" s="89" t="s">
        <v>306</v>
      </c>
      <c r="E4" s="89" t="s">
        <v>305</v>
      </c>
      <c r="F4" s="89" t="s">
        <v>304</v>
      </c>
      <c r="G4" s="89" t="s">
        <v>303</v>
      </c>
    </row>
    <row r="5" spans="1:7">
      <c r="A5" s="88"/>
      <c r="B5" s="87" t="s">
        <v>283</v>
      </c>
      <c r="C5" s="87" t="s">
        <v>279</v>
      </c>
      <c r="D5" s="87" t="s">
        <v>275</v>
      </c>
      <c r="E5" s="87" t="s">
        <v>272</v>
      </c>
      <c r="F5" s="87" t="s">
        <v>269</v>
      </c>
      <c r="G5" s="87" t="s">
        <v>270</v>
      </c>
    </row>
    <row r="6" spans="1:7">
      <c r="A6" s="85">
        <v>1</v>
      </c>
      <c r="B6" s="86">
        <v>0.87909634590853636</v>
      </c>
      <c r="C6" s="86">
        <v>0.80879994487576856</v>
      </c>
      <c r="D6" s="86">
        <v>0.93782572600582692</v>
      </c>
      <c r="E6" s="86">
        <v>0.8007032017788982</v>
      </c>
      <c r="F6" s="86">
        <v>0.8025600681674252</v>
      </c>
      <c r="G6" s="86">
        <v>0.75279734741565907</v>
      </c>
    </row>
    <row r="7" spans="1:7">
      <c r="A7" s="85">
        <v>2</v>
      </c>
      <c r="B7" s="83">
        <v>1.7063808368356981</v>
      </c>
      <c r="C7" s="83">
        <v>1.5739315627100203</v>
      </c>
      <c r="D7" s="83">
        <v>1.8197642644921905</v>
      </c>
      <c r="E7" s="83">
        <v>1.5581899192486897</v>
      </c>
      <c r="F7" s="83">
        <v>1.5617942619908158</v>
      </c>
      <c r="G7" s="83">
        <v>1.4660852927678054</v>
      </c>
    </row>
    <row r="8" spans="1:7">
      <c r="A8" s="85">
        <v>3</v>
      </c>
      <c r="B8" s="83">
        <v>2.4967345581335034</v>
      </c>
      <c r="C8" s="83">
        <v>2.3114255322367177</v>
      </c>
      <c r="D8" s="83">
        <v>2.6658883639788167</v>
      </c>
      <c r="E8" s="83">
        <v>2.2884448844947785</v>
      </c>
      <c r="F8" s="83">
        <v>2.2937223121429668</v>
      </c>
      <c r="G8" s="83">
        <v>2.1538280272303849</v>
      </c>
    </row>
    <row r="9" spans="1:7">
      <c r="A9" s="85">
        <v>4</v>
      </c>
      <c r="B9" s="83">
        <v>3.2623206345340323</v>
      </c>
      <c r="C9" s="83">
        <v>3.0289543176041711</v>
      </c>
      <c r="D9" s="83">
        <v>3.4832228551029862</v>
      </c>
      <c r="E9" s="83">
        <v>2.9992970552966449</v>
      </c>
      <c r="F9" s="83">
        <v>3.0061022623657823</v>
      </c>
      <c r="G9" s="83">
        <v>2.825087932991202</v>
      </c>
    </row>
    <row r="10" spans="1:7">
      <c r="A10" s="85">
        <v>5</v>
      </c>
      <c r="B10" s="83">
        <v>4.0176254580215796</v>
      </c>
      <c r="C10" s="83">
        <v>3.7400588176123066</v>
      </c>
      <c r="D10" s="83">
        <v>4.2860542828659476</v>
      </c>
      <c r="E10" s="83">
        <v>3.7042048523168711</v>
      </c>
      <c r="F10" s="83">
        <v>3.7123971411743133</v>
      </c>
      <c r="G10" s="83">
        <v>3.4931246605117878</v>
      </c>
    </row>
    <row r="11" spans="1:7">
      <c r="A11" s="85">
        <v>6</v>
      </c>
      <c r="B11" s="83">
        <v>4.7682330222490155</v>
      </c>
      <c r="C11" s="83">
        <v>4.4500175512815057</v>
      </c>
      <c r="D11" s="83">
        <v>5.0803045399237643</v>
      </c>
      <c r="E11" s="83">
        <v>4.4084116659181474</v>
      </c>
      <c r="F11" s="83">
        <v>4.4178577866202948</v>
      </c>
      <c r="G11" s="83">
        <v>4.1629939737757153</v>
      </c>
    </row>
    <row r="12" spans="1:7">
      <c r="A12" s="85">
        <v>7</v>
      </c>
      <c r="B12" s="83">
        <v>5.505926556938963</v>
      </c>
      <c r="C12" s="83">
        <v>5.1503369135818806</v>
      </c>
      <c r="D12" s="83">
        <v>5.8580628482175126</v>
      </c>
      <c r="E12" s="83">
        <v>5.1033918689562139</v>
      </c>
      <c r="F12" s="83">
        <v>5.1139736733164778</v>
      </c>
      <c r="G12" s="83">
        <v>4.8259964174090673</v>
      </c>
    </row>
    <row r="13" spans="1:7">
      <c r="A13" s="85">
        <v>8</v>
      </c>
      <c r="B13" s="83">
        <v>6.2212243440043924</v>
      </c>
      <c r="C13" s="83">
        <v>5.8332019969135853</v>
      </c>
      <c r="D13" s="83">
        <v>6.6137008302155866</v>
      </c>
      <c r="E13" s="83">
        <v>5.7813923585782359</v>
      </c>
      <c r="F13" s="83">
        <v>5.7929936852458477</v>
      </c>
      <c r="G13" s="83">
        <v>5.4724888787307391</v>
      </c>
    </row>
    <row r="14" spans="1:7">
      <c r="A14" s="85">
        <v>9</v>
      </c>
      <c r="B14" s="83">
        <v>6.9107601204758593</v>
      </c>
      <c r="C14" s="83">
        <v>6.4932622834809077</v>
      </c>
      <c r="D14" s="83">
        <v>7.3408128616999075</v>
      </c>
      <c r="E14" s="83">
        <v>6.436925049949811</v>
      </c>
      <c r="F14" s="83">
        <v>6.4494571041992401</v>
      </c>
      <c r="G14" s="83">
        <v>6.0986665540704008</v>
      </c>
    </row>
    <row r="15" spans="1:7">
      <c r="A15" s="85">
        <v>10</v>
      </c>
      <c r="B15" s="83">
        <v>7.5853860432631368</v>
      </c>
      <c r="C15" s="83">
        <v>7.1400454873872068</v>
      </c>
      <c r="D15" s="83">
        <v>8.0513997654936151</v>
      </c>
      <c r="E15" s="83">
        <v>7.0792452083475723</v>
      </c>
      <c r="F15" s="83">
        <v>7.0926897466576637</v>
      </c>
      <c r="G15" s="83">
        <v>6.7137963033615717</v>
      </c>
    </row>
    <row r="16" spans="1:7">
      <c r="A16" s="85">
        <v>11</v>
      </c>
      <c r="B16" s="83">
        <v>8.2477691503723172</v>
      </c>
      <c r="C16" s="83">
        <v>7.7753923101190736</v>
      </c>
      <c r="D16" s="83">
        <v>8.7475563713992077</v>
      </c>
      <c r="E16" s="83">
        <v>7.7104878424291998</v>
      </c>
      <c r="F16" s="83">
        <v>7.724742887417281</v>
      </c>
      <c r="G16" s="83">
        <v>7.3193422206406353</v>
      </c>
    </row>
    <row r="17" spans="1:7">
      <c r="A17" s="85">
        <v>12</v>
      </c>
      <c r="B17" s="83">
        <v>8.8943080778623855</v>
      </c>
      <c r="C17" s="83">
        <v>8.396268999043075</v>
      </c>
      <c r="D17" s="83">
        <v>9.42580007302886</v>
      </c>
      <c r="E17" s="83">
        <v>8.327477491955495</v>
      </c>
      <c r="F17" s="83">
        <v>8.3424875934578129</v>
      </c>
      <c r="G17" s="83">
        <v>7.9122854916731828</v>
      </c>
    </row>
    <row r="18" spans="1:7">
      <c r="A18" s="85">
        <v>13</v>
      </c>
      <c r="B18" s="83">
        <v>9.5263825239287421</v>
      </c>
      <c r="C18" s="83">
        <v>9.0054306682141867</v>
      </c>
      <c r="D18" s="83">
        <v>10.090343105320532</v>
      </c>
      <c r="E18" s="83">
        <v>8.932863553680285</v>
      </c>
      <c r="F18" s="83">
        <v>8.9486059557464035</v>
      </c>
      <c r="G18" s="83">
        <v>8.4942013584975058</v>
      </c>
    </row>
    <row r="19" spans="1:7">
      <c r="A19" s="85">
        <v>14</v>
      </c>
      <c r="B19" s="83">
        <v>10.148208105420661</v>
      </c>
      <c r="C19" s="83">
        <v>9.6059277231229743</v>
      </c>
      <c r="D19" s="83">
        <v>10.74287103382764</v>
      </c>
      <c r="E19" s="83">
        <v>9.5297418053463154</v>
      </c>
      <c r="F19" s="83">
        <v>9.5461836283457391</v>
      </c>
      <c r="G19" s="83">
        <v>9.069217774863688</v>
      </c>
    </row>
    <row r="20" spans="1:7">
      <c r="A20" s="85">
        <v>15</v>
      </c>
      <c r="B20" s="83">
        <v>10.768151117636117</v>
      </c>
      <c r="C20" s="83">
        <v>10.206458422347051</v>
      </c>
      <c r="D20" s="83">
        <v>11.391867070276401</v>
      </c>
      <c r="E20" s="83">
        <v>10.126781237717944</v>
      </c>
      <c r="F20" s="83">
        <v>10.143887193159781</v>
      </c>
      <c r="G20" s="83">
        <v>9.6460139924167869</v>
      </c>
    </row>
    <row r="21" spans="1:7">
      <c r="A21" s="85">
        <v>16</v>
      </c>
      <c r="B21" s="83">
        <v>11.38990139068852</v>
      </c>
      <c r="C21" s="83">
        <v>10.810363613671282</v>
      </c>
      <c r="D21" s="83">
        <v>12.040092488992912</v>
      </c>
      <c r="E21" s="83">
        <v>10.727507988742586</v>
      </c>
      <c r="F21" s="83">
        <v>10.745180160229392</v>
      </c>
      <c r="G21" s="83">
        <v>10.227800638519026</v>
      </c>
    </row>
    <row r="22" spans="1:7">
      <c r="A22" s="85">
        <v>17</v>
      </c>
      <c r="B22" s="83">
        <v>11.998617464479235</v>
      </c>
      <c r="C22" s="83">
        <v>11.400830173370327</v>
      </c>
      <c r="D22" s="83">
        <v>12.674063997420898</v>
      </c>
      <c r="E22" s="83">
        <v>11.314924969014434</v>
      </c>
      <c r="F22" s="83">
        <v>11.333131340368201</v>
      </c>
      <c r="G22" s="83">
        <v>10.79733088347934</v>
      </c>
    </row>
    <row r="23" spans="1:7">
      <c r="A23" s="85">
        <v>18</v>
      </c>
      <c r="B23" s="83">
        <v>12.598768311384578</v>
      </c>
      <c r="C23" s="83">
        <v>11.982404646273636</v>
      </c>
      <c r="D23" s="83">
        <v>13.300641717041833</v>
      </c>
      <c r="E23" s="83">
        <v>11.893360461442162</v>
      </c>
      <c r="F23" s="83">
        <v>11.912097879808208</v>
      </c>
      <c r="G23" s="83">
        <v>11.358092534929881</v>
      </c>
    </row>
    <row r="24" spans="1:7">
      <c r="A24" s="85">
        <v>19</v>
      </c>
      <c r="B24" s="83">
        <v>13.189553259000297</v>
      </c>
      <c r="C24" s="83">
        <v>12.555895686124995</v>
      </c>
      <c r="D24" s="83">
        <v>13.916235501683493</v>
      </c>
      <c r="E24" s="83">
        <v>12.463909459447487</v>
      </c>
      <c r="F24" s="83">
        <v>12.483131400250116</v>
      </c>
      <c r="G24" s="83">
        <v>11.912108830411297</v>
      </c>
    </row>
    <row r="25" spans="1:7">
      <c r="A25" s="85">
        <v>20</v>
      </c>
      <c r="B25" s="83">
        <v>13.765480191058694</v>
      </c>
      <c r="C25" s="83">
        <v>13.114573164368423</v>
      </c>
      <c r="D25" s="83">
        <v>14.515628599783957</v>
      </c>
      <c r="E25" s="83">
        <v>13.019808647625348</v>
      </c>
      <c r="F25" s="83">
        <v>13.039482845378327</v>
      </c>
      <c r="G25" s="83">
        <v>12.452380783934862</v>
      </c>
    </row>
    <row r="26" spans="1:7">
      <c r="A26" s="85">
        <v>21</v>
      </c>
      <c r="B26" s="83">
        <v>14.327308837541789</v>
      </c>
      <c r="C26" s="83">
        <v>13.660260536010043</v>
      </c>
      <c r="D26" s="83">
        <v>15.099602657043096</v>
      </c>
      <c r="E26" s="83">
        <v>13.562867466727571</v>
      </c>
      <c r="F26" s="83">
        <v>13.582957371809792</v>
      </c>
      <c r="G26" s="83">
        <v>12.980844465419775</v>
      </c>
    </row>
    <row r="27" spans="1:7">
      <c r="A27" s="85">
        <v>22</v>
      </c>
      <c r="B27" s="83">
        <v>14.878573460212433</v>
      </c>
      <c r="C27" s="83">
        <v>14.195933410532216</v>
      </c>
      <c r="D27" s="83">
        <v>15.671841820464962</v>
      </c>
      <c r="E27" s="83">
        <v>14.096024063816603</v>
      </c>
      <c r="F27" s="83">
        <v>14.116501675696696</v>
      </c>
      <c r="G27" s="83">
        <v>13.50032054069688</v>
      </c>
    </row>
    <row r="28" spans="1:7">
      <c r="A28" s="85">
        <v>23</v>
      </c>
      <c r="B28" s="83">
        <v>15.419638082513364</v>
      </c>
      <c r="C28" s="83">
        <v>14.722568496784808</v>
      </c>
      <c r="D28" s="83">
        <v>16.234260159296561</v>
      </c>
      <c r="E28" s="83">
        <v>14.620193931046842</v>
      </c>
      <c r="F28" s="83">
        <v>14.641049302572451</v>
      </c>
      <c r="G28" s="83">
        <v>14.011077015272125</v>
      </c>
    </row>
    <row r="29" spans="1:7">
      <c r="A29" s="85">
        <v>24</v>
      </c>
      <c r="B29" s="83">
        <v>15.950852825768843</v>
      </c>
      <c r="C29" s="83">
        <v>15.23980175793282</v>
      </c>
      <c r="D29" s="83">
        <v>16.785698132496019</v>
      </c>
      <c r="E29" s="83">
        <v>15.135064983914102</v>
      </c>
      <c r="F29" s="83">
        <v>15.156272556848696</v>
      </c>
      <c r="G29" s="83">
        <v>14.513373957631339</v>
      </c>
    </row>
    <row r="30" spans="1:7">
      <c r="A30" s="85">
        <v>25</v>
      </c>
      <c r="B30" s="83">
        <v>16.472554524074432</v>
      </c>
      <c r="C30" s="83">
        <v>15.747945536570867</v>
      </c>
      <c r="D30" s="83">
        <v>17.326560987660688</v>
      </c>
      <c r="E30" s="83">
        <v>15.64094349757398</v>
      </c>
      <c r="F30" s="83">
        <v>15.662479368599179</v>
      </c>
      <c r="G30" s="83">
        <v>15.007463737618295</v>
      </c>
    </row>
    <row r="31" spans="1:7">
      <c r="A31" s="85">
        <v>26</v>
      </c>
      <c r="B31" s="83">
        <v>16.985067307841081</v>
      </c>
      <c r="C31" s="83">
        <v>16.247300861059543</v>
      </c>
      <c r="D31" s="83">
        <v>17.857237033766307</v>
      </c>
      <c r="E31" s="83">
        <v>16.138124800262556</v>
      </c>
      <c r="F31" s="83">
        <v>16.159966616035089</v>
      </c>
      <c r="G31" s="83">
        <v>15.493591257491659</v>
      </c>
    </row>
    <row r="32" spans="1:7">
      <c r="A32" s="85">
        <v>27</v>
      </c>
      <c r="B32" s="83">
        <v>17.4887031577709</v>
      </c>
      <c r="C32" s="83">
        <v>16.738157917584633</v>
      </c>
      <c r="D32" s="83">
        <v>18.378098461777469</v>
      </c>
      <c r="E32" s="83">
        <v>16.626893722592598</v>
      </c>
      <c r="F32" s="83">
        <v>16.649020581448205</v>
      </c>
      <c r="G32" s="83">
        <v>15.971994175894034</v>
      </c>
    </row>
    <row r="33" spans="1:7">
      <c r="A33" s="85">
        <v>28</v>
      </c>
      <c r="B33" s="83">
        <v>17.983762430934416</v>
      </c>
      <c r="C33" s="83">
        <v>17.221278808634477</v>
      </c>
      <c r="D33" s="83">
        <v>18.890611262692524</v>
      </c>
      <c r="E33" s="83">
        <v>17.107966397817872</v>
      </c>
      <c r="F33" s="83">
        <v>17.130370936884063</v>
      </c>
      <c r="G33" s="83">
        <v>16.442903124958484</v>
      </c>
    </row>
    <row r="34" spans="1:7">
      <c r="A34" s="85">
        <v>29</v>
      </c>
      <c r="B34" s="83">
        <v>18.470534360518272</v>
      </c>
      <c r="C34" s="83">
        <v>17.696893052875179</v>
      </c>
      <c r="D34" s="83">
        <v>19.395024980027024</v>
      </c>
      <c r="E34" s="83">
        <v>17.581571036784482</v>
      </c>
      <c r="F34" s="83">
        <v>17.604246148677834</v>
      </c>
      <c r="G34" s="83">
        <v>16.906541920770309</v>
      </c>
    </row>
    <row r="35" spans="1:7">
      <c r="A35" s="84">
        <v>30</v>
      </c>
      <c r="B35" s="83">
        <v>18.94929753071774</v>
      </c>
      <c r="C35" s="83">
        <v>18.16522340046145</v>
      </c>
      <c r="D35" s="83">
        <v>19.891581658424165</v>
      </c>
      <c r="E35" s="83">
        <v>18.04792912952508</v>
      </c>
      <c r="F35" s="83">
        <v>18.070867952017871</v>
      </c>
      <c r="G35" s="83">
        <v>17.363127767394488</v>
      </c>
    </row>
    <row r="36" spans="1:7" ht="13.5" thickBot="1">
      <c r="A36" s="82">
        <v>31</v>
      </c>
      <c r="B36" s="81">
        <v>19.423029968985684</v>
      </c>
      <c r="C36" s="81">
        <v>18.619353985472987</v>
      </c>
      <c r="D36" s="81">
        <v>20.388871199884768</v>
      </c>
      <c r="E36" s="81">
        <v>18.499127357763207</v>
      </c>
      <c r="F36" s="81">
        <v>18.522639650818316</v>
      </c>
      <c r="G36" s="81">
        <v>17.797205961579351</v>
      </c>
    </row>
    <row r="37" spans="1:7" ht="13.5" thickBot="1">
      <c r="A37" s="80">
        <v>32</v>
      </c>
      <c r="B37" s="79">
        <v>19.908605718210325</v>
      </c>
      <c r="C37" s="79">
        <v>19.084837835109813</v>
      </c>
      <c r="D37" s="79">
        <v>20.898592979881887</v>
      </c>
      <c r="E37" s="79">
        <v>18.961605541707286</v>
      </c>
      <c r="F37" s="79">
        <v>18.985705642088774</v>
      </c>
      <c r="G37" s="79">
        <v>18.242136110618834</v>
      </c>
    </row>
    <row r="38" spans="1:7" ht="13.5" thickBot="1">
      <c r="A38" s="80">
        <v>33</v>
      </c>
      <c r="B38" s="79">
        <v>20.406320861165582</v>
      </c>
      <c r="C38" s="79">
        <v>19.56195878098756</v>
      </c>
      <c r="D38" s="79">
        <v>21.421057804378933</v>
      </c>
      <c r="E38" s="79">
        <v>19.435645680249969</v>
      </c>
      <c r="F38" s="79">
        <v>19.460348283140995</v>
      </c>
      <c r="G38" s="79">
        <v>18.698189513384303</v>
      </c>
    </row>
    <row r="39" spans="1:7" ht="13.5" thickBot="1">
      <c r="A39" s="80">
        <v>34</v>
      </c>
      <c r="B39" s="79">
        <v>20.916478882694722</v>
      </c>
      <c r="C39" s="79">
        <v>20.051007750512248</v>
      </c>
      <c r="D39" s="79">
        <v>21.956584249488404</v>
      </c>
      <c r="E39" s="79">
        <v>19.921536822256218</v>
      </c>
      <c r="F39" s="79">
        <v>19.946856990219519</v>
      </c>
      <c r="G39" s="79">
        <v>19.165644251218911</v>
      </c>
    </row>
    <row r="40" spans="1:7" ht="13.5" thickBot="1">
      <c r="A40" s="80">
        <v>35</v>
      </c>
      <c r="B40" s="79">
        <v>21.439390854762092</v>
      </c>
      <c r="C40" s="79">
        <v>20.552282944275053</v>
      </c>
      <c r="D40" s="79">
        <v>22.505498855725616</v>
      </c>
      <c r="E40" s="79">
        <v>20.419575242812623</v>
      </c>
      <c r="F40" s="79">
        <v>20.445528414975009</v>
      </c>
      <c r="G40" s="79">
        <v>19.644785357499384</v>
      </c>
    </row>
    <row r="41" spans="1:7" ht="13.5" thickBot="1">
      <c r="A41" s="80">
        <v>36</v>
      </c>
      <c r="B41" s="79">
        <v>21.975375626131143</v>
      </c>
      <c r="C41" s="79">
        <v>21.06609001788193</v>
      </c>
      <c r="D41" s="79">
        <v>23.068136327118758</v>
      </c>
      <c r="E41" s="79">
        <v>20.930064623882938</v>
      </c>
      <c r="F41" s="79">
        <v>20.956666625349385</v>
      </c>
      <c r="G41" s="79">
        <v>20.135904991436867</v>
      </c>
    </row>
    <row r="42" spans="1:7" ht="13.5" thickBot="1">
      <c r="A42" s="80">
        <v>37</v>
      </c>
      <c r="B42" s="79">
        <v>22.524760016784423</v>
      </c>
      <c r="C42" s="79">
        <v>21.592742268328976</v>
      </c>
      <c r="D42" s="79">
        <v>23.644839735296728</v>
      </c>
      <c r="E42" s="79">
        <v>21.45331623948001</v>
      </c>
      <c r="F42" s="79">
        <v>21.48058329098312</v>
      </c>
      <c r="G42" s="79">
        <v>20.639302616222789</v>
      </c>
    </row>
    <row r="43" spans="1:7" ht="13.5" thickBot="1">
      <c r="A43" s="80">
        <v>38</v>
      </c>
      <c r="B43" s="79">
        <v>23.087879017204035</v>
      </c>
      <c r="C43" s="79">
        <v>22.132560825037199</v>
      </c>
      <c r="D43" s="79">
        <v>24.235960728679146</v>
      </c>
      <c r="E43" s="79">
        <v>21.989649145467009</v>
      </c>
      <c r="F43" s="79">
        <v>22.017597873257699</v>
      </c>
      <c r="G43" s="79">
        <v>21.155285181628358</v>
      </c>
    </row>
    <row r="44" spans="1:7" ht="13.5" thickBot="1">
      <c r="A44" s="80">
        <v>39</v>
      </c>
      <c r="B44" s="79">
        <v>23.665075992634137</v>
      </c>
      <c r="C44" s="79">
        <v>22.685874845663129</v>
      </c>
      <c r="D44" s="79">
        <v>24.841859746896123</v>
      </c>
      <c r="E44" s="79">
        <v>22.539390374103686</v>
      </c>
      <c r="F44" s="79">
        <v>22.568037820089142</v>
      </c>
      <c r="G44" s="79">
        <v>21.684167311169066</v>
      </c>
    </row>
    <row r="45" spans="1:7" ht="13.5" thickBot="1">
      <c r="A45" s="80">
        <v>40</v>
      </c>
      <c r="B45" s="79">
        <v>24.25670289244999</v>
      </c>
      <c r="C45" s="79">
        <v>23.253021716804707</v>
      </c>
      <c r="D45" s="79">
        <v>25.462906240568525</v>
      </c>
      <c r="E45" s="79">
        <v>23.102875133456276</v>
      </c>
      <c r="F45" s="79">
        <v>23.132238765591371</v>
      </c>
      <c r="G45" s="79">
        <v>22.226271493948293</v>
      </c>
    </row>
    <row r="46" spans="1:7" ht="13.5" thickBot="1">
      <c r="A46" s="80">
        <v>41</v>
      </c>
      <c r="B46" s="79">
        <v>24.863120464761241</v>
      </c>
      <c r="C46" s="79">
        <v>23.834347259724826</v>
      </c>
      <c r="D46" s="79">
        <v>26.099478896582738</v>
      </c>
      <c r="E46" s="79">
        <v>23.680447011792683</v>
      </c>
      <c r="F46" s="79">
        <v>23.710544734731155</v>
      </c>
      <c r="G46" s="79">
        <v>22.781928281296999</v>
      </c>
    </row>
    <row r="47" spans="1:7" ht="13.5" thickBot="1">
      <c r="A47" s="80">
        <v>42</v>
      </c>
      <c r="B47" s="79">
        <v>25.484698476380274</v>
      </c>
      <c r="C47" s="79">
        <v>24.430205941217945</v>
      </c>
      <c r="D47" s="79">
        <v>26.751965868997306</v>
      </c>
      <c r="E47" s="79">
        <v>24.272458187087501</v>
      </c>
      <c r="F47" s="79">
        <v>24.303308353099432</v>
      </c>
      <c r="G47" s="79">
        <v>23.351476488329425</v>
      </c>
    </row>
    <row r="48" spans="1:7" ht="13.5" thickBot="1">
      <c r="A48" s="80">
        <v>43</v>
      </c>
      <c r="B48" s="79">
        <v>26.121815938289782</v>
      </c>
      <c r="C48" s="79">
        <v>25.040961089748393</v>
      </c>
      <c r="D48" s="79">
        <v>27.420765015722239</v>
      </c>
      <c r="E48" s="79">
        <v>24.87926964176469</v>
      </c>
      <c r="F48" s="79">
        <v>24.910891061926918</v>
      </c>
      <c r="G48" s="79">
        <v>23.935263400537661</v>
      </c>
    </row>
    <row r="49" spans="1:7" ht="13.5" thickBot="1">
      <c r="A49" s="80">
        <v>44</v>
      </c>
      <c r="B49" s="79">
        <v>26.774861336747026</v>
      </c>
      <c r="C49" s="79">
        <v>25.666985116992102</v>
      </c>
      <c r="D49" s="79">
        <v>28.106284141115296</v>
      </c>
      <c r="E49" s="79">
        <v>25.501251382808807</v>
      </c>
      <c r="F49" s="79">
        <v>25.53366333847509</v>
      </c>
      <c r="G49" s="79">
        <v>24.533644985551103</v>
      </c>
    </row>
    <row r="50" spans="1:7" ht="13.5" thickBot="1">
      <c r="A50" s="80">
        <v>45</v>
      </c>
      <c r="B50" s="79">
        <v>27.444232870165703</v>
      </c>
      <c r="C50" s="79">
        <v>26.308659744916906</v>
      </c>
      <c r="D50" s="79">
        <v>28.808941244643179</v>
      </c>
      <c r="E50" s="79">
        <v>26.138782667379026</v>
      </c>
      <c r="F50" s="79">
        <v>26.172004921936967</v>
      </c>
      <c r="G50" s="79">
        <v>25.146986110189879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85" zoomScaleNormal="85" workbookViewId="0">
      <selection activeCell="C34" sqref="C34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18230628</v>
      </c>
      <c r="D2" s="20" t="s">
        <v>81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100">
        <v>18230628</v>
      </c>
      <c r="D5" s="100" t="s">
        <v>81</v>
      </c>
      <c r="E5" s="38" t="s">
        <v>558</v>
      </c>
      <c r="F5" s="39" t="s">
        <v>559</v>
      </c>
      <c r="G5" s="39">
        <v>15</v>
      </c>
      <c r="H5" s="39"/>
      <c r="I5" s="40" t="s">
        <v>282</v>
      </c>
      <c r="J5" s="41">
        <v>1</v>
      </c>
      <c r="K5" s="41">
        <v>939</v>
      </c>
      <c r="L5" s="41"/>
      <c r="M5" s="42">
        <v>800</v>
      </c>
      <c r="N5" s="42">
        <v>1686</v>
      </c>
      <c r="O5" s="43">
        <v>939</v>
      </c>
      <c r="P5" s="44">
        <v>800</v>
      </c>
      <c r="Q5" s="44">
        <v>1686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8.1689874382026388E-4</v>
      </c>
      <c r="V5" s="48">
        <f t="shared" ref="V5:V24" si="2">N5-M5</f>
        <v>886</v>
      </c>
      <c r="W5" s="49">
        <f t="shared" ref="W5:W24" si="3">(O5/A$10)</f>
        <v>5.4459916254684261E-5</v>
      </c>
      <c r="X5" s="44">
        <f t="shared" ref="X5:X24" si="4">W5*A$8</f>
        <v>47.068436702874884</v>
      </c>
      <c r="Y5" s="44">
        <f t="shared" ref="Y5:Y24" si="5">Q5-P5</f>
        <v>886</v>
      </c>
      <c r="Z5" s="44">
        <f t="shared" ref="Z5:Z24" si="6">X5+(A$6*W5)</f>
        <v>439.46366139294776</v>
      </c>
      <c r="AA5" s="50">
        <f t="shared" ref="AA5:AA24" si="7">Q5+X5</f>
        <v>1733.0684367028748</v>
      </c>
      <c r="AB5" s="51">
        <f t="shared" ref="AB5:AC20" si="8">Z5/(1+ElecDiscountRate)^1</f>
        <v>410.82888790590607</v>
      </c>
      <c r="AC5" s="44">
        <f t="shared" si="8"/>
        <v>1620.1443738458208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1.3961506916040443</v>
      </c>
      <c r="AG5" s="44">
        <f t="shared" ref="AG5:AG24" si="10">AF5*J5*K5</f>
        <v>1310.9854994161976</v>
      </c>
      <c r="AH5" s="52">
        <f>HLOOKUP(I5,ElecAvoidedCostsWOCC!$A$5:$Q$50,T5+1,FALSE)</f>
        <v>1.3961506916040443</v>
      </c>
      <c r="AI5" s="44">
        <f t="shared" ref="AI5:AI24" si="11">AH5*J5*L5</f>
        <v>0</v>
      </c>
      <c r="AJ5" s="44">
        <f>AG5+AI5</f>
        <v>1310.9854994161976</v>
      </c>
      <c r="AK5" s="44">
        <f>HLOOKUP(I5,ElecAvoidedCostsWOCC!$A$5:$Q$50,G5+1,FALSE)*J5*L5</f>
        <v>0</v>
      </c>
      <c r="AL5" s="44">
        <f>AG5+AI5-AK5</f>
        <v>1310.9854994161976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1310.9854994161976</v>
      </c>
      <c r="AN5" s="48">
        <f>AM5*1.1+AD5+AE5</f>
        <v>1442.0840493578175</v>
      </c>
      <c r="AO5" s="47">
        <f>IFERROR(AM5/AB5,0)</f>
        <v>3.1910742842320725</v>
      </c>
      <c r="AP5" s="47">
        <f>AN5/AC5</f>
        <v>0.8900960140574804</v>
      </c>
    </row>
    <row r="6" spans="1:42" ht="13.5" customHeight="1">
      <c r="A6" s="53">
        <f>SUMIF('Program Costs'!D:D,C2,'Program Costs'!L:L)</f>
        <v>7205211.6799999997</v>
      </c>
      <c r="B6" s="97" t="s">
        <v>15</v>
      </c>
      <c r="C6" s="100">
        <v>18230628</v>
      </c>
      <c r="D6" s="100" t="s">
        <v>81</v>
      </c>
      <c r="E6" s="38" t="s">
        <v>560</v>
      </c>
      <c r="F6" s="39" t="s">
        <v>561</v>
      </c>
      <c r="G6" s="39">
        <v>15</v>
      </c>
      <c r="H6" s="39"/>
      <c r="I6" s="40" t="s">
        <v>282</v>
      </c>
      <c r="J6" s="41">
        <v>6</v>
      </c>
      <c r="K6" s="41">
        <v>1997</v>
      </c>
      <c r="L6" s="41"/>
      <c r="M6" s="42">
        <v>2400</v>
      </c>
      <c r="N6" s="42">
        <v>3953.13</v>
      </c>
      <c r="O6" s="43">
        <v>11982</v>
      </c>
      <c r="P6" s="44">
        <v>14193.78</v>
      </c>
      <c r="Q6" s="44">
        <v>23718.78</v>
      </c>
      <c r="R6" s="45">
        <v>0</v>
      </c>
      <c r="S6" s="46">
        <v>0</v>
      </c>
      <c r="T6" s="39">
        <f t="shared" si="0"/>
        <v>15</v>
      </c>
      <c r="U6" s="47">
        <f t="shared" si="1"/>
        <v>1.0423941159163367E-2</v>
      </c>
      <c r="V6" s="48">
        <f t="shared" si="2"/>
        <v>1553.13</v>
      </c>
      <c r="W6" s="49">
        <f t="shared" si="3"/>
        <v>6.9492941061089115E-4</v>
      </c>
      <c r="X6" s="44">
        <f t="shared" si="4"/>
        <v>600.61129773572611</v>
      </c>
      <c r="Y6" s="44">
        <f t="shared" si="5"/>
        <v>9524.9999999999982</v>
      </c>
      <c r="Z6" s="44">
        <f t="shared" si="6"/>
        <v>5607.7248038448352</v>
      </c>
      <c r="AA6" s="50">
        <f t="shared" si="7"/>
        <v>24319.391297735725</v>
      </c>
      <c r="AB6" s="51">
        <f t="shared" si="8"/>
        <v>5242.3341159622651</v>
      </c>
      <c r="AC6" s="44">
        <f t="shared" si="8"/>
        <v>22734.777318627392</v>
      </c>
      <c r="AD6" s="44">
        <f t="shared" si="9"/>
        <v>0</v>
      </c>
      <c r="AE6" s="44">
        <v>0</v>
      </c>
      <c r="AF6" s="52">
        <f>HLOOKUP(I6,ElecAvoidedCostsWOCC!$A$5:$Q$50,G6+1,FALSE)</f>
        <v>1.3961506916040443</v>
      </c>
      <c r="AG6" s="44">
        <f t="shared" si="10"/>
        <v>16728.677586799658</v>
      </c>
      <c r="AH6" s="52">
        <f>HLOOKUP(I6,ElecAvoidedCostsWOCC!$A$5:$Q$50,T6+1,FALSE)</f>
        <v>1.3961506916040443</v>
      </c>
      <c r="AI6" s="44">
        <f t="shared" si="11"/>
        <v>0</v>
      </c>
      <c r="AJ6" s="44">
        <f t="shared" ref="AJ6:AJ24" si="12">AG6+AI6</f>
        <v>16728.677586799658</v>
      </c>
      <c r="AK6" s="44">
        <f>HLOOKUP(I6,ElecAvoidedCostsWOCC!$A$5:$Q$50,G6+1,FALSE)*J6*L6</f>
        <v>0</v>
      </c>
      <c r="AL6" s="44">
        <f t="shared" ref="AL6:AL24" si="13">AG6+AI6-AK6</f>
        <v>16728.677586799658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16728.677586799658</v>
      </c>
      <c r="AN6" s="48">
        <f t="shared" ref="AN6:AN24" si="14">AM6*1.1+AD6+AE6</f>
        <v>18401.545345479626</v>
      </c>
      <c r="AO6" s="47">
        <f t="shared" ref="AO6:AO24" si="15">IFERROR(AM6/AB6,0)</f>
        <v>3.1910742842320725</v>
      </c>
      <c r="AP6" s="47">
        <f t="shared" ref="AP6:AP24" si="16">AN6/AC6</f>
        <v>0.80940072944557062</v>
      </c>
    </row>
    <row r="7" spans="1:42" ht="13.5" customHeight="1">
      <c r="A7" s="36" t="s">
        <v>249</v>
      </c>
      <c r="B7" s="97" t="s">
        <v>15</v>
      </c>
      <c r="C7" s="100">
        <v>18230628</v>
      </c>
      <c r="D7" s="100" t="s">
        <v>81</v>
      </c>
      <c r="E7" s="38" t="s">
        <v>562</v>
      </c>
      <c r="F7" s="39" t="s">
        <v>561</v>
      </c>
      <c r="G7" s="39">
        <v>15</v>
      </c>
      <c r="H7" s="39"/>
      <c r="I7" s="40" t="s">
        <v>282</v>
      </c>
      <c r="J7" s="41">
        <v>24</v>
      </c>
      <c r="K7" s="41">
        <v>1685</v>
      </c>
      <c r="L7" s="41"/>
      <c r="M7" s="42">
        <v>2400</v>
      </c>
      <c r="N7" s="42">
        <v>3644.31</v>
      </c>
      <c r="O7" s="43">
        <v>40440</v>
      </c>
      <c r="P7" s="44">
        <v>56314.98</v>
      </c>
      <c r="Q7" s="44">
        <v>87463.44</v>
      </c>
      <c r="R7" s="45">
        <v>40.26</v>
      </c>
      <c r="S7" s="46">
        <v>0</v>
      </c>
      <c r="T7" s="39">
        <f t="shared" si="0"/>
        <v>15</v>
      </c>
      <c r="U7" s="47">
        <f t="shared" si="1"/>
        <v>3.5181453887211368E-2</v>
      </c>
      <c r="V7" s="48">
        <f t="shared" si="2"/>
        <v>1244.31</v>
      </c>
      <c r="W7" s="49">
        <f t="shared" si="3"/>
        <v>2.3454302591474244E-3</v>
      </c>
      <c r="X7" s="44">
        <f t="shared" si="4"/>
        <v>2027.1007244560813</v>
      </c>
      <c r="Y7" s="44">
        <f t="shared" si="5"/>
        <v>31148.46</v>
      </c>
      <c r="Z7" s="44">
        <f t="shared" si="6"/>
        <v>18926.42222229053</v>
      </c>
      <c r="AA7" s="50">
        <f t="shared" si="7"/>
        <v>89490.540724456077</v>
      </c>
      <c r="AB7" s="51">
        <f t="shared" si="8"/>
        <v>17693.205779462027</v>
      </c>
      <c r="AC7" s="44">
        <f t="shared" si="8"/>
        <v>83659.475296303703</v>
      </c>
      <c r="AD7" s="44">
        <f t="shared" si="9"/>
        <v>8817.1306171823962</v>
      </c>
      <c r="AE7" s="44">
        <v>0</v>
      </c>
      <c r="AF7" s="52">
        <f>HLOOKUP(I7,ElecAvoidedCostsWOCC!$A$5:$Q$50,G7+1,FALSE)</f>
        <v>1.3961506916040443</v>
      </c>
      <c r="AG7" s="44">
        <f t="shared" si="10"/>
        <v>56460.333968467559</v>
      </c>
      <c r="AH7" s="52">
        <f>HLOOKUP(I7,ElecAvoidedCostsWOCC!$A$5:$Q$50,T7+1,FALSE)</f>
        <v>1.3961506916040443</v>
      </c>
      <c r="AI7" s="44">
        <f t="shared" si="11"/>
        <v>0</v>
      </c>
      <c r="AJ7" s="44">
        <f t="shared" si="12"/>
        <v>56460.333968467559</v>
      </c>
      <c r="AK7" s="44">
        <f>HLOOKUP(I7,ElecAvoidedCostsWOCC!$A$5:$Q$50,G7+1,FALSE)*J7*L7</f>
        <v>0</v>
      </c>
      <c r="AL7" s="44">
        <f t="shared" si="13"/>
        <v>56460.333968467559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56460.333968467545</v>
      </c>
      <c r="AN7" s="48">
        <f t="shared" si="14"/>
        <v>70923.497982496701</v>
      </c>
      <c r="AO7" s="47">
        <f t="shared" si="15"/>
        <v>3.1910742842320721</v>
      </c>
      <c r="AP7" s="47">
        <f t="shared" si="16"/>
        <v>0.8477640785015812</v>
      </c>
    </row>
    <row r="8" spans="1:42" ht="13.5" customHeight="1">
      <c r="A8" s="53">
        <f>SUMIF('Program Costs'!D:D,C2,'Program Costs'!O:O)</f>
        <v>864276.70000000019</v>
      </c>
      <c r="B8" s="97" t="s">
        <v>15</v>
      </c>
      <c r="C8" s="100">
        <v>18230628</v>
      </c>
      <c r="D8" s="100" t="s">
        <v>81</v>
      </c>
      <c r="E8" s="38" t="s">
        <v>563</v>
      </c>
      <c r="F8" s="39" t="s">
        <v>564</v>
      </c>
      <c r="G8" s="39">
        <v>15</v>
      </c>
      <c r="H8" s="39"/>
      <c r="I8" s="40" t="s">
        <v>282</v>
      </c>
      <c r="J8" s="41">
        <v>224</v>
      </c>
      <c r="K8" s="41">
        <v>1997</v>
      </c>
      <c r="L8" s="41"/>
      <c r="M8" s="42">
        <v>800</v>
      </c>
      <c r="N8" s="42">
        <v>3953.13</v>
      </c>
      <c r="O8" s="43">
        <v>447328</v>
      </c>
      <c r="P8" s="44">
        <v>178852.57</v>
      </c>
      <c r="Q8" s="44">
        <v>885501.12000000104</v>
      </c>
      <c r="R8" s="45">
        <v>0</v>
      </c>
      <c r="S8" s="46">
        <v>0</v>
      </c>
      <c r="T8" s="39">
        <f t="shared" si="0"/>
        <v>15</v>
      </c>
      <c r="U8" s="47">
        <f t="shared" si="1"/>
        <v>0.38916046994209907</v>
      </c>
      <c r="V8" s="48">
        <f t="shared" si="2"/>
        <v>3153.13</v>
      </c>
      <c r="W8" s="49">
        <f t="shared" si="3"/>
        <v>2.5944031329473271E-2</v>
      </c>
      <c r="X8" s="44">
        <f t="shared" si="4"/>
        <v>22422.821782133775</v>
      </c>
      <c r="Y8" s="44">
        <f t="shared" si="5"/>
        <v>706648.55000000098</v>
      </c>
      <c r="Z8" s="44">
        <f t="shared" si="6"/>
        <v>209355.05934354052</v>
      </c>
      <c r="AA8" s="50">
        <f t="shared" si="7"/>
        <v>907923.94178213482</v>
      </c>
      <c r="AB8" s="51">
        <f t="shared" si="8"/>
        <v>195713.80699592456</v>
      </c>
      <c r="AC8" s="44">
        <f t="shared" si="8"/>
        <v>848765.01989542367</v>
      </c>
      <c r="AD8" s="44">
        <f t="shared" si="9"/>
        <v>0</v>
      </c>
      <c r="AE8" s="44">
        <v>0</v>
      </c>
      <c r="AF8" s="52">
        <f>HLOOKUP(I8,ElecAvoidedCostsWOCC!$A$5:$Q$50,G8+1,FALSE)</f>
        <v>1.3961506916040443</v>
      </c>
      <c r="AG8" s="44">
        <f t="shared" si="10"/>
        <v>624537.29657385394</v>
      </c>
      <c r="AH8" s="52">
        <f>HLOOKUP(I8,ElecAvoidedCostsWOCC!$A$5:$Q$50,T8+1,FALSE)</f>
        <v>1.3961506916040443</v>
      </c>
      <c r="AI8" s="44">
        <f t="shared" si="11"/>
        <v>0</v>
      </c>
      <c r="AJ8" s="44">
        <f t="shared" si="12"/>
        <v>624537.29657385394</v>
      </c>
      <c r="AK8" s="44">
        <f>HLOOKUP(I8,ElecAvoidedCostsWOCC!$A$5:$Q$50,G8+1,FALSE)*J8*L8</f>
        <v>0</v>
      </c>
      <c r="AL8" s="44">
        <f t="shared" si="13"/>
        <v>624537.29657385394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624537.29657385394</v>
      </c>
      <c r="AN8" s="48">
        <f t="shared" si="14"/>
        <v>686991.02623123943</v>
      </c>
      <c r="AO8" s="47">
        <f t="shared" si="15"/>
        <v>3.1910742842320725</v>
      </c>
      <c r="AP8" s="47">
        <f t="shared" si="16"/>
        <v>0.80940072944556973</v>
      </c>
    </row>
    <row r="9" spans="1:42" ht="13.5" customHeight="1">
      <c r="A9" s="36" t="s">
        <v>251</v>
      </c>
      <c r="B9" s="97" t="s">
        <v>15</v>
      </c>
      <c r="C9" s="100">
        <v>18230628</v>
      </c>
      <c r="D9" s="100" t="s">
        <v>81</v>
      </c>
      <c r="E9" s="38" t="s">
        <v>565</v>
      </c>
      <c r="F9" s="39" t="s">
        <v>564</v>
      </c>
      <c r="G9" s="39">
        <v>15</v>
      </c>
      <c r="H9" s="39"/>
      <c r="I9" s="40" t="s">
        <v>282</v>
      </c>
      <c r="J9" s="41">
        <v>1047</v>
      </c>
      <c r="K9" s="41">
        <v>1685</v>
      </c>
      <c r="L9" s="41"/>
      <c r="M9" s="42">
        <v>800</v>
      </c>
      <c r="N9" s="42">
        <v>3644.31</v>
      </c>
      <c r="O9" s="43">
        <v>1764195</v>
      </c>
      <c r="P9" s="44">
        <v>837598</v>
      </c>
      <c r="Q9" s="44">
        <v>3815592.5700000501</v>
      </c>
      <c r="R9" s="45">
        <v>40.26</v>
      </c>
      <c r="S9" s="46">
        <v>0</v>
      </c>
      <c r="T9" s="39">
        <f t="shared" si="0"/>
        <v>15</v>
      </c>
      <c r="U9" s="47">
        <f t="shared" si="1"/>
        <v>1.534790925829596</v>
      </c>
      <c r="V9" s="48">
        <f t="shared" si="2"/>
        <v>2844.31</v>
      </c>
      <c r="W9" s="49">
        <f t="shared" si="3"/>
        <v>0.10231939505530639</v>
      </c>
      <c r="X9" s="44">
        <f t="shared" si="4"/>
        <v>88432.269104396546</v>
      </c>
      <c r="Y9" s="44">
        <f t="shared" si="5"/>
        <v>2977994.5700000501</v>
      </c>
      <c r="Z9" s="44">
        <f t="shared" si="6"/>
        <v>825665.16944742436</v>
      </c>
      <c r="AA9" s="50">
        <f t="shared" si="7"/>
        <v>3904024.8391044466</v>
      </c>
      <c r="AB9" s="51">
        <f t="shared" si="8"/>
        <v>771866.10212903086</v>
      </c>
      <c r="AC9" s="44">
        <f t="shared" si="8"/>
        <v>3649644.6098012957</v>
      </c>
      <c r="AD9" s="44">
        <f t="shared" si="9"/>
        <v>384647.3231745821</v>
      </c>
      <c r="AE9" s="44">
        <f t="shared" ref="AE9:AE24" si="17">-PV(ElecDiscountRate,T9,S9)*J9</f>
        <v>0</v>
      </c>
      <c r="AF9" s="52">
        <f>HLOOKUP(I9,ElecAvoidedCostsWOCC!$A$5:$Q$50,G9+1,FALSE)</f>
        <v>1.3961506916040443</v>
      </c>
      <c r="AG9" s="44">
        <f t="shared" si="10"/>
        <v>2463082.0693743969</v>
      </c>
      <c r="AH9" s="52">
        <f>HLOOKUP(I9,ElecAvoidedCostsWOCC!$A$5:$Q$50,T9+1,FALSE)</f>
        <v>1.3961506916040443</v>
      </c>
      <c r="AI9" s="44">
        <f t="shared" si="11"/>
        <v>0</v>
      </c>
      <c r="AJ9" s="44">
        <f t="shared" si="12"/>
        <v>2463082.0693743969</v>
      </c>
      <c r="AK9" s="44">
        <f>HLOOKUP(I9,ElecAvoidedCostsWOCC!$A$5:$Q$50,G9+1,FALSE)*J9*L9</f>
        <v>0</v>
      </c>
      <c r="AL9" s="44">
        <f t="shared" si="13"/>
        <v>2463082.0693743969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2463082.0693743965</v>
      </c>
      <c r="AN9" s="48">
        <f t="shared" si="14"/>
        <v>3094037.5994864181</v>
      </c>
      <c r="AO9" s="47">
        <f t="shared" si="15"/>
        <v>3.1910742842320721</v>
      </c>
      <c r="AP9" s="47">
        <f t="shared" si="16"/>
        <v>0.84776407850157021</v>
      </c>
    </row>
    <row r="10" spans="1:42" ht="13.5" customHeight="1">
      <c r="A10" s="54">
        <f>SUM(O5:O999)</f>
        <v>17242039</v>
      </c>
      <c r="B10" s="97" t="s">
        <v>15</v>
      </c>
      <c r="C10" s="100">
        <v>18230628</v>
      </c>
      <c r="D10" s="100" t="s">
        <v>81</v>
      </c>
      <c r="E10" s="38" t="s">
        <v>566</v>
      </c>
      <c r="F10" s="39" t="s">
        <v>567</v>
      </c>
      <c r="G10" s="39">
        <v>15</v>
      </c>
      <c r="H10" s="39"/>
      <c r="I10" s="40" t="s">
        <v>282</v>
      </c>
      <c r="J10" s="41">
        <v>166</v>
      </c>
      <c r="K10" s="41">
        <v>3055</v>
      </c>
      <c r="L10" s="41"/>
      <c r="M10" s="42">
        <v>2400</v>
      </c>
      <c r="N10" s="42">
        <v>3895.16</v>
      </c>
      <c r="O10" s="43">
        <v>507130</v>
      </c>
      <c r="P10" s="44">
        <v>394460.5</v>
      </c>
      <c r="Q10" s="44">
        <v>646596.55999999901</v>
      </c>
      <c r="R10" s="45">
        <v>0</v>
      </c>
      <c r="S10" s="46">
        <v>0</v>
      </c>
      <c r="T10" s="39">
        <f t="shared" si="0"/>
        <v>15</v>
      </c>
      <c r="U10" s="47">
        <f t="shared" si="1"/>
        <v>0.44118621933287588</v>
      </c>
      <c r="V10" s="48">
        <f t="shared" si="2"/>
        <v>1495.1599999999999</v>
      </c>
      <c r="W10" s="49">
        <f t="shared" si="3"/>
        <v>2.9412414622191727E-2</v>
      </c>
      <c r="X10" s="44">
        <f t="shared" si="4"/>
        <v>25420.464648699617</v>
      </c>
      <c r="Y10" s="44">
        <f t="shared" si="5"/>
        <v>252136.05999999901</v>
      </c>
      <c r="Z10" s="44">
        <f t="shared" si="6"/>
        <v>237343.13802151821</v>
      </c>
      <c r="AA10" s="50">
        <f t="shared" si="7"/>
        <v>672017.02464869863</v>
      </c>
      <c r="AB10" s="51">
        <f t="shared" si="8"/>
        <v>221878.2256908649</v>
      </c>
      <c r="AC10" s="44">
        <f t="shared" si="8"/>
        <v>628229.43315761292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1.3961506916040443</v>
      </c>
      <c r="AG10" s="44">
        <f t="shared" si="10"/>
        <v>708029.90023315896</v>
      </c>
      <c r="AH10" s="52">
        <f>HLOOKUP(I10,ElecAvoidedCostsWOCC!$A$5:$Q$50,T10+1,FALSE)</f>
        <v>1.3961506916040443</v>
      </c>
      <c r="AI10" s="44">
        <f t="shared" si="11"/>
        <v>0</v>
      </c>
      <c r="AJ10" s="44">
        <f t="shared" si="12"/>
        <v>708029.90023315896</v>
      </c>
      <c r="AK10" s="44">
        <f>HLOOKUP(I10,ElecAvoidedCostsWOCC!$A$5:$Q$50,G10+1,FALSE)*J10*L10</f>
        <v>0</v>
      </c>
      <c r="AL10" s="44">
        <f t="shared" si="13"/>
        <v>708029.90023315896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708029.90023315896</v>
      </c>
      <c r="AN10" s="48">
        <f t="shared" si="14"/>
        <v>778832.89025647496</v>
      </c>
      <c r="AO10" s="47">
        <f t="shared" si="15"/>
        <v>3.1910742842320725</v>
      </c>
      <c r="AP10" s="47">
        <f t="shared" si="16"/>
        <v>1.2397268404663842</v>
      </c>
    </row>
    <row r="11" spans="1:42" ht="13.5" customHeight="1">
      <c r="A11" s="36" t="s">
        <v>252</v>
      </c>
      <c r="B11" s="97" t="s">
        <v>15</v>
      </c>
      <c r="C11" s="100">
        <v>18230628</v>
      </c>
      <c r="D11" s="100" t="s">
        <v>81</v>
      </c>
      <c r="E11" s="38" t="s">
        <v>568</v>
      </c>
      <c r="F11" s="39" t="s">
        <v>569</v>
      </c>
      <c r="G11" s="39">
        <v>15</v>
      </c>
      <c r="H11" s="39"/>
      <c r="I11" s="40" t="s">
        <v>282</v>
      </c>
      <c r="J11" s="41">
        <v>128</v>
      </c>
      <c r="K11" s="41">
        <v>2550</v>
      </c>
      <c r="L11" s="41"/>
      <c r="M11" s="42">
        <v>800</v>
      </c>
      <c r="N11" s="42">
        <v>4039.18</v>
      </c>
      <c r="O11" s="43">
        <v>326400</v>
      </c>
      <c r="P11" s="44">
        <v>102400</v>
      </c>
      <c r="Q11" s="44">
        <v>517015.03999999899</v>
      </c>
      <c r="R11" s="45">
        <v>0</v>
      </c>
      <c r="S11" s="46">
        <v>0</v>
      </c>
      <c r="T11" s="39">
        <f t="shared" si="0"/>
        <v>15</v>
      </c>
      <c r="U11" s="47">
        <f t="shared" si="1"/>
        <v>0.28395713523209176</v>
      </c>
      <c r="V11" s="48">
        <f t="shared" si="2"/>
        <v>3239.18</v>
      </c>
      <c r="W11" s="49">
        <f t="shared" si="3"/>
        <v>1.8930475682139451E-2</v>
      </c>
      <c r="X11" s="44">
        <f t="shared" si="4"/>
        <v>16361.169051989737</v>
      </c>
      <c r="Y11" s="44">
        <f t="shared" si="5"/>
        <v>414615.03999999899</v>
      </c>
      <c r="Z11" s="44">
        <f t="shared" si="6"/>
        <v>152759.25354489687</v>
      </c>
      <c r="AA11" s="50">
        <f t="shared" si="7"/>
        <v>533376.20905198867</v>
      </c>
      <c r="AB11" s="51">
        <f t="shared" si="8"/>
        <v>142805.69649892199</v>
      </c>
      <c r="AC11" s="44">
        <f t="shared" si="8"/>
        <v>498622.23899409984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1.3961506916040443</v>
      </c>
      <c r="AG11" s="44">
        <f t="shared" si="10"/>
        <v>455703.58573956002</v>
      </c>
      <c r="AH11" s="52">
        <f>HLOOKUP(I11,ElecAvoidedCostsWOCC!$A$5:$Q$50,T11+1,FALSE)</f>
        <v>1.3961506916040443</v>
      </c>
      <c r="AI11" s="44">
        <f t="shared" si="11"/>
        <v>0</v>
      </c>
      <c r="AJ11" s="44">
        <f t="shared" si="12"/>
        <v>455703.58573956002</v>
      </c>
      <c r="AK11" s="44">
        <f>HLOOKUP(I11,ElecAvoidedCostsWOCC!$A$5:$Q$50,G11+1,FALSE)*J11*L11</f>
        <v>0</v>
      </c>
      <c r="AL11" s="44">
        <f t="shared" si="13"/>
        <v>455703.58573956002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455703.58573956002</v>
      </c>
      <c r="AN11" s="48">
        <f t="shared" si="14"/>
        <v>501273.94431351608</v>
      </c>
      <c r="AO11" s="47">
        <f t="shared" si="15"/>
        <v>3.1910742842320721</v>
      </c>
      <c r="AP11" s="47">
        <f t="shared" si="16"/>
        <v>1.005318064683127</v>
      </c>
    </row>
    <row r="12" spans="1:42" ht="13.5" customHeight="1">
      <c r="A12" s="55">
        <f>SUM(P5:P1000)</f>
        <v>5683130.1600000001</v>
      </c>
      <c r="B12" s="97" t="s">
        <v>15</v>
      </c>
      <c r="C12" s="100">
        <v>18230628</v>
      </c>
      <c r="D12" s="100" t="s">
        <v>81</v>
      </c>
      <c r="E12" s="38" t="s">
        <v>570</v>
      </c>
      <c r="F12" s="39" t="s">
        <v>571</v>
      </c>
      <c r="G12" s="39">
        <v>15</v>
      </c>
      <c r="H12" s="39"/>
      <c r="I12" s="40" t="s">
        <v>282</v>
      </c>
      <c r="J12" s="41">
        <v>62</v>
      </c>
      <c r="K12" s="41">
        <v>3517</v>
      </c>
      <c r="L12" s="41"/>
      <c r="M12" s="42">
        <v>1500</v>
      </c>
      <c r="N12" s="42">
        <v>4956.68</v>
      </c>
      <c r="O12" s="43">
        <v>218054</v>
      </c>
      <c r="P12" s="44">
        <v>93000</v>
      </c>
      <c r="Q12" s="44">
        <v>307314.15999999997</v>
      </c>
      <c r="R12" s="45">
        <v>0</v>
      </c>
      <c r="S12" s="46">
        <v>0</v>
      </c>
      <c r="T12" s="39">
        <f t="shared" si="0"/>
        <v>15</v>
      </c>
      <c r="U12" s="47">
        <f t="shared" si="1"/>
        <v>0.18969972170924795</v>
      </c>
      <c r="V12" s="48">
        <f t="shared" si="2"/>
        <v>3456.6800000000003</v>
      </c>
      <c r="W12" s="49">
        <f t="shared" si="3"/>
        <v>1.2646648113949863E-2</v>
      </c>
      <c r="X12" s="44">
        <f t="shared" si="4"/>
        <v>10930.203297985814</v>
      </c>
      <c r="Y12" s="44">
        <f t="shared" si="5"/>
        <v>214314.15999999997</v>
      </c>
      <c r="Z12" s="44">
        <f t="shared" si="6"/>
        <v>102051.98000146734</v>
      </c>
      <c r="AA12" s="50">
        <f t="shared" si="7"/>
        <v>318244.36329798581</v>
      </c>
      <c r="AB12" s="51">
        <f t="shared" si="8"/>
        <v>95402.430589387048</v>
      </c>
      <c r="AC12" s="44">
        <f t="shared" si="8"/>
        <v>297508.05206879106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1.3961506916040443</v>
      </c>
      <c r="AG12" s="44">
        <f t="shared" si="10"/>
        <v>304436.2429070283</v>
      </c>
      <c r="AH12" s="52">
        <f>HLOOKUP(I12,ElecAvoidedCostsWOCC!$A$5:$Q$50,T12+1,FALSE)</f>
        <v>1.3961506916040443</v>
      </c>
      <c r="AI12" s="44">
        <f t="shared" si="11"/>
        <v>0</v>
      </c>
      <c r="AJ12" s="44">
        <f t="shared" si="12"/>
        <v>304436.2429070283</v>
      </c>
      <c r="AK12" s="44">
        <f>HLOOKUP(I12,ElecAvoidedCostsWOCC!$A$5:$Q$50,G12+1,FALSE)*J12*L12</f>
        <v>0</v>
      </c>
      <c r="AL12" s="44">
        <f t="shared" si="13"/>
        <v>304436.2429070283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304436.2429070283</v>
      </c>
      <c r="AN12" s="48">
        <f t="shared" si="14"/>
        <v>334879.86719773116</v>
      </c>
      <c r="AO12" s="47">
        <f t="shared" si="15"/>
        <v>3.191074284232073</v>
      </c>
      <c r="AP12" s="47">
        <f t="shared" si="16"/>
        <v>1.1256161467532275</v>
      </c>
    </row>
    <row r="13" spans="1:42" ht="13.5" customHeight="1">
      <c r="A13" s="56" t="s">
        <v>255</v>
      </c>
      <c r="B13" s="97" t="s">
        <v>15</v>
      </c>
      <c r="C13" s="100">
        <v>18230628</v>
      </c>
      <c r="D13" s="100" t="s">
        <v>81</v>
      </c>
      <c r="E13" s="38" t="s">
        <v>572</v>
      </c>
      <c r="F13" s="39" t="s">
        <v>571</v>
      </c>
      <c r="G13" s="39">
        <v>10</v>
      </c>
      <c r="H13" s="39">
        <v>8</v>
      </c>
      <c r="I13" s="40" t="s">
        <v>282</v>
      </c>
      <c r="J13" s="41">
        <v>440</v>
      </c>
      <c r="K13" s="41">
        <v>4268</v>
      </c>
      <c r="L13" s="41">
        <v>3201</v>
      </c>
      <c r="M13" s="42">
        <v>1500</v>
      </c>
      <c r="N13" s="42">
        <v>4692.1000000000004</v>
      </c>
      <c r="O13" s="43">
        <v>1877920</v>
      </c>
      <c r="P13" s="44">
        <v>660000</v>
      </c>
      <c r="Q13" s="44">
        <v>2064524.00000002</v>
      </c>
      <c r="R13" s="45">
        <v>0</v>
      </c>
      <c r="S13" s="46">
        <v>0</v>
      </c>
      <c r="T13" s="39">
        <f t="shared" si="0"/>
        <v>18</v>
      </c>
      <c r="U13" s="47">
        <f t="shared" si="1"/>
        <v>1.9604734683641534</v>
      </c>
      <c r="V13" s="48">
        <f t="shared" si="2"/>
        <v>3192.1000000000004</v>
      </c>
      <c r="W13" s="49">
        <f t="shared" si="3"/>
        <v>0.10891519268689741</v>
      </c>
      <c r="X13" s="44">
        <f t="shared" si="4"/>
        <v>94132.86331529585</v>
      </c>
      <c r="Y13" s="44">
        <f t="shared" si="5"/>
        <v>1404524.00000002</v>
      </c>
      <c r="Z13" s="44">
        <f t="shared" si="6"/>
        <v>878889.88179237966</v>
      </c>
      <c r="AA13" s="50">
        <f t="shared" si="7"/>
        <v>2158656.8633153159</v>
      </c>
      <c r="AB13" s="51">
        <f t="shared" si="8"/>
        <v>821622.77441561141</v>
      </c>
      <c r="AC13" s="44">
        <f t="shared" si="8"/>
        <v>2018002.1158411852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0.9838493984213923</v>
      </c>
      <c r="AG13" s="44">
        <f t="shared" si="10"/>
        <v>1847590.4622835012</v>
      </c>
      <c r="AH13" s="52">
        <f>HLOOKUP(I13,ElecAvoidedCostsWOCC!$A$5:$Q$50,T13+1,FALSE)</f>
        <v>1.6039068652152917</v>
      </c>
      <c r="AI13" s="44">
        <f t="shared" si="11"/>
        <v>2259006.5852438253</v>
      </c>
      <c r="AJ13" s="44">
        <f t="shared" si="12"/>
        <v>4106597.0475273263</v>
      </c>
      <c r="AK13" s="44">
        <f>HLOOKUP(I13,ElecAvoidedCostsWOCC!$A$5:$Q$50,G13+1,FALSE)*J13*L13</f>
        <v>1385692.8467126258</v>
      </c>
      <c r="AL13" s="44">
        <f t="shared" si="13"/>
        <v>2720904.2008147007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2720904.2008147007</v>
      </c>
      <c r="AN13" s="48">
        <f t="shared" si="14"/>
        <v>2992994.6208961708</v>
      </c>
      <c r="AO13" s="47">
        <f t="shared" si="15"/>
        <v>3.3116221769168641</v>
      </c>
      <c r="AP13" s="47">
        <f t="shared" si="16"/>
        <v>1.4831474146639183</v>
      </c>
    </row>
    <row r="14" spans="1:42" ht="13.5" customHeight="1">
      <c r="A14" s="55">
        <f>SUM(Y5:Y1000)</f>
        <v>7787171.8500000667</v>
      </c>
      <c r="B14" s="97" t="s">
        <v>15</v>
      </c>
      <c r="C14" s="100">
        <v>18230628</v>
      </c>
      <c r="D14" s="100" t="s">
        <v>81</v>
      </c>
      <c r="E14" s="38" t="s">
        <v>573</v>
      </c>
      <c r="F14" s="39" t="s">
        <v>574</v>
      </c>
      <c r="G14" s="39">
        <v>15</v>
      </c>
      <c r="H14" s="39"/>
      <c r="I14" s="40" t="s">
        <v>282</v>
      </c>
      <c r="J14" s="41">
        <v>56</v>
      </c>
      <c r="K14" s="41">
        <v>3020</v>
      </c>
      <c r="L14" s="41"/>
      <c r="M14" s="42">
        <v>2400</v>
      </c>
      <c r="N14" s="42">
        <v>4634</v>
      </c>
      <c r="O14" s="43">
        <v>169120</v>
      </c>
      <c r="P14" s="44">
        <v>133493.76999999999</v>
      </c>
      <c r="Q14" s="44">
        <v>259504</v>
      </c>
      <c r="R14" s="45">
        <v>0</v>
      </c>
      <c r="S14" s="46">
        <v>0</v>
      </c>
      <c r="T14" s="39">
        <f t="shared" si="0"/>
        <v>15</v>
      </c>
      <c r="U14" s="47">
        <f t="shared" si="1"/>
        <v>0.14712877055898088</v>
      </c>
      <c r="V14" s="48">
        <f t="shared" si="2"/>
        <v>2234</v>
      </c>
      <c r="W14" s="49">
        <f t="shared" si="3"/>
        <v>9.8085847039320589E-3</v>
      </c>
      <c r="X14" s="44">
        <f t="shared" si="4"/>
        <v>8477.3312195848794</v>
      </c>
      <c r="Y14" s="44">
        <f t="shared" si="5"/>
        <v>126010.23000000001</v>
      </c>
      <c r="Z14" s="44">
        <f t="shared" si="6"/>
        <v>79150.260292625491</v>
      </c>
      <c r="AA14" s="50">
        <f t="shared" si="7"/>
        <v>267981.33121958486</v>
      </c>
      <c r="AB14" s="51">
        <f t="shared" si="8"/>
        <v>73992.951568314005</v>
      </c>
      <c r="AC14" s="44">
        <f t="shared" si="8"/>
        <v>250520.08153649137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1.3961506916040443</v>
      </c>
      <c r="AG14" s="44">
        <f t="shared" si="10"/>
        <v>236117.00496407598</v>
      </c>
      <c r="AH14" s="52">
        <f>HLOOKUP(I14,ElecAvoidedCostsWOCC!$A$5:$Q$50,T14+1,FALSE)</f>
        <v>1.3961506916040443</v>
      </c>
      <c r="AI14" s="44">
        <f t="shared" si="11"/>
        <v>0</v>
      </c>
      <c r="AJ14" s="44">
        <f t="shared" si="12"/>
        <v>236117.00496407598</v>
      </c>
      <c r="AK14" s="44">
        <f>HLOOKUP(I14,ElecAvoidedCostsWOCC!$A$5:$Q$50,G14+1,FALSE)*J14*L14</f>
        <v>0</v>
      </c>
      <c r="AL14" s="44">
        <f t="shared" si="13"/>
        <v>236117.00496407598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236117.00496407598</v>
      </c>
      <c r="AN14" s="48">
        <f t="shared" si="14"/>
        <v>259728.70546048362</v>
      </c>
      <c r="AO14" s="47">
        <f t="shared" si="15"/>
        <v>3.1910742842320721</v>
      </c>
      <c r="AP14" s="47">
        <f t="shared" si="16"/>
        <v>1.0367580270113033</v>
      </c>
    </row>
    <row r="15" spans="1:42" ht="13.5" customHeight="1">
      <c r="A15" s="57" t="s">
        <v>258</v>
      </c>
      <c r="B15" s="97" t="s">
        <v>15</v>
      </c>
      <c r="C15" s="100">
        <v>18230628</v>
      </c>
      <c r="D15" s="100" t="s">
        <v>81</v>
      </c>
      <c r="E15" s="38" t="s">
        <v>575</v>
      </c>
      <c r="F15" s="39" t="s">
        <v>574</v>
      </c>
      <c r="G15" s="39">
        <v>10</v>
      </c>
      <c r="H15" s="39">
        <v>8</v>
      </c>
      <c r="I15" s="40" t="s">
        <v>282</v>
      </c>
      <c r="J15" s="41">
        <v>278</v>
      </c>
      <c r="K15" s="41">
        <v>3988</v>
      </c>
      <c r="L15" s="41">
        <v>2991</v>
      </c>
      <c r="M15" s="42">
        <v>2400</v>
      </c>
      <c r="N15" s="42">
        <v>4258.1099999999997</v>
      </c>
      <c r="O15" s="43">
        <v>1108664</v>
      </c>
      <c r="P15" s="44">
        <v>662316.56000000006</v>
      </c>
      <c r="Q15" s="44">
        <v>1183754.58</v>
      </c>
      <c r="R15" s="45">
        <v>0</v>
      </c>
      <c r="S15" s="46">
        <v>0</v>
      </c>
      <c r="T15" s="39">
        <f t="shared" si="0"/>
        <v>18</v>
      </c>
      <c r="U15" s="47">
        <f t="shared" si="1"/>
        <v>1.1574009315255578</v>
      </c>
      <c r="V15" s="48">
        <f t="shared" si="2"/>
        <v>1858.1099999999997</v>
      </c>
      <c r="W15" s="49">
        <f t="shared" si="3"/>
        <v>6.4300051751419882E-2</v>
      </c>
      <c r="X15" s="44">
        <f t="shared" si="4"/>
        <v>55573.03653754641</v>
      </c>
      <c r="Y15" s="44">
        <f t="shared" si="5"/>
        <v>521438.02</v>
      </c>
      <c r="Z15" s="44">
        <f t="shared" si="6"/>
        <v>518868.52044148138</v>
      </c>
      <c r="AA15" s="50">
        <f t="shared" si="7"/>
        <v>1239327.6165375465</v>
      </c>
      <c r="AB15" s="51">
        <f t="shared" si="8"/>
        <v>485059.8489683849</v>
      </c>
      <c r="AC15" s="44">
        <f t="shared" si="8"/>
        <v>1158574.9430097658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0.9838493984213923</v>
      </c>
      <c r="AG15" s="44">
        <f t="shared" si="10"/>
        <v>1090758.4094514546</v>
      </c>
      <c r="AH15" s="52">
        <f>HLOOKUP(I15,ElecAvoidedCostsWOCC!$A$5:$Q$50,T15+1,FALSE)</f>
        <v>1.6039068652152917</v>
      </c>
      <c r="AI15" s="44">
        <f t="shared" si="11"/>
        <v>1333645.3506127845</v>
      </c>
      <c r="AJ15" s="44">
        <f t="shared" si="12"/>
        <v>2424403.7600642391</v>
      </c>
      <c r="AK15" s="44">
        <f>HLOOKUP(I15,ElecAvoidedCostsWOCC!$A$5:$Q$50,G15+1,FALSE)*J15*L15</f>
        <v>818068.80708859093</v>
      </c>
      <c r="AL15" s="44">
        <f t="shared" si="13"/>
        <v>1606334.9529756482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1606334.9529756485</v>
      </c>
      <c r="AN15" s="48">
        <f t="shared" si="14"/>
        <v>1766968.4482732133</v>
      </c>
      <c r="AO15" s="47">
        <f t="shared" si="15"/>
        <v>3.3116221769168646</v>
      </c>
      <c r="AP15" s="47">
        <f t="shared" si="16"/>
        <v>1.5251222710573669</v>
      </c>
    </row>
    <row r="16" spans="1:42" ht="13.5" customHeight="1">
      <c r="A16" s="54">
        <f>SUM(U5:U999)</f>
        <v>15.594329939747848</v>
      </c>
      <c r="B16" s="97" t="s">
        <v>15</v>
      </c>
      <c r="C16" s="100">
        <v>18230628</v>
      </c>
      <c r="D16" s="100" t="s">
        <v>81</v>
      </c>
      <c r="E16" s="38" t="s">
        <v>576</v>
      </c>
      <c r="F16" s="39" t="s">
        <v>577</v>
      </c>
      <c r="G16" s="39">
        <v>15</v>
      </c>
      <c r="H16" s="39"/>
      <c r="I16" s="40" t="s">
        <v>282</v>
      </c>
      <c r="J16" s="41">
        <v>1</v>
      </c>
      <c r="K16" s="41">
        <v>1997</v>
      </c>
      <c r="L16" s="41"/>
      <c r="M16" s="42">
        <v>1600</v>
      </c>
      <c r="N16" s="42">
        <v>3953.13</v>
      </c>
      <c r="O16" s="43">
        <v>1997</v>
      </c>
      <c r="P16" s="44">
        <v>1600</v>
      </c>
      <c r="Q16" s="44">
        <v>3953.13</v>
      </c>
      <c r="R16" s="45">
        <v>0</v>
      </c>
      <c r="S16" s="46">
        <v>0</v>
      </c>
      <c r="T16" s="39">
        <f t="shared" si="0"/>
        <v>15</v>
      </c>
      <c r="U16" s="47">
        <f t="shared" si="1"/>
        <v>1.7373235265272281E-3</v>
      </c>
      <c r="V16" s="48">
        <f t="shared" si="2"/>
        <v>2353.13</v>
      </c>
      <c r="W16" s="49">
        <f t="shared" si="3"/>
        <v>1.1582156843514853E-4</v>
      </c>
      <c r="X16" s="44">
        <f t="shared" si="4"/>
        <v>100.10188295595437</v>
      </c>
      <c r="Y16" s="44">
        <f t="shared" si="5"/>
        <v>2353.13</v>
      </c>
      <c r="Z16" s="44">
        <f t="shared" si="6"/>
        <v>934.6208006408059</v>
      </c>
      <c r="AA16" s="50">
        <f t="shared" si="7"/>
        <v>4053.2318829559545</v>
      </c>
      <c r="AB16" s="51">
        <f t="shared" si="8"/>
        <v>873.72235266037751</v>
      </c>
      <c r="AC16" s="44">
        <f t="shared" si="8"/>
        <v>3789.1295531045657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1.3961506916040443</v>
      </c>
      <c r="AG16" s="44">
        <f t="shared" si="10"/>
        <v>2788.1129311332766</v>
      </c>
      <c r="AH16" s="52">
        <f>HLOOKUP(I16,ElecAvoidedCostsWOCC!$A$5:$Q$50,T16+1,FALSE)</f>
        <v>1.3961506916040443</v>
      </c>
      <c r="AI16" s="44">
        <f t="shared" si="11"/>
        <v>0</v>
      </c>
      <c r="AJ16" s="44">
        <f t="shared" si="12"/>
        <v>2788.1129311332766</v>
      </c>
      <c r="AK16" s="44">
        <f>HLOOKUP(I16,ElecAvoidedCostsWOCC!$A$5:$Q$50,G16+1,FALSE)*J16*L16</f>
        <v>0</v>
      </c>
      <c r="AL16" s="44">
        <f t="shared" si="13"/>
        <v>2788.1129311332766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2788.1129311332766</v>
      </c>
      <c r="AN16" s="48">
        <f t="shared" si="14"/>
        <v>3066.9242242466044</v>
      </c>
      <c r="AO16" s="47">
        <f t="shared" si="15"/>
        <v>3.1910742842320725</v>
      </c>
      <c r="AP16" s="47">
        <f t="shared" si="16"/>
        <v>0.80940072944557062</v>
      </c>
    </row>
    <row r="17" spans="1:42" ht="13.5" customHeight="1">
      <c r="A17" s="58" t="s">
        <v>261</v>
      </c>
      <c r="B17" s="97" t="s">
        <v>15</v>
      </c>
      <c r="C17" s="100">
        <v>18230628</v>
      </c>
      <c r="D17" s="100" t="s">
        <v>81</v>
      </c>
      <c r="E17" s="38" t="s">
        <v>578</v>
      </c>
      <c r="F17" s="39" t="s">
        <v>577</v>
      </c>
      <c r="G17" s="39">
        <v>15</v>
      </c>
      <c r="H17" s="39"/>
      <c r="I17" s="40" t="s">
        <v>282</v>
      </c>
      <c r="J17" s="41">
        <v>17</v>
      </c>
      <c r="K17" s="41">
        <v>1685</v>
      </c>
      <c r="L17" s="41"/>
      <c r="M17" s="42">
        <v>1600</v>
      </c>
      <c r="N17" s="42">
        <v>3644.31</v>
      </c>
      <c r="O17" s="43">
        <v>28645</v>
      </c>
      <c r="P17" s="44">
        <v>27200</v>
      </c>
      <c r="Q17" s="44">
        <v>61953.27</v>
      </c>
      <c r="R17" s="45">
        <v>40.26</v>
      </c>
      <c r="S17" s="46">
        <v>0</v>
      </c>
      <c r="T17" s="39">
        <f t="shared" si="0"/>
        <v>15</v>
      </c>
      <c r="U17" s="47">
        <f t="shared" si="1"/>
        <v>2.4920196503441384E-2</v>
      </c>
      <c r="V17" s="48">
        <f t="shared" si="2"/>
        <v>2044.31</v>
      </c>
      <c r="W17" s="49">
        <f t="shared" si="3"/>
        <v>1.661346433562759E-3</v>
      </c>
      <c r="X17" s="44">
        <f t="shared" si="4"/>
        <v>1435.8630131563909</v>
      </c>
      <c r="Y17" s="44">
        <f t="shared" si="5"/>
        <v>34753.269999999997</v>
      </c>
      <c r="Z17" s="44">
        <f t="shared" si="6"/>
        <v>13406.215740789126</v>
      </c>
      <c r="AA17" s="50">
        <f t="shared" si="7"/>
        <v>63389.133013156388</v>
      </c>
      <c r="AB17" s="51">
        <f t="shared" si="8"/>
        <v>12532.687427118935</v>
      </c>
      <c r="AC17" s="44">
        <f t="shared" si="8"/>
        <v>59258.795001548453</v>
      </c>
      <c r="AD17" s="44">
        <f t="shared" si="9"/>
        <v>6245.4675205041976</v>
      </c>
      <c r="AE17" s="44">
        <f t="shared" si="17"/>
        <v>0</v>
      </c>
      <c r="AF17" s="52">
        <f>HLOOKUP(I17,ElecAvoidedCostsWOCC!$A$5:$Q$50,G17+1,FALSE)</f>
        <v>1.3961506916040443</v>
      </c>
      <c r="AG17" s="44">
        <f t="shared" si="10"/>
        <v>39992.736560997851</v>
      </c>
      <c r="AH17" s="52">
        <f>HLOOKUP(I17,ElecAvoidedCostsWOCC!$A$5:$Q$50,T17+1,FALSE)</f>
        <v>1.3961506916040443</v>
      </c>
      <c r="AI17" s="44">
        <f t="shared" si="11"/>
        <v>0</v>
      </c>
      <c r="AJ17" s="44">
        <f t="shared" si="12"/>
        <v>39992.736560997851</v>
      </c>
      <c r="AK17" s="44">
        <f>HLOOKUP(I17,ElecAvoidedCostsWOCC!$A$5:$Q$50,G17+1,FALSE)*J17*L17</f>
        <v>0</v>
      </c>
      <c r="AL17" s="44">
        <f t="shared" si="13"/>
        <v>39992.736560997851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39992.736560997844</v>
      </c>
      <c r="AN17" s="48">
        <f t="shared" si="14"/>
        <v>50237.477737601832</v>
      </c>
      <c r="AO17" s="47">
        <f t="shared" si="15"/>
        <v>3.1910742842320721</v>
      </c>
      <c r="AP17" s="47">
        <f t="shared" si="16"/>
        <v>0.8477640785015812</v>
      </c>
    </row>
    <row r="18" spans="1:42" ht="13.5" customHeight="1">
      <c r="A18" s="59">
        <f>A6+A8</f>
        <v>8069488.3799999999</v>
      </c>
      <c r="B18" s="97" t="s">
        <v>15</v>
      </c>
      <c r="C18" s="100">
        <v>18230628</v>
      </c>
      <c r="D18" s="100" t="s">
        <v>81</v>
      </c>
      <c r="E18" s="38" t="s">
        <v>579</v>
      </c>
      <c r="F18" s="39" t="s">
        <v>580</v>
      </c>
      <c r="G18" s="39">
        <v>15</v>
      </c>
      <c r="H18" s="39"/>
      <c r="I18" s="40" t="s">
        <v>282</v>
      </c>
      <c r="J18" s="41">
        <v>1</v>
      </c>
      <c r="K18" s="41">
        <v>2550</v>
      </c>
      <c r="L18" s="41"/>
      <c r="M18" s="42">
        <v>1600</v>
      </c>
      <c r="N18" s="42">
        <v>4039.18</v>
      </c>
      <c r="O18" s="43">
        <v>2550</v>
      </c>
      <c r="P18" s="44">
        <v>1600</v>
      </c>
      <c r="Q18" s="44">
        <v>4039.18</v>
      </c>
      <c r="R18" s="45">
        <v>0</v>
      </c>
      <c r="S18" s="46">
        <v>0</v>
      </c>
      <c r="T18" s="39">
        <f t="shared" si="0"/>
        <v>15</v>
      </c>
      <c r="U18" s="47">
        <f t="shared" si="1"/>
        <v>2.2184151190007169E-3</v>
      </c>
      <c r="V18" s="48">
        <f t="shared" si="2"/>
        <v>2439.1799999999998</v>
      </c>
      <c r="W18" s="49">
        <f t="shared" si="3"/>
        <v>1.4789434126671446E-4</v>
      </c>
      <c r="X18" s="44">
        <f t="shared" si="4"/>
        <v>127.82163321866982</v>
      </c>
      <c r="Y18" s="44">
        <f t="shared" si="5"/>
        <v>2439.1799999999998</v>
      </c>
      <c r="Z18" s="44">
        <f t="shared" si="6"/>
        <v>1193.4316683195068</v>
      </c>
      <c r="AA18" s="50">
        <f t="shared" si="7"/>
        <v>4167.0016332186697</v>
      </c>
      <c r="AB18" s="51">
        <f t="shared" si="8"/>
        <v>1115.669503897828</v>
      </c>
      <c r="AC18" s="44">
        <f t="shared" si="8"/>
        <v>3895.4862421414127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1.3961506916040443</v>
      </c>
      <c r="AG18" s="44">
        <f t="shared" si="10"/>
        <v>3560.1842635903126</v>
      </c>
      <c r="AH18" s="52">
        <f>HLOOKUP(I18,ElecAvoidedCostsWOCC!$A$5:$Q$50,T18+1,FALSE)</f>
        <v>1.3961506916040443</v>
      </c>
      <c r="AI18" s="44">
        <f t="shared" si="11"/>
        <v>0</v>
      </c>
      <c r="AJ18" s="44">
        <f t="shared" si="12"/>
        <v>3560.1842635903126</v>
      </c>
      <c r="AK18" s="44">
        <f>HLOOKUP(I18,ElecAvoidedCostsWOCC!$A$5:$Q$50,G18+1,FALSE)*J18*L18</f>
        <v>0</v>
      </c>
      <c r="AL18" s="44">
        <f t="shared" si="13"/>
        <v>3560.1842635903126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3560.1842635903126</v>
      </c>
      <c r="AN18" s="48">
        <f t="shared" si="14"/>
        <v>3916.2026899493444</v>
      </c>
      <c r="AO18" s="47">
        <f t="shared" si="15"/>
        <v>3.1910742842320721</v>
      </c>
      <c r="AP18" s="47">
        <f t="shared" si="16"/>
        <v>1.005318064683125</v>
      </c>
    </row>
    <row r="19" spans="1:42" ht="13.5" customHeight="1">
      <c r="A19" s="58" t="s">
        <v>231</v>
      </c>
      <c r="B19" s="97" t="s">
        <v>15</v>
      </c>
      <c r="C19" s="100">
        <v>18230628</v>
      </c>
      <c r="D19" s="100" t="s">
        <v>81</v>
      </c>
      <c r="E19" s="38" t="s">
        <v>581</v>
      </c>
      <c r="F19" s="39" t="s">
        <v>582</v>
      </c>
      <c r="G19" s="39">
        <v>10</v>
      </c>
      <c r="H19" s="39">
        <v>8</v>
      </c>
      <c r="I19" s="40" t="s">
        <v>282</v>
      </c>
      <c r="J19" s="41">
        <v>3</v>
      </c>
      <c r="K19" s="41">
        <v>4268</v>
      </c>
      <c r="L19" s="41">
        <v>3201</v>
      </c>
      <c r="M19" s="42">
        <v>1600</v>
      </c>
      <c r="N19" s="42">
        <v>4692.1000000000004</v>
      </c>
      <c r="O19" s="43">
        <v>12804</v>
      </c>
      <c r="P19" s="44">
        <v>4800</v>
      </c>
      <c r="Q19" s="44">
        <v>14076.3</v>
      </c>
      <c r="R19" s="45">
        <v>0</v>
      </c>
      <c r="S19" s="46">
        <v>0</v>
      </c>
      <c r="T19" s="39">
        <f t="shared" si="0"/>
        <v>18</v>
      </c>
      <c r="U19" s="47">
        <f t="shared" si="1"/>
        <v>1.336686455702832E-2</v>
      </c>
      <c r="V19" s="48">
        <f t="shared" si="2"/>
        <v>3092.1000000000004</v>
      </c>
      <c r="W19" s="49">
        <f t="shared" si="3"/>
        <v>7.4260358650157332E-4</v>
      </c>
      <c r="X19" s="44">
        <f t="shared" si="4"/>
        <v>641.81497714974444</v>
      </c>
      <c r="Y19" s="44">
        <f t="shared" si="5"/>
        <v>9276.2999999999993</v>
      </c>
      <c r="Z19" s="44">
        <f t="shared" si="6"/>
        <v>5992.4310122207708</v>
      </c>
      <c r="AA19" s="50">
        <f t="shared" si="7"/>
        <v>14718.114977149744</v>
      </c>
      <c r="AB19" s="51">
        <f t="shared" si="8"/>
        <v>5601.9734619246237</v>
      </c>
      <c r="AC19" s="44">
        <f t="shared" si="8"/>
        <v>13759.105335280679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0.9838493984213923</v>
      </c>
      <c r="AG19" s="44">
        <f t="shared" si="10"/>
        <v>12597.207697387508</v>
      </c>
      <c r="AH19" s="52">
        <f>HLOOKUP(I19,ElecAvoidedCostsWOCC!$A$5:$Q$50,T19+1,FALSE)</f>
        <v>1.6039068652152917</v>
      </c>
      <c r="AI19" s="44">
        <f t="shared" si="11"/>
        <v>15402.317626662447</v>
      </c>
      <c r="AJ19" s="44">
        <f t="shared" si="12"/>
        <v>27999.525324049955</v>
      </c>
      <c r="AK19" s="44">
        <f>HLOOKUP(I19,ElecAvoidedCostsWOCC!$A$5:$Q$50,G19+1,FALSE)*J19*L19</f>
        <v>9447.9057730406312</v>
      </c>
      <c r="AL19" s="44">
        <f t="shared" si="13"/>
        <v>18551.619551009324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18551.619551009324</v>
      </c>
      <c r="AN19" s="48">
        <f t="shared" si="14"/>
        <v>20406.781506110259</v>
      </c>
      <c r="AO19" s="47">
        <f t="shared" si="15"/>
        <v>3.3116221769168641</v>
      </c>
      <c r="AP19" s="47">
        <f t="shared" si="16"/>
        <v>1.4831474146639325</v>
      </c>
    </row>
    <row r="20" spans="1:42" ht="13.5" customHeight="1">
      <c r="A20" s="59">
        <f>A8+SUM(Q5:Q906)</f>
        <v>14334578.710000068</v>
      </c>
      <c r="B20" s="97" t="s">
        <v>15</v>
      </c>
      <c r="C20" s="100">
        <v>18230628</v>
      </c>
      <c r="D20" s="100" t="s">
        <v>81</v>
      </c>
      <c r="E20" s="38" t="s">
        <v>583</v>
      </c>
      <c r="F20" s="39" t="s">
        <v>584</v>
      </c>
      <c r="G20" s="39">
        <v>6</v>
      </c>
      <c r="H20" s="39">
        <v>12</v>
      </c>
      <c r="I20" s="40" t="s">
        <v>282</v>
      </c>
      <c r="J20" s="41">
        <v>22</v>
      </c>
      <c r="K20" s="41">
        <v>4193</v>
      </c>
      <c r="L20" s="41">
        <v>2096</v>
      </c>
      <c r="M20" s="42">
        <v>2400</v>
      </c>
      <c r="N20" s="42">
        <v>5829.66</v>
      </c>
      <c r="O20" s="43">
        <v>92246</v>
      </c>
      <c r="P20" s="44">
        <v>52800</v>
      </c>
      <c r="Q20" s="44">
        <v>128252.52</v>
      </c>
      <c r="R20" s="45">
        <v>0</v>
      </c>
      <c r="S20" s="46">
        <v>0</v>
      </c>
      <c r="T20" s="39">
        <f t="shared" si="0"/>
        <v>18</v>
      </c>
      <c r="U20" s="47">
        <f t="shared" si="1"/>
        <v>9.6301139325807111E-2</v>
      </c>
      <c r="V20" s="48">
        <f t="shared" si="2"/>
        <v>3429.66</v>
      </c>
      <c r="W20" s="49">
        <f t="shared" si="3"/>
        <v>5.350063295878173E-3</v>
      </c>
      <c r="X20" s="44">
        <f t="shared" si="4"/>
        <v>4623.9350501527124</v>
      </c>
      <c r="Y20" s="44">
        <f t="shared" si="5"/>
        <v>75452.52</v>
      </c>
      <c r="Z20" s="44">
        <f t="shared" si="6"/>
        <v>43172.273598353422</v>
      </c>
      <c r="AA20" s="50">
        <f t="shared" si="7"/>
        <v>132876.45505015273</v>
      </c>
      <c r="AB20" s="51">
        <f t="shared" si="8"/>
        <v>40359.234924140801</v>
      </c>
      <c r="AC20" s="44">
        <f t="shared" si="8"/>
        <v>124218.43044793187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0.61270729802506985</v>
      </c>
      <c r="AG20" s="44">
        <f t="shared" si="10"/>
        <v>56519.797413620596</v>
      </c>
      <c r="AH20" s="52">
        <f>HLOOKUP(I20,ElecAvoidedCostsWOCC!$A$5:$Q$50,T20+1,FALSE)</f>
        <v>1.6039068652152917</v>
      </c>
      <c r="AI20" s="44">
        <f t="shared" si="11"/>
        <v>73959.353368807526</v>
      </c>
      <c r="AJ20" s="44">
        <f t="shared" si="12"/>
        <v>130479.15078242813</v>
      </c>
      <c r="AK20" s="44">
        <f>HLOOKUP(I20,ElecAvoidedCostsWOCC!$A$5:$Q$50,G20+1,FALSE)*J20*L20</f>
        <v>28253.158926532022</v>
      </c>
      <c r="AL20" s="44">
        <f t="shared" si="13"/>
        <v>102225.99185589611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102225.99185589609</v>
      </c>
      <c r="AN20" s="48">
        <f t="shared" si="14"/>
        <v>112448.59104148571</v>
      </c>
      <c r="AO20" s="47">
        <f t="shared" si="15"/>
        <v>2.532902123839563</v>
      </c>
      <c r="AP20" s="47">
        <f t="shared" si="16"/>
        <v>0.90524884782391712</v>
      </c>
    </row>
    <row r="21" spans="1:42" ht="13.5" customHeight="1">
      <c r="A21" s="58" t="s">
        <v>245</v>
      </c>
      <c r="B21" s="97" t="s">
        <v>15</v>
      </c>
      <c r="C21" s="100">
        <v>18230628</v>
      </c>
      <c r="D21" s="100" t="s">
        <v>81</v>
      </c>
      <c r="E21" s="38" t="s">
        <v>585</v>
      </c>
      <c r="F21" s="39" t="s">
        <v>586</v>
      </c>
      <c r="G21" s="39">
        <v>15</v>
      </c>
      <c r="H21" s="39"/>
      <c r="I21" s="40" t="s">
        <v>282</v>
      </c>
      <c r="J21" s="41">
        <v>7</v>
      </c>
      <c r="K21" s="41">
        <v>3711</v>
      </c>
      <c r="L21" s="41"/>
      <c r="M21" s="42">
        <v>1500</v>
      </c>
      <c r="N21" s="42">
        <v>3190.37</v>
      </c>
      <c r="O21" s="43">
        <v>25977</v>
      </c>
      <c r="P21" s="44">
        <v>10500</v>
      </c>
      <c r="Q21" s="44">
        <v>22332.59</v>
      </c>
      <c r="R21" s="45">
        <v>0</v>
      </c>
      <c r="S21" s="46">
        <v>0</v>
      </c>
      <c r="T21" s="39">
        <f t="shared" si="0"/>
        <v>15</v>
      </c>
      <c r="U21" s="47">
        <f t="shared" si="1"/>
        <v>2.2599125312267303E-2</v>
      </c>
      <c r="V21" s="48">
        <f t="shared" si="2"/>
        <v>1690.37</v>
      </c>
      <c r="W21" s="49">
        <f t="shared" si="3"/>
        <v>1.5066083541511535E-3</v>
      </c>
      <c r="X21" s="44">
        <f t="shared" si="4"/>
        <v>1302.1264965181906</v>
      </c>
      <c r="Y21" s="44">
        <f t="shared" si="5"/>
        <v>11832.59</v>
      </c>
      <c r="Z21" s="44">
        <f t="shared" si="6"/>
        <v>12157.558607033658</v>
      </c>
      <c r="AA21" s="50">
        <f t="shared" si="7"/>
        <v>23634.716496518191</v>
      </c>
      <c r="AB21" s="51">
        <f t="shared" ref="AB21:AC24" si="18">Z21/(1+ElecDiscountRate)^1</f>
        <v>11365.39086382505</v>
      </c>
      <c r="AC21" s="44">
        <f t="shared" si="18"/>
        <v>22094.714870074029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1.3961506916040443</v>
      </c>
      <c r="AG21" s="44">
        <f t="shared" si="10"/>
        <v>36267.806515798256</v>
      </c>
      <c r="AH21" s="52">
        <f>HLOOKUP(I21,ElecAvoidedCostsWOCC!$A$5:$Q$50,T21+1,FALSE)</f>
        <v>1.3961506916040443</v>
      </c>
      <c r="AI21" s="44">
        <f t="shared" si="11"/>
        <v>0</v>
      </c>
      <c r="AJ21" s="44">
        <f t="shared" si="12"/>
        <v>36267.806515798256</v>
      </c>
      <c r="AK21" s="44">
        <f>HLOOKUP(I21,ElecAvoidedCostsWOCC!$A$5:$Q$50,G21+1,FALSE)*J21*L21</f>
        <v>0</v>
      </c>
      <c r="AL21" s="44">
        <f t="shared" si="13"/>
        <v>36267.806515798256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36267.806515798256</v>
      </c>
      <c r="AN21" s="48">
        <f t="shared" si="14"/>
        <v>39894.587167378086</v>
      </c>
      <c r="AO21" s="47">
        <f t="shared" si="15"/>
        <v>3.1910742842320721</v>
      </c>
      <c r="AP21" s="47">
        <f t="shared" si="16"/>
        <v>1.8056167459944423</v>
      </c>
    </row>
    <row r="22" spans="1:42" ht="13.5" customHeight="1">
      <c r="A22" s="60">
        <f>(SUM(AM5:AM1000)/(SUM(AB5:AB1000)))</f>
        <v>1.2933094398986578</v>
      </c>
      <c r="B22" s="97" t="s">
        <v>15</v>
      </c>
      <c r="C22" s="100">
        <v>18230628</v>
      </c>
      <c r="D22" s="100" t="s">
        <v>81</v>
      </c>
      <c r="E22" s="38" t="s">
        <v>587</v>
      </c>
      <c r="F22" s="39" t="s">
        <v>586</v>
      </c>
      <c r="G22" s="39">
        <v>6</v>
      </c>
      <c r="H22" s="39">
        <v>12</v>
      </c>
      <c r="I22" s="40" t="s">
        <v>282</v>
      </c>
      <c r="J22" s="41">
        <v>71</v>
      </c>
      <c r="K22" s="41">
        <v>4566</v>
      </c>
      <c r="L22" s="41">
        <v>2283</v>
      </c>
      <c r="M22" s="42">
        <v>1500</v>
      </c>
      <c r="N22" s="42">
        <v>6453.87</v>
      </c>
      <c r="O22" s="43">
        <v>324186</v>
      </c>
      <c r="P22" s="44">
        <v>106500</v>
      </c>
      <c r="Q22" s="44">
        <v>458224.77</v>
      </c>
      <c r="R22" s="45">
        <v>0</v>
      </c>
      <c r="S22" s="46">
        <v>0</v>
      </c>
      <c r="T22" s="39">
        <f t="shared" si="0"/>
        <v>18</v>
      </c>
      <c r="U22" s="47">
        <f t="shared" si="1"/>
        <v>0.33843723471452536</v>
      </c>
      <c r="V22" s="48">
        <f t="shared" si="2"/>
        <v>4953.87</v>
      </c>
      <c r="W22" s="49">
        <f t="shared" si="3"/>
        <v>1.8802068595251409E-2</v>
      </c>
      <c r="X22" s="44">
        <f t="shared" si="4"/>
        <v>16250.189798677528</v>
      </c>
      <c r="Y22" s="44">
        <f t="shared" si="5"/>
        <v>351724.77</v>
      </c>
      <c r="Z22" s="44">
        <f t="shared" si="6"/>
        <v>151723.07404934414</v>
      </c>
      <c r="AA22" s="50">
        <f t="shared" si="7"/>
        <v>474474.95979867753</v>
      </c>
      <c r="AB22" s="51">
        <f t="shared" si="18"/>
        <v>141837.03285906714</v>
      </c>
      <c r="AC22" s="44">
        <f t="shared" si="18"/>
        <v>443558.90417750535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0.61270729802506985</v>
      </c>
      <c r="AG22" s="44">
        <f t="shared" si="10"/>
        <v>198631.12811755529</v>
      </c>
      <c r="AH22" s="52">
        <f>HLOOKUP(I22,ElecAvoidedCostsWOCC!$A$5:$Q$50,T22+1,FALSE)</f>
        <v>1.6039068652152917</v>
      </c>
      <c r="AI22" s="44">
        <f t="shared" si="11"/>
        <v>259982.07550334226</v>
      </c>
      <c r="AJ22" s="44">
        <f t="shared" si="12"/>
        <v>458613.20362089755</v>
      </c>
      <c r="AK22" s="44">
        <f>HLOOKUP(I22,ElecAvoidedCostsWOCC!$A$5:$Q$50,G22+1,FALSE)*J22*L22</f>
        <v>99315.564058777643</v>
      </c>
      <c r="AL22" s="44">
        <f t="shared" si="13"/>
        <v>359297.6395621199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359297.63956211996</v>
      </c>
      <c r="AN22" s="48">
        <f t="shared" si="14"/>
        <v>395227.40351833199</v>
      </c>
      <c r="AO22" s="47">
        <f t="shared" si="15"/>
        <v>2.5331722775047556</v>
      </c>
      <c r="AP22" s="47">
        <f t="shared" si="16"/>
        <v>0.89103701852452988</v>
      </c>
    </row>
    <row r="23" spans="1:42" ht="13.5" customHeight="1">
      <c r="A23" s="58" t="s">
        <v>246</v>
      </c>
      <c r="B23" s="97" t="s">
        <v>15</v>
      </c>
      <c r="C23" s="100">
        <v>18230628</v>
      </c>
      <c r="D23" s="100" t="s">
        <v>81</v>
      </c>
      <c r="E23" s="38" t="s">
        <v>588</v>
      </c>
      <c r="F23" s="39" t="s">
        <v>589</v>
      </c>
      <c r="G23" s="39">
        <v>15</v>
      </c>
      <c r="H23" s="39"/>
      <c r="I23" s="40" t="s">
        <v>282</v>
      </c>
      <c r="J23" s="41">
        <v>856</v>
      </c>
      <c r="K23" s="41"/>
      <c r="L23" s="41"/>
      <c r="M23" s="42">
        <v>400</v>
      </c>
      <c r="N23" s="42">
        <v>500</v>
      </c>
      <c r="O23" s="43">
        <v>972832</v>
      </c>
      <c r="P23" s="44">
        <v>342400</v>
      </c>
      <c r="Q23" s="44">
        <v>428000</v>
      </c>
      <c r="R23" s="45">
        <v>0</v>
      </c>
      <c r="S23" s="46">
        <v>0</v>
      </c>
      <c r="T23" s="39">
        <f t="shared" si="0"/>
        <v>15</v>
      </c>
      <c r="U23" s="47">
        <f t="shared" si="1"/>
        <v>0.84633145766576678</v>
      </c>
      <c r="V23" s="48">
        <f t="shared" si="2"/>
        <v>100</v>
      </c>
      <c r="W23" s="49">
        <f t="shared" si="3"/>
        <v>5.6422097177717789E-2</v>
      </c>
      <c r="X23" s="44">
        <f t="shared" si="4"/>
        <v>48764.303955837255</v>
      </c>
      <c r="Y23" s="44">
        <f t="shared" si="5"/>
        <v>85600</v>
      </c>
      <c r="Z23" s="44">
        <f t="shared" si="6"/>
        <v>455297.4575508245</v>
      </c>
      <c r="AA23" s="50">
        <f t="shared" si="7"/>
        <v>476764.30395583727</v>
      </c>
      <c r="AB23" s="51">
        <f t="shared" si="18"/>
        <v>425630.978359189</v>
      </c>
      <c r="AC23" s="44">
        <f t="shared" si="18"/>
        <v>445699.07820495206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1.3961506916040443</v>
      </c>
      <c r="AG23" s="44">
        <f t="shared" si="10"/>
        <v>0</v>
      </c>
      <c r="AH23" s="52">
        <f>HLOOKUP(I23,ElecAvoidedCostsWOCC!$A$5:$Q$50,T23+1,FALSE)</f>
        <v>1.3961506916040443</v>
      </c>
      <c r="AI23" s="44">
        <f t="shared" si="11"/>
        <v>0</v>
      </c>
      <c r="AJ23" s="44">
        <f t="shared" si="12"/>
        <v>0</v>
      </c>
      <c r="AK23" s="44">
        <f>HLOOKUP(I23,ElecAvoidedCostsWOCC!$A$5:$Q$50,G23+1,FALSE)*J23*L23</f>
        <v>0</v>
      </c>
      <c r="AL23" s="44">
        <f t="shared" si="13"/>
        <v>0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>
        <f t="shared" si="16"/>
        <v>0</v>
      </c>
    </row>
    <row r="24" spans="1:42" ht="13.5" customHeight="1">
      <c r="A24" s="60">
        <f>(SUM(AN5:AN1000)/SUM(AC5:AC1000))</f>
        <v>0.83068710915291744</v>
      </c>
      <c r="B24" s="97" t="s">
        <v>15</v>
      </c>
      <c r="C24" s="100">
        <v>18230628</v>
      </c>
      <c r="D24" s="100" t="s">
        <v>81</v>
      </c>
      <c r="E24" s="38" t="s">
        <v>590</v>
      </c>
      <c r="F24" s="39" t="s">
        <v>591</v>
      </c>
      <c r="G24" s="39">
        <v>15</v>
      </c>
      <c r="H24" s="39"/>
      <c r="I24" s="40" t="s">
        <v>282</v>
      </c>
      <c r="J24" s="41">
        <v>225</v>
      </c>
      <c r="K24" s="41"/>
      <c r="L24" s="41"/>
      <c r="M24" s="42">
        <v>400</v>
      </c>
      <c r="N24" s="42">
        <v>500</v>
      </c>
      <c r="O24" s="43">
        <v>247993</v>
      </c>
      <c r="P24" s="44">
        <v>90800</v>
      </c>
      <c r="Q24" s="44">
        <v>112500</v>
      </c>
      <c r="R24" s="45">
        <v>0</v>
      </c>
      <c r="S24" s="46">
        <v>0</v>
      </c>
      <c r="T24" s="39">
        <f t="shared" si="0"/>
        <v>15</v>
      </c>
      <c r="U24" s="47">
        <f t="shared" si="1"/>
        <v>0.21574565513974306</v>
      </c>
      <c r="V24" s="48">
        <f t="shared" si="2"/>
        <v>100</v>
      </c>
      <c r="W24" s="49">
        <f t="shared" si="3"/>
        <v>1.438304367598287E-2</v>
      </c>
      <c r="X24" s="44">
        <f t="shared" si="4"/>
        <v>12430.929524234347</v>
      </c>
      <c r="Y24" s="44">
        <f t="shared" si="5"/>
        <v>21700</v>
      </c>
      <c r="Z24" s="44">
        <f t="shared" si="6"/>
        <v>116063.80381237625</v>
      </c>
      <c r="AA24" s="50">
        <f t="shared" si="7"/>
        <v>124930.92952423435</v>
      </c>
      <c r="AB24" s="51">
        <f t="shared" si="18"/>
        <v>108501.26560005257</v>
      </c>
      <c r="AC24" s="44">
        <f t="shared" si="18"/>
        <v>116790.62309454459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1.3961506916040443</v>
      </c>
      <c r="AG24" s="44">
        <f t="shared" si="10"/>
        <v>0</v>
      </c>
      <c r="AH24" s="52">
        <f>HLOOKUP(I24,ElecAvoidedCostsWOCC!$A$5:$Q$50,T24+1,FALSE)</f>
        <v>1.3961506916040443</v>
      </c>
      <c r="AI24" s="44">
        <f t="shared" si="11"/>
        <v>0</v>
      </c>
      <c r="AJ24" s="44">
        <f t="shared" si="12"/>
        <v>0</v>
      </c>
      <c r="AK24" s="44">
        <f>HLOOKUP(I24,ElecAvoidedCostsWOCC!$A$5:$Q$50,G24+1,FALSE)*J24*L24</f>
        <v>0</v>
      </c>
      <c r="AL24" s="44">
        <f t="shared" si="13"/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>
        <f t="shared" si="16"/>
        <v>0</v>
      </c>
    </row>
    <row r="25" spans="1:42" ht="13.5" customHeight="1">
      <c r="B25" s="97" t="s">
        <v>15</v>
      </c>
      <c r="C25" s="100">
        <v>18230628</v>
      </c>
      <c r="D25" s="100" t="s">
        <v>81</v>
      </c>
      <c r="E25" s="38" t="s">
        <v>592</v>
      </c>
      <c r="F25" s="39" t="s">
        <v>593</v>
      </c>
      <c r="G25" s="39">
        <v>15</v>
      </c>
      <c r="H25" s="39"/>
      <c r="I25" s="40" t="s">
        <v>282</v>
      </c>
      <c r="J25" s="41">
        <v>1701</v>
      </c>
      <c r="K25" s="41"/>
      <c r="L25" s="41"/>
      <c r="M25" s="42">
        <v>600</v>
      </c>
      <c r="N25" s="42">
        <v>840</v>
      </c>
      <c r="O25" s="43">
        <v>2635157</v>
      </c>
      <c r="P25" s="44">
        <v>1020600</v>
      </c>
      <c r="Q25" s="44">
        <v>1428840</v>
      </c>
      <c r="R25" s="45">
        <v>0</v>
      </c>
      <c r="S25" s="46">
        <v>0</v>
      </c>
      <c r="T25" s="39">
        <f t="shared" ref="T25:T52" si="19">G25+H25</f>
        <v>15</v>
      </c>
      <c r="U25" s="47">
        <f t="shared" ref="U25:U52" si="20">(O25/$A$10)*T25</f>
        <v>2.2924988744080674</v>
      </c>
      <c r="V25" s="48">
        <f t="shared" ref="V25:V52" si="21">N25-M25</f>
        <v>240</v>
      </c>
      <c r="W25" s="49">
        <f t="shared" ref="W25:W52" si="22">(O25/A$10)</f>
        <v>0.15283325829387115</v>
      </c>
      <c r="X25" s="44">
        <f t="shared" ref="X25:X52" si="23">W25*A$8</f>
        <v>132090.22412847463</v>
      </c>
      <c r="Y25" s="44">
        <f t="shared" ref="Y25:Y52" si="24">Q25-P25</f>
        <v>408240</v>
      </c>
      <c r="Z25" s="44">
        <f t="shared" ref="Z25:Z52" si="25">X25+(A$6*W25)</f>
        <v>1233286.2018799318</v>
      </c>
      <c r="AA25" s="50">
        <f t="shared" ref="AA25:AA52" si="26">Q25+X25</f>
        <v>1560930.2241284747</v>
      </c>
      <c r="AB25" s="51">
        <f t="shared" ref="AB25:AB52" si="27">Z25/(1+ElecDiscountRate)^1</f>
        <v>1152927.1776011328</v>
      </c>
      <c r="AC25" s="44">
        <f t="shared" ref="AC25:AC52" si="28">AA25/(1+ElecDiscountRate)^1</f>
        <v>1459222.4213597032</v>
      </c>
      <c r="AD25" s="44">
        <f t="shared" ref="AD25:AD52" si="29">-PV(ElecDiscountRate,T25,R25)*J25</f>
        <v>0</v>
      </c>
      <c r="AE25" s="44">
        <f t="shared" ref="AE25:AE52" si="30">-PV(ElecDiscountRate,T25,S25)*J25</f>
        <v>0</v>
      </c>
      <c r="AF25" s="52">
        <f>HLOOKUP(I25,ElecAvoidedCostsWOCC!$A$5:$Q$50,G25+1,FALSE)</f>
        <v>1.3961506916040443</v>
      </c>
      <c r="AG25" s="44">
        <f t="shared" ref="AG25:AG52" si="31">AF25*J25*K25</f>
        <v>0</v>
      </c>
      <c r="AH25" s="52">
        <f>HLOOKUP(I25,ElecAvoidedCostsWOCC!$A$5:$Q$50,T25+1,FALSE)</f>
        <v>1.3961506916040443</v>
      </c>
      <c r="AI25" s="44">
        <f t="shared" ref="AI25:AI52" si="32">AH25*J25*L25</f>
        <v>0</v>
      </c>
      <c r="AJ25" s="44">
        <f t="shared" ref="AJ25:AJ52" si="33">AG25+AI25</f>
        <v>0</v>
      </c>
      <c r="AK25" s="44">
        <f>HLOOKUP(I25,ElecAvoidedCostsWOCC!$A$5:$Q$50,G25+1,FALSE)*J25*L25</f>
        <v>0</v>
      </c>
      <c r="AL25" s="44">
        <f t="shared" ref="AL25:AL52" si="34">AG25+AI25-AK25</f>
        <v>0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52" si="35">AM25*1.1+AD25+AE25</f>
        <v>0</v>
      </c>
      <c r="AO25" s="47">
        <f t="shared" ref="AO25:AO52" si="36">IFERROR(AM25/AB25,0)</f>
        <v>0</v>
      </c>
      <c r="AP25" s="47">
        <f t="shared" ref="AP25:AP52" si="37">AN25/AC25</f>
        <v>0</v>
      </c>
    </row>
    <row r="26" spans="1:42" ht="13.5" customHeight="1">
      <c r="B26" s="97" t="s">
        <v>15</v>
      </c>
      <c r="C26" s="100">
        <v>18230628</v>
      </c>
      <c r="D26" s="100" t="s">
        <v>81</v>
      </c>
      <c r="E26" s="38" t="s">
        <v>594</v>
      </c>
      <c r="F26" s="39" t="s">
        <v>595</v>
      </c>
      <c r="G26" s="39">
        <v>15</v>
      </c>
      <c r="H26" s="39"/>
      <c r="I26" s="40" t="s">
        <v>282</v>
      </c>
      <c r="J26" s="41">
        <v>277</v>
      </c>
      <c r="K26" s="41"/>
      <c r="L26" s="41"/>
      <c r="M26" s="42">
        <v>600</v>
      </c>
      <c r="N26" s="42">
        <v>840</v>
      </c>
      <c r="O26" s="43">
        <v>453319</v>
      </c>
      <c r="P26" s="44">
        <v>180600</v>
      </c>
      <c r="Q26" s="44">
        <v>232680</v>
      </c>
      <c r="R26" s="45">
        <v>0</v>
      </c>
      <c r="S26" s="46">
        <v>0</v>
      </c>
      <c r="T26" s="39">
        <f t="shared" si="19"/>
        <v>15</v>
      </c>
      <c r="U26" s="47">
        <f t="shared" si="20"/>
        <v>0.39437244052168074</v>
      </c>
      <c r="V26" s="48">
        <f t="shared" si="21"/>
        <v>240</v>
      </c>
      <c r="W26" s="49">
        <f t="shared" si="22"/>
        <v>2.6291496034778716E-2</v>
      </c>
      <c r="X26" s="44">
        <f t="shared" si="23"/>
        <v>22723.127431001638</v>
      </c>
      <c r="Y26" s="44">
        <f t="shared" si="24"/>
        <v>52080</v>
      </c>
      <c r="Z26" s="44">
        <f t="shared" si="25"/>
        <v>212158.92174546293</v>
      </c>
      <c r="AA26" s="50">
        <f t="shared" si="26"/>
        <v>255403.12743100163</v>
      </c>
      <c r="AB26" s="51">
        <f t="shared" si="27"/>
        <v>198334.97405390569</v>
      </c>
      <c r="AC26" s="44">
        <f t="shared" si="28"/>
        <v>238761.45408151968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1.3961506916040443</v>
      </c>
      <c r="AG26" s="44">
        <f t="shared" si="31"/>
        <v>0</v>
      </c>
      <c r="AH26" s="52">
        <f>HLOOKUP(I26,ElecAvoidedCostsWOCC!$A$5:$Q$50,T26+1,FALSE)</f>
        <v>1.3961506916040443</v>
      </c>
      <c r="AI26" s="44">
        <f t="shared" si="32"/>
        <v>0</v>
      </c>
      <c r="AJ26" s="44">
        <f t="shared" si="33"/>
        <v>0</v>
      </c>
      <c r="AK26" s="44">
        <f>HLOOKUP(I26,ElecAvoidedCostsWOCC!$A$5:$Q$50,G26+1,FALSE)*J26*L26</f>
        <v>0</v>
      </c>
      <c r="AL26" s="44">
        <f t="shared" si="34"/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>
        <f t="shared" si="37"/>
        <v>0</v>
      </c>
    </row>
    <row r="27" spans="1:42" ht="13.5" customHeight="1">
      <c r="B27" s="97" t="s">
        <v>15</v>
      </c>
      <c r="C27" s="100">
        <v>18230628</v>
      </c>
      <c r="D27" s="100" t="s">
        <v>81</v>
      </c>
      <c r="E27" s="38" t="s">
        <v>596</v>
      </c>
      <c r="F27" s="39" t="s">
        <v>597</v>
      </c>
      <c r="G27" s="39">
        <v>15</v>
      </c>
      <c r="H27" s="39"/>
      <c r="I27" s="40" t="s">
        <v>282</v>
      </c>
      <c r="J27" s="41">
        <v>2</v>
      </c>
      <c r="K27" s="41"/>
      <c r="L27" s="41"/>
      <c r="M27" s="42">
        <v>500</v>
      </c>
      <c r="N27" s="42">
        <v>592</v>
      </c>
      <c r="O27" s="43">
        <v>17062</v>
      </c>
      <c r="P27" s="44">
        <v>1000</v>
      </c>
      <c r="Q27" s="44">
        <v>1184</v>
      </c>
      <c r="R27" s="45">
        <v>0</v>
      </c>
      <c r="S27" s="46">
        <v>0</v>
      </c>
      <c r="T27" s="39">
        <f t="shared" si="19"/>
        <v>15</v>
      </c>
      <c r="U27" s="47">
        <f t="shared" si="20"/>
        <v>1.484337206289813E-2</v>
      </c>
      <c r="V27" s="48">
        <f t="shared" si="21"/>
        <v>92</v>
      </c>
      <c r="W27" s="49">
        <f t="shared" si="22"/>
        <v>9.8955813752654199E-4</v>
      </c>
      <c r="X27" s="44">
        <f t="shared" si="23"/>
        <v>855.25204155958602</v>
      </c>
      <c r="Y27" s="44">
        <f t="shared" si="24"/>
        <v>184</v>
      </c>
      <c r="Z27" s="44">
        <f t="shared" si="25"/>
        <v>7985.2278921048728</v>
      </c>
      <c r="AA27" s="50">
        <f t="shared" si="26"/>
        <v>2039.2520415595859</v>
      </c>
      <c r="AB27" s="51">
        <f t="shared" si="27"/>
        <v>7464.9227747077421</v>
      </c>
      <c r="AC27" s="44">
        <f t="shared" si="28"/>
        <v>1906.3775278672392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1.3961506916040443</v>
      </c>
      <c r="AG27" s="44">
        <f t="shared" si="31"/>
        <v>0</v>
      </c>
      <c r="AH27" s="52">
        <f>HLOOKUP(I27,ElecAvoidedCostsWOCC!$A$5:$Q$50,T27+1,FALSE)</f>
        <v>1.3961506916040443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>
        <f t="shared" si="37"/>
        <v>0</v>
      </c>
    </row>
    <row r="28" spans="1:42" ht="13.5" customHeight="1">
      <c r="B28" s="97" t="s">
        <v>15</v>
      </c>
      <c r="C28" s="100">
        <v>18230628</v>
      </c>
      <c r="D28" s="100" t="s">
        <v>81</v>
      </c>
      <c r="E28" s="38" t="s">
        <v>598</v>
      </c>
      <c r="F28" s="39" t="s">
        <v>599</v>
      </c>
      <c r="G28" s="39">
        <v>15</v>
      </c>
      <c r="H28" s="39"/>
      <c r="I28" s="40" t="s">
        <v>282</v>
      </c>
      <c r="J28" s="41">
        <v>603</v>
      </c>
      <c r="K28" s="41"/>
      <c r="L28" s="41"/>
      <c r="M28" s="42">
        <v>300</v>
      </c>
      <c r="N28" s="42">
        <v>450</v>
      </c>
      <c r="O28" s="43">
        <v>2671944</v>
      </c>
      <c r="P28" s="44">
        <v>180900</v>
      </c>
      <c r="Q28" s="44">
        <v>271350</v>
      </c>
      <c r="R28" s="45">
        <v>0</v>
      </c>
      <c r="S28" s="46">
        <v>0</v>
      </c>
      <c r="T28" s="39">
        <f t="shared" si="19"/>
        <v>15</v>
      </c>
      <c r="U28" s="47">
        <f t="shared" si="20"/>
        <v>2.3245023398914713</v>
      </c>
      <c r="V28" s="48">
        <f t="shared" si="21"/>
        <v>150</v>
      </c>
      <c r="W28" s="49">
        <f t="shared" si="22"/>
        <v>0.1549668226594314</v>
      </c>
      <c r="X28" s="44">
        <f t="shared" si="23"/>
        <v>133934.21409757863</v>
      </c>
      <c r="Y28" s="44">
        <f t="shared" si="24"/>
        <v>90450</v>
      </c>
      <c r="Z28" s="44">
        <f t="shared" si="25"/>
        <v>1250502.9747358023</v>
      </c>
      <c r="AA28" s="50">
        <f t="shared" si="26"/>
        <v>405284.21409757866</v>
      </c>
      <c r="AB28" s="51">
        <f t="shared" si="27"/>
        <v>1169022.1321265795</v>
      </c>
      <c r="AC28" s="44">
        <f t="shared" si="28"/>
        <v>378876.52061099245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1.3961506916040443</v>
      </c>
      <c r="AG28" s="44">
        <f t="shared" si="31"/>
        <v>0</v>
      </c>
      <c r="AH28" s="52">
        <f>HLOOKUP(I28,ElecAvoidedCostsWOCC!$A$5:$Q$50,T28+1,FALSE)</f>
        <v>1.3961506916040443</v>
      </c>
      <c r="AI28" s="44">
        <f t="shared" si="32"/>
        <v>0</v>
      </c>
      <c r="AJ28" s="44">
        <f t="shared" si="33"/>
        <v>0</v>
      </c>
      <c r="AK28" s="44">
        <f>HLOOKUP(I28,ElecAvoidedCostsWOCC!$A$5:$Q$50,G28+1,FALSE)*J28*L28</f>
        <v>0</v>
      </c>
      <c r="AL28" s="44">
        <f t="shared" si="34"/>
        <v>0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>
        <f t="shared" si="37"/>
        <v>0</v>
      </c>
    </row>
    <row r="29" spans="1:42">
      <c r="B29" s="97" t="s">
        <v>15</v>
      </c>
      <c r="C29" s="100">
        <v>18230628</v>
      </c>
      <c r="D29" s="100" t="s">
        <v>81</v>
      </c>
      <c r="E29" s="38" t="s">
        <v>600</v>
      </c>
      <c r="F29" s="39" t="s">
        <v>601</v>
      </c>
      <c r="G29" s="39">
        <v>15</v>
      </c>
      <c r="H29" s="39"/>
      <c r="I29" s="40" t="s">
        <v>282</v>
      </c>
      <c r="J29" s="41">
        <v>35</v>
      </c>
      <c r="K29" s="41"/>
      <c r="L29" s="41"/>
      <c r="M29" s="42">
        <v>300</v>
      </c>
      <c r="N29" s="42">
        <v>450</v>
      </c>
      <c r="O29" s="43">
        <v>10611</v>
      </c>
      <c r="P29" s="44">
        <v>10500</v>
      </c>
      <c r="Q29" s="44">
        <v>15750</v>
      </c>
      <c r="R29" s="45">
        <v>0</v>
      </c>
      <c r="S29" s="46">
        <v>0</v>
      </c>
      <c r="T29" s="39">
        <f t="shared" si="19"/>
        <v>15</v>
      </c>
      <c r="U29" s="47">
        <f t="shared" si="20"/>
        <v>9.2312167951829824E-3</v>
      </c>
      <c r="V29" s="48">
        <f t="shared" si="21"/>
        <v>150</v>
      </c>
      <c r="W29" s="49">
        <f t="shared" si="22"/>
        <v>6.1541445301219883E-4</v>
      </c>
      <c r="X29" s="44">
        <f t="shared" si="23"/>
        <v>531.88837258168837</v>
      </c>
      <c r="Y29" s="44">
        <f t="shared" si="24"/>
        <v>5250</v>
      </c>
      <c r="Z29" s="44">
        <f t="shared" si="25"/>
        <v>4966.079777465995</v>
      </c>
      <c r="AA29" s="50">
        <f t="shared" si="26"/>
        <v>16281.888372581689</v>
      </c>
      <c r="AB29" s="51">
        <f t="shared" si="27"/>
        <v>4642.4976885724918</v>
      </c>
      <c r="AC29" s="44">
        <f t="shared" si="28"/>
        <v>15220.985671292594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1.3961506916040443</v>
      </c>
      <c r="AG29" s="44">
        <f t="shared" si="31"/>
        <v>0</v>
      </c>
      <c r="AH29" s="52">
        <f>HLOOKUP(I29,ElecAvoidedCostsWOCC!$A$5:$Q$50,T29+1,FALSE)</f>
        <v>1.3961506916040443</v>
      </c>
      <c r="AI29" s="44">
        <f t="shared" si="32"/>
        <v>0</v>
      </c>
      <c r="AJ29" s="44">
        <f t="shared" si="33"/>
        <v>0</v>
      </c>
      <c r="AK29" s="44">
        <f>HLOOKUP(I29,ElecAvoidedCostsWOCC!$A$5:$Q$50,G29+1,FALSE)*J29*L29</f>
        <v>0</v>
      </c>
      <c r="AL29" s="44">
        <f t="shared" si="34"/>
        <v>0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>
        <f t="shared" si="37"/>
        <v>0</v>
      </c>
    </row>
    <row r="30" spans="1:42">
      <c r="B30" s="97" t="s">
        <v>15</v>
      </c>
      <c r="C30" s="100">
        <v>18230628</v>
      </c>
      <c r="D30" s="100" t="s">
        <v>81</v>
      </c>
      <c r="E30" s="38" t="s">
        <v>602</v>
      </c>
      <c r="F30" s="39" t="s">
        <v>603</v>
      </c>
      <c r="G30" s="39">
        <v>15</v>
      </c>
      <c r="H30" s="39"/>
      <c r="I30" s="40" t="s">
        <v>282</v>
      </c>
      <c r="J30" s="41">
        <v>551</v>
      </c>
      <c r="K30" s="41"/>
      <c r="L30" s="41"/>
      <c r="M30" s="42">
        <v>500</v>
      </c>
      <c r="N30" s="42">
        <v>732</v>
      </c>
      <c r="O30" s="43">
        <v>3208085</v>
      </c>
      <c r="P30" s="44">
        <v>275500</v>
      </c>
      <c r="Q30" s="44">
        <v>403332</v>
      </c>
      <c r="R30" s="45">
        <v>0</v>
      </c>
      <c r="S30" s="46">
        <v>0</v>
      </c>
      <c r="T30" s="39">
        <f t="shared" si="19"/>
        <v>15</v>
      </c>
      <c r="U30" s="47">
        <f t="shared" si="20"/>
        <v>2.7909271635448683</v>
      </c>
      <c r="V30" s="48">
        <f t="shared" si="21"/>
        <v>232</v>
      </c>
      <c r="W30" s="49">
        <f t="shared" si="22"/>
        <v>0.18606181090299123</v>
      </c>
      <c r="X30" s="44">
        <f t="shared" si="23"/>
        <v>160808.88792326133</v>
      </c>
      <c r="Y30" s="44">
        <f t="shared" si="24"/>
        <v>127832</v>
      </c>
      <c r="Z30" s="44">
        <f t="shared" si="25"/>
        <v>1501423.6210434451</v>
      </c>
      <c r="AA30" s="50">
        <f t="shared" si="26"/>
        <v>564140.88792326138</v>
      </c>
      <c r="AB30" s="51">
        <f t="shared" si="27"/>
        <v>1403593.176632182</v>
      </c>
      <c r="AC30" s="44">
        <f t="shared" si="28"/>
        <v>527382.33890180546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1.3961506916040443</v>
      </c>
      <c r="AG30" s="44">
        <f t="shared" si="31"/>
        <v>0</v>
      </c>
      <c r="AH30" s="52">
        <f>HLOOKUP(I30,ElecAvoidedCostsWOCC!$A$5:$Q$50,T30+1,FALSE)</f>
        <v>1.3961506916040443</v>
      </c>
      <c r="AI30" s="44">
        <f t="shared" si="32"/>
        <v>0</v>
      </c>
      <c r="AJ30" s="44">
        <f t="shared" si="33"/>
        <v>0</v>
      </c>
      <c r="AK30" s="44">
        <f>HLOOKUP(I30,ElecAvoidedCostsWOCC!$A$5:$Q$50,G30+1,FALSE)*J30*L30</f>
        <v>0</v>
      </c>
      <c r="AL30" s="44">
        <f t="shared" si="34"/>
        <v>0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>
        <f t="shared" si="37"/>
        <v>0</v>
      </c>
    </row>
    <row r="31" spans="1:42">
      <c r="B31" s="97" t="s">
        <v>15</v>
      </c>
      <c r="C31" s="100">
        <v>18230628</v>
      </c>
      <c r="D31" s="100" t="s">
        <v>81</v>
      </c>
      <c r="E31" s="38" t="s">
        <v>604</v>
      </c>
      <c r="F31" s="39" t="s">
        <v>605</v>
      </c>
      <c r="G31" s="39">
        <v>15</v>
      </c>
      <c r="H31" s="39"/>
      <c r="I31" s="40" t="s">
        <v>282</v>
      </c>
      <c r="J31" s="41">
        <v>52</v>
      </c>
      <c r="K31" s="41"/>
      <c r="L31" s="41"/>
      <c r="M31" s="42">
        <v>500</v>
      </c>
      <c r="N31" s="42">
        <v>732</v>
      </c>
      <c r="O31" s="43">
        <v>64459</v>
      </c>
      <c r="P31" s="44">
        <v>26000</v>
      </c>
      <c r="Q31" s="44">
        <v>38064</v>
      </c>
      <c r="R31" s="45">
        <v>0</v>
      </c>
      <c r="S31" s="46">
        <v>0</v>
      </c>
      <c r="T31" s="39">
        <f t="shared" si="19"/>
        <v>15</v>
      </c>
      <c r="U31" s="47">
        <f t="shared" si="20"/>
        <v>5.6077184374771452E-2</v>
      </c>
      <c r="V31" s="48">
        <f t="shared" si="21"/>
        <v>232</v>
      </c>
      <c r="W31" s="49">
        <f t="shared" si="22"/>
        <v>3.7384789583180967E-3</v>
      </c>
      <c r="X31" s="44">
        <f t="shared" si="23"/>
        <v>3231.0802571146028</v>
      </c>
      <c r="Y31" s="44">
        <f t="shared" si="24"/>
        <v>12064</v>
      </c>
      <c r="Z31" s="44">
        <f t="shared" si="25"/>
        <v>30167.612513022385</v>
      </c>
      <c r="AA31" s="50">
        <f t="shared" si="26"/>
        <v>41295.080257114605</v>
      </c>
      <c r="AB31" s="51">
        <f t="shared" si="27"/>
        <v>28201.937471274545</v>
      </c>
      <c r="AC31" s="44">
        <f t="shared" si="28"/>
        <v>38604.356601958119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1.3961506916040443</v>
      </c>
      <c r="AG31" s="44">
        <f t="shared" si="31"/>
        <v>0</v>
      </c>
      <c r="AH31" s="52">
        <f>HLOOKUP(I31,ElecAvoidedCostsWOCC!$A$5:$Q$50,T31+1,FALSE)</f>
        <v>1.3961506916040443</v>
      </c>
      <c r="AI31" s="44">
        <f t="shared" si="32"/>
        <v>0</v>
      </c>
      <c r="AJ31" s="44">
        <f t="shared" si="33"/>
        <v>0</v>
      </c>
      <c r="AK31" s="44">
        <f>HLOOKUP(I31,ElecAvoidedCostsWOCC!$A$5:$Q$50,G31+1,FALSE)*J31*L31</f>
        <v>0</v>
      </c>
      <c r="AL31" s="44">
        <f t="shared" si="34"/>
        <v>0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>
        <f t="shared" si="37"/>
        <v>0</v>
      </c>
    </row>
    <row r="32" spans="1:42">
      <c r="B32" s="97" t="s">
        <v>15</v>
      </c>
      <c r="C32" s="100">
        <v>18230628</v>
      </c>
      <c r="D32" s="100" t="s">
        <v>81</v>
      </c>
      <c r="E32" s="38" t="s">
        <v>606</v>
      </c>
      <c r="F32" s="39" t="s">
        <v>607</v>
      </c>
      <c r="G32" s="39"/>
      <c r="H32" s="39"/>
      <c r="I32" s="40"/>
      <c r="J32" s="41">
        <v>1062</v>
      </c>
      <c r="K32" s="41">
        <v>0</v>
      </c>
      <c r="L32" s="41"/>
      <c r="M32" s="42">
        <v>50</v>
      </c>
      <c r="N32" s="42">
        <v>50</v>
      </c>
      <c r="O32" s="43">
        <v>0</v>
      </c>
      <c r="P32" s="44">
        <v>53100</v>
      </c>
      <c r="Q32" s="44">
        <v>53100</v>
      </c>
      <c r="R32" s="45">
        <v>0</v>
      </c>
      <c r="S32" s="46">
        <v>0</v>
      </c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53100</v>
      </c>
      <c r="AB32" s="51">
        <f t="shared" si="27"/>
        <v>0</v>
      </c>
      <c r="AC32" s="44">
        <f t="shared" si="28"/>
        <v>49640.086005422076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>
        <f t="shared" si="37"/>
        <v>0</v>
      </c>
    </row>
    <row r="33" spans="2:42">
      <c r="B33" s="97" t="s">
        <v>15</v>
      </c>
      <c r="C33" s="100">
        <v>18230628</v>
      </c>
      <c r="D33" s="100" t="s">
        <v>81</v>
      </c>
      <c r="E33" s="38" t="s">
        <v>608</v>
      </c>
      <c r="F33" s="39" t="s">
        <v>607</v>
      </c>
      <c r="G33" s="39"/>
      <c r="H33" s="39"/>
      <c r="I33" s="40"/>
      <c r="J33" s="41">
        <v>3266</v>
      </c>
      <c r="K33" s="41">
        <v>0</v>
      </c>
      <c r="L33" s="41"/>
      <c r="M33" s="42">
        <v>50</v>
      </c>
      <c r="N33" s="42">
        <v>0</v>
      </c>
      <c r="O33" s="43">
        <v>0</v>
      </c>
      <c r="P33" s="44">
        <v>163300</v>
      </c>
      <c r="Q33" s="44">
        <v>0</v>
      </c>
      <c r="R33" s="45">
        <v>0</v>
      </c>
      <c r="S33" s="46">
        <v>0</v>
      </c>
      <c r="T33" s="39">
        <f t="shared" si="19"/>
        <v>0</v>
      </c>
      <c r="U33" s="47">
        <f t="shared" si="20"/>
        <v>0</v>
      </c>
      <c r="V33" s="48">
        <f t="shared" si="21"/>
        <v>-50</v>
      </c>
      <c r="W33" s="49">
        <f t="shared" si="22"/>
        <v>0</v>
      </c>
      <c r="X33" s="44">
        <f t="shared" si="23"/>
        <v>0</v>
      </c>
      <c r="Y33" s="44">
        <f t="shared" si="24"/>
        <v>-163300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</sheetData>
  <conditionalFormatting sqref="J5:L52">
    <cfRule type="expression" dxfId="304" priority="4">
      <formula>ISTEXT(J5)</formula>
    </cfRule>
    <cfRule type="notContainsBlanks" dxfId="303" priority="5">
      <formula>LEN(TRIM(J5))&gt;0</formula>
    </cfRule>
  </conditionalFormatting>
  <conditionalFormatting sqref="M5:N52 R5:S52">
    <cfRule type="expression" dxfId="302" priority="2">
      <formula>ISTEXT(M5)</formula>
    </cfRule>
  </conditionalFormatting>
  <conditionalFormatting sqref="M5:N52 R5:S52">
    <cfRule type="notContainsBlanks" dxfId="301" priority="3">
      <formula>LEN(TRIM(M5))&gt;0</formula>
    </cfRule>
  </conditionalFormatting>
  <conditionalFormatting sqref="R5:S52">
    <cfRule type="expression" dxfId="300" priority="1">
      <formula>"istext($AB17)"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/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18230626</v>
      </c>
      <c r="D2" s="20" t="s">
        <v>79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100">
        <v>18230626</v>
      </c>
      <c r="D5" s="100" t="s">
        <v>79</v>
      </c>
      <c r="E5" s="38" t="s">
        <v>609</v>
      </c>
      <c r="F5" s="39" t="s">
        <v>610</v>
      </c>
      <c r="G5" s="39">
        <v>13</v>
      </c>
      <c r="H5" s="39"/>
      <c r="I5" s="40" t="s">
        <v>279</v>
      </c>
      <c r="J5" s="41">
        <v>-1</v>
      </c>
      <c r="K5" s="41">
        <v>1255</v>
      </c>
      <c r="L5" s="41"/>
      <c r="M5" s="42">
        <v>500</v>
      </c>
      <c r="N5" s="42">
        <v>629.16999999999996</v>
      </c>
      <c r="O5" s="43">
        <v>-1255</v>
      </c>
      <c r="P5" s="44">
        <v>0</v>
      </c>
      <c r="Q5" s="44">
        <v>-629.16999999999996</v>
      </c>
      <c r="R5" s="45">
        <v>0</v>
      </c>
      <c r="S5" s="46">
        <v>0</v>
      </c>
      <c r="T5" s="39">
        <f t="shared" ref="T5:T24" si="0">G5+H5</f>
        <v>13</v>
      </c>
      <c r="U5" s="47">
        <f t="shared" ref="U5:U24" si="1">(O5/$A$10)*T5</f>
        <v>-5.5995688108925216E-3</v>
      </c>
      <c r="V5" s="48">
        <f t="shared" ref="V5:V24" si="2">N5-M5</f>
        <v>129.16999999999996</v>
      </c>
      <c r="W5" s="49">
        <f t="shared" ref="W5:W24" si="3">(O5/A$10)</f>
        <v>-4.3073606237634782E-4</v>
      </c>
      <c r="X5" s="44">
        <f t="shared" ref="X5:X24" si="4">W5*A$8</f>
        <v>-130.4911541227859</v>
      </c>
      <c r="Y5" s="44">
        <f t="shared" ref="Y5:Y24" si="5">Q5-P5</f>
        <v>-629.16999999999996</v>
      </c>
      <c r="Z5" s="44">
        <f t="shared" ref="Z5:Z24" si="6">X5+(A$6*W5)</f>
        <v>-746.36868909889733</v>
      </c>
      <c r="AA5" s="50">
        <f t="shared" ref="AA5:AA24" si="7">Q5+X5</f>
        <v>-759.66115412278589</v>
      </c>
      <c r="AB5" s="51">
        <f t="shared" ref="AB5:AC20" si="8">Z5/(1+ElecDiscountRate)^1</f>
        <v>-697.73645797784172</v>
      </c>
      <c r="AC5" s="44">
        <f t="shared" si="8"/>
        <v>-710.16280650910142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0.95298626106018935</v>
      </c>
      <c r="AG5" s="44">
        <f t="shared" ref="AG5:AG24" si="10">AF5*J5*K5</f>
        <v>-1195.9977576305375</v>
      </c>
      <c r="AH5" s="52">
        <f>HLOOKUP(I5,ElecAvoidedCostsWOCC!$A$5:$Q$50,T5+1,FALSE)</f>
        <v>0.95298626106018935</v>
      </c>
      <c r="AI5" s="44">
        <f t="shared" ref="AI5:AI24" si="11">AH5*J5*L5</f>
        <v>0</v>
      </c>
      <c r="AJ5" s="44">
        <f>AG5+AI5</f>
        <v>-1195.9977576305375</v>
      </c>
      <c r="AK5" s="44">
        <f>HLOOKUP(I5,ElecAvoidedCostsWOCC!$A$5:$Q$50,G5+1,FALSE)*J5*L5</f>
        <v>0</v>
      </c>
      <c r="AL5" s="44">
        <f>AG5+AI5-AK5</f>
        <v>-1195.9977576305375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-1195.9977576305375</v>
      </c>
      <c r="AN5" s="48">
        <f>AM5*1.1+AD5+AE5</f>
        <v>-1315.5975333935914</v>
      </c>
      <c r="AO5" s="47">
        <f>IFERROR(AM5/AB5,0)</f>
        <v>1.7141110285346723</v>
      </c>
      <c r="AP5" s="47">
        <f>AN5/AC5</f>
        <v>1.8525294782200492</v>
      </c>
    </row>
    <row r="6" spans="1:42" ht="13.5" customHeight="1">
      <c r="A6" s="53">
        <f>SUMIF('Program Costs'!D:D,C2,'Program Costs'!L:L)</f>
        <v>1429825.8</v>
      </c>
      <c r="B6" s="97" t="s">
        <v>15</v>
      </c>
      <c r="C6" s="100">
        <v>18230626</v>
      </c>
      <c r="D6" s="100" t="s">
        <v>79</v>
      </c>
      <c r="E6" s="38" t="s">
        <v>611</v>
      </c>
      <c r="F6" s="39" t="s">
        <v>612</v>
      </c>
      <c r="G6" s="39">
        <v>13</v>
      </c>
      <c r="H6" s="39"/>
      <c r="I6" s="40" t="s">
        <v>279</v>
      </c>
      <c r="J6" s="41">
        <v>1</v>
      </c>
      <c r="K6" s="41">
        <v>1225</v>
      </c>
      <c r="L6" s="41"/>
      <c r="M6" s="42">
        <v>1000</v>
      </c>
      <c r="N6" s="42">
        <v>1369</v>
      </c>
      <c r="O6" s="43">
        <v>1225</v>
      </c>
      <c r="P6" s="44">
        <v>1000</v>
      </c>
      <c r="Q6" s="44">
        <v>1369</v>
      </c>
      <c r="R6" s="45">
        <v>0</v>
      </c>
      <c r="S6" s="46">
        <v>0</v>
      </c>
      <c r="T6" s="39">
        <f t="shared" si="0"/>
        <v>13</v>
      </c>
      <c r="U6" s="47">
        <f t="shared" si="1"/>
        <v>5.4657145763691945E-3</v>
      </c>
      <c r="V6" s="48">
        <f t="shared" si="2"/>
        <v>369</v>
      </c>
      <c r="W6" s="49">
        <f t="shared" si="3"/>
        <v>4.2043958279763035E-4</v>
      </c>
      <c r="X6" s="44">
        <f t="shared" si="4"/>
        <v>127.37184366566753</v>
      </c>
      <c r="Y6" s="44">
        <f t="shared" si="5"/>
        <v>369</v>
      </c>
      <c r="Z6" s="44">
        <f t="shared" si="6"/>
        <v>728.52720649095556</v>
      </c>
      <c r="AA6" s="50">
        <f t="shared" si="7"/>
        <v>1496.3718436656675</v>
      </c>
      <c r="AB6" s="51">
        <f t="shared" si="8"/>
        <v>681.0574988229929</v>
      </c>
      <c r="AC6" s="44">
        <f t="shared" si="8"/>
        <v>1398.8705652665863</v>
      </c>
      <c r="AD6" s="44">
        <f t="shared" si="9"/>
        <v>0</v>
      </c>
      <c r="AE6" s="44">
        <v>0</v>
      </c>
      <c r="AF6" s="52">
        <f>HLOOKUP(I6,ElecAvoidedCostsWOCC!$A$5:$Q$50,G6+1,FALSE)</f>
        <v>0.95298626106018935</v>
      </c>
      <c r="AG6" s="44">
        <f t="shared" si="10"/>
        <v>1167.4081697987319</v>
      </c>
      <c r="AH6" s="52">
        <f>HLOOKUP(I6,ElecAvoidedCostsWOCC!$A$5:$Q$50,T6+1,FALSE)</f>
        <v>0.95298626106018935</v>
      </c>
      <c r="AI6" s="44">
        <f t="shared" si="11"/>
        <v>0</v>
      </c>
      <c r="AJ6" s="44">
        <f t="shared" ref="AJ6:AJ24" si="12">AG6+AI6</f>
        <v>1167.4081697987319</v>
      </c>
      <c r="AK6" s="44">
        <f>HLOOKUP(I6,ElecAvoidedCostsWOCC!$A$5:$Q$50,G6+1,FALSE)*J6*L6</f>
        <v>0</v>
      </c>
      <c r="AL6" s="44">
        <f t="shared" ref="AL6:AL24" si="13">AG6+AI6-AK6</f>
        <v>1167.4081697987319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1167.4081697987319</v>
      </c>
      <c r="AN6" s="48">
        <f t="shared" ref="AN6:AN24" si="14">AM6*1.1+AD6+AE6</f>
        <v>1284.1489867786051</v>
      </c>
      <c r="AO6" s="47">
        <f t="shared" ref="AO6:AO24" si="15">IFERROR(AM6/AB6,0)</f>
        <v>1.7141110285346726</v>
      </c>
      <c r="AP6" s="47">
        <f t="shared" ref="AP6:AP24" si="16">AN6/AC6</f>
        <v>0.91798985457520277</v>
      </c>
    </row>
    <row r="7" spans="1:42" ht="13.5" customHeight="1">
      <c r="A7" s="36" t="s">
        <v>249</v>
      </c>
      <c r="B7" s="97" t="s">
        <v>15</v>
      </c>
      <c r="C7" s="100">
        <v>18230626</v>
      </c>
      <c r="D7" s="100" t="s">
        <v>79</v>
      </c>
      <c r="E7" s="38" t="s">
        <v>613</v>
      </c>
      <c r="F7" s="39" t="s">
        <v>614</v>
      </c>
      <c r="G7" s="39">
        <v>13</v>
      </c>
      <c r="H7" s="39"/>
      <c r="I7" s="40" t="s">
        <v>279</v>
      </c>
      <c r="J7" s="41">
        <v>65</v>
      </c>
      <c r="K7" s="41">
        <v>1225</v>
      </c>
      <c r="L7" s="41"/>
      <c r="M7" s="42">
        <v>500</v>
      </c>
      <c r="N7" s="42">
        <v>629.16999999999996</v>
      </c>
      <c r="O7" s="43">
        <v>79625</v>
      </c>
      <c r="P7" s="44">
        <v>32500</v>
      </c>
      <c r="Q7" s="44">
        <v>40896.049999999901</v>
      </c>
      <c r="R7" s="45">
        <v>0</v>
      </c>
      <c r="S7" s="46">
        <v>0</v>
      </c>
      <c r="T7" s="39">
        <f t="shared" si="0"/>
        <v>13</v>
      </c>
      <c r="U7" s="47">
        <f t="shared" si="1"/>
        <v>0.35527144746399764</v>
      </c>
      <c r="V7" s="48">
        <f t="shared" si="2"/>
        <v>129.16999999999996</v>
      </c>
      <c r="W7" s="49">
        <f t="shared" si="3"/>
        <v>2.7328572881845974E-2</v>
      </c>
      <c r="X7" s="44">
        <f t="shared" si="4"/>
        <v>8279.1698382683899</v>
      </c>
      <c r="Y7" s="44">
        <f t="shared" si="5"/>
        <v>8396.049999999901</v>
      </c>
      <c r="Z7" s="44">
        <f t="shared" si="6"/>
        <v>47354.268421912115</v>
      </c>
      <c r="AA7" s="50">
        <f t="shared" si="7"/>
        <v>49175.219838268291</v>
      </c>
      <c r="AB7" s="51">
        <f t="shared" si="8"/>
        <v>44268.737423494538</v>
      </c>
      <c r="AC7" s="44">
        <f t="shared" si="8"/>
        <v>45971.038457762261</v>
      </c>
      <c r="AD7" s="44">
        <f t="shared" si="9"/>
        <v>0</v>
      </c>
      <c r="AE7" s="44">
        <v>0</v>
      </c>
      <c r="AF7" s="52">
        <f>HLOOKUP(I7,ElecAvoidedCostsWOCC!$A$5:$Q$50,G7+1,FALSE)</f>
        <v>0.95298626106018935</v>
      </c>
      <c r="AG7" s="44">
        <f t="shared" si="10"/>
        <v>75881.531036917571</v>
      </c>
      <c r="AH7" s="52">
        <f>HLOOKUP(I7,ElecAvoidedCostsWOCC!$A$5:$Q$50,T7+1,FALSE)</f>
        <v>0.95298626106018935</v>
      </c>
      <c r="AI7" s="44">
        <f t="shared" si="11"/>
        <v>0</v>
      </c>
      <c r="AJ7" s="44">
        <f t="shared" si="12"/>
        <v>75881.531036917571</v>
      </c>
      <c r="AK7" s="44">
        <f>HLOOKUP(I7,ElecAvoidedCostsWOCC!$A$5:$Q$50,G7+1,FALSE)*J7*L7</f>
        <v>0</v>
      </c>
      <c r="AL7" s="44">
        <f t="shared" si="13"/>
        <v>75881.531036917571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75881.531036917571</v>
      </c>
      <c r="AN7" s="48">
        <f t="shared" si="14"/>
        <v>83469.68414060933</v>
      </c>
      <c r="AO7" s="47">
        <f t="shared" si="15"/>
        <v>1.7141110285346726</v>
      </c>
      <c r="AP7" s="47">
        <f t="shared" si="16"/>
        <v>1.815701514276221</v>
      </c>
    </row>
    <row r="8" spans="1:42" ht="13.5" customHeight="1">
      <c r="A8" s="53">
        <f>SUMIF('Program Costs'!D:D,C2,'Program Costs'!O:O)</f>
        <v>302949.21999999997</v>
      </c>
      <c r="B8" s="97" t="s">
        <v>15</v>
      </c>
      <c r="C8" s="100">
        <v>18230626</v>
      </c>
      <c r="D8" s="100" t="s">
        <v>79</v>
      </c>
      <c r="E8" s="38" t="s">
        <v>615</v>
      </c>
      <c r="F8" s="39" t="s">
        <v>616</v>
      </c>
      <c r="G8" s="39"/>
      <c r="H8" s="39"/>
      <c r="I8" s="40"/>
      <c r="J8" s="41">
        <v>5</v>
      </c>
      <c r="K8" s="41">
        <v>0</v>
      </c>
      <c r="L8" s="41"/>
      <c r="M8" s="42">
        <v>500</v>
      </c>
      <c r="N8" s="42">
        <v>0</v>
      </c>
      <c r="O8" s="43">
        <v>0</v>
      </c>
      <c r="P8" s="44">
        <v>2500</v>
      </c>
      <c r="Q8" s="44">
        <v>0</v>
      </c>
      <c r="R8" s="45">
        <v>0</v>
      </c>
      <c r="S8" s="46">
        <v>0</v>
      </c>
      <c r="T8" s="39">
        <f t="shared" si="0"/>
        <v>0</v>
      </c>
      <c r="U8" s="47">
        <f t="shared" si="1"/>
        <v>0</v>
      </c>
      <c r="V8" s="48">
        <f t="shared" si="2"/>
        <v>-500</v>
      </c>
      <c r="W8" s="49">
        <f t="shared" si="3"/>
        <v>0</v>
      </c>
      <c r="X8" s="44">
        <f t="shared" si="4"/>
        <v>0</v>
      </c>
      <c r="Y8" s="44">
        <f t="shared" si="5"/>
        <v>-2500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97" t="s">
        <v>15</v>
      </c>
      <c r="C9" s="100">
        <v>18230626</v>
      </c>
      <c r="D9" s="100" t="s">
        <v>79</v>
      </c>
      <c r="E9" s="38" t="s">
        <v>617</v>
      </c>
      <c r="F9" s="39" t="s">
        <v>618</v>
      </c>
      <c r="G9" s="39">
        <v>13</v>
      </c>
      <c r="H9" s="39"/>
      <c r="I9" s="40" t="s">
        <v>279</v>
      </c>
      <c r="J9" s="41">
        <v>990</v>
      </c>
      <c r="K9" s="41"/>
      <c r="L9" s="41"/>
      <c r="M9" s="42">
        <v>500</v>
      </c>
      <c r="N9" s="42">
        <v>751.56</v>
      </c>
      <c r="O9" s="43">
        <v>1570376</v>
      </c>
      <c r="P9" s="44">
        <v>495000</v>
      </c>
      <c r="Q9" s="44">
        <v>744044.40000001504</v>
      </c>
      <c r="R9" s="45">
        <v>0</v>
      </c>
      <c r="S9" s="46">
        <v>0</v>
      </c>
      <c r="T9" s="39">
        <f t="shared" si="0"/>
        <v>13</v>
      </c>
      <c r="U9" s="47">
        <f t="shared" si="1"/>
        <v>7.0067159131268166</v>
      </c>
      <c r="V9" s="48">
        <f t="shared" si="2"/>
        <v>251.55999999999995</v>
      </c>
      <c r="W9" s="49">
        <f t="shared" si="3"/>
        <v>0.53897814716360126</v>
      </c>
      <c r="X9" s="44">
        <f t="shared" si="4"/>
        <v>163283.00928025821</v>
      </c>
      <c r="Y9" s="44">
        <f t="shared" si="5"/>
        <v>249044.40000001504</v>
      </c>
      <c r="Z9" s="44">
        <f t="shared" si="6"/>
        <v>933927.8697309721</v>
      </c>
      <c r="AA9" s="50">
        <f t="shared" si="7"/>
        <v>907327.40928027325</v>
      </c>
      <c r="AB9" s="51">
        <f t="shared" si="8"/>
        <v>873074.5720584949</v>
      </c>
      <c r="AC9" s="44">
        <f t="shared" si="8"/>
        <v>848207.35653012351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0.95298626106018935</v>
      </c>
      <c r="AG9" s="44">
        <f t="shared" si="10"/>
        <v>0</v>
      </c>
      <c r="AH9" s="52">
        <f>HLOOKUP(I9,ElecAvoidedCostsWOCC!$A$5:$Q$50,T9+1,FALSE)</f>
        <v>0.95298626106018935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SUM(O5:O999)</f>
        <v>2913617.2</v>
      </c>
      <c r="B10" s="97" t="s">
        <v>15</v>
      </c>
      <c r="C10" s="100">
        <v>18230626</v>
      </c>
      <c r="D10" s="100" t="s">
        <v>79</v>
      </c>
      <c r="E10" s="38" t="s">
        <v>606</v>
      </c>
      <c r="F10" s="39" t="s">
        <v>607</v>
      </c>
      <c r="G10" s="39"/>
      <c r="H10" s="39"/>
      <c r="I10" s="40"/>
      <c r="J10" s="41">
        <v>405</v>
      </c>
      <c r="K10" s="41">
        <v>0</v>
      </c>
      <c r="L10" s="41"/>
      <c r="M10" s="42">
        <v>50</v>
      </c>
      <c r="N10" s="42">
        <v>50</v>
      </c>
      <c r="O10" s="43">
        <v>0</v>
      </c>
      <c r="P10" s="44">
        <v>20250</v>
      </c>
      <c r="Q10" s="44">
        <v>20250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20250</v>
      </c>
      <c r="AB10" s="51">
        <f t="shared" si="8"/>
        <v>0</v>
      </c>
      <c r="AC10" s="44">
        <f t="shared" si="8"/>
        <v>18930.541273254181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</row>
    <row r="11" spans="1:42" ht="13.5" customHeight="1">
      <c r="A11" s="36" t="s">
        <v>252</v>
      </c>
      <c r="B11" s="97" t="s">
        <v>15</v>
      </c>
      <c r="C11" s="100">
        <v>18230626</v>
      </c>
      <c r="D11" s="100" t="s">
        <v>79</v>
      </c>
      <c r="E11" s="38" t="s">
        <v>608</v>
      </c>
      <c r="F11" s="39" t="s">
        <v>607</v>
      </c>
      <c r="G11" s="39"/>
      <c r="H11" s="39"/>
      <c r="I11" s="40"/>
      <c r="J11" s="41">
        <v>585</v>
      </c>
      <c r="K11" s="41">
        <v>0</v>
      </c>
      <c r="L11" s="41"/>
      <c r="M11" s="42">
        <v>50</v>
      </c>
      <c r="N11" s="42">
        <v>0</v>
      </c>
      <c r="O11" s="43">
        <v>0</v>
      </c>
      <c r="P11" s="44">
        <v>29250</v>
      </c>
      <c r="Q11" s="44">
        <v>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-50</v>
      </c>
      <c r="W11" s="49">
        <f t="shared" si="3"/>
        <v>0</v>
      </c>
      <c r="X11" s="44">
        <f t="shared" si="4"/>
        <v>0</v>
      </c>
      <c r="Y11" s="44">
        <f t="shared" si="5"/>
        <v>-29250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1150099.650000002</v>
      </c>
      <c r="B12" s="97" t="s">
        <v>15</v>
      </c>
      <c r="C12" s="100">
        <v>18230626</v>
      </c>
      <c r="D12" s="100" t="s">
        <v>79</v>
      </c>
      <c r="E12" s="38" t="s">
        <v>619</v>
      </c>
      <c r="F12" s="39" t="s">
        <v>620</v>
      </c>
      <c r="G12" s="39">
        <v>13</v>
      </c>
      <c r="H12" s="39"/>
      <c r="I12" s="40" t="s">
        <v>279</v>
      </c>
      <c r="J12" s="41">
        <v>1138.42</v>
      </c>
      <c r="K12" s="41">
        <v>1110</v>
      </c>
      <c r="L12" s="41"/>
      <c r="M12" s="42">
        <v>500</v>
      </c>
      <c r="N12" s="42">
        <v>560.63</v>
      </c>
      <c r="O12" s="43">
        <v>1263646.2</v>
      </c>
      <c r="P12" s="44">
        <v>569599.650000002</v>
      </c>
      <c r="Q12" s="44">
        <v>638232.720000003</v>
      </c>
      <c r="R12" s="45">
        <v>0</v>
      </c>
      <c r="S12" s="46">
        <v>0</v>
      </c>
      <c r="T12" s="39">
        <f t="shared" si="0"/>
        <v>13</v>
      </c>
      <c r="U12" s="47">
        <f t="shared" si="1"/>
        <v>5.638146493643708</v>
      </c>
      <c r="V12" s="48">
        <f t="shared" si="2"/>
        <v>60.629999999999995</v>
      </c>
      <c r="W12" s="49">
        <f t="shared" si="3"/>
        <v>0.43370357643413138</v>
      </c>
      <c r="X12" s="44">
        <f t="shared" si="4"/>
        <v>131390.16019193048</v>
      </c>
      <c r="Y12" s="44">
        <f t="shared" si="5"/>
        <v>68633.070000000997</v>
      </c>
      <c r="Z12" s="44">
        <f t="shared" si="6"/>
        <v>751510.72332972358</v>
      </c>
      <c r="AA12" s="50">
        <f t="shared" si="7"/>
        <v>769622.88019193348</v>
      </c>
      <c r="AB12" s="51">
        <f t="shared" si="8"/>
        <v>702543.44519933022</v>
      </c>
      <c r="AC12" s="44">
        <f t="shared" si="8"/>
        <v>719475.44189205708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0.95298626106018935</v>
      </c>
      <c r="AG12" s="44">
        <f t="shared" si="10"/>
        <v>1204237.4674409165</v>
      </c>
      <c r="AH12" s="52">
        <f>HLOOKUP(I12,ElecAvoidedCostsWOCC!$A$5:$Q$50,T12+1,FALSE)</f>
        <v>0.95298626106018935</v>
      </c>
      <c r="AI12" s="44">
        <f t="shared" si="11"/>
        <v>0</v>
      </c>
      <c r="AJ12" s="44">
        <f t="shared" si="12"/>
        <v>1204237.4674409165</v>
      </c>
      <c r="AK12" s="44">
        <f>HLOOKUP(I12,ElecAvoidedCostsWOCC!$A$5:$Q$50,G12+1,FALSE)*J12*L12</f>
        <v>0</v>
      </c>
      <c r="AL12" s="44">
        <f t="shared" si="13"/>
        <v>1204237.4674409165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1204237.4674409165</v>
      </c>
      <c r="AN12" s="48">
        <f t="shared" si="14"/>
        <v>1324661.2141850083</v>
      </c>
      <c r="AO12" s="47">
        <f t="shared" si="15"/>
        <v>1.7141110285346728</v>
      </c>
      <c r="AP12" s="47">
        <f t="shared" si="16"/>
        <v>1.8411486161382382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294063.35000001593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1732775.02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1747112.2200000179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0.79024264234235986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0.86213350475482553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99" priority="4">
      <formula>ISTEXT(J5)</formula>
    </cfRule>
    <cfRule type="notContainsBlanks" dxfId="298" priority="5">
      <formula>LEN(TRIM(J5))&gt;0</formula>
    </cfRule>
  </conditionalFormatting>
  <conditionalFormatting sqref="M5:N24 R5:S24">
    <cfRule type="expression" dxfId="297" priority="2">
      <formula>ISTEXT(M5)</formula>
    </cfRule>
  </conditionalFormatting>
  <conditionalFormatting sqref="M5:N24 R5:S24">
    <cfRule type="notContainsBlanks" dxfId="296" priority="3">
      <formula>LEN(TRIM(M5))&gt;0</formula>
    </cfRule>
  </conditionalFormatting>
  <conditionalFormatting sqref="R5:S24">
    <cfRule type="expression" dxfId="295" priority="1">
      <formula>"istext($AB17)"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0"/>
  <sheetViews>
    <sheetView zoomScale="85" zoomScaleNormal="85" workbookViewId="0">
      <selection activeCell="J5" sqref="J5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18230434</v>
      </c>
      <c r="D2" s="20" t="s">
        <v>51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18230434</v>
      </c>
      <c r="D5" s="61" t="s">
        <v>51</v>
      </c>
      <c r="E5" s="38" t="s">
        <v>621</v>
      </c>
      <c r="F5" s="39" t="s">
        <v>622</v>
      </c>
      <c r="G5" s="39">
        <v>12</v>
      </c>
      <c r="H5" s="39"/>
      <c r="I5" s="40" t="s">
        <v>277</v>
      </c>
      <c r="J5" s="41">
        <v>2</v>
      </c>
      <c r="K5" s="41">
        <v>68</v>
      </c>
      <c r="L5" s="41"/>
      <c r="M5" s="42">
        <v>25</v>
      </c>
      <c r="N5" s="42">
        <v>20.440000000000001</v>
      </c>
      <c r="O5" s="43">
        <v>136</v>
      </c>
      <c r="P5" s="44">
        <v>50</v>
      </c>
      <c r="Q5" s="44">
        <v>40.880000000000003</v>
      </c>
      <c r="R5" s="45">
        <v>-0.08</v>
      </c>
      <c r="S5" s="46">
        <v>0</v>
      </c>
      <c r="T5" s="39">
        <f t="shared" ref="T5:T24" si="0">G5+H5</f>
        <v>12</v>
      </c>
      <c r="U5" s="47">
        <f t="shared" ref="U5:U24" si="1">(O5/$A$10)*T5</f>
        <v>9.2097971474459179E-4</v>
      </c>
      <c r="V5" s="48">
        <f t="shared" ref="V5:V24" si="2">N5-M5</f>
        <v>-4.5599999999999987</v>
      </c>
      <c r="W5" s="49">
        <f t="shared" ref="W5:W24" si="3">(O5/A$10)</f>
        <v>7.6748309562049312E-5</v>
      </c>
      <c r="X5" s="44">
        <f t="shared" ref="X5:X24" si="4">W5*A$8</f>
        <v>19.700998653518624</v>
      </c>
      <c r="Y5" s="44">
        <f t="shared" ref="Y5:Y24" si="5">Q5-P5</f>
        <v>-9.1199999999999974</v>
      </c>
      <c r="Z5" s="44">
        <f t="shared" ref="Z5:Z24" si="6">X5+(A$6*W5)</f>
        <v>100.35218462934516</v>
      </c>
      <c r="AA5" s="50">
        <f t="shared" ref="AA5:AA24" si="7">Q5+X5</f>
        <v>60.580998653518627</v>
      </c>
      <c r="AB5" s="51">
        <f t="shared" ref="AB5:AC20" si="8">Z5/(1+ElecDiscountRate)^1</f>
        <v>93.813391258619376</v>
      </c>
      <c r="AC5" s="44">
        <f t="shared" si="8"/>
        <v>56.633634340019277</v>
      </c>
      <c r="AD5" s="44">
        <f t="shared" ref="AD5:AD24" si="9">-PV(ElecDiscountRate,T5,R5)*J5</f>
        <v>-1.2728641439402379</v>
      </c>
      <c r="AE5" s="44">
        <v>0</v>
      </c>
      <c r="AF5" s="52">
        <f>HLOOKUP(I5,ElecAvoidedCostsWOCC!$A$5:$Q$50,G5+1,FALSE)</f>
        <v>0.87531038854853971</v>
      </c>
      <c r="AG5" s="44">
        <f t="shared" ref="AG5:AG24" si="10">AF5*J5*K5</f>
        <v>119.0422128426014</v>
      </c>
      <c r="AH5" s="52">
        <f>HLOOKUP(I5,ElecAvoidedCostsWOCC!$A$5:$Q$50,T5+1,FALSE)</f>
        <v>0.87531038854853971</v>
      </c>
      <c r="AI5" s="44">
        <f t="shared" ref="AI5:AI24" si="11">AH5*J5*L5</f>
        <v>0</v>
      </c>
      <c r="AJ5" s="44">
        <f>AG5+AI5</f>
        <v>119.0422128426014</v>
      </c>
      <c r="AK5" s="44">
        <f>HLOOKUP(I5,ElecAvoidedCostsWOCC!$A$5:$Q$50,G5+1,FALSE)*J5*L5</f>
        <v>0</v>
      </c>
      <c r="AL5" s="44">
        <f>AG5+AI5-AK5</f>
        <v>119.0422128426014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119.0422128426014</v>
      </c>
      <c r="AN5" s="48">
        <f>AM5*1.1+AD5+AE5</f>
        <v>129.67356998292132</v>
      </c>
      <c r="AO5" s="47">
        <f>IFERROR(AM5/AB5,0)</f>
        <v>1.2689255898918808</v>
      </c>
      <c r="AP5" s="47">
        <f>AN5/AC5</f>
        <v>2.2896918323196771</v>
      </c>
    </row>
    <row r="6" spans="1:42" ht="13.5" customHeight="1">
      <c r="A6" s="53">
        <f>SUMIF('Program Costs'!D:D,C2,'Program Costs'!L:L)</f>
        <v>1050852.93</v>
      </c>
      <c r="B6" s="97" t="s">
        <v>15</v>
      </c>
      <c r="C6" s="61">
        <v>18230434</v>
      </c>
      <c r="D6" s="61" t="s">
        <v>51</v>
      </c>
      <c r="E6" s="38" t="s">
        <v>623</v>
      </c>
      <c r="F6" s="39" t="s">
        <v>624</v>
      </c>
      <c r="G6" s="39">
        <v>5</v>
      </c>
      <c r="H6" s="39"/>
      <c r="I6" s="40" t="s">
        <v>278</v>
      </c>
      <c r="J6" s="41">
        <v>106</v>
      </c>
      <c r="K6" s="41">
        <v>411</v>
      </c>
      <c r="L6" s="41"/>
      <c r="M6" s="42">
        <v>120</v>
      </c>
      <c r="N6" s="42">
        <v>120</v>
      </c>
      <c r="O6" s="43">
        <v>43566</v>
      </c>
      <c r="P6" s="44">
        <v>2650</v>
      </c>
      <c r="Q6" s="44">
        <v>12720</v>
      </c>
      <c r="R6" s="45">
        <v>16.579999999999998</v>
      </c>
      <c r="S6" s="46">
        <v>0</v>
      </c>
      <c r="T6" s="39">
        <f t="shared" si="0"/>
        <v>5</v>
      </c>
      <c r="U6" s="47">
        <f t="shared" si="1"/>
        <v>0.12292709023456766</v>
      </c>
      <c r="V6" s="48">
        <f t="shared" si="2"/>
        <v>0</v>
      </c>
      <c r="W6" s="49">
        <f t="shared" si="3"/>
        <v>2.4585418046913533E-2</v>
      </c>
      <c r="X6" s="44">
        <f t="shared" si="4"/>
        <v>6310.9831421999443</v>
      </c>
      <c r="Y6" s="44">
        <f t="shared" si="5"/>
        <v>10070</v>
      </c>
      <c r="Z6" s="44">
        <f t="shared" si="6"/>
        <v>32146.641732073906</v>
      </c>
      <c r="AA6" s="50">
        <f t="shared" si="7"/>
        <v>19030.983142199944</v>
      </c>
      <c r="AB6" s="51">
        <f t="shared" si="8"/>
        <v>30052.016202742736</v>
      </c>
      <c r="AC6" s="44">
        <f t="shared" si="8"/>
        <v>17790.95367130966</v>
      </c>
      <c r="AD6" s="44">
        <f t="shared" si="9"/>
        <v>7211.8069739143057</v>
      </c>
      <c r="AE6" s="44">
        <v>0</v>
      </c>
      <c r="AF6" s="52">
        <f>HLOOKUP(I6,ElecAvoidedCostsWOCC!$A$5:$Q$50,G6+1,FALSE)</f>
        <v>0.35099237831359642</v>
      </c>
      <c r="AG6" s="44">
        <f t="shared" si="10"/>
        <v>15291.333953610143</v>
      </c>
      <c r="AH6" s="52">
        <f>HLOOKUP(I6,ElecAvoidedCostsWOCC!$A$5:$Q$50,T6+1,FALSE)</f>
        <v>0.35099237831359642</v>
      </c>
      <c r="AI6" s="44">
        <f t="shared" si="11"/>
        <v>0</v>
      </c>
      <c r="AJ6" s="44">
        <f t="shared" ref="AJ6:AJ24" si="12">AG6+AI6</f>
        <v>15291.333953610143</v>
      </c>
      <c r="AK6" s="44">
        <f>HLOOKUP(I6,ElecAvoidedCostsWOCC!$A$5:$Q$50,G6+1,FALSE)*J6*L6</f>
        <v>0</v>
      </c>
      <c r="AL6" s="44">
        <f t="shared" ref="AL6:AL24" si="13">AG6+AI6-AK6</f>
        <v>15291.333953610143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15291.333953610141</v>
      </c>
      <c r="AN6" s="48">
        <f t="shared" ref="AN6:AN24" si="14">AM6*1.1+AD6+AE6</f>
        <v>24032.274322885463</v>
      </c>
      <c r="AO6" s="47">
        <f t="shared" ref="AO6:AO24" si="15">IFERROR(AM6/AB6,0)</f>
        <v>0.50882888690225581</v>
      </c>
      <c r="AP6" s="47">
        <f t="shared" ref="AP6:AP24" si="16">AN6/AC6</f>
        <v>1.3508142827464491</v>
      </c>
    </row>
    <row r="7" spans="1:42" ht="13.5" customHeight="1">
      <c r="A7" s="36" t="s">
        <v>249</v>
      </c>
      <c r="B7" s="97" t="s">
        <v>15</v>
      </c>
      <c r="C7" s="61">
        <v>18230434</v>
      </c>
      <c r="D7" s="61" t="s">
        <v>51</v>
      </c>
      <c r="E7" s="38" t="s">
        <v>625</v>
      </c>
      <c r="F7" s="39" t="s">
        <v>624</v>
      </c>
      <c r="G7" s="39">
        <v>3</v>
      </c>
      <c r="H7" s="39"/>
      <c r="I7" s="40" t="s">
        <v>278</v>
      </c>
      <c r="J7" s="41">
        <v>741</v>
      </c>
      <c r="K7" s="41">
        <v>386</v>
      </c>
      <c r="L7" s="41"/>
      <c r="M7" s="42">
        <v>120</v>
      </c>
      <c r="N7" s="42">
        <v>120</v>
      </c>
      <c r="O7" s="43">
        <v>286026</v>
      </c>
      <c r="P7" s="44">
        <v>18525</v>
      </c>
      <c r="Q7" s="44">
        <v>88920</v>
      </c>
      <c r="R7" s="45">
        <v>35.14</v>
      </c>
      <c r="S7" s="46">
        <v>0</v>
      </c>
      <c r="T7" s="39">
        <f t="shared" si="0"/>
        <v>3</v>
      </c>
      <c r="U7" s="47">
        <f t="shared" si="1"/>
        <v>0.48423555862047174</v>
      </c>
      <c r="V7" s="48">
        <f t="shared" si="2"/>
        <v>0</v>
      </c>
      <c r="W7" s="49">
        <f t="shared" si="3"/>
        <v>0.16141185287349058</v>
      </c>
      <c r="X7" s="44">
        <f t="shared" si="4"/>
        <v>41433.807653465577</v>
      </c>
      <c r="Y7" s="44">
        <f t="shared" si="5"/>
        <v>70395</v>
      </c>
      <c r="Z7" s="44">
        <f t="shared" si="6"/>
        <v>211053.92618230206</v>
      </c>
      <c r="AA7" s="50">
        <f t="shared" si="7"/>
        <v>130353.80765346557</v>
      </c>
      <c r="AB7" s="51">
        <f t="shared" si="8"/>
        <v>197301.97829513138</v>
      </c>
      <c r="AC7" s="44">
        <f t="shared" si="8"/>
        <v>121860.15485974157</v>
      </c>
      <c r="AD7" s="44">
        <f t="shared" si="9"/>
        <v>68371.35500850383</v>
      </c>
      <c r="AE7" s="44">
        <v>0</v>
      </c>
      <c r="AF7" s="52">
        <f>HLOOKUP(I7,ElecAvoidedCostsWOCC!$A$5:$Q$50,G7+1,FALSE)</f>
        <v>0.2161772674846652</v>
      </c>
      <c r="AG7" s="44">
        <f t="shared" si="10"/>
        <v>61832.319109568845</v>
      </c>
      <c r="AH7" s="52">
        <f>HLOOKUP(I7,ElecAvoidedCostsWOCC!$A$5:$Q$50,T7+1,FALSE)</f>
        <v>0.2161772674846652</v>
      </c>
      <c r="AI7" s="44">
        <f t="shared" si="11"/>
        <v>0</v>
      </c>
      <c r="AJ7" s="44">
        <f t="shared" si="12"/>
        <v>61832.319109568845</v>
      </c>
      <c r="AK7" s="44">
        <f>HLOOKUP(I7,ElecAvoidedCostsWOCC!$A$5:$Q$50,G7+1,FALSE)*J7*L7</f>
        <v>0</v>
      </c>
      <c r="AL7" s="44">
        <f t="shared" si="13"/>
        <v>61832.319109568845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61832.319109568845</v>
      </c>
      <c r="AN7" s="48">
        <f t="shared" si="14"/>
        <v>136386.90602902957</v>
      </c>
      <c r="AO7" s="47">
        <f t="shared" si="15"/>
        <v>0.31338925054810063</v>
      </c>
      <c r="AP7" s="47">
        <f t="shared" si="16"/>
        <v>1.1192083760767249</v>
      </c>
    </row>
    <row r="8" spans="1:42" ht="13.5" customHeight="1">
      <c r="A8" s="53">
        <f>SUMIF('Program Costs'!D:D,C2,'Program Costs'!O:O)</f>
        <v>256696.18999999994</v>
      </c>
      <c r="B8" s="97" t="s">
        <v>15</v>
      </c>
      <c r="C8" s="61">
        <v>18230434</v>
      </c>
      <c r="D8" s="61" t="s">
        <v>51</v>
      </c>
      <c r="E8" s="38" t="s">
        <v>626</v>
      </c>
      <c r="F8" s="39" t="s">
        <v>627</v>
      </c>
      <c r="G8" s="39">
        <v>6</v>
      </c>
      <c r="H8" s="39"/>
      <c r="I8" s="40" t="s">
        <v>278</v>
      </c>
      <c r="J8" s="41">
        <v>41</v>
      </c>
      <c r="K8" s="41">
        <v>334</v>
      </c>
      <c r="L8" s="41"/>
      <c r="M8" s="42">
        <v>120</v>
      </c>
      <c r="N8" s="42">
        <v>120</v>
      </c>
      <c r="O8" s="43">
        <v>13694</v>
      </c>
      <c r="P8" s="44">
        <v>1025</v>
      </c>
      <c r="Q8" s="44">
        <v>4920</v>
      </c>
      <c r="R8" s="45">
        <v>15.4</v>
      </c>
      <c r="S8" s="46">
        <v>0</v>
      </c>
      <c r="T8" s="39">
        <f t="shared" si="0"/>
        <v>6</v>
      </c>
      <c r="U8" s="47">
        <f t="shared" si="1"/>
        <v>4.636726549158985E-2</v>
      </c>
      <c r="V8" s="48">
        <f t="shared" si="2"/>
        <v>0</v>
      </c>
      <c r="W8" s="49">
        <f t="shared" si="3"/>
        <v>7.7278775819316419E-3</v>
      </c>
      <c r="X8" s="44">
        <f t="shared" si="4"/>
        <v>1983.7167320682649</v>
      </c>
      <c r="Y8" s="44">
        <f t="shared" si="5"/>
        <v>3895</v>
      </c>
      <c r="Z8" s="44">
        <f t="shared" si="6"/>
        <v>10104.579531722446</v>
      </c>
      <c r="AA8" s="50">
        <f t="shared" si="7"/>
        <v>6903.7167320682647</v>
      </c>
      <c r="AB8" s="51">
        <f t="shared" si="8"/>
        <v>9446.180734525984</v>
      </c>
      <c r="AC8" s="44">
        <f t="shared" si="8"/>
        <v>6453.8812116184572</v>
      </c>
      <c r="AD8" s="44">
        <f t="shared" si="9"/>
        <v>3012.3824575001695</v>
      </c>
      <c r="AE8" s="44">
        <v>0</v>
      </c>
      <c r="AF8" s="52">
        <f>HLOOKUP(I8,ElecAvoidedCostsWOCC!$A$5:$Q$50,G8+1,FALSE)</f>
        <v>0.42167853068679217</v>
      </c>
      <c r="AG8" s="44">
        <f t="shared" si="10"/>
        <v>5774.4657992249322</v>
      </c>
      <c r="AH8" s="52">
        <f>HLOOKUP(I8,ElecAvoidedCostsWOCC!$A$5:$Q$50,T8+1,FALSE)</f>
        <v>0.42167853068679217</v>
      </c>
      <c r="AI8" s="44">
        <f t="shared" si="11"/>
        <v>0</v>
      </c>
      <c r="AJ8" s="44">
        <f t="shared" si="12"/>
        <v>5774.4657992249322</v>
      </c>
      <c r="AK8" s="44">
        <f>HLOOKUP(I8,ElecAvoidedCostsWOCC!$A$5:$Q$50,G8+1,FALSE)*J8*L8</f>
        <v>0</v>
      </c>
      <c r="AL8" s="44">
        <f t="shared" si="13"/>
        <v>5774.4657992249322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5774.4657992249322</v>
      </c>
      <c r="AN8" s="48">
        <f t="shared" si="14"/>
        <v>9364.2948366475957</v>
      </c>
      <c r="AO8" s="47">
        <f t="shared" si="15"/>
        <v>0.6113016425907607</v>
      </c>
      <c r="AP8" s="47">
        <f t="shared" si="16"/>
        <v>1.4509555614053959</v>
      </c>
    </row>
    <row r="9" spans="1:42" ht="13.5" customHeight="1">
      <c r="A9" s="36" t="s">
        <v>251</v>
      </c>
      <c r="B9" s="97" t="s">
        <v>15</v>
      </c>
      <c r="C9" s="61">
        <v>18230434</v>
      </c>
      <c r="D9" s="61" t="s">
        <v>51</v>
      </c>
      <c r="E9" s="38" t="s">
        <v>628</v>
      </c>
      <c r="F9" s="39" t="s">
        <v>627</v>
      </c>
      <c r="G9" s="39">
        <v>3</v>
      </c>
      <c r="H9" s="39"/>
      <c r="I9" s="40" t="s">
        <v>278</v>
      </c>
      <c r="J9" s="41">
        <v>322</v>
      </c>
      <c r="K9" s="41">
        <v>348</v>
      </c>
      <c r="L9" s="41"/>
      <c r="M9" s="42">
        <v>120</v>
      </c>
      <c r="N9" s="42">
        <v>120</v>
      </c>
      <c r="O9" s="43">
        <v>112056</v>
      </c>
      <c r="P9" s="44">
        <v>8050</v>
      </c>
      <c r="Q9" s="44">
        <v>38640</v>
      </c>
      <c r="R9" s="45">
        <v>37.78</v>
      </c>
      <c r="S9" s="46">
        <v>0</v>
      </c>
      <c r="T9" s="39">
        <f t="shared" si="0"/>
        <v>3</v>
      </c>
      <c r="U9" s="47">
        <f t="shared" si="1"/>
        <v>0.18970827741805141</v>
      </c>
      <c r="V9" s="48">
        <f t="shared" si="2"/>
        <v>0</v>
      </c>
      <c r="W9" s="49">
        <f t="shared" si="3"/>
        <v>6.3236092472683803E-2</v>
      </c>
      <c r="X9" s="44">
        <f t="shared" si="4"/>
        <v>16232.464008225608</v>
      </c>
      <c r="Y9" s="44">
        <f t="shared" si="5"/>
        <v>30590</v>
      </c>
      <c r="Z9" s="44">
        <f t="shared" si="6"/>
        <v>82684.297064896324</v>
      </c>
      <c r="AA9" s="50">
        <f t="shared" si="7"/>
        <v>54872.464008225608</v>
      </c>
      <c r="AB9" s="51">
        <f t="shared" si="8"/>
        <v>77296.715962322443</v>
      </c>
      <c r="AC9" s="44">
        <f t="shared" si="8"/>
        <v>51297.058996191088</v>
      </c>
      <c r="AD9" s="44">
        <f t="shared" si="9"/>
        <v>31942.731218762907</v>
      </c>
      <c r="AE9" s="44">
        <f t="shared" ref="AE9:AE24" si="17">-PV(ElecDiscountRate,T9,S9)*J9</f>
        <v>0</v>
      </c>
      <c r="AF9" s="52">
        <f>HLOOKUP(I9,ElecAvoidedCostsWOCC!$A$5:$Q$50,G9+1,FALSE)</f>
        <v>0.2161772674846652</v>
      </c>
      <c r="AG9" s="44">
        <f t="shared" si="10"/>
        <v>24223.959885261644</v>
      </c>
      <c r="AH9" s="52">
        <f>HLOOKUP(I9,ElecAvoidedCostsWOCC!$A$5:$Q$50,T9+1,FALSE)</f>
        <v>0.2161772674846652</v>
      </c>
      <c r="AI9" s="44">
        <f t="shared" si="11"/>
        <v>0</v>
      </c>
      <c r="AJ9" s="44">
        <f t="shared" si="12"/>
        <v>24223.959885261644</v>
      </c>
      <c r="AK9" s="44">
        <f>HLOOKUP(I9,ElecAvoidedCostsWOCC!$A$5:$Q$50,G9+1,FALSE)*J9*L9</f>
        <v>0</v>
      </c>
      <c r="AL9" s="44">
        <f t="shared" si="13"/>
        <v>24223.959885261644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24223.959885261644</v>
      </c>
      <c r="AN9" s="48">
        <f t="shared" si="14"/>
        <v>58589.087092550719</v>
      </c>
      <c r="AO9" s="47">
        <f t="shared" si="15"/>
        <v>0.31338925054810068</v>
      </c>
      <c r="AP9" s="47">
        <f t="shared" si="16"/>
        <v>1.1421529467586256</v>
      </c>
    </row>
    <row r="10" spans="1:42" ht="13.5" customHeight="1">
      <c r="A10" s="54">
        <f>SUM(O5:O999)</f>
        <v>1772026</v>
      </c>
      <c r="B10" s="97" t="s">
        <v>15</v>
      </c>
      <c r="C10" s="61">
        <v>18230434</v>
      </c>
      <c r="D10" s="61" t="s">
        <v>51</v>
      </c>
      <c r="E10" s="38" t="s">
        <v>629</v>
      </c>
      <c r="F10" s="39" t="s">
        <v>630</v>
      </c>
      <c r="G10" s="39">
        <v>14</v>
      </c>
      <c r="H10" s="39"/>
      <c r="I10" s="40" t="s">
        <v>279</v>
      </c>
      <c r="J10" s="41">
        <v>1</v>
      </c>
      <c r="K10" s="41">
        <v>142</v>
      </c>
      <c r="L10" s="41"/>
      <c r="M10" s="42">
        <v>25</v>
      </c>
      <c r="N10" s="42">
        <v>65.56</v>
      </c>
      <c r="O10" s="43">
        <v>142</v>
      </c>
      <c r="P10" s="44">
        <v>25</v>
      </c>
      <c r="Q10" s="44">
        <v>65.56</v>
      </c>
      <c r="R10" s="45">
        <v>17.059999999999999</v>
      </c>
      <c r="S10" s="46">
        <v>0</v>
      </c>
      <c r="T10" s="39">
        <f t="shared" si="0"/>
        <v>14</v>
      </c>
      <c r="U10" s="47">
        <f t="shared" si="1"/>
        <v>1.1218797015393679E-3</v>
      </c>
      <c r="V10" s="48">
        <f t="shared" si="2"/>
        <v>40.56</v>
      </c>
      <c r="W10" s="49">
        <f t="shared" si="3"/>
        <v>8.0134264395669138E-5</v>
      </c>
      <c r="X10" s="44">
        <f t="shared" si="4"/>
        <v>20.570160358820917</v>
      </c>
      <c r="Y10" s="44">
        <f t="shared" si="5"/>
        <v>40.56</v>
      </c>
      <c r="Z10" s="44">
        <f t="shared" si="6"/>
        <v>104.77948689240451</v>
      </c>
      <c r="AA10" s="50">
        <f t="shared" si="7"/>
        <v>86.130160358820916</v>
      </c>
      <c r="AB10" s="51">
        <f t="shared" si="8"/>
        <v>97.952217343558473</v>
      </c>
      <c r="AC10" s="44">
        <f t="shared" si="8"/>
        <v>80.518052125662251</v>
      </c>
      <c r="AD10" s="44">
        <f t="shared" si="9"/>
        <v>149.46647337894538</v>
      </c>
      <c r="AE10" s="44">
        <f t="shared" si="17"/>
        <v>0</v>
      </c>
      <c r="AF10" s="52">
        <f>HLOOKUP(I10,ElecAvoidedCostsWOCC!$A$5:$Q$50,G10+1,FALSE)</f>
        <v>1.0169996824506593</v>
      </c>
      <c r="AG10" s="44">
        <f t="shared" si="10"/>
        <v>144.41395490799363</v>
      </c>
      <c r="AH10" s="52">
        <f>HLOOKUP(I10,ElecAvoidedCostsWOCC!$A$5:$Q$50,T10+1,FALSE)</f>
        <v>1.0169996824506593</v>
      </c>
      <c r="AI10" s="44">
        <f t="shared" si="11"/>
        <v>0</v>
      </c>
      <c r="AJ10" s="44">
        <f t="shared" si="12"/>
        <v>144.41395490799363</v>
      </c>
      <c r="AK10" s="44">
        <f>HLOOKUP(I10,ElecAvoidedCostsWOCC!$A$5:$Q$50,G10+1,FALSE)*J10*L10</f>
        <v>0</v>
      </c>
      <c r="AL10" s="44">
        <f t="shared" si="13"/>
        <v>144.41395490799363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144.41395490799363</v>
      </c>
      <c r="AN10" s="48">
        <f t="shared" si="14"/>
        <v>308.32182377773836</v>
      </c>
      <c r="AO10" s="47">
        <f t="shared" si="15"/>
        <v>1.4743306361455284</v>
      </c>
      <c r="AP10" s="47">
        <f t="shared" si="16"/>
        <v>3.8292260634490907</v>
      </c>
    </row>
    <row r="11" spans="1:42" ht="13.5" customHeight="1">
      <c r="A11" s="36" t="s">
        <v>252</v>
      </c>
      <c r="B11" s="97" t="s">
        <v>15</v>
      </c>
      <c r="C11" s="61">
        <v>18230434</v>
      </c>
      <c r="D11" s="61" t="s">
        <v>51</v>
      </c>
      <c r="E11" s="38" t="s">
        <v>631</v>
      </c>
      <c r="F11" s="39" t="s">
        <v>630</v>
      </c>
      <c r="G11" s="39">
        <v>14</v>
      </c>
      <c r="H11" s="39"/>
      <c r="I11" s="40" t="s">
        <v>279</v>
      </c>
      <c r="J11" s="41">
        <v>535</v>
      </c>
      <c r="K11" s="41">
        <v>142</v>
      </c>
      <c r="L11" s="41"/>
      <c r="M11" s="42">
        <v>50</v>
      </c>
      <c r="N11" s="42">
        <v>65.56</v>
      </c>
      <c r="O11" s="43">
        <v>75970</v>
      </c>
      <c r="P11" s="44">
        <v>27475</v>
      </c>
      <c r="Q11" s="44">
        <v>35074.600000000202</v>
      </c>
      <c r="R11" s="45">
        <v>17.059999999999999</v>
      </c>
      <c r="S11" s="46">
        <v>0</v>
      </c>
      <c r="T11" s="39">
        <f t="shared" si="0"/>
        <v>14</v>
      </c>
      <c r="U11" s="47">
        <f t="shared" si="1"/>
        <v>0.60020564032356183</v>
      </c>
      <c r="V11" s="48">
        <f t="shared" si="2"/>
        <v>15.560000000000002</v>
      </c>
      <c r="W11" s="49">
        <f t="shared" si="3"/>
        <v>4.2871831451682989E-2</v>
      </c>
      <c r="X11" s="44">
        <f t="shared" si="4"/>
        <v>11005.035791969191</v>
      </c>
      <c r="Y11" s="44">
        <f t="shared" si="5"/>
        <v>7599.6000000002023</v>
      </c>
      <c r="Z11" s="44">
        <f t="shared" si="6"/>
        <v>56057.025487436411</v>
      </c>
      <c r="AA11" s="50">
        <f t="shared" si="7"/>
        <v>46079.635791969391</v>
      </c>
      <c r="AB11" s="51">
        <f t="shared" si="8"/>
        <v>52404.436278803783</v>
      </c>
      <c r="AC11" s="44">
        <f t="shared" si="8"/>
        <v>43077.157887229492</v>
      </c>
      <c r="AD11" s="44">
        <f t="shared" si="9"/>
        <v>79964.563257735776</v>
      </c>
      <c r="AE11" s="44">
        <f t="shared" si="17"/>
        <v>0</v>
      </c>
      <c r="AF11" s="52">
        <f>HLOOKUP(I11,ElecAvoidedCostsWOCC!$A$5:$Q$50,G11+1,FALSE)</f>
        <v>1.0169996824506593</v>
      </c>
      <c r="AG11" s="44">
        <f t="shared" si="10"/>
        <v>77261.465875776586</v>
      </c>
      <c r="AH11" s="52">
        <f>HLOOKUP(I11,ElecAvoidedCostsWOCC!$A$5:$Q$50,T11+1,FALSE)</f>
        <v>1.0169996824506593</v>
      </c>
      <c r="AI11" s="44">
        <f t="shared" si="11"/>
        <v>0</v>
      </c>
      <c r="AJ11" s="44">
        <f t="shared" si="12"/>
        <v>77261.465875776586</v>
      </c>
      <c r="AK11" s="44">
        <f>HLOOKUP(I11,ElecAvoidedCostsWOCC!$A$5:$Q$50,G11+1,FALSE)*J11*L11</f>
        <v>0</v>
      </c>
      <c r="AL11" s="44">
        <f t="shared" si="13"/>
        <v>77261.465875776586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77261.465875776586</v>
      </c>
      <c r="AN11" s="48">
        <f t="shared" si="14"/>
        <v>164952.17572109003</v>
      </c>
      <c r="AO11" s="47">
        <f t="shared" si="15"/>
        <v>1.4743306361455284</v>
      </c>
      <c r="AP11" s="47">
        <f t="shared" si="16"/>
        <v>3.8292260634490742</v>
      </c>
    </row>
    <row r="12" spans="1:42" ht="13.5" customHeight="1">
      <c r="A12" s="55">
        <f>SUM(P5:P1000)</f>
        <v>926131</v>
      </c>
      <c r="B12" s="97" t="s">
        <v>15</v>
      </c>
      <c r="C12" s="61">
        <v>18230434</v>
      </c>
      <c r="D12" s="61" t="s">
        <v>51</v>
      </c>
      <c r="E12" s="38" t="s">
        <v>632</v>
      </c>
      <c r="F12" s="39" t="s">
        <v>633</v>
      </c>
      <c r="G12" s="39">
        <v>14</v>
      </c>
      <c r="H12" s="39"/>
      <c r="I12" s="40" t="s">
        <v>279</v>
      </c>
      <c r="J12" s="41">
        <v>393</v>
      </c>
      <c r="K12" s="41">
        <v>142</v>
      </c>
      <c r="L12" s="41"/>
      <c r="M12" s="42">
        <v>50</v>
      </c>
      <c r="N12" s="42">
        <v>65.56</v>
      </c>
      <c r="O12" s="43">
        <v>55806</v>
      </c>
      <c r="P12" s="44">
        <v>20100</v>
      </c>
      <c r="Q12" s="44">
        <v>25765.0800000001</v>
      </c>
      <c r="R12" s="45">
        <v>17.059999999999999</v>
      </c>
      <c r="S12" s="46">
        <v>0</v>
      </c>
      <c r="T12" s="39">
        <f t="shared" si="0"/>
        <v>14</v>
      </c>
      <c r="U12" s="47">
        <f t="shared" si="1"/>
        <v>0.4408987227049716</v>
      </c>
      <c r="V12" s="48">
        <f t="shared" si="2"/>
        <v>15.560000000000002</v>
      </c>
      <c r="W12" s="49">
        <f t="shared" si="3"/>
        <v>3.1492765907497972E-2</v>
      </c>
      <c r="X12" s="44">
        <f t="shared" si="4"/>
        <v>8084.0730210166203</v>
      </c>
      <c r="Y12" s="44">
        <f t="shared" si="5"/>
        <v>5665.0800000001</v>
      </c>
      <c r="Z12" s="44">
        <f t="shared" si="6"/>
        <v>41178.338348714969</v>
      </c>
      <c r="AA12" s="50">
        <f t="shared" si="7"/>
        <v>33849.153021016718</v>
      </c>
      <c r="AB12" s="51">
        <f t="shared" si="8"/>
        <v>38495.221416018481</v>
      </c>
      <c r="AC12" s="44">
        <f t="shared" si="8"/>
        <v>31643.594485385354</v>
      </c>
      <c r="AD12" s="44">
        <f t="shared" si="9"/>
        <v>58740.324037925537</v>
      </c>
      <c r="AE12" s="44">
        <f t="shared" si="17"/>
        <v>0</v>
      </c>
      <c r="AF12" s="52">
        <f>HLOOKUP(I12,ElecAvoidedCostsWOCC!$A$5:$Q$50,G12+1,FALSE)</f>
        <v>1.0169996824506593</v>
      </c>
      <c r="AG12" s="44">
        <f t="shared" si="10"/>
        <v>56754.684278841494</v>
      </c>
      <c r="AH12" s="52">
        <f>HLOOKUP(I12,ElecAvoidedCostsWOCC!$A$5:$Q$50,T12+1,FALSE)</f>
        <v>1.0169996824506593</v>
      </c>
      <c r="AI12" s="44">
        <f t="shared" si="11"/>
        <v>0</v>
      </c>
      <c r="AJ12" s="44">
        <f t="shared" si="12"/>
        <v>56754.684278841494</v>
      </c>
      <c r="AK12" s="44">
        <f>HLOOKUP(I12,ElecAvoidedCostsWOCC!$A$5:$Q$50,G12+1,FALSE)*J12*L12</f>
        <v>0</v>
      </c>
      <c r="AL12" s="44">
        <f t="shared" si="13"/>
        <v>56754.684278841494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56754.684278841494</v>
      </c>
      <c r="AN12" s="48">
        <f t="shared" si="14"/>
        <v>121170.47674465118</v>
      </c>
      <c r="AO12" s="47">
        <f t="shared" si="15"/>
        <v>1.4743306361455284</v>
      </c>
      <c r="AP12" s="47">
        <f t="shared" si="16"/>
        <v>3.82922606344908</v>
      </c>
    </row>
    <row r="13" spans="1:42" ht="13.5" customHeight="1">
      <c r="A13" s="56" t="s">
        <v>255</v>
      </c>
      <c r="B13" s="97" t="s">
        <v>15</v>
      </c>
      <c r="C13" s="61">
        <v>18230434</v>
      </c>
      <c r="D13" s="61" t="s">
        <v>51</v>
      </c>
      <c r="E13" s="38" t="s">
        <v>634</v>
      </c>
      <c r="F13" s="39" t="s">
        <v>635</v>
      </c>
      <c r="G13" s="39"/>
      <c r="H13" s="39"/>
      <c r="I13" s="40" t="s">
        <v>279</v>
      </c>
      <c r="J13" s="41">
        <v>1</v>
      </c>
      <c r="K13" s="41">
        <v>0</v>
      </c>
      <c r="L13" s="41"/>
      <c r="M13" s="42">
        <v>0</v>
      </c>
      <c r="N13" s="42">
        <v>0</v>
      </c>
      <c r="O13" s="43">
        <v>0</v>
      </c>
      <c r="P13" s="44">
        <v>150</v>
      </c>
      <c r="Q13" s="44">
        <v>0</v>
      </c>
      <c r="R13" s="45">
        <v>0</v>
      </c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-150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str">
        <f>HLOOKUP(I13,ElecAvoidedCostsWOCC!$A$5:$Q$50,G13+1,FALSE)</f>
        <v>Res Water Heat</v>
      </c>
      <c r="AG13" s="44" t="e">
        <f t="shared" si="10"/>
        <v>#VALUE!</v>
      </c>
      <c r="AH13" s="52" t="str">
        <f>HLOOKUP(I13,ElecAvoidedCostsWOCC!$A$5:$Q$50,T13+1,FALSE)</f>
        <v>Res Water Heat</v>
      </c>
      <c r="AI13" s="44" t="e">
        <f t="shared" si="11"/>
        <v>#VALUE!</v>
      </c>
      <c r="AJ13" s="44" t="e">
        <f t="shared" si="12"/>
        <v>#VALUE!</v>
      </c>
      <c r="AK13" s="44" t="e">
        <f>HLOOKUP(I13,ElecAvoidedCostsWOCC!$A$5:$Q$50,G13+1,FALSE)*J13*L13</f>
        <v>#VALUE!</v>
      </c>
      <c r="AL13" s="44" t="e">
        <f t="shared" si="13"/>
        <v>#VALUE!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134581.20999999146</v>
      </c>
      <c r="B14" s="97" t="s">
        <v>15</v>
      </c>
      <c r="C14" s="61">
        <v>18230434</v>
      </c>
      <c r="D14" s="61" t="s">
        <v>51</v>
      </c>
      <c r="E14" s="38" t="s">
        <v>636</v>
      </c>
      <c r="F14" s="39" t="s">
        <v>637</v>
      </c>
      <c r="G14" s="39">
        <v>12</v>
      </c>
      <c r="H14" s="39"/>
      <c r="I14" s="40" t="s">
        <v>277</v>
      </c>
      <c r="J14" s="41">
        <v>4</v>
      </c>
      <c r="K14" s="41">
        <v>192</v>
      </c>
      <c r="L14" s="41"/>
      <c r="M14" s="42">
        <v>100</v>
      </c>
      <c r="N14" s="42">
        <v>386.45</v>
      </c>
      <c r="O14" s="43">
        <v>768</v>
      </c>
      <c r="P14" s="44">
        <v>400</v>
      </c>
      <c r="Q14" s="44">
        <v>1545.8</v>
      </c>
      <c r="R14" s="45">
        <v>-0.24</v>
      </c>
      <c r="S14" s="46">
        <v>0</v>
      </c>
      <c r="T14" s="39">
        <f t="shared" si="0"/>
        <v>12</v>
      </c>
      <c r="U14" s="47">
        <f t="shared" si="1"/>
        <v>5.2008266244400478E-3</v>
      </c>
      <c r="V14" s="48">
        <f t="shared" si="2"/>
        <v>286.45</v>
      </c>
      <c r="W14" s="49">
        <f t="shared" si="3"/>
        <v>4.3340221870333734E-4</v>
      </c>
      <c r="X14" s="44">
        <f t="shared" si="4"/>
        <v>111.25269827869342</v>
      </c>
      <c r="Y14" s="44">
        <f t="shared" si="5"/>
        <v>1145.8</v>
      </c>
      <c r="Z14" s="44">
        <f t="shared" si="6"/>
        <v>566.69468967159628</v>
      </c>
      <c r="AA14" s="50">
        <f t="shared" si="7"/>
        <v>1657.0526982786935</v>
      </c>
      <c r="AB14" s="51">
        <f t="shared" si="8"/>
        <v>529.76973887220367</v>
      </c>
      <c r="AC14" s="44">
        <f t="shared" si="8"/>
        <v>1549.0817035418279</v>
      </c>
      <c r="AD14" s="44">
        <f t="shared" si="9"/>
        <v>-7.6371848636414272</v>
      </c>
      <c r="AE14" s="44">
        <f t="shared" si="17"/>
        <v>0</v>
      </c>
      <c r="AF14" s="52">
        <f>HLOOKUP(I14,ElecAvoidedCostsWOCC!$A$5:$Q$50,G14+1,FALSE)</f>
        <v>0.87531038854853971</v>
      </c>
      <c r="AG14" s="44">
        <f t="shared" si="10"/>
        <v>672.23837840527847</v>
      </c>
      <c r="AH14" s="52">
        <f>HLOOKUP(I14,ElecAvoidedCostsWOCC!$A$5:$Q$50,T14+1,FALSE)</f>
        <v>0.87531038854853971</v>
      </c>
      <c r="AI14" s="44">
        <f t="shared" si="11"/>
        <v>0</v>
      </c>
      <c r="AJ14" s="44">
        <f t="shared" si="12"/>
        <v>672.23837840527847</v>
      </c>
      <c r="AK14" s="44">
        <f>HLOOKUP(I14,ElecAvoidedCostsWOCC!$A$5:$Q$50,G14+1,FALSE)*J14*L14</f>
        <v>0</v>
      </c>
      <c r="AL14" s="44">
        <f t="shared" si="13"/>
        <v>672.23837840527847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672.23837840527847</v>
      </c>
      <c r="AN14" s="48">
        <f t="shared" si="14"/>
        <v>731.82503138216498</v>
      </c>
      <c r="AO14" s="47">
        <f t="shared" si="15"/>
        <v>1.2689255898918803</v>
      </c>
      <c r="AP14" s="47">
        <f t="shared" si="16"/>
        <v>0.47242506945173823</v>
      </c>
    </row>
    <row r="15" spans="1:42" ht="13.5" customHeight="1">
      <c r="A15" s="57" t="s">
        <v>258</v>
      </c>
      <c r="B15" s="97" t="s">
        <v>15</v>
      </c>
      <c r="C15" s="61">
        <v>18230434</v>
      </c>
      <c r="D15" s="61" t="s">
        <v>51</v>
      </c>
      <c r="E15" s="38" t="s">
        <v>638</v>
      </c>
      <c r="F15" s="39" t="s">
        <v>639</v>
      </c>
      <c r="G15" s="39">
        <v>12</v>
      </c>
      <c r="H15" s="39"/>
      <c r="I15" s="40" t="s">
        <v>277</v>
      </c>
      <c r="J15" s="41">
        <v>114</v>
      </c>
      <c r="K15" s="41">
        <v>238</v>
      </c>
      <c r="L15" s="41"/>
      <c r="M15" s="42">
        <v>100</v>
      </c>
      <c r="N15" s="42">
        <v>386.45</v>
      </c>
      <c r="O15" s="43">
        <v>27132</v>
      </c>
      <c r="P15" s="44">
        <v>11450</v>
      </c>
      <c r="Q15" s="44">
        <v>44055.3</v>
      </c>
      <c r="R15" s="45">
        <v>3.91</v>
      </c>
      <c r="S15" s="46">
        <v>0</v>
      </c>
      <c r="T15" s="39">
        <f t="shared" si="0"/>
        <v>12</v>
      </c>
      <c r="U15" s="47">
        <f t="shared" si="1"/>
        <v>0.18373545309154604</v>
      </c>
      <c r="V15" s="48">
        <f t="shared" si="2"/>
        <v>286.45</v>
      </c>
      <c r="W15" s="49">
        <f t="shared" si="3"/>
        <v>1.5311287757628838E-2</v>
      </c>
      <c r="X15" s="44">
        <f t="shared" si="4"/>
        <v>3930.3492313769652</v>
      </c>
      <c r="Y15" s="44">
        <f t="shared" si="5"/>
        <v>32605.300000000003</v>
      </c>
      <c r="Z15" s="44">
        <f t="shared" si="6"/>
        <v>20020.260833554359</v>
      </c>
      <c r="AA15" s="50">
        <f t="shared" si="7"/>
        <v>47985.64923137697</v>
      </c>
      <c r="AB15" s="51">
        <f t="shared" si="8"/>
        <v>18715.771556094565</v>
      </c>
      <c r="AC15" s="44">
        <f t="shared" si="8"/>
        <v>44858.978434492819</v>
      </c>
      <c r="AD15" s="44">
        <f t="shared" si="9"/>
        <v>3546.0403969995104</v>
      </c>
      <c r="AE15" s="44">
        <f t="shared" si="17"/>
        <v>0</v>
      </c>
      <c r="AF15" s="52">
        <f>HLOOKUP(I15,ElecAvoidedCostsWOCC!$A$5:$Q$50,G15+1,FALSE)</f>
        <v>0.87531038854853971</v>
      </c>
      <c r="AG15" s="44">
        <f t="shared" si="10"/>
        <v>23748.921462098981</v>
      </c>
      <c r="AH15" s="52">
        <f>HLOOKUP(I15,ElecAvoidedCostsWOCC!$A$5:$Q$50,T15+1,FALSE)</f>
        <v>0.87531038854853971</v>
      </c>
      <c r="AI15" s="44">
        <f t="shared" si="11"/>
        <v>0</v>
      </c>
      <c r="AJ15" s="44">
        <f t="shared" si="12"/>
        <v>23748.921462098981</v>
      </c>
      <c r="AK15" s="44">
        <f>HLOOKUP(I15,ElecAvoidedCostsWOCC!$A$5:$Q$50,G15+1,FALSE)*J15*L15</f>
        <v>0</v>
      </c>
      <c r="AL15" s="44">
        <f t="shared" si="13"/>
        <v>23748.921462098981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23748.921462098981</v>
      </c>
      <c r="AN15" s="48">
        <f t="shared" si="14"/>
        <v>29669.854005308389</v>
      </c>
      <c r="AO15" s="47">
        <f t="shared" si="15"/>
        <v>1.2689255898918808</v>
      </c>
      <c r="AP15" s="47">
        <f t="shared" si="16"/>
        <v>0.66140280141766983</v>
      </c>
    </row>
    <row r="16" spans="1:42" ht="13.5" customHeight="1">
      <c r="A16" s="54">
        <f>SUM(U5:U999)</f>
        <v>10.826714732176615</v>
      </c>
      <c r="B16" s="97" t="s">
        <v>15</v>
      </c>
      <c r="C16" s="61">
        <v>18230434</v>
      </c>
      <c r="D16" s="61" t="s">
        <v>51</v>
      </c>
      <c r="E16" s="38" t="s">
        <v>640</v>
      </c>
      <c r="F16" s="39" t="s">
        <v>641</v>
      </c>
      <c r="G16" s="39"/>
      <c r="H16" s="39"/>
      <c r="I16" s="40" t="s">
        <v>277</v>
      </c>
      <c r="J16" s="41">
        <v>8</v>
      </c>
      <c r="K16" s="41">
        <v>0</v>
      </c>
      <c r="L16" s="41"/>
      <c r="M16" s="42">
        <v>0</v>
      </c>
      <c r="N16" s="42">
        <v>0</v>
      </c>
      <c r="O16" s="43">
        <v>0</v>
      </c>
      <c r="P16" s="44">
        <v>250</v>
      </c>
      <c r="Q16" s="44">
        <v>0</v>
      </c>
      <c r="R16" s="45">
        <v>0</v>
      </c>
      <c r="S16" s="46">
        <v>0</v>
      </c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-250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str">
        <f>HLOOKUP(I16,ElecAvoidedCostsWOCC!$A$5:$Q$50,G16+1,FALSE)</f>
        <v>Res Plug Load</v>
      </c>
      <c r="AG16" s="44" t="e">
        <f t="shared" si="10"/>
        <v>#VALUE!</v>
      </c>
      <c r="AH16" s="52" t="str">
        <f>HLOOKUP(I16,ElecAvoidedCostsWOCC!$A$5:$Q$50,T16+1,FALSE)</f>
        <v>Res Plug Load</v>
      </c>
      <c r="AI16" s="44" t="e">
        <f t="shared" si="11"/>
        <v>#VALUE!</v>
      </c>
      <c r="AJ16" s="44" t="e">
        <f t="shared" si="12"/>
        <v>#VALUE!</v>
      </c>
      <c r="AK16" s="44" t="e">
        <f>HLOOKUP(I16,ElecAvoidedCostsWOCC!$A$5:$Q$50,G16+1,FALSE)*J16*L16</f>
        <v>#VALUE!</v>
      </c>
      <c r="AL16" s="44" t="e">
        <f t="shared" si="13"/>
        <v>#VALUE!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97" t="s">
        <v>15</v>
      </c>
      <c r="C17" s="61">
        <v>18230434</v>
      </c>
      <c r="D17" s="61" t="s">
        <v>51</v>
      </c>
      <c r="E17" s="38" t="s">
        <v>642</v>
      </c>
      <c r="F17" s="39" t="s">
        <v>643</v>
      </c>
      <c r="G17" s="39">
        <v>12</v>
      </c>
      <c r="H17" s="39"/>
      <c r="I17" s="40" t="s">
        <v>277</v>
      </c>
      <c r="J17" s="41">
        <v>702</v>
      </c>
      <c r="K17" s="41">
        <v>68</v>
      </c>
      <c r="L17" s="41"/>
      <c r="M17" s="42">
        <v>25</v>
      </c>
      <c r="N17" s="42">
        <v>20.440000000000001</v>
      </c>
      <c r="O17" s="43">
        <v>47736</v>
      </c>
      <c r="P17" s="44">
        <v>18025</v>
      </c>
      <c r="Q17" s="44">
        <v>14348.880000000099</v>
      </c>
      <c r="R17" s="45">
        <v>-0.08</v>
      </c>
      <c r="S17" s="46">
        <v>0</v>
      </c>
      <c r="T17" s="39">
        <f t="shared" si="0"/>
        <v>12</v>
      </c>
      <c r="U17" s="47">
        <f t="shared" si="1"/>
        <v>0.32326387987535171</v>
      </c>
      <c r="V17" s="48">
        <f t="shared" si="2"/>
        <v>-4.5599999999999987</v>
      </c>
      <c r="W17" s="49">
        <f t="shared" si="3"/>
        <v>2.693865665627931E-2</v>
      </c>
      <c r="X17" s="44">
        <f t="shared" si="4"/>
        <v>6915.0505273850367</v>
      </c>
      <c r="Y17" s="44">
        <f t="shared" si="5"/>
        <v>-3676.1199999999008</v>
      </c>
      <c r="Z17" s="44">
        <f t="shared" si="6"/>
        <v>35223.61680490015</v>
      </c>
      <c r="AA17" s="50">
        <f t="shared" si="7"/>
        <v>21263.930527385135</v>
      </c>
      <c r="AB17" s="51">
        <f t="shared" si="8"/>
        <v>32928.500331775402</v>
      </c>
      <c r="AC17" s="44">
        <f t="shared" si="8"/>
        <v>19878.405653346857</v>
      </c>
      <c r="AD17" s="44">
        <f t="shared" si="9"/>
        <v>-446.7753145230235</v>
      </c>
      <c r="AE17" s="44">
        <f t="shared" si="17"/>
        <v>0</v>
      </c>
      <c r="AF17" s="52">
        <f>HLOOKUP(I17,ElecAvoidedCostsWOCC!$A$5:$Q$50,G17+1,FALSE)</f>
        <v>0.87531038854853971</v>
      </c>
      <c r="AG17" s="44">
        <f t="shared" si="10"/>
        <v>41783.816707753089</v>
      </c>
      <c r="AH17" s="52">
        <f>HLOOKUP(I17,ElecAvoidedCostsWOCC!$A$5:$Q$50,T17+1,FALSE)</f>
        <v>0.87531038854853971</v>
      </c>
      <c r="AI17" s="44">
        <f t="shared" si="11"/>
        <v>0</v>
      </c>
      <c r="AJ17" s="44">
        <f t="shared" si="12"/>
        <v>41783.816707753089</v>
      </c>
      <c r="AK17" s="44">
        <f>HLOOKUP(I17,ElecAvoidedCostsWOCC!$A$5:$Q$50,G17+1,FALSE)*J17*L17</f>
        <v>0</v>
      </c>
      <c r="AL17" s="44">
        <f t="shared" si="13"/>
        <v>41783.816707753089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41783.816707753089</v>
      </c>
      <c r="AN17" s="48">
        <f t="shared" si="14"/>
        <v>45515.423064005379</v>
      </c>
      <c r="AO17" s="47">
        <f t="shared" si="15"/>
        <v>1.2689255898918805</v>
      </c>
      <c r="AP17" s="47">
        <f t="shared" si="16"/>
        <v>2.2896918323196664</v>
      </c>
    </row>
    <row r="18" spans="1:42" ht="13.5" customHeight="1">
      <c r="A18" s="59">
        <f>A6+A8</f>
        <v>1307549.1199999999</v>
      </c>
      <c r="B18" s="97" t="s">
        <v>15</v>
      </c>
      <c r="C18" s="61">
        <v>18230434</v>
      </c>
      <c r="D18" s="61" t="s">
        <v>51</v>
      </c>
      <c r="E18" s="38" t="s">
        <v>644</v>
      </c>
      <c r="F18" s="39" t="s">
        <v>643</v>
      </c>
      <c r="G18" s="39">
        <v>12</v>
      </c>
      <c r="H18" s="39"/>
      <c r="I18" s="40" t="s">
        <v>277</v>
      </c>
      <c r="J18" s="41">
        <v>4252</v>
      </c>
      <c r="K18" s="41">
        <v>68</v>
      </c>
      <c r="L18" s="41"/>
      <c r="M18" s="42">
        <v>50</v>
      </c>
      <c r="N18" s="42">
        <v>100</v>
      </c>
      <c r="O18" s="43">
        <v>289136</v>
      </c>
      <c r="P18" s="44">
        <v>212453</v>
      </c>
      <c r="Q18" s="44">
        <v>425200</v>
      </c>
      <c r="R18" s="45">
        <v>-0.08</v>
      </c>
      <c r="S18" s="46">
        <v>0</v>
      </c>
      <c r="T18" s="39">
        <f t="shared" si="0"/>
        <v>12</v>
      </c>
      <c r="U18" s="47">
        <f t="shared" si="1"/>
        <v>1.9580028735470023</v>
      </c>
      <c r="V18" s="48">
        <f t="shared" si="2"/>
        <v>50</v>
      </c>
      <c r="W18" s="49">
        <f t="shared" si="3"/>
        <v>0.16316690612891685</v>
      </c>
      <c r="X18" s="44">
        <f t="shared" si="4"/>
        <v>41884.323137380597</v>
      </c>
      <c r="Y18" s="44">
        <f t="shared" si="5"/>
        <v>212747</v>
      </c>
      <c r="Z18" s="44">
        <f t="shared" si="6"/>
        <v>213348.7445219878</v>
      </c>
      <c r="AA18" s="50">
        <f t="shared" si="7"/>
        <v>467084.32313738059</v>
      </c>
      <c r="AB18" s="51">
        <f t="shared" si="8"/>
        <v>199447.26981582478</v>
      </c>
      <c r="AC18" s="44">
        <f t="shared" si="8"/>
        <v>436649.82998726796</v>
      </c>
      <c r="AD18" s="44">
        <f t="shared" si="9"/>
        <v>-2706.1091700169459</v>
      </c>
      <c r="AE18" s="44">
        <f t="shared" si="17"/>
        <v>0</v>
      </c>
      <c r="AF18" s="52">
        <f>HLOOKUP(I18,ElecAvoidedCostsWOCC!$A$5:$Q$50,G18+1,FALSE)</f>
        <v>0.87531038854853971</v>
      </c>
      <c r="AG18" s="44">
        <f t="shared" si="10"/>
        <v>253083.74450337057</v>
      </c>
      <c r="AH18" s="52">
        <f>HLOOKUP(I18,ElecAvoidedCostsWOCC!$A$5:$Q$50,T18+1,FALSE)</f>
        <v>0.87531038854853971</v>
      </c>
      <c r="AI18" s="44">
        <f t="shared" si="11"/>
        <v>0</v>
      </c>
      <c r="AJ18" s="44">
        <f t="shared" si="12"/>
        <v>253083.74450337057</v>
      </c>
      <c r="AK18" s="44">
        <f>HLOOKUP(I18,ElecAvoidedCostsWOCC!$A$5:$Q$50,G18+1,FALSE)*J18*L18</f>
        <v>0</v>
      </c>
      <c r="AL18" s="44">
        <f t="shared" si="13"/>
        <v>253083.74450337057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253083.74450337057</v>
      </c>
      <c r="AN18" s="48">
        <f t="shared" si="14"/>
        <v>275686.00978369068</v>
      </c>
      <c r="AO18" s="47">
        <f t="shared" si="15"/>
        <v>1.2689255898918808</v>
      </c>
      <c r="AP18" s="47">
        <f t="shared" si="16"/>
        <v>0.63136635090807036</v>
      </c>
    </row>
    <row r="19" spans="1:42" ht="13.5" customHeight="1">
      <c r="A19" s="58" t="s">
        <v>231</v>
      </c>
      <c r="B19" s="97" t="s">
        <v>15</v>
      </c>
      <c r="C19" s="61">
        <v>18230434</v>
      </c>
      <c r="D19" s="61" t="s">
        <v>51</v>
      </c>
      <c r="E19" s="38" t="s">
        <v>645</v>
      </c>
      <c r="F19" s="39" t="s">
        <v>646</v>
      </c>
      <c r="G19" s="39">
        <v>12</v>
      </c>
      <c r="H19" s="39"/>
      <c r="I19" s="40" t="s">
        <v>277</v>
      </c>
      <c r="J19" s="41">
        <v>1</v>
      </c>
      <c r="K19" s="41">
        <v>118</v>
      </c>
      <c r="L19" s="41"/>
      <c r="M19" s="42">
        <v>25</v>
      </c>
      <c r="N19" s="42">
        <v>184.88</v>
      </c>
      <c r="O19" s="43">
        <v>118</v>
      </c>
      <c r="P19" s="44">
        <v>25</v>
      </c>
      <c r="Q19" s="44">
        <v>184.88</v>
      </c>
      <c r="R19" s="45">
        <v>4.46</v>
      </c>
      <c r="S19" s="46">
        <v>0</v>
      </c>
      <c r="T19" s="39">
        <f t="shared" si="0"/>
        <v>12</v>
      </c>
      <c r="U19" s="47">
        <f t="shared" si="1"/>
        <v>7.9908534073427819E-4</v>
      </c>
      <c r="V19" s="48">
        <f t="shared" si="2"/>
        <v>159.88</v>
      </c>
      <c r="W19" s="49">
        <f t="shared" si="3"/>
        <v>6.6590445061189845E-5</v>
      </c>
      <c r="X19" s="44">
        <f t="shared" si="4"/>
        <v>17.093513537611745</v>
      </c>
      <c r="Y19" s="44">
        <f t="shared" si="5"/>
        <v>159.88</v>
      </c>
      <c r="Z19" s="44">
        <f t="shared" si="6"/>
        <v>87.070277840167108</v>
      </c>
      <c r="AA19" s="50">
        <f t="shared" si="7"/>
        <v>201.97351353761175</v>
      </c>
      <c r="AB19" s="51">
        <f t="shared" si="8"/>
        <v>81.396913003802098</v>
      </c>
      <c r="AC19" s="44">
        <f t="shared" si="8"/>
        <v>188.8132313149591</v>
      </c>
      <c r="AD19" s="44">
        <f t="shared" si="9"/>
        <v>35.481088012334133</v>
      </c>
      <c r="AE19" s="44">
        <f t="shared" si="17"/>
        <v>0</v>
      </c>
      <c r="AF19" s="52">
        <f>HLOOKUP(I19,ElecAvoidedCostsWOCC!$A$5:$Q$50,G19+1,FALSE)</f>
        <v>0.87531038854853971</v>
      </c>
      <c r="AG19" s="44">
        <f t="shared" si="10"/>
        <v>103.28662584872768</v>
      </c>
      <c r="AH19" s="52">
        <f>HLOOKUP(I19,ElecAvoidedCostsWOCC!$A$5:$Q$50,T19+1,FALSE)</f>
        <v>0.87531038854853971</v>
      </c>
      <c r="AI19" s="44">
        <f t="shared" si="11"/>
        <v>0</v>
      </c>
      <c r="AJ19" s="44">
        <f t="shared" si="12"/>
        <v>103.28662584872768</v>
      </c>
      <c r="AK19" s="44">
        <f>HLOOKUP(I19,ElecAvoidedCostsWOCC!$A$5:$Q$50,G19+1,FALSE)*J19*L19</f>
        <v>0</v>
      </c>
      <c r="AL19" s="44">
        <f t="shared" si="13"/>
        <v>103.28662584872768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103.28662584872768</v>
      </c>
      <c r="AN19" s="48">
        <f t="shared" si="14"/>
        <v>149.0963764459346</v>
      </c>
      <c r="AO19" s="47">
        <f t="shared" si="15"/>
        <v>1.2689255898918808</v>
      </c>
      <c r="AP19" s="47">
        <f t="shared" si="16"/>
        <v>0.78965004416044937</v>
      </c>
    </row>
    <row r="20" spans="1:42" ht="13.5" customHeight="1">
      <c r="A20" s="59">
        <f>A8+SUM(Q5:Q906)</f>
        <v>1317408.3999999915</v>
      </c>
      <c r="B20" s="97" t="s">
        <v>15</v>
      </c>
      <c r="C20" s="61">
        <v>18230434</v>
      </c>
      <c r="D20" s="61" t="s">
        <v>51</v>
      </c>
      <c r="E20" s="38" t="s">
        <v>647</v>
      </c>
      <c r="F20" s="39" t="s">
        <v>646</v>
      </c>
      <c r="G20" s="39">
        <v>12</v>
      </c>
      <c r="H20" s="39"/>
      <c r="I20" s="40" t="s">
        <v>277</v>
      </c>
      <c r="J20" s="41">
        <v>35</v>
      </c>
      <c r="K20" s="41">
        <v>118</v>
      </c>
      <c r="L20" s="41"/>
      <c r="M20" s="42">
        <v>50</v>
      </c>
      <c r="N20" s="42">
        <v>184.88</v>
      </c>
      <c r="O20" s="43">
        <v>4130</v>
      </c>
      <c r="P20" s="44">
        <v>1750</v>
      </c>
      <c r="Q20" s="44">
        <v>6470.8</v>
      </c>
      <c r="R20" s="45">
        <v>4.46</v>
      </c>
      <c r="S20" s="46">
        <v>0</v>
      </c>
      <c r="T20" s="39">
        <f t="shared" si="0"/>
        <v>12</v>
      </c>
      <c r="U20" s="47">
        <f t="shared" si="1"/>
        <v>2.7967986925699739E-2</v>
      </c>
      <c r="V20" s="48">
        <f t="shared" si="2"/>
        <v>134.88</v>
      </c>
      <c r="W20" s="49">
        <f t="shared" si="3"/>
        <v>2.3306655771416448E-3</v>
      </c>
      <c r="X20" s="44">
        <f t="shared" si="4"/>
        <v>598.2729738164112</v>
      </c>
      <c r="Y20" s="44">
        <f t="shared" si="5"/>
        <v>4720.8</v>
      </c>
      <c r="Z20" s="44">
        <f t="shared" si="6"/>
        <v>3047.4597244058496</v>
      </c>
      <c r="AA20" s="50">
        <f t="shared" si="7"/>
        <v>7069.0729738164118</v>
      </c>
      <c r="AB20" s="51">
        <f t="shared" si="8"/>
        <v>2848.8919551330741</v>
      </c>
      <c r="AC20" s="44">
        <f t="shared" si="8"/>
        <v>6608.4630960235681</v>
      </c>
      <c r="AD20" s="44">
        <f t="shared" si="9"/>
        <v>1241.8380804316946</v>
      </c>
      <c r="AE20" s="44">
        <f t="shared" si="17"/>
        <v>0</v>
      </c>
      <c r="AF20" s="52">
        <f>HLOOKUP(I20,ElecAvoidedCostsWOCC!$A$5:$Q$50,G20+1,FALSE)</f>
        <v>0.87531038854853971</v>
      </c>
      <c r="AG20" s="44">
        <f t="shared" si="10"/>
        <v>3615.0319047054686</v>
      </c>
      <c r="AH20" s="52">
        <f>HLOOKUP(I20,ElecAvoidedCostsWOCC!$A$5:$Q$50,T20+1,FALSE)</f>
        <v>0.87531038854853971</v>
      </c>
      <c r="AI20" s="44">
        <f t="shared" si="11"/>
        <v>0</v>
      </c>
      <c r="AJ20" s="44">
        <f t="shared" si="12"/>
        <v>3615.0319047054686</v>
      </c>
      <c r="AK20" s="44">
        <f>HLOOKUP(I20,ElecAvoidedCostsWOCC!$A$5:$Q$50,G20+1,FALSE)*J20*L20</f>
        <v>0</v>
      </c>
      <c r="AL20" s="44">
        <f t="shared" si="13"/>
        <v>3615.0319047054686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3615.0319047054691</v>
      </c>
      <c r="AN20" s="48">
        <f t="shared" si="14"/>
        <v>5218.3731756077113</v>
      </c>
      <c r="AO20" s="47">
        <f t="shared" si="15"/>
        <v>1.2689255898918805</v>
      </c>
      <c r="AP20" s="47">
        <f t="shared" si="16"/>
        <v>0.78965004416044948</v>
      </c>
    </row>
    <row r="21" spans="1:42" ht="13.5" customHeight="1">
      <c r="A21" s="58" t="s">
        <v>245</v>
      </c>
      <c r="B21" s="97" t="s">
        <v>15</v>
      </c>
      <c r="C21" s="61">
        <v>18230434</v>
      </c>
      <c r="D21" s="61" t="s">
        <v>51</v>
      </c>
      <c r="E21" s="38" t="s">
        <v>648</v>
      </c>
      <c r="F21" s="39" t="s">
        <v>649</v>
      </c>
      <c r="G21" s="39">
        <v>14</v>
      </c>
      <c r="H21" s="39"/>
      <c r="I21" s="40" t="s">
        <v>279</v>
      </c>
      <c r="J21" s="41">
        <v>739</v>
      </c>
      <c r="K21" s="41">
        <v>26</v>
      </c>
      <c r="L21" s="41"/>
      <c r="M21" s="42">
        <v>25</v>
      </c>
      <c r="N21" s="42">
        <v>0.01</v>
      </c>
      <c r="O21" s="43">
        <v>19214</v>
      </c>
      <c r="P21" s="44">
        <v>18551</v>
      </c>
      <c r="Q21" s="44">
        <v>7.3899999999998904</v>
      </c>
      <c r="R21" s="45">
        <v>7.49</v>
      </c>
      <c r="S21" s="46">
        <v>0</v>
      </c>
      <c r="T21" s="39">
        <f t="shared" si="0"/>
        <v>14</v>
      </c>
      <c r="U21" s="47">
        <f t="shared" si="1"/>
        <v>0.15180138440406632</v>
      </c>
      <c r="V21" s="48">
        <f t="shared" si="2"/>
        <v>-24.99</v>
      </c>
      <c r="W21" s="49">
        <f t="shared" si="3"/>
        <v>1.0842956028861879E-2</v>
      </c>
      <c r="X21" s="44">
        <f t="shared" si="4"/>
        <v>2783.3455009463737</v>
      </c>
      <c r="Y21" s="44">
        <f t="shared" si="5"/>
        <v>-18543.61</v>
      </c>
      <c r="Z21" s="44">
        <f t="shared" si="6"/>
        <v>14177.697613737044</v>
      </c>
      <c r="AA21" s="50">
        <f t="shared" si="7"/>
        <v>2790.7355009463736</v>
      </c>
      <c r="AB21" s="51">
        <f t="shared" ref="AB21:AC24" si="18">Z21/(1+ElecDiscountRate)^1</f>
        <v>13253.900732669947</v>
      </c>
      <c r="AC21" s="44">
        <f t="shared" si="18"/>
        <v>2608.8954856000501</v>
      </c>
      <c r="AD21" s="44">
        <f t="shared" si="9"/>
        <v>48494.335959234144</v>
      </c>
      <c r="AE21" s="44">
        <f t="shared" si="17"/>
        <v>0</v>
      </c>
      <c r="AF21" s="52">
        <f>HLOOKUP(I21,ElecAvoidedCostsWOCC!$A$5:$Q$50,G21+1,FALSE)</f>
        <v>1.0169996824506593</v>
      </c>
      <c r="AG21" s="44">
        <f t="shared" si="10"/>
        <v>19540.631898606967</v>
      </c>
      <c r="AH21" s="52">
        <f>HLOOKUP(I21,ElecAvoidedCostsWOCC!$A$5:$Q$50,T21+1,FALSE)</f>
        <v>1.0169996824506593</v>
      </c>
      <c r="AI21" s="44">
        <f t="shared" si="11"/>
        <v>0</v>
      </c>
      <c r="AJ21" s="44">
        <f t="shared" si="12"/>
        <v>19540.631898606967</v>
      </c>
      <c r="AK21" s="44">
        <f>HLOOKUP(I21,ElecAvoidedCostsWOCC!$A$5:$Q$50,G21+1,FALSE)*J21*L21</f>
        <v>0</v>
      </c>
      <c r="AL21" s="44">
        <f t="shared" si="13"/>
        <v>19540.631898606967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19540.631898606967</v>
      </c>
      <c r="AN21" s="48">
        <f t="shared" si="14"/>
        <v>69989.031047701807</v>
      </c>
      <c r="AO21" s="47">
        <f t="shared" si="15"/>
        <v>1.4743306361455284</v>
      </c>
      <c r="AP21" s="47">
        <f t="shared" si="16"/>
        <v>26.827073538978592</v>
      </c>
    </row>
    <row r="22" spans="1:42" ht="13.5" customHeight="1">
      <c r="A22" s="60">
        <f>(SUM(AM5:AM1000)/(SUM(AB5:AB1000)))</f>
        <v>1.1400817482790113</v>
      </c>
      <c r="B22" s="97" t="s">
        <v>15</v>
      </c>
      <c r="C22" s="61">
        <v>18230434</v>
      </c>
      <c r="D22" s="61" t="s">
        <v>51</v>
      </c>
      <c r="E22" s="38" t="s">
        <v>650</v>
      </c>
      <c r="F22" s="39" t="s">
        <v>651</v>
      </c>
      <c r="G22" s="39">
        <v>14</v>
      </c>
      <c r="H22" s="39"/>
      <c r="I22" s="40" t="s">
        <v>279</v>
      </c>
      <c r="J22" s="41">
        <v>619</v>
      </c>
      <c r="K22" s="41">
        <v>26</v>
      </c>
      <c r="L22" s="41"/>
      <c r="M22" s="42">
        <v>25</v>
      </c>
      <c r="N22" s="42">
        <v>0.01</v>
      </c>
      <c r="O22" s="43">
        <v>16094</v>
      </c>
      <c r="P22" s="44">
        <v>15475</v>
      </c>
      <c r="Q22" s="44">
        <v>6.1899999999999098</v>
      </c>
      <c r="R22" s="45">
        <v>7.49</v>
      </c>
      <c r="S22" s="46">
        <v>0</v>
      </c>
      <c r="T22" s="39">
        <f t="shared" si="0"/>
        <v>14</v>
      </c>
      <c r="U22" s="47">
        <f t="shared" si="1"/>
        <v>0.127151633215314</v>
      </c>
      <c r="V22" s="48">
        <f t="shared" si="2"/>
        <v>-24.99</v>
      </c>
      <c r="W22" s="49">
        <f t="shared" si="3"/>
        <v>9.0822595153795711E-3</v>
      </c>
      <c r="X22" s="44">
        <f t="shared" si="4"/>
        <v>2331.3814141891817</v>
      </c>
      <c r="Y22" s="44">
        <f t="shared" si="5"/>
        <v>-15468.81</v>
      </c>
      <c r="Z22" s="44">
        <f t="shared" si="6"/>
        <v>11875.500436946184</v>
      </c>
      <c r="AA22" s="50">
        <f t="shared" si="7"/>
        <v>2337.5714141891817</v>
      </c>
      <c r="AB22" s="51">
        <f t="shared" si="18"/>
        <v>11101.711168501621</v>
      </c>
      <c r="AC22" s="44">
        <f t="shared" si="18"/>
        <v>2185.258870888269</v>
      </c>
      <c r="AD22" s="44">
        <f t="shared" si="9"/>
        <v>40619.748252727921</v>
      </c>
      <c r="AE22" s="44">
        <f t="shared" si="17"/>
        <v>0</v>
      </c>
      <c r="AF22" s="52">
        <f>HLOOKUP(I22,ElecAvoidedCostsWOCC!$A$5:$Q$50,G22+1,FALSE)</f>
        <v>1.0169996824506593</v>
      </c>
      <c r="AG22" s="44">
        <f t="shared" si="10"/>
        <v>16367.592889360913</v>
      </c>
      <c r="AH22" s="52">
        <f>HLOOKUP(I22,ElecAvoidedCostsWOCC!$A$5:$Q$50,T22+1,FALSE)</f>
        <v>1.0169996824506593</v>
      </c>
      <c r="AI22" s="44">
        <f t="shared" si="11"/>
        <v>0</v>
      </c>
      <c r="AJ22" s="44">
        <f t="shared" si="12"/>
        <v>16367.592889360913</v>
      </c>
      <c r="AK22" s="44">
        <f>HLOOKUP(I22,ElecAvoidedCostsWOCC!$A$5:$Q$50,G22+1,FALSE)*J22*L22</f>
        <v>0</v>
      </c>
      <c r="AL22" s="44">
        <f t="shared" si="13"/>
        <v>16367.592889360913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16367.592889360911</v>
      </c>
      <c r="AN22" s="48">
        <f t="shared" si="14"/>
        <v>58624.100431024926</v>
      </c>
      <c r="AO22" s="47">
        <f t="shared" si="15"/>
        <v>1.4743306361455284</v>
      </c>
      <c r="AP22" s="47">
        <f t="shared" si="16"/>
        <v>26.827073538978595</v>
      </c>
    </row>
    <row r="23" spans="1:42" ht="13.5" customHeight="1">
      <c r="A23" s="58" t="s">
        <v>246</v>
      </c>
      <c r="B23" s="97" t="s">
        <v>15</v>
      </c>
      <c r="C23" s="61">
        <v>18230434</v>
      </c>
      <c r="D23" s="61" t="s">
        <v>51</v>
      </c>
      <c r="E23" s="38" t="s">
        <v>652</v>
      </c>
      <c r="F23" s="39" t="s">
        <v>653</v>
      </c>
      <c r="G23" s="39"/>
      <c r="H23" s="39"/>
      <c r="I23" s="40" t="s">
        <v>279</v>
      </c>
      <c r="J23" s="41">
        <v>1</v>
      </c>
      <c r="K23" s="41">
        <v>0</v>
      </c>
      <c r="L23" s="41"/>
      <c r="M23" s="42">
        <v>0</v>
      </c>
      <c r="N23" s="42">
        <v>0</v>
      </c>
      <c r="O23" s="43">
        <v>0</v>
      </c>
      <c r="P23" s="44">
        <v>50</v>
      </c>
      <c r="Q23" s="44">
        <v>0</v>
      </c>
      <c r="R23" s="45">
        <v>0</v>
      </c>
      <c r="S23" s="46">
        <v>0</v>
      </c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-50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str">
        <f>HLOOKUP(I23,ElecAvoidedCostsWOCC!$A$5:$Q$50,G23+1,FALSE)</f>
        <v>Res Water Heat</v>
      </c>
      <c r="AG23" s="44" t="e">
        <f t="shared" si="10"/>
        <v>#VALUE!</v>
      </c>
      <c r="AH23" s="52" t="str">
        <f>HLOOKUP(I23,ElecAvoidedCostsWOCC!$A$5:$Q$50,T23+1,FALSE)</f>
        <v>Res Water Heat</v>
      </c>
      <c r="AI23" s="44" t="e">
        <f t="shared" si="11"/>
        <v>#VALUE!</v>
      </c>
      <c r="AJ23" s="44" t="e">
        <f t="shared" si="12"/>
        <v>#VALUE!</v>
      </c>
      <c r="AK23" s="44" t="e">
        <f>HLOOKUP(I23,ElecAvoidedCostsWOCC!$A$5:$Q$50,G23+1,FALSE)*J23*L23</f>
        <v>#VALUE!</v>
      </c>
      <c r="AL23" s="44" t="e">
        <f t="shared" si="13"/>
        <v>#VALUE!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2.1862070536277085</v>
      </c>
      <c r="B24" s="97" t="s">
        <v>15</v>
      </c>
      <c r="C24" s="61">
        <v>18230434</v>
      </c>
      <c r="D24" s="61" t="s">
        <v>51</v>
      </c>
      <c r="E24" s="38" t="s">
        <v>654</v>
      </c>
      <c r="F24" s="39" t="s">
        <v>655</v>
      </c>
      <c r="G24" s="39">
        <v>14</v>
      </c>
      <c r="H24" s="39"/>
      <c r="I24" s="40" t="s">
        <v>279</v>
      </c>
      <c r="J24" s="41">
        <v>2651</v>
      </c>
      <c r="K24" s="41">
        <v>142</v>
      </c>
      <c r="L24" s="41"/>
      <c r="M24" s="42">
        <v>100</v>
      </c>
      <c r="N24" s="42">
        <v>65.56</v>
      </c>
      <c r="O24" s="43">
        <v>376442</v>
      </c>
      <c r="P24" s="44">
        <v>265202</v>
      </c>
      <c r="Q24" s="44">
        <v>173799.55999999499</v>
      </c>
      <c r="R24" s="45">
        <v>17.059999999999999</v>
      </c>
      <c r="S24" s="46">
        <v>0</v>
      </c>
      <c r="T24" s="39">
        <f t="shared" si="0"/>
        <v>14</v>
      </c>
      <c r="U24" s="47">
        <f t="shared" si="1"/>
        <v>2.9741030887808644</v>
      </c>
      <c r="V24" s="48">
        <f t="shared" si="2"/>
        <v>-34.44</v>
      </c>
      <c r="W24" s="49">
        <f t="shared" si="3"/>
        <v>0.21243593491291887</v>
      </c>
      <c r="X24" s="44">
        <f t="shared" si="4"/>
        <v>54531.495111234246</v>
      </c>
      <c r="Y24" s="44">
        <f t="shared" si="5"/>
        <v>-91402.440000005008</v>
      </c>
      <c r="Z24" s="44">
        <f t="shared" si="6"/>
        <v>277770.41975176433</v>
      </c>
      <c r="AA24" s="50">
        <f t="shared" si="7"/>
        <v>228331.05511122925</v>
      </c>
      <c r="AB24" s="51">
        <f t="shared" si="18"/>
        <v>259671.32817777351</v>
      </c>
      <c r="AC24" s="44">
        <f t="shared" si="18"/>
        <v>213453.35618512594</v>
      </c>
      <c r="AD24" s="44">
        <f t="shared" si="9"/>
        <v>396235.62092758418</v>
      </c>
      <c r="AE24" s="44">
        <f t="shared" si="17"/>
        <v>0</v>
      </c>
      <c r="AF24" s="52">
        <f>HLOOKUP(I24,ElecAvoidedCostsWOCC!$A$5:$Q$50,G24+1,FALSE)</f>
        <v>1.0169996824506593</v>
      </c>
      <c r="AG24" s="44">
        <f t="shared" si="10"/>
        <v>382841.39446109108</v>
      </c>
      <c r="AH24" s="52">
        <f>HLOOKUP(I24,ElecAvoidedCostsWOCC!$A$5:$Q$50,T24+1,FALSE)</f>
        <v>1.0169996824506593</v>
      </c>
      <c r="AI24" s="44">
        <f t="shared" si="11"/>
        <v>0</v>
      </c>
      <c r="AJ24" s="44">
        <f t="shared" si="12"/>
        <v>382841.39446109108</v>
      </c>
      <c r="AK24" s="44">
        <f>HLOOKUP(I24,ElecAvoidedCostsWOCC!$A$5:$Q$50,G24+1,FALSE)*J24*L24</f>
        <v>0</v>
      </c>
      <c r="AL24" s="44">
        <f t="shared" si="13"/>
        <v>382841.39446109108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382841.39446109108</v>
      </c>
      <c r="AN24" s="48">
        <f t="shared" si="14"/>
        <v>817361.15483478433</v>
      </c>
      <c r="AO24" s="47">
        <f t="shared" si="15"/>
        <v>1.4743306361455284</v>
      </c>
      <c r="AP24" s="47">
        <f t="shared" si="16"/>
        <v>3.8292260634491746</v>
      </c>
    </row>
    <row r="25" spans="1:42" ht="13.5" customHeight="1">
      <c r="B25" s="97" t="s">
        <v>15</v>
      </c>
      <c r="C25" s="61">
        <v>18230434</v>
      </c>
      <c r="D25" s="61" t="s">
        <v>51</v>
      </c>
      <c r="E25" s="38" t="s">
        <v>656</v>
      </c>
      <c r="F25" s="39" t="s">
        <v>657</v>
      </c>
      <c r="G25" s="39">
        <v>14</v>
      </c>
      <c r="H25" s="39"/>
      <c r="I25" s="40" t="s">
        <v>279</v>
      </c>
      <c r="J25" s="41">
        <v>223</v>
      </c>
      <c r="K25" s="41">
        <v>142</v>
      </c>
      <c r="L25" s="41"/>
      <c r="M25" s="42">
        <v>150</v>
      </c>
      <c r="N25" s="42">
        <v>65.56</v>
      </c>
      <c r="O25" s="43">
        <v>31666</v>
      </c>
      <c r="P25" s="44">
        <v>33450</v>
      </c>
      <c r="Q25" s="44">
        <v>14619.88</v>
      </c>
      <c r="R25" s="45">
        <v>17.059999999999999</v>
      </c>
      <c r="S25" s="46">
        <v>0</v>
      </c>
      <c r="T25" s="39">
        <f t="shared" ref="T25:T50" si="19">G25+H25</f>
        <v>14</v>
      </c>
      <c r="U25" s="47">
        <f t="shared" ref="U25:U50" si="20">(O25/$A$10)*T25</f>
        <v>0.25017917344327906</v>
      </c>
      <c r="V25" s="48">
        <f t="shared" ref="V25:V50" si="21">N25-M25</f>
        <v>-84.44</v>
      </c>
      <c r="W25" s="49">
        <f t="shared" ref="W25:W50" si="22">(O25/A$10)</f>
        <v>1.7869940960234219E-2</v>
      </c>
      <c r="X25" s="44">
        <f t="shared" ref="X25:X50" si="23">W25*A$8</f>
        <v>4587.1457600170643</v>
      </c>
      <c r="Y25" s="44">
        <f t="shared" ref="Y25:Y50" si="24">Q25-P25</f>
        <v>-18830.120000000003</v>
      </c>
      <c r="Z25" s="44">
        <f t="shared" ref="Z25:Z50" si="25">X25+(A$6*W25)</f>
        <v>23365.825577006206</v>
      </c>
      <c r="AA25" s="50">
        <f t="shared" ref="AA25:AA50" si="26">Q25+X25</f>
        <v>19207.025760017063</v>
      </c>
      <c r="AB25" s="51">
        <f t="shared" ref="AB25:AB50" si="27">Z25/(1+ElecDiscountRate)^1</f>
        <v>21843.34446761354</v>
      </c>
      <c r="AC25" s="44">
        <f t="shared" ref="AC25:AC50" si="28">AA25/(1+ElecDiscountRate)^1</f>
        <v>17955.525624022681</v>
      </c>
      <c r="AD25" s="44">
        <f t="shared" ref="AD25:AD50" si="29">-PV(ElecDiscountRate,T25,R25)*J25</f>
        <v>33331.023563504823</v>
      </c>
      <c r="AE25" s="44">
        <f t="shared" ref="AE25:AE50" si="30">-PV(ElecDiscountRate,T25,S25)*J25</f>
        <v>0</v>
      </c>
      <c r="AF25" s="52">
        <f>HLOOKUP(I25,ElecAvoidedCostsWOCC!$A$5:$Q$50,G25+1,FALSE)</f>
        <v>1.0169996824506593</v>
      </c>
      <c r="AG25" s="44">
        <f t="shared" ref="AG25:AG50" si="31">AF25*J25*K25</f>
        <v>32204.311944482579</v>
      </c>
      <c r="AH25" s="52">
        <f>HLOOKUP(I25,ElecAvoidedCostsWOCC!$A$5:$Q$50,T25+1,FALSE)</f>
        <v>1.0169996824506593</v>
      </c>
      <c r="AI25" s="44">
        <f t="shared" ref="AI25:AI50" si="32">AH25*J25*L25</f>
        <v>0</v>
      </c>
      <c r="AJ25" s="44">
        <f t="shared" ref="AJ25:AJ50" si="33">AG25+AI25</f>
        <v>32204.311944482579</v>
      </c>
      <c r="AK25" s="44">
        <f>HLOOKUP(I25,ElecAvoidedCostsWOCC!$A$5:$Q$50,G25+1,FALSE)*J25*L25</f>
        <v>0</v>
      </c>
      <c r="AL25" s="44">
        <f t="shared" ref="AL25:AL50" si="34">AG25+AI25-AK25</f>
        <v>32204.311944482579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32204.311944482579</v>
      </c>
      <c r="AN25" s="48">
        <f t="shared" ref="AN25:AN50" si="35">AM25*1.1+AD25+AE25</f>
        <v>68755.766702435663</v>
      </c>
      <c r="AO25" s="47">
        <f t="shared" ref="AO25:AO50" si="36">IFERROR(AM25/AB25,0)</f>
        <v>1.4743306361455284</v>
      </c>
      <c r="AP25" s="47">
        <f t="shared" ref="AP25:AP50" si="37">AN25/AC25</f>
        <v>3.8292260634490916</v>
      </c>
    </row>
    <row r="26" spans="1:42" ht="13.5" customHeight="1">
      <c r="B26" s="97" t="s">
        <v>15</v>
      </c>
      <c r="C26" s="61">
        <v>18230434</v>
      </c>
      <c r="D26" s="61" t="s">
        <v>51</v>
      </c>
      <c r="E26" s="38" t="s">
        <v>658</v>
      </c>
      <c r="F26" s="39" t="s">
        <v>659</v>
      </c>
      <c r="G26" s="39">
        <v>14</v>
      </c>
      <c r="H26" s="39"/>
      <c r="I26" s="40" t="s">
        <v>279</v>
      </c>
      <c r="J26" s="41">
        <v>2425</v>
      </c>
      <c r="K26" s="41">
        <v>142</v>
      </c>
      <c r="L26" s="41"/>
      <c r="M26" s="42">
        <v>100</v>
      </c>
      <c r="N26" s="42">
        <v>65.56</v>
      </c>
      <c r="O26" s="43">
        <v>344350</v>
      </c>
      <c r="P26" s="44">
        <v>242500</v>
      </c>
      <c r="Q26" s="44">
        <v>158982.99999999601</v>
      </c>
      <c r="R26" s="45">
        <v>17.059999999999999</v>
      </c>
      <c r="S26" s="46">
        <v>0</v>
      </c>
      <c r="T26" s="39">
        <f t="shared" si="19"/>
        <v>14</v>
      </c>
      <c r="U26" s="47">
        <f t="shared" si="20"/>
        <v>2.7205582762329672</v>
      </c>
      <c r="V26" s="48">
        <f t="shared" si="21"/>
        <v>-34.44</v>
      </c>
      <c r="W26" s="49">
        <f t="shared" si="22"/>
        <v>0.19432559115949766</v>
      </c>
      <c r="X26" s="44">
        <f t="shared" si="23"/>
        <v>49882.63887014072</v>
      </c>
      <c r="Y26" s="44">
        <f t="shared" si="24"/>
        <v>-83517.000000003987</v>
      </c>
      <c r="Z26" s="44">
        <f t="shared" si="25"/>
        <v>254090.25571408091</v>
      </c>
      <c r="AA26" s="50">
        <f t="shared" si="26"/>
        <v>208865.63887013673</v>
      </c>
      <c r="AB26" s="51">
        <f t="shared" si="27"/>
        <v>237534.12705812926</v>
      </c>
      <c r="AC26" s="44">
        <f t="shared" si="28"/>
        <v>195256.27640472722</v>
      </c>
      <c r="AD26" s="44">
        <f t="shared" si="29"/>
        <v>362456.19794394256</v>
      </c>
      <c r="AE26" s="44">
        <f t="shared" si="30"/>
        <v>0</v>
      </c>
      <c r="AF26" s="52">
        <f>HLOOKUP(I26,ElecAvoidedCostsWOCC!$A$5:$Q$50,G26+1,FALSE)</f>
        <v>1.0169996824506593</v>
      </c>
      <c r="AG26" s="44">
        <f t="shared" si="31"/>
        <v>350203.84065188456</v>
      </c>
      <c r="AH26" s="52">
        <f>HLOOKUP(I26,ElecAvoidedCostsWOCC!$A$5:$Q$50,T26+1,FALSE)</f>
        <v>1.0169996824506593</v>
      </c>
      <c r="AI26" s="44">
        <f t="shared" si="32"/>
        <v>0</v>
      </c>
      <c r="AJ26" s="44">
        <f t="shared" si="33"/>
        <v>350203.84065188456</v>
      </c>
      <c r="AK26" s="44">
        <f>HLOOKUP(I26,ElecAvoidedCostsWOCC!$A$5:$Q$50,G26+1,FALSE)*J26*L26</f>
        <v>0</v>
      </c>
      <c r="AL26" s="44">
        <f t="shared" si="34"/>
        <v>350203.84065188456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350203.84065188456</v>
      </c>
      <c r="AN26" s="48">
        <f t="shared" si="35"/>
        <v>747680.42266101553</v>
      </c>
      <c r="AO26" s="47">
        <f t="shared" si="36"/>
        <v>1.4743306361455286</v>
      </c>
      <c r="AP26" s="47">
        <f t="shared" si="37"/>
        <v>3.8292260634491639</v>
      </c>
    </row>
    <row r="27" spans="1:42" ht="13.5" customHeight="1">
      <c r="B27" s="97" t="s">
        <v>15</v>
      </c>
      <c r="C27" s="61">
        <v>18230434</v>
      </c>
      <c r="D27" s="61" t="s">
        <v>51</v>
      </c>
      <c r="E27" s="38" t="s">
        <v>660</v>
      </c>
      <c r="F27" s="39" t="s">
        <v>661</v>
      </c>
      <c r="G27" s="39">
        <v>14</v>
      </c>
      <c r="H27" s="39"/>
      <c r="I27" s="40" t="s">
        <v>279</v>
      </c>
      <c r="J27" s="41">
        <v>181</v>
      </c>
      <c r="K27" s="41">
        <v>142</v>
      </c>
      <c r="L27" s="41"/>
      <c r="M27" s="42">
        <v>150</v>
      </c>
      <c r="N27" s="42">
        <v>65.56</v>
      </c>
      <c r="O27" s="43">
        <v>25702</v>
      </c>
      <c r="P27" s="44">
        <v>27150</v>
      </c>
      <c r="Q27" s="44">
        <v>11866.36</v>
      </c>
      <c r="R27" s="45">
        <v>17.059999999999999</v>
      </c>
      <c r="S27" s="46">
        <v>0</v>
      </c>
      <c r="T27" s="39">
        <f t="shared" si="19"/>
        <v>14</v>
      </c>
      <c r="U27" s="47">
        <f t="shared" si="20"/>
        <v>0.20306022597862558</v>
      </c>
      <c r="V27" s="48">
        <f t="shared" si="21"/>
        <v>-84.44</v>
      </c>
      <c r="W27" s="49">
        <f t="shared" si="22"/>
        <v>1.4504301855616113E-2</v>
      </c>
      <c r="X27" s="44">
        <f t="shared" si="23"/>
        <v>3723.1990249465857</v>
      </c>
      <c r="Y27" s="44">
        <f t="shared" si="24"/>
        <v>-15283.64</v>
      </c>
      <c r="Z27" s="44">
        <f t="shared" si="25"/>
        <v>18965.087127525214</v>
      </c>
      <c r="AA27" s="50">
        <f t="shared" si="26"/>
        <v>15589.559024946586</v>
      </c>
      <c r="AB27" s="51">
        <f t="shared" si="27"/>
        <v>17729.351339184082</v>
      </c>
      <c r="AC27" s="44">
        <f t="shared" si="28"/>
        <v>14573.767434744866</v>
      </c>
      <c r="AD27" s="44">
        <f t="shared" si="29"/>
        <v>27053.431681589114</v>
      </c>
      <c r="AE27" s="44">
        <f t="shared" si="30"/>
        <v>0</v>
      </c>
      <c r="AF27" s="52">
        <f>HLOOKUP(I27,ElecAvoidedCostsWOCC!$A$5:$Q$50,G27+1,FALSE)</f>
        <v>1.0169996824506593</v>
      </c>
      <c r="AG27" s="44">
        <f t="shared" si="31"/>
        <v>26138.925838346844</v>
      </c>
      <c r="AH27" s="52">
        <f>HLOOKUP(I27,ElecAvoidedCostsWOCC!$A$5:$Q$50,T27+1,FALSE)</f>
        <v>1.0169996824506593</v>
      </c>
      <c r="AI27" s="44">
        <f t="shared" si="32"/>
        <v>0</v>
      </c>
      <c r="AJ27" s="44">
        <f t="shared" si="33"/>
        <v>26138.925838346844</v>
      </c>
      <c r="AK27" s="44">
        <f>HLOOKUP(I27,ElecAvoidedCostsWOCC!$A$5:$Q$50,G27+1,FALSE)*J27*L27</f>
        <v>0</v>
      </c>
      <c r="AL27" s="44">
        <f t="shared" si="34"/>
        <v>26138.925838346844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26138.925838346848</v>
      </c>
      <c r="AN27" s="48">
        <f t="shared" si="35"/>
        <v>55806.250103770653</v>
      </c>
      <c r="AO27" s="47">
        <f t="shared" si="36"/>
        <v>1.4743306361455286</v>
      </c>
      <c r="AP27" s="47">
        <f t="shared" si="37"/>
        <v>3.8292260634490916</v>
      </c>
    </row>
    <row r="28" spans="1:42" ht="13.5" customHeight="1">
      <c r="B28" s="97" t="s">
        <v>15</v>
      </c>
      <c r="C28" s="61">
        <v>18230434</v>
      </c>
      <c r="D28" s="61" t="s">
        <v>51</v>
      </c>
      <c r="E28" s="38" t="s">
        <v>662</v>
      </c>
      <c r="F28" s="39" t="s">
        <v>663</v>
      </c>
      <c r="G28" s="39">
        <v>12</v>
      </c>
      <c r="H28" s="39"/>
      <c r="I28" s="40" t="s">
        <v>277</v>
      </c>
      <c r="J28" s="41">
        <v>9</v>
      </c>
      <c r="K28" s="41">
        <v>238</v>
      </c>
      <c r="L28" s="41"/>
      <c r="M28" s="42">
        <v>150</v>
      </c>
      <c r="N28" s="42">
        <v>386.45</v>
      </c>
      <c r="O28" s="43">
        <v>2142</v>
      </c>
      <c r="P28" s="44">
        <v>1350</v>
      </c>
      <c r="Q28" s="44">
        <v>3478.05</v>
      </c>
      <c r="R28" s="45">
        <v>3.91</v>
      </c>
      <c r="S28" s="46">
        <v>0</v>
      </c>
      <c r="T28" s="39">
        <f t="shared" si="19"/>
        <v>12</v>
      </c>
      <c r="U28" s="47">
        <f t="shared" si="20"/>
        <v>1.4505430507227319E-2</v>
      </c>
      <c r="V28" s="48">
        <f t="shared" si="21"/>
        <v>236.45</v>
      </c>
      <c r="W28" s="49">
        <f t="shared" si="22"/>
        <v>1.2087858756022766E-3</v>
      </c>
      <c r="X28" s="44">
        <f t="shared" si="23"/>
        <v>310.29072879291829</v>
      </c>
      <c r="Y28" s="44">
        <f t="shared" si="24"/>
        <v>2128.0500000000002</v>
      </c>
      <c r="Z28" s="44">
        <f t="shared" si="25"/>
        <v>1580.5469079121863</v>
      </c>
      <c r="AA28" s="50">
        <f t="shared" si="26"/>
        <v>3788.3407287929185</v>
      </c>
      <c r="AB28" s="51">
        <f t="shared" si="27"/>
        <v>1477.5609123232553</v>
      </c>
      <c r="AC28" s="44">
        <f t="shared" si="28"/>
        <v>3541.4982974599588</v>
      </c>
      <c r="AD28" s="44">
        <f t="shared" si="29"/>
        <v>279.95055765785611</v>
      </c>
      <c r="AE28" s="44">
        <f t="shared" si="30"/>
        <v>0</v>
      </c>
      <c r="AF28" s="52">
        <f>HLOOKUP(I28,ElecAvoidedCostsWOCC!$A$5:$Q$50,G28+1,FALSE)</f>
        <v>0.87531038854853971</v>
      </c>
      <c r="AG28" s="44">
        <f t="shared" si="31"/>
        <v>1874.914852270972</v>
      </c>
      <c r="AH28" s="52">
        <f>HLOOKUP(I28,ElecAvoidedCostsWOCC!$A$5:$Q$50,T28+1,FALSE)</f>
        <v>0.87531038854853971</v>
      </c>
      <c r="AI28" s="44">
        <f t="shared" si="32"/>
        <v>0</v>
      </c>
      <c r="AJ28" s="44">
        <f t="shared" si="33"/>
        <v>1874.914852270972</v>
      </c>
      <c r="AK28" s="44">
        <f>HLOOKUP(I28,ElecAvoidedCostsWOCC!$A$5:$Q$50,G28+1,FALSE)*J28*L28</f>
        <v>0</v>
      </c>
      <c r="AL28" s="44">
        <f t="shared" si="34"/>
        <v>1874.914852270972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1874.914852270972</v>
      </c>
      <c r="AN28" s="48">
        <f t="shared" si="35"/>
        <v>2342.3568951559255</v>
      </c>
      <c r="AO28" s="47">
        <f t="shared" si="36"/>
        <v>1.2689255898918805</v>
      </c>
      <c r="AP28" s="47">
        <f t="shared" si="37"/>
        <v>0.66140280141766994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</sheetData>
  <conditionalFormatting sqref="J5:L50">
    <cfRule type="expression" dxfId="294" priority="4">
      <formula>ISTEXT(J5)</formula>
    </cfRule>
    <cfRule type="notContainsBlanks" dxfId="293" priority="5">
      <formula>LEN(TRIM(J5))&gt;0</formula>
    </cfRule>
  </conditionalFormatting>
  <conditionalFormatting sqref="M5:N50 R5:S50">
    <cfRule type="expression" dxfId="292" priority="2">
      <formula>ISTEXT(M5)</formula>
    </cfRule>
  </conditionalFormatting>
  <conditionalFormatting sqref="M5:N50 R5:S50">
    <cfRule type="notContainsBlanks" dxfId="291" priority="3">
      <formula>LEN(TRIM(M5))&gt;0</formula>
    </cfRule>
  </conditionalFormatting>
  <conditionalFormatting sqref="R5:S50">
    <cfRule type="expression" dxfId="2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DCEEDB03DC21846A53ED623C807910B" ma:contentTypeVersion="48" ma:contentTypeDescription="" ma:contentTypeScope="" ma:versionID="20ab84823ea54da78496c0800eb21fe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140</IndustryCode>
    <CaseStatus xmlns="dc463f71-b30c-4ab2-9473-d307f9d35888">Closed</CaseStatus>
    <OpenedDate xmlns="dc463f71-b30c-4ab2-9473-d307f9d35888">2019-11-01T07:00:00+00:00</OpenedDate>
    <SignificantOrder xmlns="dc463f71-b30c-4ab2-9473-d307f9d35888">false</SignificantOrder>
    <Date1 xmlns="dc463f71-b30c-4ab2-9473-d307f9d35888">2022-04-01T07:00:00+00:00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>2020-2021 Conservation</Nickname>
    <DocketNumber xmlns="dc463f71-b30c-4ab2-9473-d307f9d35888">190905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ECC0DC95-2EF2-4CD7-AC62-5E9EA8E5F368}"/>
</file>

<file path=customXml/itemProps2.xml><?xml version="1.0" encoding="utf-8"?>
<ds:datastoreItem xmlns:ds="http://schemas.openxmlformats.org/officeDocument/2006/customXml" ds:itemID="{171196C5-F672-4142-AAAB-2B65CB48003E}"/>
</file>

<file path=customXml/itemProps3.xml><?xml version="1.0" encoding="utf-8"?>
<ds:datastoreItem xmlns:ds="http://schemas.openxmlformats.org/officeDocument/2006/customXml" ds:itemID="{B641BE7D-C3C7-4D09-854F-BC096EE2C1FA}"/>
</file>

<file path=customXml/itemProps4.xml><?xml version="1.0" encoding="utf-8"?>
<ds:datastoreItem xmlns:ds="http://schemas.openxmlformats.org/officeDocument/2006/customXml" ds:itemID="{D0A5CD45-0FAF-4502-B44B-438AFAD1365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69</vt:i4>
      </vt:variant>
    </vt:vector>
  </HeadingPairs>
  <TitlesOfParts>
    <vt:vector size="69" baseType="lpstr">
      <vt:lpstr>Summary</vt:lpstr>
      <vt:lpstr>Electric CE</vt:lpstr>
      <vt:lpstr>Gas CE</vt:lpstr>
      <vt:lpstr>Program Costs</vt:lpstr>
      <vt:lpstr>E201 LIW {E}</vt:lpstr>
      <vt:lpstr>Residential Lighting {E}</vt:lpstr>
      <vt:lpstr>SF Existing Space Heat {E}</vt:lpstr>
      <vt:lpstr>SF Existing Water Heat {E}</vt:lpstr>
      <vt:lpstr>Home Appliances {E}</vt:lpstr>
      <vt:lpstr>Web-Enabled Thermostats {E}</vt:lpstr>
      <vt:lpstr>Residential Showerheads {E}</vt:lpstr>
      <vt:lpstr>SF Existing Weatherization {E}</vt:lpstr>
      <vt:lpstr>Home Energy Reports {E}</vt:lpstr>
      <vt:lpstr>Efficiency Boost {E}</vt:lpstr>
      <vt:lpstr>SF New Construction {E}</vt:lpstr>
      <vt:lpstr>MH New Construction {E}</vt:lpstr>
      <vt:lpstr>Multi Family Retrofit {E}</vt:lpstr>
      <vt:lpstr>MF New Construction {E}</vt:lpstr>
      <vt:lpstr>CI Retrofit {E}</vt:lpstr>
      <vt:lpstr>Bus Lighting Grants {E}</vt:lpstr>
      <vt:lpstr>Industrial EM {E}</vt:lpstr>
      <vt:lpstr>CBA {E}</vt:lpstr>
      <vt:lpstr>CI New Construction {E}</vt:lpstr>
      <vt:lpstr>Com SEM {E}</vt:lpstr>
      <vt:lpstr>P4P {E}</vt:lpstr>
      <vt:lpstr>LPU 449 {E}</vt:lpstr>
      <vt:lpstr>LPU Non-449 {E}</vt:lpstr>
      <vt:lpstr>Lighting to Go {E}</vt:lpstr>
      <vt:lpstr>Commercial Kitchen Laundry {E}</vt:lpstr>
      <vt:lpstr>Commercial HVAC {E}</vt:lpstr>
      <vt:lpstr>Commercial Midstream {E}</vt:lpstr>
      <vt:lpstr>SBDI {E}</vt:lpstr>
      <vt:lpstr>Lodging Rebates {E}</vt:lpstr>
      <vt:lpstr>Residential Pilots {E}</vt:lpstr>
      <vt:lpstr>Commercial Pilots {E}</vt:lpstr>
      <vt:lpstr>TDSM {E}</vt:lpstr>
      <vt:lpstr>NEEA {E}</vt:lpstr>
      <vt:lpstr>T&amp;D {E}</vt:lpstr>
      <vt:lpstr>G201 LIW {G}</vt:lpstr>
      <vt:lpstr>SF Existing Space Heat {G}</vt:lpstr>
      <vt:lpstr>SF Existing Water Heat {G}</vt:lpstr>
      <vt:lpstr>Home Energy Assessments {G}</vt:lpstr>
      <vt:lpstr>Single Family Rental Pilot {G}</vt:lpstr>
      <vt:lpstr>Home Appliances {G}</vt:lpstr>
      <vt:lpstr>Web Enabled Thermostats {G}</vt:lpstr>
      <vt:lpstr>Residential Showerheads {G}</vt:lpstr>
      <vt:lpstr>SF Existing Weatherization {G}</vt:lpstr>
      <vt:lpstr>Home Energy Reports {G}</vt:lpstr>
      <vt:lpstr>Efficiency Boost {G}</vt:lpstr>
      <vt:lpstr>SF New Construction {G}</vt:lpstr>
      <vt:lpstr>MH New Construction {G}</vt:lpstr>
      <vt:lpstr>Multi Family Retrofit {G}</vt:lpstr>
      <vt:lpstr>MF New Construction {G}</vt:lpstr>
      <vt:lpstr>CI Retrofit {G}</vt:lpstr>
      <vt:lpstr>CBA {G}</vt:lpstr>
      <vt:lpstr>Industrial EM {G}</vt:lpstr>
      <vt:lpstr>CI New Construction {G}</vt:lpstr>
      <vt:lpstr>Com SEM {G}</vt:lpstr>
      <vt:lpstr>P4P {G}</vt:lpstr>
      <vt:lpstr>Commercial Kitchen Laundry {G}</vt:lpstr>
      <vt:lpstr>Commercial HVAC {G}</vt:lpstr>
      <vt:lpstr>Commercial Midstream {G}</vt:lpstr>
      <vt:lpstr>SBDI {G}</vt:lpstr>
      <vt:lpstr>G245 NEEA GAS</vt:lpstr>
      <vt:lpstr>G249 Res Gas Pilot</vt:lpstr>
      <vt:lpstr>G249 Com Gas Pilot</vt:lpstr>
      <vt:lpstr>TDSM {G}</vt:lpstr>
      <vt:lpstr>ElecAvoidedCostsWOCC</vt:lpstr>
      <vt:lpstr>GasAvoidedCostsWOCC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Curtis, Kasey</dc:creator>
  <cp:lastModifiedBy>Curtis, Kasey</cp:lastModifiedBy>
  <dcterms:created xsi:type="dcterms:W3CDTF">2022-01-21T18:04:07Z</dcterms:created>
  <dcterms:modified xsi:type="dcterms:W3CDTF">2022-02-24T20:58:45Z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0x0101006E56B4D1795A2E4DB2F0B01679ED314A007DCEEDB03DC21846A53ED623C807910B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