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16" windowWidth="12384" windowHeight="9312"/>
  </bookViews>
  <sheets>
    <sheet name="WA Gas " sheetId="1" r:id="rId1"/>
    <sheet name="Revenue Requirement Calculation" sheetId="2" r:id="rId2"/>
    <sheet name="WA Electric" sheetId="3" r:id="rId3"/>
    <sheet name="Calculations" sheetId="4" r:id="rId4"/>
    <sheet name="Incentive Summary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ompletionDates">[1]lookups!$A$1:$A$13</definedName>
    <definedName name="DSMFlag">#REF!</definedName>
    <definedName name="_xlnm.Print_Area" localSheetId="3">Calculations!$A$1:$J$281</definedName>
    <definedName name="_xlnm.Print_Area" localSheetId="4">'Incentive Summary'!$A$1:$AK$66</definedName>
    <definedName name="_xlnm.Print_Area" localSheetId="1">'Revenue Requirement Calculation'!$A$1:$J$27</definedName>
    <definedName name="_xlnm.Print_Area" localSheetId="2">'WA Electric'!$A$1:$J$21</definedName>
  </definedNames>
  <calcPr calcId="144525"/>
</workbook>
</file>

<file path=xl/calcChain.xml><?xml version="1.0" encoding="utf-8"?>
<calcChain xmlns="http://schemas.openxmlformats.org/spreadsheetml/2006/main">
  <c r="AI59" i="5" l="1"/>
  <c r="AH59" i="5"/>
  <c r="AU59" i="5" s="1"/>
  <c r="AE59" i="5"/>
  <c r="AD59" i="5"/>
  <c r="AT59" i="5" s="1"/>
  <c r="W59" i="5"/>
  <c r="V59" i="5"/>
  <c r="S59" i="5"/>
  <c r="R59" i="5"/>
  <c r="AB59" i="5" s="1"/>
  <c r="AR59" i="5" s="1"/>
  <c r="O59" i="5"/>
  <c r="N59" i="5"/>
  <c r="M59" i="5"/>
  <c r="J59" i="5"/>
  <c r="AA59" i="5" s="1"/>
  <c r="AQ59" i="5" s="1"/>
  <c r="G59" i="5"/>
  <c r="F59" i="5"/>
  <c r="C59" i="5"/>
  <c r="AI58" i="5"/>
  <c r="AH58" i="5"/>
  <c r="AE58" i="5"/>
  <c r="AD58" i="5"/>
  <c r="W58" i="5"/>
  <c r="V58" i="5"/>
  <c r="S58" i="5"/>
  <c r="R58" i="5"/>
  <c r="O58" i="5"/>
  <c r="N58" i="5"/>
  <c r="M58" i="5"/>
  <c r="J58" i="5"/>
  <c r="G58" i="5"/>
  <c r="F58" i="5"/>
  <c r="C58" i="5"/>
  <c r="Z58" i="5" s="1"/>
  <c r="AI57" i="5"/>
  <c r="AH57" i="5"/>
  <c r="AU57" i="5" s="1"/>
  <c r="AE57" i="5"/>
  <c r="AD57" i="5"/>
  <c r="AT57" i="5" s="1"/>
  <c r="W57" i="5"/>
  <c r="V57" i="5"/>
  <c r="S57" i="5"/>
  <c r="R57" i="5"/>
  <c r="AB57" i="5" s="1"/>
  <c r="AR57" i="5" s="1"/>
  <c r="O57" i="5"/>
  <c r="N57" i="5"/>
  <c r="M57" i="5"/>
  <c r="J57" i="5"/>
  <c r="AA57" i="5" s="1"/>
  <c r="AQ57" i="5" s="1"/>
  <c r="G57" i="5"/>
  <c r="F57" i="5"/>
  <c r="C57" i="5"/>
  <c r="AI56" i="5"/>
  <c r="AH56" i="5"/>
  <c r="AE56" i="5"/>
  <c r="AD56" i="5"/>
  <c r="W56" i="5"/>
  <c r="V56" i="5"/>
  <c r="S56" i="5"/>
  <c r="R56" i="5"/>
  <c r="O56" i="5"/>
  <c r="N56" i="5"/>
  <c r="M56" i="5"/>
  <c r="J56" i="5"/>
  <c r="G56" i="5"/>
  <c r="F56" i="5"/>
  <c r="C56" i="5"/>
  <c r="Z56" i="5" s="1"/>
  <c r="AI55" i="5"/>
  <c r="AH55" i="5"/>
  <c r="AU55" i="5" s="1"/>
  <c r="AE55" i="5"/>
  <c r="AD55" i="5"/>
  <c r="AT55" i="5" s="1"/>
  <c r="W55" i="5"/>
  <c r="V55" i="5"/>
  <c r="S55" i="5"/>
  <c r="R55" i="5"/>
  <c r="AB55" i="5" s="1"/>
  <c r="AR55" i="5" s="1"/>
  <c r="O55" i="5"/>
  <c r="N55" i="5"/>
  <c r="M55" i="5"/>
  <c r="J55" i="5"/>
  <c r="AA55" i="5" s="1"/>
  <c r="AQ55" i="5" s="1"/>
  <c r="G55" i="5"/>
  <c r="F55" i="5"/>
  <c r="C55" i="5"/>
  <c r="AI54" i="5"/>
  <c r="AH54" i="5"/>
  <c r="AE54" i="5"/>
  <c r="AD54" i="5"/>
  <c r="W54" i="5"/>
  <c r="V54" i="5"/>
  <c r="S54" i="5"/>
  <c r="R54" i="5"/>
  <c r="O54" i="5"/>
  <c r="N54" i="5"/>
  <c r="M54" i="5"/>
  <c r="J54" i="5"/>
  <c r="G54" i="5"/>
  <c r="F54" i="5"/>
  <c r="C54" i="5"/>
  <c r="Z54" i="5" s="1"/>
  <c r="AI53" i="5"/>
  <c r="AH53" i="5"/>
  <c r="AU53" i="5" s="1"/>
  <c r="AE53" i="5"/>
  <c r="AD53" i="5"/>
  <c r="AT53" i="5" s="1"/>
  <c r="W53" i="5"/>
  <c r="V53" i="5"/>
  <c r="S53" i="5"/>
  <c r="R53" i="5"/>
  <c r="AB53" i="5" s="1"/>
  <c r="AR53" i="5" s="1"/>
  <c r="O53" i="5"/>
  <c r="N53" i="5"/>
  <c r="M53" i="5"/>
  <c r="J53" i="5"/>
  <c r="AA53" i="5" s="1"/>
  <c r="AQ53" i="5" s="1"/>
  <c r="G53" i="5"/>
  <c r="F53" i="5"/>
  <c r="C53" i="5"/>
  <c r="AI52" i="5"/>
  <c r="AH52" i="5"/>
  <c r="AE52" i="5"/>
  <c r="AD52" i="5"/>
  <c r="W52" i="5"/>
  <c r="V52" i="5"/>
  <c r="S52" i="5"/>
  <c r="R52" i="5"/>
  <c r="O52" i="5"/>
  <c r="N52" i="5"/>
  <c r="M52" i="5"/>
  <c r="J52" i="5"/>
  <c r="G52" i="5"/>
  <c r="F52" i="5"/>
  <c r="C52" i="5"/>
  <c r="Z52" i="5" s="1"/>
  <c r="AI51" i="5"/>
  <c r="AH51" i="5"/>
  <c r="AU51" i="5" s="1"/>
  <c r="AE51" i="5"/>
  <c r="AD51" i="5"/>
  <c r="AT51" i="5" s="1"/>
  <c r="W51" i="5"/>
  <c r="V51" i="5"/>
  <c r="S51" i="5"/>
  <c r="R51" i="5"/>
  <c r="AB51" i="5" s="1"/>
  <c r="AR51" i="5" s="1"/>
  <c r="O51" i="5"/>
  <c r="N51" i="5"/>
  <c r="M51" i="5"/>
  <c r="J51" i="5"/>
  <c r="AA51" i="5" s="1"/>
  <c r="AQ51" i="5" s="1"/>
  <c r="G51" i="5"/>
  <c r="F51" i="5"/>
  <c r="C51" i="5"/>
  <c r="AI50" i="5"/>
  <c r="AH50" i="5"/>
  <c r="AE50" i="5"/>
  <c r="AD50" i="5"/>
  <c r="W50" i="5"/>
  <c r="V50" i="5"/>
  <c r="S50" i="5"/>
  <c r="R50" i="5"/>
  <c r="O50" i="5"/>
  <c r="N50" i="5"/>
  <c r="M50" i="5"/>
  <c r="J50" i="5"/>
  <c r="G50" i="5"/>
  <c r="F50" i="5"/>
  <c r="C50" i="5"/>
  <c r="Z50" i="5" s="1"/>
  <c r="AI49" i="5"/>
  <c r="AH49" i="5"/>
  <c r="AU49" i="5" s="1"/>
  <c r="AE49" i="5"/>
  <c r="AD49" i="5"/>
  <c r="AT49" i="5" s="1"/>
  <c r="W49" i="5"/>
  <c r="V49" i="5"/>
  <c r="S49" i="5"/>
  <c r="R49" i="5"/>
  <c r="AB49" i="5" s="1"/>
  <c r="AR49" i="5" s="1"/>
  <c r="O49" i="5"/>
  <c r="N49" i="5"/>
  <c r="M49" i="5"/>
  <c r="J49" i="5"/>
  <c r="AA49" i="5" s="1"/>
  <c r="AQ49" i="5" s="1"/>
  <c r="G49" i="5"/>
  <c r="F49" i="5"/>
  <c r="C49" i="5"/>
  <c r="AI48" i="5"/>
  <c r="AH48" i="5"/>
  <c r="AE48" i="5"/>
  <c r="AD48" i="5"/>
  <c r="W48" i="5"/>
  <c r="V48" i="5"/>
  <c r="S48" i="5"/>
  <c r="R48" i="5"/>
  <c r="O48" i="5"/>
  <c r="N48" i="5"/>
  <c r="M48" i="5"/>
  <c r="J48" i="5"/>
  <c r="G48" i="5"/>
  <c r="F48" i="5"/>
  <c r="C48" i="5"/>
  <c r="Z48" i="5" s="1"/>
  <c r="AI47" i="5"/>
  <c r="AH47" i="5"/>
  <c r="AU47" i="5" s="1"/>
  <c r="AE47" i="5"/>
  <c r="AD47" i="5"/>
  <c r="AT47" i="5" s="1"/>
  <c r="W47" i="5"/>
  <c r="V47" i="5"/>
  <c r="S47" i="5"/>
  <c r="R47" i="5"/>
  <c r="AB47" i="5" s="1"/>
  <c r="AR47" i="5" s="1"/>
  <c r="O47" i="5"/>
  <c r="N47" i="5"/>
  <c r="M47" i="5"/>
  <c r="J47" i="5"/>
  <c r="AA47" i="5" s="1"/>
  <c r="AQ47" i="5" s="1"/>
  <c r="G47" i="5"/>
  <c r="F47" i="5"/>
  <c r="C47" i="5"/>
  <c r="AI46" i="5"/>
  <c r="AH46" i="5"/>
  <c r="AE46" i="5"/>
  <c r="AD46" i="5"/>
  <c r="W46" i="5"/>
  <c r="V46" i="5"/>
  <c r="S46" i="5"/>
  <c r="R46" i="5"/>
  <c r="O46" i="5"/>
  <c r="N46" i="5"/>
  <c r="M46" i="5"/>
  <c r="J46" i="5"/>
  <c r="G46" i="5"/>
  <c r="F46" i="5"/>
  <c r="C46" i="5"/>
  <c r="Z46" i="5" s="1"/>
  <c r="AI45" i="5"/>
  <c r="AH45" i="5"/>
  <c r="AE45" i="5"/>
  <c r="AD45" i="5"/>
  <c r="AT45" i="5" s="1"/>
  <c r="W45" i="5"/>
  <c r="V45" i="5"/>
  <c r="S45" i="5"/>
  <c r="R45" i="5"/>
  <c r="AB45" i="5" s="1"/>
  <c r="AR45" i="5" s="1"/>
  <c r="O45" i="5"/>
  <c r="N45" i="5"/>
  <c r="M45" i="5"/>
  <c r="J45" i="5"/>
  <c r="G45" i="5"/>
  <c r="F45" i="5"/>
  <c r="C45" i="5"/>
  <c r="AI44" i="5"/>
  <c r="AH44" i="5"/>
  <c r="AE44" i="5"/>
  <c r="AD44" i="5"/>
  <c r="W44" i="5"/>
  <c r="V44" i="5"/>
  <c r="S44" i="5"/>
  <c r="R44" i="5"/>
  <c r="O44" i="5"/>
  <c r="N44" i="5"/>
  <c r="M44" i="5"/>
  <c r="J44" i="5"/>
  <c r="G44" i="5"/>
  <c r="F44" i="5"/>
  <c r="C44" i="5"/>
  <c r="Z44" i="5" s="1"/>
  <c r="AI43" i="5"/>
  <c r="AH43" i="5"/>
  <c r="AE43" i="5"/>
  <c r="AD43" i="5"/>
  <c r="AT43" i="5" s="1"/>
  <c r="W43" i="5"/>
  <c r="V43" i="5"/>
  <c r="S43" i="5"/>
  <c r="R43" i="5"/>
  <c r="AB43" i="5" s="1"/>
  <c r="AR43" i="5" s="1"/>
  <c r="O43" i="5"/>
  <c r="N43" i="5"/>
  <c r="M43" i="5"/>
  <c r="J43" i="5"/>
  <c r="G43" i="5"/>
  <c r="F43" i="5"/>
  <c r="C43" i="5"/>
  <c r="AI42" i="5"/>
  <c r="AH42" i="5"/>
  <c r="AE42" i="5"/>
  <c r="AD42" i="5"/>
  <c r="W42" i="5"/>
  <c r="V42" i="5"/>
  <c r="S42" i="5"/>
  <c r="R42" i="5"/>
  <c r="O42" i="5"/>
  <c r="N42" i="5"/>
  <c r="M42" i="5"/>
  <c r="J42" i="5"/>
  <c r="G42" i="5"/>
  <c r="F42" i="5"/>
  <c r="C42" i="5"/>
  <c r="Z42" i="5" s="1"/>
  <c r="AI41" i="5"/>
  <c r="AH41" i="5"/>
  <c r="AE41" i="5"/>
  <c r="AD41" i="5"/>
  <c r="AT41" i="5" s="1"/>
  <c r="W41" i="5"/>
  <c r="V41" i="5"/>
  <c r="S41" i="5"/>
  <c r="R41" i="5"/>
  <c r="AB41" i="5" s="1"/>
  <c r="AR41" i="5" s="1"/>
  <c r="O41" i="5"/>
  <c r="N41" i="5"/>
  <c r="M41" i="5"/>
  <c r="J41" i="5"/>
  <c r="G41" i="5"/>
  <c r="F41" i="5"/>
  <c r="C41" i="5"/>
  <c r="AI40" i="5"/>
  <c r="AH40" i="5"/>
  <c r="AE40" i="5"/>
  <c r="AD40" i="5"/>
  <c r="W40" i="5"/>
  <c r="V40" i="5"/>
  <c r="S40" i="5"/>
  <c r="R40" i="5"/>
  <c r="O40" i="5"/>
  <c r="N40" i="5"/>
  <c r="M40" i="5"/>
  <c r="J40" i="5"/>
  <c r="G40" i="5"/>
  <c r="F40" i="5"/>
  <c r="C40" i="5"/>
  <c r="Z40" i="5" s="1"/>
  <c r="AI39" i="5"/>
  <c r="AH39" i="5"/>
  <c r="AH60" i="5" s="1"/>
  <c r="AE39" i="5"/>
  <c r="AD39" i="5"/>
  <c r="AD60" i="5" s="1"/>
  <c r="W39" i="5"/>
  <c r="V39" i="5"/>
  <c r="V60" i="5" s="1"/>
  <c r="S39" i="5"/>
  <c r="R39" i="5"/>
  <c r="R60" i="5" s="1"/>
  <c r="O39" i="5"/>
  <c r="N39" i="5"/>
  <c r="N60" i="5" s="1"/>
  <c r="M39" i="5"/>
  <c r="J39" i="5"/>
  <c r="J60" i="5" s="1"/>
  <c r="G39" i="5"/>
  <c r="F39" i="5"/>
  <c r="F60" i="5" s="1"/>
  <c r="C39" i="5"/>
  <c r="AI35" i="5"/>
  <c r="AH35" i="5"/>
  <c r="AE35" i="5"/>
  <c r="AD35" i="5"/>
  <c r="W35" i="5"/>
  <c r="V35" i="5"/>
  <c r="S35" i="5"/>
  <c r="R35" i="5"/>
  <c r="O35" i="5"/>
  <c r="N35" i="5"/>
  <c r="M35" i="5"/>
  <c r="J35" i="5"/>
  <c r="G35" i="5"/>
  <c r="F35" i="5"/>
  <c r="C35" i="5"/>
  <c r="Z35" i="5" s="1"/>
  <c r="AI34" i="5"/>
  <c r="AH34" i="5"/>
  <c r="AE34" i="5"/>
  <c r="AD34" i="5"/>
  <c r="AT34" i="5" s="1"/>
  <c r="W34" i="5"/>
  <c r="V34" i="5"/>
  <c r="S34" i="5"/>
  <c r="R34" i="5"/>
  <c r="AB34" i="5" s="1"/>
  <c r="AR34" i="5" s="1"/>
  <c r="O34" i="5"/>
  <c r="N34" i="5"/>
  <c r="M34" i="5"/>
  <c r="J34" i="5"/>
  <c r="G34" i="5"/>
  <c r="F34" i="5"/>
  <c r="C34" i="5"/>
  <c r="AI33" i="5"/>
  <c r="AH33" i="5"/>
  <c r="AE33" i="5"/>
  <c r="AD33" i="5"/>
  <c r="W33" i="5"/>
  <c r="V33" i="5"/>
  <c r="S33" i="5"/>
  <c r="R33" i="5"/>
  <c r="O33" i="5"/>
  <c r="N33" i="5"/>
  <c r="M33" i="5"/>
  <c r="J33" i="5"/>
  <c r="G33" i="5"/>
  <c r="F33" i="5"/>
  <c r="C33" i="5"/>
  <c r="Z33" i="5" s="1"/>
  <c r="AI32" i="5"/>
  <c r="AH32" i="5"/>
  <c r="AE32" i="5"/>
  <c r="AD32" i="5"/>
  <c r="AT32" i="5" s="1"/>
  <c r="W32" i="5"/>
  <c r="V32" i="5"/>
  <c r="S32" i="5"/>
  <c r="R32" i="5"/>
  <c r="AB32" i="5" s="1"/>
  <c r="AR32" i="5" s="1"/>
  <c r="O32" i="5"/>
  <c r="N32" i="5"/>
  <c r="M32" i="5"/>
  <c r="J32" i="5"/>
  <c r="G32" i="5"/>
  <c r="F32" i="5"/>
  <c r="C32" i="5"/>
  <c r="AI31" i="5"/>
  <c r="AH31" i="5"/>
  <c r="AE31" i="5"/>
  <c r="AD31" i="5"/>
  <c r="W31" i="5"/>
  <c r="V31" i="5"/>
  <c r="S31" i="5"/>
  <c r="R31" i="5"/>
  <c r="O31" i="5"/>
  <c r="N31" i="5"/>
  <c r="M31" i="5"/>
  <c r="J31" i="5"/>
  <c r="G31" i="5"/>
  <c r="F31" i="5"/>
  <c r="C31" i="5"/>
  <c r="Z31" i="5" s="1"/>
  <c r="AI30" i="5"/>
  <c r="AH30" i="5"/>
  <c r="AH36" i="5" s="1"/>
  <c r="AE30" i="5"/>
  <c r="AD30" i="5"/>
  <c r="AD36" i="5" s="1"/>
  <c r="W30" i="5"/>
  <c r="V30" i="5"/>
  <c r="V36" i="5" s="1"/>
  <c r="S30" i="5"/>
  <c r="R30" i="5"/>
  <c r="R36" i="5" s="1"/>
  <c r="O30" i="5"/>
  <c r="N30" i="5"/>
  <c r="N36" i="5" s="1"/>
  <c r="M30" i="5"/>
  <c r="J30" i="5"/>
  <c r="J36" i="5" s="1"/>
  <c r="G30" i="5"/>
  <c r="F30" i="5"/>
  <c r="F36" i="5" s="1"/>
  <c r="C30" i="5"/>
  <c r="AI26" i="5"/>
  <c r="AH26" i="5"/>
  <c r="AE26" i="5"/>
  <c r="AD26" i="5"/>
  <c r="W26" i="5"/>
  <c r="V26" i="5"/>
  <c r="S26" i="5"/>
  <c r="R26" i="5"/>
  <c r="O26" i="5"/>
  <c r="N26" i="5"/>
  <c r="M26" i="5"/>
  <c r="J26" i="5"/>
  <c r="G26" i="5"/>
  <c r="F26" i="5"/>
  <c r="C26" i="5"/>
  <c r="AI25" i="5"/>
  <c r="AH25" i="5"/>
  <c r="AU25" i="5" s="1"/>
  <c r="AE25" i="5"/>
  <c r="AD25" i="5"/>
  <c r="W25" i="5"/>
  <c r="V25" i="5"/>
  <c r="S25" i="5"/>
  <c r="R25" i="5"/>
  <c r="AB25" i="5" s="1"/>
  <c r="AR25" i="5" s="1"/>
  <c r="O25" i="5"/>
  <c r="N25" i="5"/>
  <c r="M25" i="5"/>
  <c r="J25" i="5"/>
  <c r="AA25" i="5" s="1"/>
  <c r="AQ25" i="5" s="1"/>
  <c r="G25" i="5"/>
  <c r="F25" i="5"/>
  <c r="C25" i="5"/>
  <c r="AI24" i="5"/>
  <c r="AH24" i="5"/>
  <c r="AE24" i="5"/>
  <c r="AD24" i="5"/>
  <c r="W24" i="5"/>
  <c r="V24" i="5"/>
  <c r="S24" i="5"/>
  <c r="R24" i="5"/>
  <c r="O24" i="5"/>
  <c r="N24" i="5"/>
  <c r="M24" i="5"/>
  <c r="J24" i="5"/>
  <c r="G24" i="5"/>
  <c r="F24" i="5"/>
  <c r="C24" i="5"/>
  <c r="AI23" i="5"/>
  <c r="AH23" i="5"/>
  <c r="AU23" i="5" s="1"/>
  <c r="AE23" i="5"/>
  <c r="AD23" i="5"/>
  <c r="W23" i="5"/>
  <c r="V23" i="5"/>
  <c r="S23" i="5"/>
  <c r="R23" i="5"/>
  <c r="AB23" i="5" s="1"/>
  <c r="AR23" i="5" s="1"/>
  <c r="O23" i="5"/>
  <c r="N23" i="5"/>
  <c r="M23" i="5"/>
  <c r="J23" i="5"/>
  <c r="AA23" i="5" s="1"/>
  <c r="AQ23" i="5" s="1"/>
  <c r="G23" i="5"/>
  <c r="F23" i="5"/>
  <c r="C23" i="5"/>
  <c r="AI22" i="5"/>
  <c r="AH22" i="5"/>
  <c r="AE22" i="5"/>
  <c r="AD22" i="5"/>
  <c r="W22" i="5"/>
  <c r="V22" i="5"/>
  <c r="S22" i="5"/>
  <c r="R22" i="5"/>
  <c r="O22" i="5"/>
  <c r="N22" i="5"/>
  <c r="M22" i="5"/>
  <c r="J22" i="5"/>
  <c r="G22" i="5"/>
  <c r="F22" i="5"/>
  <c r="C22" i="5"/>
  <c r="AI21" i="5"/>
  <c r="AH21" i="5"/>
  <c r="AU21" i="5" s="1"/>
  <c r="AE21" i="5"/>
  <c r="AD21" i="5"/>
  <c r="W21" i="5"/>
  <c r="V21" i="5"/>
  <c r="S21" i="5"/>
  <c r="R21" i="5"/>
  <c r="AB21" i="5" s="1"/>
  <c r="AR21" i="5" s="1"/>
  <c r="O21" i="5"/>
  <c r="N21" i="5"/>
  <c r="M21" i="5"/>
  <c r="J21" i="5"/>
  <c r="AA21" i="5" s="1"/>
  <c r="AQ21" i="5" s="1"/>
  <c r="G21" i="5"/>
  <c r="F21" i="5"/>
  <c r="C21" i="5"/>
  <c r="AI20" i="5"/>
  <c r="AH20" i="5"/>
  <c r="AE20" i="5"/>
  <c r="AD20" i="5"/>
  <c r="W20" i="5"/>
  <c r="V20" i="5"/>
  <c r="S20" i="5"/>
  <c r="R20" i="5"/>
  <c r="O20" i="5"/>
  <c r="N20" i="5"/>
  <c r="M20" i="5"/>
  <c r="J20" i="5"/>
  <c r="G20" i="5"/>
  <c r="F20" i="5"/>
  <c r="C20" i="5"/>
  <c r="Z20" i="5" s="1"/>
  <c r="AI19" i="5"/>
  <c r="AH19" i="5"/>
  <c r="AE19" i="5"/>
  <c r="AD19" i="5"/>
  <c r="AT19" i="5" s="1"/>
  <c r="W19" i="5"/>
  <c r="V19" i="5"/>
  <c r="S19" i="5"/>
  <c r="R19" i="5"/>
  <c r="AB19" i="5" s="1"/>
  <c r="AR19" i="5" s="1"/>
  <c r="O19" i="5"/>
  <c r="N19" i="5"/>
  <c r="M19" i="5"/>
  <c r="J19" i="5"/>
  <c r="G19" i="5"/>
  <c r="F19" i="5"/>
  <c r="C19" i="5"/>
  <c r="AI18" i="5"/>
  <c r="AH18" i="5"/>
  <c r="AE18" i="5"/>
  <c r="AD18" i="5"/>
  <c r="W18" i="5"/>
  <c r="V18" i="5"/>
  <c r="S18" i="5"/>
  <c r="R18" i="5"/>
  <c r="O18" i="5"/>
  <c r="N18" i="5"/>
  <c r="M18" i="5"/>
  <c r="J18" i="5"/>
  <c r="G18" i="5"/>
  <c r="F18" i="5"/>
  <c r="C18" i="5"/>
  <c r="Z18" i="5" s="1"/>
  <c r="AI17" i="5"/>
  <c r="AH17" i="5"/>
  <c r="AE17" i="5"/>
  <c r="AD17" i="5"/>
  <c r="AT17" i="5" s="1"/>
  <c r="W17" i="5"/>
  <c r="V17" i="5"/>
  <c r="S17" i="5"/>
  <c r="R17" i="5"/>
  <c r="AB17" i="5" s="1"/>
  <c r="AR17" i="5" s="1"/>
  <c r="O17" i="5"/>
  <c r="N17" i="5"/>
  <c r="M17" i="5"/>
  <c r="J17" i="5"/>
  <c r="G17" i="5"/>
  <c r="F17" i="5"/>
  <c r="C17" i="5"/>
  <c r="AI16" i="5"/>
  <c r="AH16" i="5"/>
  <c r="AE16" i="5"/>
  <c r="AD16" i="5"/>
  <c r="W16" i="5"/>
  <c r="V16" i="5"/>
  <c r="S16" i="5"/>
  <c r="R16" i="5"/>
  <c r="O16" i="5"/>
  <c r="N16" i="5"/>
  <c r="M16" i="5"/>
  <c r="J16" i="5"/>
  <c r="G16" i="5"/>
  <c r="F16" i="5"/>
  <c r="C16" i="5"/>
  <c r="Z16" i="5" s="1"/>
  <c r="AI15" i="5"/>
  <c r="AH15" i="5"/>
  <c r="AE15" i="5"/>
  <c r="AD15" i="5"/>
  <c r="AT15" i="5" s="1"/>
  <c r="W15" i="5"/>
  <c r="V15" i="5"/>
  <c r="S15" i="5"/>
  <c r="R15" i="5"/>
  <c r="AB15" i="5" s="1"/>
  <c r="AR15" i="5" s="1"/>
  <c r="O15" i="5"/>
  <c r="N15" i="5"/>
  <c r="M15" i="5"/>
  <c r="J15" i="5"/>
  <c r="G15" i="5"/>
  <c r="F15" i="5"/>
  <c r="C15" i="5"/>
  <c r="AI14" i="5"/>
  <c r="AH14" i="5"/>
  <c r="AE14" i="5"/>
  <c r="AD14" i="5"/>
  <c r="W14" i="5"/>
  <c r="V14" i="5"/>
  <c r="S14" i="5"/>
  <c r="R14" i="5"/>
  <c r="O14" i="5"/>
  <c r="N14" i="5"/>
  <c r="M14" i="5"/>
  <c r="J14" i="5"/>
  <c r="G14" i="5"/>
  <c r="F14" i="5"/>
  <c r="C14" i="5"/>
  <c r="Z14" i="5" s="1"/>
  <c r="AI13" i="5"/>
  <c r="AH13" i="5"/>
  <c r="AE13" i="5"/>
  <c r="AD13" i="5"/>
  <c r="AT13" i="5" s="1"/>
  <c r="W13" i="5"/>
  <c r="V13" i="5"/>
  <c r="S13" i="5"/>
  <c r="R13" i="5"/>
  <c r="AB13" i="5" s="1"/>
  <c r="AR13" i="5" s="1"/>
  <c r="O13" i="5"/>
  <c r="N13" i="5"/>
  <c r="M13" i="5"/>
  <c r="J13" i="5"/>
  <c r="G13" i="5"/>
  <c r="F13" i="5"/>
  <c r="C13" i="5"/>
  <c r="AI12" i="5"/>
  <c r="AH12" i="5"/>
  <c r="AE12" i="5"/>
  <c r="AD12" i="5"/>
  <c r="W12" i="5"/>
  <c r="W27" i="5" s="1"/>
  <c r="V12" i="5"/>
  <c r="S12" i="5"/>
  <c r="S27" i="5" s="1"/>
  <c r="R12" i="5"/>
  <c r="O12" i="5"/>
  <c r="O27" i="5" s="1"/>
  <c r="N12" i="5"/>
  <c r="M12" i="5"/>
  <c r="M27" i="5" s="1"/>
  <c r="J12" i="5"/>
  <c r="G12" i="5"/>
  <c r="G27" i="5" s="1"/>
  <c r="F12" i="5"/>
  <c r="C12" i="5"/>
  <c r="C27" i="5" s="1"/>
  <c r="BA9" i="5"/>
  <c r="BA8" i="5"/>
  <c r="F27" i="5" l="1"/>
  <c r="J27" i="5"/>
  <c r="N27" i="5"/>
  <c r="R27" i="5"/>
  <c r="V27" i="5"/>
  <c r="AD27" i="5"/>
  <c r="AH27" i="5"/>
  <c r="Z13" i="5"/>
  <c r="AB14" i="5"/>
  <c r="AR14" i="5" s="1"/>
  <c r="AT14" i="5"/>
  <c r="Z15" i="5"/>
  <c r="AT16" i="5"/>
  <c r="Z17" i="5"/>
  <c r="AB18" i="5"/>
  <c r="AR18" i="5" s="1"/>
  <c r="AT18" i="5"/>
  <c r="Z19" i="5"/>
  <c r="AB20" i="5"/>
  <c r="AR20" i="5" s="1"/>
  <c r="AU20" i="5"/>
  <c r="Z21" i="5"/>
  <c r="AP21" i="5" s="1"/>
  <c r="Z25" i="5"/>
  <c r="AP25" i="5" s="1"/>
  <c r="C36" i="5"/>
  <c r="G36" i="5"/>
  <c r="M36" i="5"/>
  <c r="O36" i="5"/>
  <c r="S36" i="5"/>
  <c r="W36" i="5"/>
  <c r="AE36" i="5"/>
  <c r="AT36" i="5" s="1"/>
  <c r="AI36" i="5"/>
  <c r="AU36" i="5" s="1"/>
  <c r="AX36" i="5" s="1"/>
  <c r="AB31" i="5"/>
  <c r="AR31" i="5" s="1"/>
  <c r="AT31" i="5"/>
  <c r="Z32" i="5"/>
  <c r="AB33" i="5"/>
  <c r="AR33" i="5" s="1"/>
  <c r="AT33" i="5"/>
  <c r="Z34" i="5"/>
  <c r="AB35" i="5"/>
  <c r="AR35" i="5" s="1"/>
  <c r="AT35" i="5"/>
  <c r="C60" i="5"/>
  <c r="G60" i="5"/>
  <c r="M60" i="5"/>
  <c r="O60" i="5"/>
  <c r="S60" i="5"/>
  <c r="W60" i="5"/>
  <c r="AE60" i="5"/>
  <c r="AI60" i="5"/>
  <c r="AB40" i="5"/>
  <c r="AR40" i="5" s="1"/>
  <c r="AT40" i="5"/>
  <c r="Z41" i="5"/>
  <c r="AB42" i="5"/>
  <c r="AR42" i="5" s="1"/>
  <c r="AT42" i="5"/>
  <c r="Z43" i="5"/>
  <c r="AB44" i="5"/>
  <c r="AR44" i="5" s="1"/>
  <c r="AT44" i="5"/>
  <c r="Z45" i="5"/>
  <c r="AA46" i="5"/>
  <c r="AQ46" i="5" s="1"/>
  <c r="AB46" i="5"/>
  <c r="AR46" i="5" s="1"/>
  <c r="AT46" i="5"/>
  <c r="AU46" i="5"/>
  <c r="Z47" i="5"/>
  <c r="AA48" i="5"/>
  <c r="AQ48" i="5" s="1"/>
  <c r="AB48" i="5"/>
  <c r="AR48" i="5" s="1"/>
  <c r="AT48" i="5"/>
  <c r="AU48" i="5"/>
  <c r="Z49" i="5"/>
  <c r="AA50" i="5"/>
  <c r="AQ50" i="5" s="1"/>
  <c r="AB50" i="5"/>
  <c r="AR50" i="5" s="1"/>
  <c r="AT50" i="5"/>
  <c r="AU50" i="5"/>
  <c r="Z51" i="5"/>
  <c r="AA52" i="5"/>
  <c r="AQ52" i="5" s="1"/>
  <c r="AB52" i="5"/>
  <c r="AR52" i="5" s="1"/>
  <c r="AT52" i="5"/>
  <c r="AU52" i="5"/>
  <c r="Z53" i="5"/>
  <c r="AA54" i="5"/>
  <c r="AQ54" i="5" s="1"/>
  <c r="AB54" i="5"/>
  <c r="AR54" i="5" s="1"/>
  <c r="AT54" i="5"/>
  <c r="AU54" i="5"/>
  <c r="Z55" i="5"/>
  <c r="AA56" i="5"/>
  <c r="AQ56" i="5" s="1"/>
  <c r="AB56" i="5"/>
  <c r="AR56" i="5" s="1"/>
  <c r="AT56" i="5"/>
  <c r="AU56" i="5"/>
  <c r="Z57" i="5"/>
  <c r="AA58" i="5"/>
  <c r="AQ58" i="5" s="1"/>
  <c r="AB58" i="5"/>
  <c r="AR58" i="5" s="1"/>
  <c r="AT58" i="5"/>
  <c r="AU58" i="5"/>
  <c r="Z59" i="5"/>
  <c r="AB16" i="5"/>
  <c r="AR16" i="5" s="1"/>
  <c r="BA7" i="5"/>
  <c r="BA10" i="5" s="1"/>
  <c r="Z23" i="5"/>
  <c r="AP23" i="5" s="1"/>
  <c r="AL8" i="5"/>
  <c r="AM8" i="5" s="1"/>
  <c r="AE27" i="5"/>
  <c r="AI27" i="5"/>
  <c r="AA13" i="5"/>
  <c r="AQ13" i="5" s="1"/>
  <c r="AU13" i="5"/>
  <c r="AA14" i="5"/>
  <c r="AQ14" i="5" s="1"/>
  <c r="AU14" i="5"/>
  <c r="AA15" i="5"/>
  <c r="AQ15" i="5" s="1"/>
  <c r="AU15" i="5"/>
  <c r="AA16" i="5"/>
  <c r="AQ16" i="5" s="1"/>
  <c r="AU16" i="5"/>
  <c r="AA17" i="5"/>
  <c r="AQ17" i="5" s="1"/>
  <c r="AU17" i="5"/>
  <c r="AA18" i="5"/>
  <c r="AQ18" i="5" s="1"/>
  <c r="AU18" i="5"/>
  <c r="AA19" i="5"/>
  <c r="AQ19" i="5" s="1"/>
  <c r="AU19" i="5"/>
  <c r="AA20" i="5"/>
  <c r="AQ20" i="5" s="1"/>
  <c r="AT21" i="5"/>
  <c r="AA22" i="5"/>
  <c r="AQ22" i="5" s="1"/>
  <c r="AU22" i="5"/>
  <c r="AT23" i="5"/>
  <c r="AA24" i="5"/>
  <c r="AQ24" i="5" s="1"/>
  <c r="AU24" i="5"/>
  <c r="AT25" i="5"/>
  <c r="AA26" i="5"/>
  <c r="AQ26" i="5" s="1"/>
  <c r="AU26" i="5"/>
  <c r="AA31" i="5"/>
  <c r="AQ31" i="5" s="1"/>
  <c r="AU31" i="5"/>
  <c r="AA32" i="5"/>
  <c r="AQ32" i="5" s="1"/>
  <c r="AU32" i="5"/>
  <c r="AA33" i="5"/>
  <c r="AQ33" i="5" s="1"/>
  <c r="AU33" i="5"/>
  <c r="AA34" i="5"/>
  <c r="AQ34" i="5" s="1"/>
  <c r="AU34" i="5"/>
  <c r="AA35" i="5"/>
  <c r="AQ35" i="5" s="1"/>
  <c r="AU35" i="5"/>
  <c r="AA40" i="5"/>
  <c r="AQ40" i="5" s="1"/>
  <c r="AU40" i="5"/>
  <c r="AA41" i="5"/>
  <c r="AQ41" i="5" s="1"/>
  <c r="AU41" i="5"/>
  <c r="AA42" i="5"/>
  <c r="AQ42" i="5" s="1"/>
  <c r="AU42" i="5"/>
  <c r="AA43" i="5"/>
  <c r="AQ43" i="5" s="1"/>
  <c r="AU43" i="5"/>
  <c r="AA44" i="5"/>
  <c r="AQ44" i="5" s="1"/>
  <c r="AU44" i="5"/>
  <c r="AA45" i="5"/>
  <c r="AQ45" i="5" s="1"/>
  <c r="AP13" i="5"/>
  <c r="AC13" i="5"/>
  <c r="AS13" i="5" s="1"/>
  <c r="AP14" i="5"/>
  <c r="AC14" i="5"/>
  <c r="AS14" i="5" s="1"/>
  <c r="AP15" i="5"/>
  <c r="AC15" i="5"/>
  <c r="AS15" i="5" s="1"/>
  <c r="AP16" i="5"/>
  <c r="AC16" i="5"/>
  <c r="AS16" i="5" s="1"/>
  <c r="AP17" i="5"/>
  <c r="AC17" i="5"/>
  <c r="AS17" i="5" s="1"/>
  <c r="AP18" i="5"/>
  <c r="AC18" i="5"/>
  <c r="AS18" i="5" s="1"/>
  <c r="AP19" i="5"/>
  <c r="AC19" i="5"/>
  <c r="AS19" i="5" s="1"/>
  <c r="AP20" i="5"/>
  <c r="AC20" i="5"/>
  <c r="AS20" i="5" s="1"/>
  <c r="AA12" i="5"/>
  <c r="AU12" i="5"/>
  <c r="AP31" i="5"/>
  <c r="AC31" i="5"/>
  <c r="AS31" i="5" s="1"/>
  <c r="AP32" i="5"/>
  <c r="AC32" i="5"/>
  <c r="AS32" i="5" s="1"/>
  <c r="AP33" i="5"/>
  <c r="AC33" i="5"/>
  <c r="AS33" i="5" s="1"/>
  <c r="AP34" i="5"/>
  <c r="AC34" i="5"/>
  <c r="AS34" i="5" s="1"/>
  <c r="AP35" i="5"/>
  <c r="AC35" i="5"/>
  <c r="AS35" i="5" s="1"/>
  <c r="AP40" i="5"/>
  <c r="AC40" i="5"/>
  <c r="AS40" i="5" s="1"/>
  <c r="AP41" i="5"/>
  <c r="AC41" i="5"/>
  <c r="AS41" i="5" s="1"/>
  <c r="AP42" i="5"/>
  <c r="AC42" i="5"/>
  <c r="AS42" i="5" s="1"/>
  <c r="AP43" i="5"/>
  <c r="AC43" i="5"/>
  <c r="AS43" i="5" s="1"/>
  <c r="AP44" i="5"/>
  <c r="AC44" i="5"/>
  <c r="AS44" i="5" s="1"/>
  <c r="AP45" i="5"/>
  <c r="AC45" i="5"/>
  <c r="AS45" i="5" s="1"/>
  <c r="AC46" i="5"/>
  <c r="AS46" i="5" s="1"/>
  <c r="AP46" i="5"/>
  <c r="Z12" i="5"/>
  <c r="AB12" i="5"/>
  <c r="AT27" i="5"/>
  <c r="AU27" i="5"/>
  <c r="AX27" i="5" s="1"/>
  <c r="AT12" i="5"/>
  <c r="AT20" i="5"/>
  <c r="AC21" i="5"/>
  <c r="AS21" i="5" s="1"/>
  <c r="Z22" i="5"/>
  <c r="AB22" i="5"/>
  <c r="AR22" i="5" s="1"/>
  <c r="AT22" i="5"/>
  <c r="AC23" i="5"/>
  <c r="AS23" i="5" s="1"/>
  <c r="Z24" i="5"/>
  <c r="AB24" i="5"/>
  <c r="AR24" i="5" s="1"/>
  <c r="AT24" i="5"/>
  <c r="AC25" i="5"/>
  <c r="AS25" i="5" s="1"/>
  <c r="Z26" i="5"/>
  <c r="AB26" i="5"/>
  <c r="AR26" i="5" s="1"/>
  <c r="AT26" i="5"/>
  <c r="AA30" i="5"/>
  <c r="AU30" i="5"/>
  <c r="AA39" i="5"/>
  <c r="AU39" i="5"/>
  <c r="AC47" i="5"/>
  <c r="AS47" i="5" s="1"/>
  <c r="AP47" i="5"/>
  <c r="AC48" i="5"/>
  <c r="AS48" i="5" s="1"/>
  <c r="AP48" i="5"/>
  <c r="AC49" i="5"/>
  <c r="AS49" i="5" s="1"/>
  <c r="AP49" i="5"/>
  <c r="AC50" i="5"/>
  <c r="AS50" i="5" s="1"/>
  <c r="AP50" i="5"/>
  <c r="AC51" i="5"/>
  <c r="AS51" i="5" s="1"/>
  <c r="AP51" i="5"/>
  <c r="AC52" i="5"/>
  <c r="AS52" i="5" s="1"/>
  <c r="AP52" i="5"/>
  <c r="AC53" i="5"/>
  <c r="AS53" i="5" s="1"/>
  <c r="AP53" i="5"/>
  <c r="AC54" i="5"/>
  <c r="AS54" i="5" s="1"/>
  <c r="AP54" i="5"/>
  <c r="AC55" i="5"/>
  <c r="AS55" i="5" s="1"/>
  <c r="AP55" i="5"/>
  <c r="AC56" i="5"/>
  <c r="AS56" i="5" s="1"/>
  <c r="AP56" i="5"/>
  <c r="AC57" i="5"/>
  <c r="AS57" i="5" s="1"/>
  <c r="AP57" i="5"/>
  <c r="AC58" i="5"/>
  <c r="AS58" i="5" s="1"/>
  <c r="AP58" i="5"/>
  <c r="AC59" i="5"/>
  <c r="AS59" i="5" s="1"/>
  <c r="AP59" i="5"/>
  <c r="Z30" i="5"/>
  <c r="AB30" i="5"/>
  <c r="AT30" i="5"/>
  <c r="Z39" i="5"/>
  <c r="AB39" i="5"/>
  <c r="AT60" i="5"/>
  <c r="AU60" i="5"/>
  <c r="AX60" i="5" s="1"/>
  <c r="AT39" i="5"/>
  <c r="AU45" i="5"/>
  <c r="AW60" i="5" l="1"/>
  <c r="AB60" i="5"/>
  <c r="AR60" i="5" s="1"/>
  <c r="AR39" i="5"/>
  <c r="Z36" i="5"/>
  <c r="AP36" i="5" s="1"/>
  <c r="AP30" i="5"/>
  <c r="AC30" i="5"/>
  <c r="AA60" i="5"/>
  <c r="AQ60" i="5" s="1"/>
  <c r="AQ39" i="5"/>
  <c r="AA36" i="5"/>
  <c r="AQ36" i="5" s="1"/>
  <c r="AQ30" i="5"/>
  <c r="AW27" i="5"/>
  <c r="Z27" i="5"/>
  <c r="AP27" i="5" s="1"/>
  <c r="AP12" i="5"/>
  <c r="AC12" i="5"/>
  <c r="Z60" i="5"/>
  <c r="AP60" i="5" s="1"/>
  <c r="AP39" i="5"/>
  <c r="AC39" i="5"/>
  <c r="AB36" i="5"/>
  <c r="AR36" i="5" s="1"/>
  <c r="AR30" i="5"/>
  <c r="AP26" i="5"/>
  <c r="AC26" i="5"/>
  <c r="AS26" i="5" s="1"/>
  <c r="AP24" i="5"/>
  <c r="AC24" i="5"/>
  <c r="AS24" i="5" s="1"/>
  <c r="AP22" i="5"/>
  <c r="AC22" i="5"/>
  <c r="AS22" i="5" s="1"/>
  <c r="AB27" i="5"/>
  <c r="AR27" i="5" s="1"/>
  <c r="AR12" i="5"/>
  <c r="AW36" i="5"/>
  <c r="AA27" i="5"/>
  <c r="AQ27" i="5" s="1"/>
  <c r="AQ12" i="5"/>
  <c r="AC60" i="5" l="1"/>
  <c r="AS60" i="5" s="1"/>
  <c r="AS39" i="5"/>
  <c r="AC27" i="5"/>
  <c r="AS27" i="5" s="1"/>
  <c r="AS12" i="5"/>
  <c r="AC36" i="5"/>
  <c r="AS36" i="5" s="1"/>
  <c r="AS30" i="5"/>
  <c r="J275" i="4" l="1"/>
  <c r="I275" i="4"/>
  <c r="H275" i="4"/>
  <c r="G275" i="4"/>
  <c r="F275" i="4"/>
  <c r="E273" i="4"/>
  <c r="D273" i="4"/>
  <c r="C273" i="4"/>
  <c r="B273" i="4"/>
  <c r="H267" i="4"/>
  <c r="E264" i="4"/>
  <c r="E266" i="4" s="1"/>
  <c r="E268" i="4" s="1"/>
  <c r="D264" i="4"/>
  <c r="D271" i="4" s="1"/>
  <c r="C264" i="4"/>
  <c r="C266" i="4" s="1"/>
  <c r="B264" i="4"/>
  <c r="B271" i="4" s="1"/>
  <c r="B251" i="4"/>
  <c r="B254" i="4" s="1"/>
  <c r="B256" i="4" s="1"/>
  <c r="B258" i="4" s="1"/>
  <c r="B229" i="4"/>
  <c r="B232" i="4" s="1"/>
  <c r="A226" i="4"/>
  <c r="A225" i="4"/>
  <c r="A224" i="4"/>
  <c r="A223" i="4"/>
  <c r="A222" i="4"/>
  <c r="A221" i="4"/>
  <c r="A220" i="4"/>
  <c r="E208" i="4"/>
  <c r="D208" i="4"/>
  <c r="C208" i="4"/>
  <c r="B208" i="4"/>
  <c r="H202" i="4"/>
  <c r="E199" i="4"/>
  <c r="E206" i="4" s="1"/>
  <c r="D199" i="4"/>
  <c r="D206" i="4" s="1"/>
  <c r="C199" i="4"/>
  <c r="C206" i="4" s="1"/>
  <c r="H206" i="4" s="1"/>
  <c r="B199" i="4"/>
  <c r="B206" i="4" s="1"/>
  <c r="B186" i="4"/>
  <c r="B189" i="4" s="1"/>
  <c r="B191" i="4" s="1"/>
  <c r="B193" i="4" s="1"/>
  <c r="E178" i="4"/>
  <c r="D178" i="4"/>
  <c r="C178" i="4"/>
  <c r="H178" i="4" s="1"/>
  <c r="B178" i="4"/>
  <c r="H172" i="4"/>
  <c r="E169" i="4"/>
  <c r="E176" i="4" s="1"/>
  <c r="D169" i="4"/>
  <c r="D176" i="4" s="1"/>
  <c r="C169" i="4"/>
  <c r="C176" i="4" s="1"/>
  <c r="H176" i="4" s="1"/>
  <c r="B169" i="4"/>
  <c r="B176" i="4" s="1"/>
  <c r="B156" i="4"/>
  <c r="B159" i="4" s="1"/>
  <c r="B161" i="4" s="1"/>
  <c r="B163" i="4" s="1"/>
  <c r="E148" i="4"/>
  <c r="D148" i="4"/>
  <c r="C148" i="4"/>
  <c r="B148" i="4"/>
  <c r="H142" i="4"/>
  <c r="E139" i="4"/>
  <c r="E146" i="4" s="1"/>
  <c r="D139" i="4"/>
  <c r="D146" i="4" s="1"/>
  <c r="C139" i="4"/>
  <c r="C146" i="4" s="1"/>
  <c r="H146" i="4" s="1"/>
  <c r="B139" i="4"/>
  <c r="B146" i="4" s="1"/>
  <c r="B126" i="4"/>
  <c r="B129" i="4" s="1"/>
  <c r="B131" i="4" s="1"/>
  <c r="B133" i="4" s="1"/>
  <c r="E118" i="4"/>
  <c r="D118" i="4"/>
  <c r="C118" i="4"/>
  <c r="H118" i="4" s="1"/>
  <c r="B118" i="4"/>
  <c r="H112" i="4"/>
  <c r="E109" i="4"/>
  <c r="E116" i="4" s="1"/>
  <c r="D109" i="4"/>
  <c r="D116" i="4" s="1"/>
  <c r="C109" i="4"/>
  <c r="C116" i="4" s="1"/>
  <c r="H116" i="4" s="1"/>
  <c r="B109" i="4"/>
  <c r="B116" i="4" s="1"/>
  <c r="B99" i="4"/>
  <c r="B101" i="4" s="1"/>
  <c r="B103" i="4" s="1"/>
  <c r="B96" i="4"/>
  <c r="E88" i="4"/>
  <c r="D88" i="4"/>
  <c r="C88" i="4"/>
  <c r="B88" i="4"/>
  <c r="H82" i="4"/>
  <c r="E79" i="4"/>
  <c r="E86" i="4" s="1"/>
  <c r="D79" i="4"/>
  <c r="D86" i="4" s="1"/>
  <c r="C79" i="4"/>
  <c r="C86" i="4" s="1"/>
  <c r="H86" i="4" s="1"/>
  <c r="B79" i="4"/>
  <c r="B86" i="4" s="1"/>
  <c r="B66" i="4"/>
  <c r="B69" i="4" s="1"/>
  <c r="B71" i="4" s="1"/>
  <c r="B73" i="4" s="1"/>
  <c r="E58" i="4"/>
  <c r="D58" i="4"/>
  <c r="C58" i="4"/>
  <c r="H58" i="4" s="1"/>
  <c r="B58" i="4"/>
  <c r="H52" i="4"/>
  <c r="E49" i="4"/>
  <c r="E56" i="4" s="1"/>
  <c r="D49" i="4"/>
  <c r="D56" i="4" s="1"/>
  <c r="C49" i="4"/>
  <c r="C56" i="4" s="1"/>
  <c r="H56" i="4" s="1"/>
  <c r="B49" i="4"/>
  <c r="B36" i="4"/>
  <c r="B39" i="4" s="1"/>
  <c r="B41" i="4" s="1"/>
  <c r="B43" i="4" s="1"/>
  <c r="E28" i="4"/>
  <c r="D28" i="4"/>
  <c r="C28" i="4"/>
  <c r="H28" i="4" s="1"/>
  <c r="B28" i="4"/>
  <c r="H22" i="4"/>
  <c r="E19" i="4"/>
  <c r="E26" i="4" s="1"/>
  <c r="D19" i="4"/>
  <c r="D21" i="4" s="1"/>
  <c r="C19" i="4"/>
  <c r="C26" i="4" s="1"/>
  <c r="H26" i="4" s="1"/>
  <c r="B19" i="4"/>
  <c r="B21" i="4" s="1"/>
  <c r="B6" i="4"/>
  <c r="B9" i="4" s="1"/>
  <c r="B11" i="4" s="1"/>
  <c r="B13" i="4" s="1"/>
  <c r="D18" i="3"/>
  <c r="C18" i="3" s="1"/>
  <c r="I18" i="3"/>
  <c r="F18" i="3"/>
  <c r="G18" i="3"/>
  <c r="H18" i="3"/>
  <c r="E18" i="3"/>
  <c r="B25" i="2"/>
  <c r="C25" i="2"/>
  <c r="C11" i="1"/>
  <c r="C31" i="1"/>
  <c r="C17" i="1"/>
  <c r="F19" i="1" s="1"/>
  <c r="F23" i="1" s="1"/>
  <c r="J15" i="1"/>
  <c r="J25" i="1" s="1"/>
  <c r="J33" i="1" s="1"/>
  <c r="J35" i="1" s="1"/>
  <c r="I15" i="1"/>
  <c r="I25" i="1" s="1"/>
  <c r="I33" i="1" s="1"/>
  <c r="I35" i="1" s="1"/>
  <c r="H15" i="1"/>
  <c r="H25" i="1" s="1"/>
  <c r="H33" i="1" s="1"/>
  <c r="H35" i="1" s="1"/>
  <c r="G15" i="1"/>
  <c r="F15" i="1"/>
  <c r="E15" i="1"/>
  <c r="D15" i="1"/>
  <c r="H273" i="4" l="1"/>
  <c r="J273" i="4"/>
  <c r="C15" i="1"/>
  <c r="F208" i="4"/>
  <c r="J208" i="4"/>
  <c r="F49" i="4"/>
  <c r="J86" i="4"/>
  <c r="E171" i="4"/>
  <c r="E173" i="4" s="1"/>
  <c r="F88" i="4"/>
  <c r="J88" i="4"/>
  <c r="B141" i="4"/>
  <c r="H169" i="4"/>
  <c r="J206" i="4"/>
  <c r="F273" i="4"/>
  <c r="J58" i="4"/>
  <c r="I148" i="4"/>
  <c r="F178" i="4"/>
  <c r="J178" i="4"/>
  <c r="E177" i="4"/>
  <c r="E179" i="4" s="1"/>
  <c r="E225" i="4" s="1"/>
  <c r="J176" i="4"/>
  <c r="C21" i="4"/>
  <c r="B51" i="4"/>
  <c r="G79" i="4"/>
  <c r="D81" i="4"/>
  <c r="G88" i="4"/>
  <c r="C111" i="4"/>
  <c r="C113" i="4" s="1"/>
  <c r="G199" i="4"/>
  <c r="D201" i="4"/>
  <c r="G208" i="4"/>
  <c r="H19" i="4"/>
  <c r="E21" i="4"/>
  <c r="E23" i="4" s="1"/>
  <c r="I28" i="4"/>
  <c r="J28" i="4"/>
  <c r="J56" i="4"/>
  <c r="G49" i="4"/>
  <c r="D51" i="4"/>
  <c r="B56" i="4"/>
  <c r="B81" i="4"/>
  <c r="I88" i="4"/>
  <c r="H109" i="4"/>
  <c r="E111" i="4"/>
  <c r="E113" i="4" s="1"/>
  <c r="F118" i="4"/>
  <c r="J118" i="4"/>
  <c r="G139" i="4"/>
  <c r="D141" i="4"/>
  <c r="F148" i="4"/>
  <c r="J148" i="4"/>
  <c r="G148" i="4"/>
  <c r="C171" i="4"/>
  <c r="C173" i="4" s="1"/>
  <c r="B201" i="4"/>
  <c r="I208" i="4"/>
  <c r="B15" i="4"/>
  <c r="D22" i="4" s="1"/>
  <c r="J22" i="4" s="1"/>
  <c r="B22" i="4"/>
  <c r="B23" i="4" s="1"/>
  <c r="B52" i="4"/>
  <c r="B45" i="4"/>
  <c r="D52" i="4" s="1"/>
  <c r="J52" i="4" s="1"/>
  <c r="F21" i="4"/>
  <c r="I21" i="4"/>
  <c r="G21" i="4"/>
  <c r="J21" i="4"/>
  <c r="E27" i="4"/>
  <c r="E29" i="4" s="1"/>
  <c r="E220" i="4" s="1"/>
  <c r="D53" i="4"/>
  <c r="I56" i="4"/>
  <c r="G56" i="4"/>
  <c r="I86" i="4"/>
  <c r="G86" i="4"/>
  <c r="F86" i="4"/>
  <c r="B112" i="4"/>
  <c r="B105" i="4"/>
  <c r="D112" i="4" s="1"/>
  <c r="J112" i="4" s="1"/>
  <c r="C117" i="4"/>
  <c r="H113" i="4"/>
  <c r="B135" i="4"/>
  <c r="D142" i="4" s="1"/>
  <c r="J142" i="4" s="1"/>
  <c r="B142" i="4"/>
  <c r="F176" i="4"/>
  <c r="I176" i="4"/>
  <c r="G176" i="4"/>
  <c r="I206" i="4"/>
  <c r="G206" i="4"/>
  <c r="F206" i="4"/>
  <c r="I58" i="4"/>
  <c r="G58" i="4"/>
  <c r="B75" i="4"/>
  <c r="D82" i="4" s="1"/>
  <c r="J82" i="4" s="1"/>
  <c r="B82" i="4"/>
  <c r="F116" i="4"/>
  <c r="I116" i="4"/>
  <c r="G116" i="4"/>
  <c r="I146" i="4"/>
  <c r="G146" i="4"/>
  <c r="F146" i="4"/>
  <c r="B172" i="4"/>
  <c r="B165" i="4"/>
  <c r="D172" i="4" s="1"/>
  <c r="J172" i="4" s="1"/>
  <c r="C177" i="4"/>
  <c r="H173" i="4"/>
  <c r="B195" i="4"/>
  <c r="D202" i="4" s="1"/>
  <c r="J202" i="4" s="1"/>
  <c r="B202" i="4"/>
  <c r="B267" i="4"/>
  <c r="B260" i="4"/>
  <c r="D267" i="4" s="1"/>
  <c r="J267" i="4" s="1"/>
  <c r="E255" i="4"/>
  <c r="E256" i="4" s="1"/>
  <c r="E257" i="4" s="1"/>
  <c r="C268" i="4"/>
  <c r="H266" i="4"/>
  <c r="F19" i="4"/>
  <c r="J19" i="4"/>
  <c r="C23" i="4"/>
  <c r="B26" i="4"/>
  <c r="D26" i="4"/>
  <c r="J26" i="4" s="1"/>
  <c r="F28" i="4"/>
  <c r="I49" i="4"/>
  <c r="B53" i="4"/>
  <c r="F56" i="4"/>
  <c r="D83" i="4"/>
  <c r="B143" i="4"/>
  <c r="D203" i="4"/>
  <c r="G19" i="4"/>
  <c r="I19" i="4"/>
  <c r="G28" i="4"/>
  <c r="H49" i="4"/>
  <c r="J49" i="4"/>
  <c r="C51" i="4"/>
  <c r="I51" i="4" s="1"/>
  <c r="E51" i="4"/>
  <c r="E53" i="4" s="1"/>
  <c r="E57" i="4" s="1"/>
  <c r="E59" i="4" s="1"/>
  <c r="E221" i="4" s="1"/>
  <c r="G51" i="4"/>
  <c r="F58" i="4"/>
  <c r="B83" i="4"/>
  <c r="J116" i="4"/>
  <c r="E117" i="4"/>
  <c r="E119" i="4" s="1"/>
  <c r="E223" i="4" s="1"/>
  <c r="J146" i="4"/>
  <c r="D143" i="4"/>
  <c r="B203" i="4"/>
  <c r="G271" i="4"/>
  <c r="F79" i="4"/>
  <c r="H79" i="4"/>
  <c r="J79" i="4"/>
  <c r="C81" i="4"/>
  <c r="I81" i="4" s="1"/>
  <c r="E81" i="4"/>
  <c r="E83" i="4" s="1"/>
  <c r="E87" i="4" s="1"/>
  <c r="E89" i="4" s="1"/>
  <c r="E222" i="4" s="1"/>
  <c r="G81" i="4"/>
  <c r="H88" i="4"/>
  <c r="G109" i="4"/>
  <c r="I109" i="4"/>
  <c r="B111" i="4"/>
  <c r="D111" i="4"/>
  <c r="H111" i="4"/>
  <c r="G118" i="4"/>
  <c r="I118" i="4"/>
  <c r="F139" i="4"/>
  <c r="H139" i="4"/>
  <c r="J139" i="4"/>
  <c r="C141" i="4"/>
  <c r="I141" i="4" s="1"/>
  <c r="E141" i="4"/>
  <c r="E143" i="4" s="1"/>
  <c r="E147" i="4" s="1"/>
  <c r="E149" i="4" s="1"/>
  <c r="E224" i="4" s="1"/>
  <c r="G141" i="4"/>
  <c r="H148" i="4"/>
  <c r="G169" i="4"/>
  <c r="I169" i="4"/>
  <c r="B171" i="4"/>
  <c r="D171" i="4"/>
  <c r="H171" i="4"/>
  <c r="G178" i="4"/>
  <c r="I178" i="4"/>
  <c r="F199" i="4"/>
  <c r="H199" i="4"/>
  <c r="J199" i="4"/>
  <c r="C201" i="4"/>
  <c r="E201" i="4"/>
  <c r="E203" i="4" s="1"/>
  <c r="E207" i="4" s="1"/>
  <c r="E209" i="4" s="1"/>
  <c r="E226" i="4" s="1"/>
  <c r="G201" i="4"/>
  <c r="H208" i="4"/>
  <c r="G264" i="4"/>
  <c r="I264" i="4"/>
  <c r="B266" i="4"/>
  <c r="D266" i="4"/>
  <c r="C271" i="4"/>
  <c r="E271" i="4"/>
  <c r="E272" i="4" s="1"/>
  <c r="E274" i="4" s="1"/>
  <c r="E276" i="4" s="1"/>
  <c r="G273" i="4"/>
  <c r="I273" i="4"/>
  <c r="I79" i="4"/>
  <c r="F81" i="4"/>
  <c r="J81" i="4"/>
  <c r="F109" i="4"/>
  <c r="J109" i="4"/>
  <c r="I139" i="4"/>
  <c r="F169" i="4"/>
  <c r="J169" i="4"/>
  <c r="I199" i="4"/>
  <c r="F264" i="4"/>
  <c r="H264" i="4"/>
  <c r="J264" i="4"/>
  <c r="D19" i="1"/>
  <c r="D23" i="1" s="1"/>
  <c r="G19" i="1"/>
  <c r="G23" i="1" s="1"/>
  <c r="E19" i="1"/>
  <c r="E23" i="1" s="1"/>
  <c r="E27" i="1" s="1"/>
  <c r="E29" i="1" s="1"/>
  <c r="F25" i="1"/>
  <c r="F33" i="1" s="1"/>
  <c r="F35" i="1" s="1"/>
  <c r="F27" i="1"/>
  <c r="F29" i="1" s="1"/>
  <c r="G27" i="1"/>
  <c r="G29" i="1" s="1"/>
  <c r="G25" i="1"/>
  <c r="G33" i="1" s="1"/>
  <c r="G35" i="1" s="1"/>
  <c r="E25" i="1" l="1"/>
  <c r="E33" i="1" s="1"/>
  <c r="E35" i="1" s="1"/>
  <c r="J201" i="4"/>
  <c r="J141" i="4"/>
  <c r="F201" i="4"/>
  <c r="G224" i="4"/>
  <c r="H224" i="4" s="1"/>
  <c r="I224" i="4" s="1"/>
  <c r="H21" i="4"/>
  <c r="D268" i="4"/>
  <c r="J266" i="4"/>
  <c r="H201" i="4"/>
  <c r="C203" i="4"/>
  <c r="I203" i="4" s="1"/>
  <c r="I266" i="4"/>
  <c r="G266" i="4"/>
  <c r="B268" i="4"/>
  <c r="F266" i="4"/>
  <c r="D173" i="4"/>
  <c r="J171" i="4"/>
  <c r="H141" i="4"/>
  <c r="C143" i="4"/>
  <c r="I143" i="4" s="1"/>
  <c r="I111" i="4"/>
  <c r="G111" i="4"/>
  <c r="B113" i="4"/>
  <c r="F111" i="4"/>
  <c r="B207" i="4"/>
  <c r="F203" i="4"/>
  <c r="G203" i="4"/>
  <c r="B147" i="4"/>
  <c r="G143" i="4"/>
  <c r="H23" i="4"/>
  <c r="C27" i="4"/>
  <c r="C272" i="4"/>
  <c r="H268" i="4"/>
  <c r="I202" i="4"/>
  <c r="G202" i="4"/>
  <c r="F202" i="4"/>
  <c r="C179" i="4"/>
  <c r="H177" i="4"/>
  <c r="F172" i="4"/>
  <c r="I172" i="4"/>
  <c r="G172" i="4"/>
  <c r="I82" i="4"/>
  <c r="G82" i="4"/>
  <c r="F82" i="4"/>
  <c r="B27" i="4"/>
  <c r="I23" i="4"/>
  <c r="F52" i="4"/>
  <c r="I52" i="4"/>
  <c r="G52" i="4"/>
  <c r="I22" i="4"/>
  <c r="G22" i="4"/>
  <c r="F22" i="4"/>
  <c r="F141" i="4"/>
  <c r="H271" i="4"/>
  <c r="I201" i="4"/>
  <c r="F271" i="4"/>
  <c r="J51" i="4"/>
  <c r="G226" i="4"/>
  <c r="H226" i="4" s="1"/>
  <c r="I226" i="4" s="1"/>
  <c r="G222" i="4"/>
  <c r="H222" i="4" s="1"/>
  <c r="I222" i="4" s="1"/>
  <c r="G223" i="4"/>
  <c r="H223" i="4" s="1"/>
  <c r="I223" i="4" s="1"/>
  <c r="D23" i="4"/>
  <c r="F23" i="4" s="1"/>
  <c r="G220" i="4"/>
  <c r="H220" i="4" s="1"/>
  <c r="I220" i="4" s="1"/>
  <c r="I171" i="4"/>
  <c r="G171" i="4"/>
  <c r="B173" i="4"/>
  <c r="F171" i="4"/>
  <c r="D113" i="4"/>
  <c r="J111" i="4"/>
  <c r="H81" i="4"/>
  <c r="C83" i="4"/>
  <c r="I83" i="4" s="1"/>
  <c r="D147" i="4"/>
  <c r="J143" i="4"/>
  <c r="B87" i="4"/>
  <c r="F83" i="4"/>
  <c r="G83" i="4"/>
  <c r="C53" i="4"/>
  <c r="F53" i="4" s="1"/>
  <c r="H51" i="4"/>
  <c r="D207" i="4"/>
  <c r="J203" i="4"/>
  <c r="D87" i="4"/>
  <c r="J83" i="4"/>
  <c r="B57" i="4"/>
  <c r="G53" i="4"/>
  <c r="I26" i="4"/>
  <c r="G26" i="4"/>
  <c r="F26" i="4"/>
  <c r="F267" i="4"/>
  <c r="I267" i="4"/>
  <c r="G267" i="4"/>
  <c r="I142" i="4"/>
  <c r="G142" i="4"/>
  <c r="F142" i="4"/>
  <c r="C119" i="4"/>
  <c r="H117" i="4"/>
  <c r="F112" i="4"/>
  <c r="I112" i="4"/>
  <c r="G112" i="4"/>
  <c r="D57" i="4"/>
  <c r="J53" i="4"/>
  <c r="J271" i="4"/>
  <c r="I271" i="4"/>
  <c r="F51" i="4"/>
  <c r="G225" i="4"/>
  <c r="H225" i="4" s="1"/>
  <c r="I225" i="4" s="1"/>
  <c r="G221" i="4"/>
  <c r="H221" i="4" s="1"/>
  <c r="I221" i="4" s="1"/>
  <c r="D25" i="1"/>
  <c r="D27" i="1"/>
  <c r="D37" i="1" s="1"/>
  <c r="C19" i="1"/>
  <c r="F143" i="4" l="1"/>
  <c r="I53" i="4"/>
  <c r="D59" i="4"/>
  <c r="J57" i="4"/>
  <c r="C223" i="4"/>
  <c r="H119" i="4"/>
  <c r="H83" i="4"/>
  <c r="C87" i="4"/>
  <c r="C274" i="4"/>
  <c r="H272" i="4"/>
  <c r="B149" i="4"/>
  <c r="G147" i="4"/>
  <c r="B209" i="4"/>
  <c r="G207" i="4"/>
  <c r="I113" i="4"/>
  <c r="G113" i="4"/>
  <c r="B117" i="4"/>
  <c r="F113" i="4"/>
  <c r="D177" i="4"/>
  <c r="J173" i="4"/>
  <c r="I268" i="4"/>
  <c r="G268" i="4"/>
  <c r="B272" i="4"/>
  <c r="F268" i="4"/>
  <c r="D272" i="4"/>
  <c r="J268" i="4"/>
  <c r="G23" i="4"/>
  <c r="B59" i="4"/>
  <c r="G57" i="4"/>
  <c r="D89" i="4"/>
  <c r="J87" i="4"/>
  <c r="D209" i="4"/>
  <c r="J207" i="4"/>
  <c r="H53" i="4"/>
  <c r="C57" i="4"/>
  <c r="B89" i="4"/>
  <c r="F87" i="4"/>
  <c r="I87" i="4"/>
  <c r="G87" i="4"/>
  <c r="D149" i="4"/>
  <c r="J147" i="4"/>
  <c r="D117" i="4"/>
  <c r="J113" i="4"/>
  <c r="I173" i="4"/>
  <c r="G173" i="4"/>
  <c r="B177" i="4"/>
  <c r="F173" i="4"/>
  <c r="D27" i="4"/>
  <c r="F27" i="4" s="1"/>
  <c r="J23" i="4"/>
  <c r="B29" i="4"/>
  <c r="I27" i="4"/>
  <c r="C225" i="4"/>
  <c r="H179" i="4"/>
  <c r="H27" i="4"/>
  <c r="C29" i="4"/>
  <c r="H143" i="4"/>
  <c r="C147" i="4"/>
  <c r="H203" i="4"/>
  <c r="C207" i="4"/>
  <c r="D33" i="1"/>
  <c r="D35" i="1" s="1"/>
  <c r="C23" i="1"/>
  <c r="C25" i="1" s="1"/>
  <c r="H207" i="4" l="1"/>
  <c r="C209" i="4"/>
  <c r="F209" i="4" s="1"/>
  <c r="F226" i="4" s="1"/>
  <c r="H147" i="4"/>
  <c r="C149" i="4"/>
  <c r="F149" i="4" s="1"/>
  <c r="F224" i="4" s="1"/>
  <c r="C220" i="4"/>
  <c r="H29" i="4"/>
  <c r="C59" i="4"/>
  <c r="I59" i="4" s="1"/>
  <c r="H57" i="4"/>
  <c r="D274" i="4"/>
  <c r="J272" i="4"/>
  <c r="I272" i="4"/>
  <c r="G272" i="4"/>
  <c r="B274" i="4"/>
  <c r="F272" i="4"/>
  <c r="D179" i="4"/>
  <c r="J177" i="4"/>
  <c r="I117" i="4"/>
  <c r="G117" i="4"/>
  <c r="B119" i="4"/>
  <c r="F117" i="4"/>
  <c r="B226" i="4"/>
  <c r="G209" i="4"/>
  <c r="B224" i="4"/>
  <c r="G149" i="4"/>
  <c r="C276" i="4"/>
  <c r="H274" i="4"/>
  <c r="H276" i="4" s="1"/>
  <c r="D221" i="4"/>
  <c r="J59" i="4"/>
  <c r="G27" i="4"/>
  <c r="I57" i="4"/>
  <c r="F57" i="4"/>
  <c r="I207" i="4"/>
  <c r="I147" i="4"/>
  <c r="B220" i="4"/>
  <c r="I29" i="4"/>
  <c r="D29" i="4"/>
  <c r="F29" i="4" s="1"/>
  <c r="F220" i="4" s="1"/>
  <c r="J27" i="4"/>
  <c r="I177" i="4"/>
  <c r="G177" i="4"/>
  <c r="B179" i="4"/>
  <c r="F177" i="4"/>
  <c r="D119" i="4"/>
  <c r="J117" i="4"/>
  <c r="J149" i="4"/>
  <c r="D224" i="4"/>
  <c r="B222" i="4"/>
  <c r="G89" i="4"/>
  <c r="J209" i="4"/>
  <c r="D226" i="4"/>
  <c r="J89" i="4"/>
  <c r="D222" i="4"/>
  <c r="G59" i="4"/>
  <c r="B221" i="4"/>
  <c r="F59" i="4"/>
  <c r="F221" i="4" s="1"/>
  <c r="H87" i="4"/>
  <c r="C89" i="4"/>
  <c r="F89" i="4" s="1"/>
  <c r="F222" i="4" s="1"/>
  <c r="F207" i="4"/>
  <c r="F147" i="4"/>
  <c r="C29" i="1"/>
  <c r="D29" i="1"/>
  <c r="C33" i="1"/>
  <c r="C35" i="1" s="1"/>
  <c r="I149" i="4" l="1"/>
  <c r="I209" i="4"/>
  <c r="I89" i="4"/>
  <c r="J221" i="4"/>
  <c r="C222" i="4"/>
  <c r="H89" i="4"/>
  <c r="I119" i="4"/>
  <c r="G119" i="4"/>
  <c r="B223" i="4"/>
  <c r="F119" i="4"/>
  <c r="F223" i="4" s="1"/>
  <c r="J224" i="4" s="1"/>
  <c r="D225" i="4"/>
  <c r="J179" i="4"/>
  <c r="I274" i="4"/>
  <c r="I276" i="4" s="1"/>
  <c r="G274" i="4"/>
  <c r="G276" i="4" s="1"/>
  <c r="B276" i="4"/>
  <c r="F274" i="4"/>
  <c r="F276" i="4" s="1"/>
  <c r="D276" i="4"/>
  <c r="J274" i="4"/>
  <c r="J276" i="4" s="1"/>
  <c r="C221" i="4"/>
  <c r="H59" i="4"/>
  <c r="J222" i="4"/>
  <c r="G29" i="4"/>
  <c r="D223" i="4"/>
  <c r="J119" i="4"/>
  <c r="I179" i="4"/>
  <c r="G179" i="4"/>
  <c r="B225" i="4"/>
  <c r="F179" i="4"/>
  <c r="F225" i="4" s="1"/>
  <c r="J226" i="4" s="1"/>
  <c r="D220" i="4"/>
  <c r="J29" i="4"/>
  <c r="C224" i="4"/>
  <c r="H149" i="4"/>
  <c r="C226" i="4"/>
  <c r="H209" i="4"/>
  <c r="J223" i="4"/>
  <c r="J225" i="4" l="1"/>
</calcChain>
</file>

<file path=xl/comments1.xml><?xml version="1.0" encoding="utf-8"?>
<comments xmlns="http://schemas.openxmlformats.org/spreadsheetml/2006/main">
  <authors>
    <author>Edward Keating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 xml:space="preserve">EJ Keating: </t>
        </r>
        <r>
          <rPr>
            <sz val="8"/>
            <color indexed="81"/>
            <rFont val="Tahoma"/>
            <family val="2"/>
          </rPr>
          <t xml:space="preserve">Link showing support for all schedule therms whether a total number or support for percentage of total therms.
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Include support in the workbook, i.e. a link to another tab showing approved monthly proforma therms.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link for calculation of base revenue (just add the spreadsheet from the UG-100468 calculation into the workbook).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Include link to Revenue Requirement tab.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EJ Keating:</t>
        </r>
        <r>
          <rPr>
            <sz val="8"/>
            <color indexed="81"/>
            <rFont val="Tahoma"/>
            <family val="2"/>
          </rPr>
          <t xml:space="preserve">
Link supporting numbers</t>
        </r>
      </text>
    </comment>
  </commentList>
</comments>
</file>

<file path=xl/comments2.xml><?xml version="1.0" encoding="utf-8"?>
<comments xmlns="http://schemas.openxmlformats.org/spreadsheetml/2006/main">
  <authors>
    <author>jp4047</author>
    <author>EJ Keating</author>
  </authors>
  <commentList>
    <comment ref="B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9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Budgeted Numbers
</t>
        </r>
      </text>
    </comment>
    <comment ref="C11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</t>
        </r>
      </text>
    </comment>
    <comment ref="B12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Contingency Program
</t>
        </r>
      </text>
    </comment>
    <comment ref="C13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
</t>
        </r>
      </text>
    </comment>
    <comment ref="B14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growth forecast/calculation</t>
        </r>
      </text>
    </comment>
    <comment ref="C1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C16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Formulas</t>
        </r>
      </text>
    </comment>
    <comment ref="C18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Rider Balance Tab</t>
        </r>
      </text>
    </comment>
    <comment ref="C19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Formulas
</t>
        </r>
      </text>
    </comment>
    <comment ref="C23" authorId="1">
      <text>
        <r>
          <rPr>
            <b/>
            <sz val="8"/>
            <color indexed="81"/>
            <rFont val="Tahoma"/>
            <charset val="1"/>
          </rPr>
          <t>EJ Keating:</t>
        </r>
        <r>
          <rPr>
            <sz val="8"/>
            <color indexed="81"/>
            <rFont val="Tahoma"/>
            <charset val="1"/>
          </rPr>
          <t xml:space="preserve">
Include Link to Support/Calculation</t>
        </r>
      </text>
    </comment>
  </commentList>
</comments>
</file>

<file path=xl/comments3.xml><?xml version="1.0" encoding="utf-8"?>
<comments xmlns="http://schemas.openxmlformats.org/spreadsheetml/2006/main">
  <authors>
    <author>Edward Keating</author>
  </authors>
  <commentList>
    <comment ref="E19" authorId="0">
      <text>
        <r>
          <rPr>
            <b/>
            <sz val="8"/>
            <color indexed="81"/>
            <rFont val="Tahoma"/>
            <family val="2"/>
          </rPr>
          <t xml:space="preserve">EJ Keating
</t>
        </r>
        <r>
          <rPr>
            <b/>
            <sz val="11"/>
            <color indexed="81"/>
            <rFont val="Tahoma"/>
            <family val="2"/>
          </rPr>
          <t>PLEASE INCLUDE FORMULAS AND LINKS AS SUGGESTED FOR WASHINGTON GAS</t>
        </r>
      </text>
    </comment>
  </commentList>
</comments>
</file>

<file path=xl/comments4.xml><?xml version="1.0" encoding="utf-8"?>
<comments xmlns="http://schemas.openxmlformats.org/spreadsheetml/2006/main">
  <authors>
    <author>jp4047</author>
  </authors>
  <commentList>
    <comment ref="B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2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2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2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3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3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4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4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4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4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4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4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4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5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5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5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6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6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7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7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7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7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7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7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7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8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8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8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8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9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9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0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0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0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0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0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0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0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11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11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11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11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12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12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3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3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3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3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3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3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3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14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14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14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14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15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15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6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6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6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6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6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6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6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17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17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17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17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184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185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190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192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194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199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199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199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199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204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20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204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204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B249" authorId="0">
      <text>
        <r>
          <rPr>
            <sz val="8"/>
            <color indexed="81"/>
            <rFont val="Tahoma"/>
            <family val="2"/>
          </rPr>
          <t xml:space="preserve">From the 2011 DSM Business Plan
</t>
        </r>
      </text>
    </comment>
    <comment ref="B250" authorId="0">
      <text>
        <r>
          <rPr>
            <sz val="8"/>
            <color indexed="81"/>
            <rFont val="Tahoma"/>
            <family val="2"/>
          </rPr>
          <t xml:space="preserve">Realization rate relative to the projected 2010-2011 acquisition expected within the 2011 DSM Business Plan (above).
</t>
        </r>
      </text>
    </comment>
    <comment ref="B255" authorId="0">
      <text>
        <r>
          <rPr>
            <sz val="8"/>
            <color indexed="81"/>
            <rFont val="Tahoma"/>
            <family val="2"/>
          </rPr>
          <t xml:space="preserve">Lori checked on the most recent RTF deemed amount for CFLs delivered in this manner.
</t>
        </r>
      </text>
    </comment>
    <comment ref="B257" authorId="0">
      <text>
        <r>
          <rPr>
            <sz val="8"/>
            <color indexed="81"/>
            <rFont val="Tahoma"/>
            <family val="2"/>
          </rPr>
          <t xml:space="preserve">Updated per the 4/11/11 presentation of Sandra/Kelly (which they indicated would be applicable to the "Plan B" full distribution of CFLs as well as the "opt-in" CFL program.
</t>
        </r>
      </text>
    </comment>
    <comment ref="B259" authorId="0">
      <text>
        <r>
          <rPr>
            <sz val="8"/>
            <color indexed="81"/>
            <rFont val="Tahoma"/>
            <family val="2"/>
          </rPr>
          <t xml:space="preserve">Per Chris Drake on 4/11/11.
</t>
        </r>
      </text>
    </comment>
    <comment ref="B264" authorId="0">
      <text>
        <r>
          <rPr>
            <sz val="8"/>
            <color indexed="81"/>
            <rFont val="Tahoma"/>
            <family val="2"/>
          </rPr>
          <t xml:space="preserve">If link is lost, this value is $15,013,164
</t>
        </r>
      </text>
    </comment>
    <comment ref="C264" authorId="0">
      <text>
        <r>
          <rPr>
            <sz val="8"/>
            <color indexed="81"/>
            <rFont val="Tahoma"/>
            <family val="2"/>
          </rPr>
          <t xml:space="preserve">If link is lost, this value is $5,446,732
</t>
        </r>
      </text>
    </comment>
    <comment ref="D264" authorId="0">
      <text>
        <r>
          <rPr>
            <sz val="8"/>
            <color indexed="81"/>
            <rFont val="Tahoma"/>
            <family val="2"/>
          </rPr>
          <t xml:space="preserve">If link is lost, this value is $5,742,562
</t>
        </r>
      </text>
    </comment>
    <comment ref="E264" authorId="0">
      <text>
        <r>
          <rPr>
            <sz val="8"/>
            <color indexed="81"/>
            <rFont val="Tahoma"/>
            <family val="2"/>
          </rPr>
          <t xml:space="preserve">if link is lost, this value is $2,189,410
</t>
        </r>
      </text>
    </comment>
    <comment ref="B269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C269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  <comment ref="D269" authorId="0">
      <text>
        <r>
          <rPr>
            <sz val="8"/>
            <color indexed="81"/>
            <rFont val="Tahoma"/>
            <family val="2"/>
          </rPr>
          <t xml:space="preserve">Ba
</t>
        </r>
      </text>
    </comment>
    <comment ref="E269" authorId="0">
      <text>
        <r>
          <rPr>
            <sz val="8"/>
            <color indexed="81"/>
            <rFont val="Tahoma"/>
            <family val="2"/>
          </rPr>
          <t xml:space="preserve">Equal to load growth, per Kelly Irvine on a 4/11/11 7:59 AM e-mail.
"The customer growth forecasted for 2012 is 1.8%.  
If you need it by class:
Residential – 1.9%
Commercial - 0.9%
Industrial – 1.2%
</t>
        </r>
      </text>
    </comment>
  </commentList>
</comments>
</file>

<file path=xl/sharedStrings.xml><?xml version="1.0" encoding="utf-8"?>
<sst xmlns="http://schemas.openxmlformats.org/spreadsheetml/2006/main" count="693" uniqueCount="199">
  <si>
    <t/>
  </si>
  <si>
    <t>TRANSPORT</t>
  </si>
  <si>
    <t>SCH 148 - WSU/</t>
  </si>
  <si>
    <t xml:space="preserve"> </t>
  </si>
  <si>
    <t>GEN SERVICE</t>
  </si>
  <si>
    <t>LRG GEN SVC</t>
  </si>
  <si>
    <t>EX LRG GEN SVC</t>
  </si>
  <si>
    <t>INTERRUPTIBLE</t>
  </si>
  <si>
    <t>BF GOODRICH</t>
  </si>
  <si>
    <t>Source</t>
  </si>
  <si>
    <t>TOTAL</t>
  </si>
  <si>
    <t>SCHEDULE 101</t>
  </si>
  <si>
    <t>SCH. 111&amp;112</t>
  </si>
  <si>
    <t>SCH. 121&amp;122</t>
  </si>
  <si>
    <t>SCH. 131&amp;132</t>
  </si>
  <si>
    <t>SCHEDULE 146</t>
  </si>
  <si>
    <t>SCHEDULE 148</t>
  </si>
  <si>
    <t>ANN. MINIMUM</t>
  </si>
  <si>
    <t>UG-100468</t>
  </si>
  <si>
    <t>TOTAL PROFORMA THERMS</t>
  </si>
  <si>
    <t>Present DSM Rates</t>
  </si>
  <si>
    <t>Present DSM Revenue</t>
  </si>
  <si>
    <t>Base Volumetric Revenue</t>
  </si>
  <si>
    <t>Percentage of Current Base Volumetric Revenue</t>
  </si>
  <si>
    <t>Revenue Requirement July 2011 - June 2012</t>
  </si>
  <si>
    <t>Revenue Spread Based on Base Volumetric Revenue</t>
  </si>
  <si>
    <t>Increase &lt;Decrease&gt; DSM Revenue</t>
  </si>
  <si>
    <t>Proposed Rates</t>
  </si>
  <si>
    <t>Percentage Tariff Rider Increase &lt;Decrease&gt;</t>
  </si>
  <si>
    <t>Current Billed Revenue</t>
  </si>
  <si>
    <t>Proposed Billed Revenue</t>
  </si>
  <si>
    <t>Overall Billed Percentage Increase &lt;Decrease&gt;</t>
  </si>
  <si>
    <t>Average Monthly Bill @ 67 Therms Increase &lt;Decrease&gt;</t>
  </si>
  <si>
    <t>Washington</t>
  </si>
  <si>
    <t>Electric</t>
  </si>
  <si>
    <t>Natural gas</t>
  </si>
  <si>
    <t>Budgeted calendar year 2011</t>
  </si>
  <si>
    <t>Proportion of 2011 Business Plan budget in July 1 - December 31 timeframe</t>
  </si>
  <si>
    <t>Expected July 1, 2011 to December 31, 2011 sub-total</t>
  </si>
  <si>
    <t>Addition for CFL contingency program</t>
  </si>
  <si>
    <t>Expected July 1, 2011 to December 31, 2011 total</t>
  </si>
  <si>
    <t>Expected 2011 to 2012 budget growth</t>
  </si>
  <si>
    <t>Expected January 1, 2012 to June 30, 2012 total</t>
  </si>
  <si>
    <t>Expected July 1, 2011 to June 30, 2012 total</t>
  </si>
  <si>
    <t>Projected balance as of June 30, 2011 (negative = customer owes shareholder)</t>
  </si>
  <si>
    <t>Total funding requirement for July 1, 2011 to June 30, 2012</t>
  </si>
  <si>
    <t>Revenue that would be generated at the existing tariff rider surcharge</t>
  </si>
  <si>
    <t>% change in the tariff rider</t>
  </si>
  <si>
    <t>Total Revenue Requirement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</si>
  <si>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</si>
  <si>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</si>
  <si>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</si>
  <si>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</si>
  <si>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</si>
  <si>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</si>
  <si>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SCHEDULE 1</t>
  </si>
  <si>
    <t>SCH. 11,12</t>
  </si>
  <si>
    <t>SCH. 21,22</t>
  </si>
  <si>
    <t>SCHEDULE 25</t>
  </si>
  <si>
    <t>SCH. 30, 31, 32</t>
  </si>
  <si>
    <t>SCH. 41-48</t>
  </si>
  <si>
    <t>BILL DETERMINANTS</t>
  </si>
  <si>
    <t>KILOWATT HOURS (KWHS)</t>
  </si>
  <si>
    <t>UE-100467</t>
  </si>
  <si>
    <t>TOTAL PROFORMA KWHS</t>
  </si>
  <si>
    <t>ST &amp; AREA LTG REVENUE</t>
  </si>
  <si>
    <t>Revenue Conversion Factor from last GRC</t>
  </si>
  <si>
    <t>Include link to support/calculation</t>
  </si>
  <si>
    <t>DSM Tariff Rider - Projection of July 1, 2011 to June 30, 2012 Funding Requirements</t>
  </si>
  <si>
    <t>Scenario 1</t>
  </si>
  <si>
    <t>Projected 2010-2011 I-937 acquisition (w/o CFL contingency pgm)</t>
  </si>
  <si>
    <t>mWhs</t>
  </si>
  <si>
    <t>Projected realization rate on the acquisition above</t>
  </si>
  <si>
    <t>Expected verified 2010-2011 I-937 acquisition</t>
  </si>
  <si>
    <t>2010-2011 I-937 target</t>
  </si>
  <si>
    <t>Line losses</t>
  </si>
  <si>
    <t>Amount short of 2010-2011 I-937 acquisition</t>
  </si>
  <si>
    <t>kWh's per CFL for chosen distribution method</t>
  </si>
  <si>
    <t># of CFL's</t>
  </si>
  <si>
    <t>$ per CFL (CFL, utiilty admin and non-utility admin cost)</t>
  </si>
  <si>
    <t>incremental (above 2011 Business Plan) cost of contingency CFL distribution</t>
  </si>
  <si>
    <t xml:space="preserve"> &lt;-- Washington only</t>
  </si>
  <si>
    <t>Idaho at what proportion?</t>
  </si>
  <si>
    <t xml:space="preserve"> 100% means that Idaho customers get the same per-customer program that Washington customers do</t>
  </si>
  <si>
    <t>Idaho cost (including 70%/30% mix)</t>
  </si>
  <si>
    <t xml:space="preserve"> &lt;-- Idaho only</t>
  </si>
  <si>
    <t>Idaho</t>
  </si>
  <si>
    <t>Subtotals</t>
  </si>
  <si>
    <t>Total</t>
  </si>
  <si>
    <t>Gas</t>
  </si>
  <si>
    <t>WA</t>
  </si>
  <si>
    <t>ID</t>
  </si>
  <si>
    <t>Scenario 2</t>
  </si>
  <si>
    <t>Scenario 3</t>
  </si>
  <si>
    <t>Scenario 4</t>
  </si>
  <si>
    <t>Scenario 5</t>
  </si>
  <si>
    <t>Scenario 6</t>
  </si>
  <si>
    <t>Scenario 7</t>
  </si>
  <si>
    <t>Summary of 7/1/11 to 6/30/12 revenue requirement for all scenarios</t>
  </si>
  <si>
    <t>Realization rate vs. 2011 BP</t>
  </si>
  <si>
    <t>lamps per customer</t>
  </si>
  <si>
    <t>Incremental utility $</t>
  </si>
  <si>
    <t>WA/ID CFL $</t>
  </si>
  <si>
    <t>W/ID CFL #</t>
  </si>
  <si>
    <t>NA</t>
  </si>
  <si>
    <t>Utility cost per first-year mWh for CFL contingency program (per scenario 1)</t>
  </si>
  <si>
    <t>CFL measure life (years)</t>
  </si>
  <si>
    <t>Discount rate</t>
  </si>
  <si>
    <t>Levelized cost per mWh</t>
  </si>
  <si>
    <t>Recommended scenario</t>
  </si>
  <si>
    <t>Total CFL cost (WA/ID)</t>
  </si>
  <si>
    <t>CFL's distributed</t>
  </si>
  <si>
    <t>CFL's per electric customer (357,000 WA/ID electric customers)</t>
  </si>
  <si>
    <t>Include link to support</t>
  </si>
  <si>
    <t>Include link to target spreadsheet</t>
  </si>
  <si>
    <t xml:space="preserve">Link to support or calculation.  </t>
  </si>
  <si>
    <t>Include links or formulas to support</t>
  </si>
  <si>
    <t>Include link to contingency program support/calculation</t>
  </si>
  <si>
    <t>Washington only fuel conversion kWh's</t>
  </si>
  <si>
    <t xml:space="preserve">2 0 1 1   D E M A N D  -  S I D E    M A N A G E M E N T     B U D G E T    </t>
  </si>
  <si>
    <t xml:space="preserve">Electric to NG Water Heater Conversion </t>
  </si>
  <si>
    <t>CFLs</t>
  </si>
  <si>
    <t>Res fuel conversion</t>
  </si>
  <si>
    <t>Incentives Expenditures</t>
  </si>
  <si>
    <t>Non-incentive / Non-Labor Expenditures</t>
  </si>
  <si>
    <t>Labor Expenditures</t>
  </si>
  <si>
    <t>Total Expenditure by type</t>
  </si>
  <si>
    <t>Total of all expenditures</t>
  </si>
  <si>
    <t>LI water heating efficiency</t>
  </si>
  <si>
    <t>Program</t>
  </si>
  <si>
    <t>Portfolio</t>
  </si>
  <si>
    <t>WA electric</t>
  </si>
  <si>
    <t>WA Actual</t>
  </si>
  <si>
    <t>WA Variance</t>
  </si>
  <si>
    <t>ID electric</t>
  </si>
  <si>
    <t>WA gas</t>
  </si>
  <si>
    <t>ID gas</t>
  </si>
  <si>
    <t>Incentives</t>
  </si>
  <si>
    <t>NI/NL</t>
  </si>
  <si>
    <t>Labor</t>
  </si>
  <si>
    <t>WA kWhs</t>
  </si>
  <si>
    <t>ID kWhs</t>
  </si>
  <si>
    <t>WA therms</t>
  </si>
  <si>
    <t>ID therms</t>
  </si>
  <si>
    <t>WA/ID kWhs</t>
  </si>
  <si>
    <t>WA/ID therms</t>
  </si>
  <si>
    <t>Residential programs</t>
  </si>
  <si>
    <t>Residential</t>
  </si>
  <si>
    <t>Energy Conservation Schools Program</t>
  </si>
  <si>
    <t>Geographic saturation</t>
  </si>
  <si>
    <t>Multifamily</t>
  </si>
  <si>
    <t>Res appliances</t>
  </si>
  <si>
    <t>Res Energy Star Home</t>
  </si>
  <si>
    <t>Res HVAC efficiency</t>
  </si>
  <si>
    <t>Res lighting</t>
  </si>
  <si>
    <t>Res refrig recycling</t>
  </si>
  <si>
    <t>Res shell</t>
  </si>
  <si>
    <t>Res water heating efficiency</t>
  </si>
  <si>
    <t>Trees</t>
  </si>
  <si>
    <t>Res outsourced program</t>
  </si>
  <si>
    <t>Home Energy Audit</t>
  </si>
  <si>
    <t>Residential total</t>
  </si>
  <si>
    <t>Low-Income programs</t>
  </si>
  <si>
    <t>LI appliances</t>
  </si>
  <si>
    <t>Low Income</t>
  </si>
  <si>
    <t>LI fuel conversion</t>
  </si>
  <si>
    <t>LI HVAC efficiency</t>
  </si>
  <si>
    <t>LI shell</t>
  </si>
  <si>
    <t>H&amp;HS</t>
  </si>
  <si>
    <t>Low-Income total</t>
  </si>
  <si>
    <t>Non-Residential programs</t>
  </si>
  <si>
    <t>Demand Controlled Ventilation</t>
  </si>
  <si>
    <t>Non-Residential</t>
  </si>
  <si>
    <t>Energy Smart Grocer Program</t>
  </si>
  <si>
    <t>Green Motors</t>
  </si>
  <si>
    <t>Nonres rooftop maintenance</t>
  </si>
  <si>
    <t>Nonres traffic lights</t>
  </si>
  <si>
    <t>Nonres vending machines</t>
  </si>
  <si>
    <t>P food service</t>
  </si>
  <si>
    <t>P network computers</t>
  </si>
  <si>
    <t>P new equipment upgrades</t>
  </si>
  <si>
    <t>P Non-res clotheswashers</t>
  </si>
  <si>
    <t>P Nonres lighting</t>
  </si>
  <si>
    <t>P retrofit equipment upgrades</t>
  </si>
  <si>
    <t>P VFDs</t>
  </si>
  <si>
    <t>Premium Efficiency Motors</t>
  </si>
  <si>
    <t>Resource Conservation Manager</t>
  </si>
  <si>
    <t>Side Stream Filtration</t>
  </si>
  <si>
    <t>Steam Trap Replacement</t>
  </si>
  <si>
    <t>Small Commercial HVAC</t>
  </si>
  <si>
    <t>Commercial Shell</t>
  </si>
  <si>
    <t>LEED</t>
  </si>
  <si>
    <t>Site-Specific</t>
  </si>
  <si>
    <t>Non-Residential total</t>
  </si>
  <si>
    <t>Total Incentives</t>
  </si>
  <si>
    <t xml:space="preserve">D E M A N D  -  S I D E    M A N A G E M E N T     B U D G E T    </t>
  </si>
  <si>
    <t>WASHINGTON GAS</t>
  </si>
  <si>
    <t>WASHINGTON ELECTRIC</t>
  </si>
  <si>
    <t>If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</si>
</sst>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_);_(&quot;$&quot;* \(#,##0\);_(&quot;$&quot;* &quot;-&quot;??_);_(@_)"/>
    <numFmt numFmtId="166" formatCode="0.0%;\ \(0.0%\)"/>
    <numFmt numFmtId="167" formatCode="0.0%"/>
    <numFmt numFmtId="168" formatCode="_(* #,##0_);_(* \(#,##0\);_(* &quot;-&quot;??_);_(@_)"/>
    <numFmt numFmtId="169" formatCode="_(* #,##0.0_);_(* \(#,##0.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8"/>
      <color theme="0" tint="-0.34998626667073579"/>
      <name val="Arial"/>
      <family val="2"/>
    </font>
    <font>
      <sz val="8"/>
      <color theme="5" tint="-0.249977111117893"/>
      <name val="Arial"/>
      <family val="2"/>
    </font>
    <font>
      <sz val="8"/>
      <color theme="0" tint="-0.499984740745262"/>
      <name val="Arial"/>
      <family val="2"/>
    </font>
    <font>
      <sz val="8"/>
      <color theme="3" tint="0.39997558519241921"/>
      <name val="Arial"/>
      <family val="2"/>
    </font>
    <font>
      <b/>
      <sz val="12"/>
      <name val="Arial"/>
      <family val="2"/>
    </font>
    <font>
      <b/>
      <sz val="11"/>
      <color indexed="81"/>
      <name val="Tahoma"/>
      <family val="2"/>
    </font>
    <font>
      <b/>
      <sz val="12"/>
      <color indexed="10"/>
      <name val="Geneva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ck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37" fontId="3" fillId="0" borderId="2" xfId="3" applyNumberFormat="1" applyFont="1" applyBorder="1"/>
    <xf numFmtId="37" fontId="3" fillId="0" borderId="0" xfId="3" applyNumberFormat="1" applyFont="1"/>
    <xf numFmtId="164" fontId="4" fillId="0" borderId="0" xfId="0" applyNumberFormat="1" applyFont="1"/>
    <xf numFmtId="165" fontId="0" fillId="0" borderId="0" xfId="0" applyNumberFormat="1" applyFont="1"/>
    <xf numFmtId="10" fontId="0" fillId="0" borderId="0" xfId="0" applyNumberFormat="1" applyFont="1"/>
    <xf numFmtId="10" fontId="0" fillId="0" borderId="0" xfId="2" applyNumberFormat="1" applyFont="1"/>
    <xf numFmtId="166" fontId="0" fillId="0" borderId="0" xfId="2" applyNumberFormat="1" applyFont="1"/>
    <xf numFmtId="165" fontId="0" fillId="0" borderId="0" xfId="1" applyNumberFormat="1" applyFont="1"/>
    <xf numFmtId="44" fontId="0" fillId="0" borderId="0" xfId="1" applyFont="1"/>
    <xf numFmtId="0" fontId="6" fillId="0" borderId="0" xfId="0" applyFont="1" applyAlignment="1">
      <alignment horizontal="centerContinuous"/>
    </xf>
    <xf numFmtId="9" fontId="5" fillId="0" borderId="0" xfId="2" applyFo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Font="1"/>
    <xf numFmtId="0" fontId="3" fillId="0" borderId="0" xfId="3" applyFont="1" applyAlignment="1">
      <alignment horizontal="left"/>
    </xf>
    <xf numFmtId="0" fontId="3" fillId="0" borderId="0" xfId="3" applyFont="1"/>
    <xf numFmtId="0" fontId="6" fillId="3" borderId="0" xfId="0" applyFont="1" applyFill="1" applyAlignment="1">
      <alignment horizontal="right"/>
    </xf>
    <xf numFmtId="165" fontId="4" fillId="3" borderId="4" xfId="0" applyNumberFormat="1" applyFont="1" applyFill="1" applyBorder="1"/>
    <xf numFmtId="165" fontId="4" fillId="3" borderId="5" xfId="0" applyNumberFormat="1" applyFont="1" applyFill="1" applyBorder="1"/>
    <xf numFmtId="165" fontId="4" fillId="3" borderId="6" xfId="0" applyNumberFormat="1" applyFont="1" applyFill="1" applyBorder="1"/>
    <xf numFmtId="37" fontId="4" fillId="3" borderId="4" xfId="3" applyNumberFormat="1" applyFont="1" applyFill="1" applyBorder="1"/>
    <xf numFmtId="37" fontId="4" fillId="3" borderId="5" xfId="3" applyNumberFormat="1" applyFont="1" applyFill="1" applyBorder="1"/>
    <xf numFmtId="37" fontId="4" fillId="3" borderId="6" xfId="3" applyNumberFormat="1" applyFont="1" applyFill="1" applyBorder="1"/>
    <xf numFmtId="165" fontId="4" fillId="3" borderId="3" xfId="1" applyNumberFormat="1" applyFont="1" applyFill="1" applyBorder="1"/>
    <xf numFmtId="0" fontId="3" fillId="3" borderId="1" xfId="3" applyFont="1" applyFill="1" applyBorder="1" applyAlignment="1">
      <alignment horizontal="center"/>
    </xf>
    <xf numFmtId="37" fontId="3" fillId="3" borderId="2" xfId="3" applyNumberFormat="1" applyFont="1" applyFill="1" applyBorder="1"/>
    <xf numFmtId="0" fontId="3" fillId="3" borderId="7" xfId="3" applyFont="1" applyFill="1" applyBorder="1" applyAlignment="1">
      <alignment horizontal="center"/>
    </xf>
    <xf numFmtId="0" fontId="3" fillId="3" borderId="8" xfId="3" applyFont="1" applyFill="1" applyBorder="1" applyAlignment="1">
      <alignment horizontal="center"/>
    </xf>
    <xf numFmtId="0" fontId="3" fillId="3" borderId="9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/>
    </xf>
    <xf numFmtId="0" fontId="3" fillId="3" borderId="11" xfId="3" applyFont="1" applyFill="1" applyBorder="1" applyAlignment="1">
      <alignment horizontal="center"/>
    </xf>
    <xf numFmtId="0" fontId="8" fillId="3" borderId="12" xfId="3" applyFont="1" applyFill="1" applyBorder="1"/>
    <xf numFmtId="0" fontId="3" fillId="3" borderId="0" xfId="3" applyFont="1" applyFill="1" applyBorder="1"/>
    <xf numFmtId="0" fontId="3" fillId="3" borderId="13" xfId="3" applyFont="1" applyFill="1" applyBorder="1"/>
    <xf numFmtId="0" fontId="3" fillId="3" borderId="12" xfId="3" applyFont="1" applyFill="1" applyBorder="1"/>
    <xf numFmtId="0" fontId="3" fillId="3" borderId="10" xfId="3" applyFont="1" applyFill="1" applyBorder="1"/>
    <xf numFmtId="37" fontId="3" fillId="3" borderId="14" xfId="3" applyNumberFormat="1" applyFont="1" applyFill="1" applyBorder="1"/>
    <xf numFmtId="37" fontId="3" fillId="3" borderId="0" xfId="3" applyNumberFormat="1" applyFont="1" applyFill="1" applyBorder="1"/>
    <xf numFmtId="37" fontId="3" fillId="3" borderId="13" xfId="3" applyNumberFormat="1" applyFont="1" applyFill="1" applyBorder="1"/>
    <xf numFmtId="0" fontId="0" fillId="3" borderId="10" xfId="0" applyFont="1" applyFill="1" applyBorder="1"/>
    <xf numFmtId="0" fontId="0" fillId="3" borderId="0" xfId="0" applyFont="1" applyFill="1" applyBorder="1"/>
    <xf numFmtId="0" fontId="0" fillId="3" borderId="13" xfId="0" applyFont="1" applyFill="1" applyBorder="1"/>
    <xf numFmtId="165" fontId="3" fillId="3" borderId="13" xfId="1" applyNumberFormat="1" applyFont="1" applyFill="1" applyBorder="1"/>
    <xf numFmtId="164" fontId="4" fillId="3" borderId="0" xfId="0" applyNumberFormat="1" applyFont="1" applyFill="1" applyBorder="1"/>
    <xf numFmtId="10" fontId="4" fillId="3" borderId="13" xfId="2" applyNumberFormat="1" applyFont="1" applyFill="1" applyBorder="1"/>
    <xf numFmtId="0" fontId="0" fillId="3" borderId="15" xfId="0" applyFont="1" applyFill="1" applyBorder="1"/>
    <xf numFmtId="165" fontId="0" fillId="3" borderId="16" xfId="0" applyNumberFormat="1" applyFont="1" applyFill="1" applyBorder="1"/>
    <xf numFmtId="165" fontId="0" fillId="3" borderId="17" xfId="0" applyNumberFormat="1" applyFont="1" applyFill="1" applyBorder="1"/>
    <xf numFmtId="0" fontId="10" fillId="0" borderId="0" xfId="0" applyFont="1" applyFill="1" applyBorder="1"/>
    <xf numFmtId="0" fontId="0" fillId="0" borderId="0" xfId="0" applyFill="1" applyBorder="1"/>
    <xf numFmtId="165" fontId="4" fillId="3" borderId="4" xfId="1" applyNumberFormat="1" applyFont="1" applyFill="1" applyBorder="1"/>
    <xf numFmtId="165" fontId="4" fillId="3" borderId="5" xfId="1" applyNumberFormat="1" applyFont="1" applyFill="1" applyBorder="1"/>
    <xf numFmtId="165" fontId="4" fillId="3" borderId="6" xfId="1" applyNumberFormat="1" applyFont="1" applyFill="1" applyBorder="1"/>
    <xf numFmtId="0" fontId="6" fillId="0" borderId="0" xfId="0" applyFont="1" applyBorder="1" applyAlignment="1">
      <alignment horizontal="center"/>
    </xf>
    <xf numFmtId="165" fontId="0" fillId="3" borderId="4" xfId="1" applyNumberFormat="1" applyFont="1" applyFill="1" applyBorder="1"/>
    <xf numFmtId="165" fontId="0" fillId="3" borderId="6" xfId="1" applyNumberFormat="1" applyFont="1" applyFill="1" applyBorder="1"/>
    <xf numFmtId="165" fontId="6" fillId="3" borderId="4" xfId="0" applyNumberFormat="1" applyFont="1" applyFill="1" applyBorder="1"/>
    <xf numFmtId="165" fontId="6" fillId="3" borderId="6" xfId="0" applyNumberFormat="1" applyFont="1" applyFill="1" applyBorder="1"/>
    <xf numFmtId="167" fontId="5" fillId="3" borderId="4" xfId="2" applyNumberFormat="1" applyFont="1" applyFill="1" applyBorder="1"/>
    <xf numFmtId="167" fontId="5" fillId="3" borderId="6" xfId="2" applyNumberFormat="1" applyFont="1" applyFill="1" applyBorder="1"/>
    <xf numFmtId="165" fontId="6" fillId="3" borderId="4" xfId="1" applyNumberFormat="1" applyFont="1" applyFill="1" applyBorder="1"/>
    <xf numFmtId="165" fontId="6" fillId="3" borderId="6" xfId="1" applyNumberFormat="1" applyFont="1" applyFill="1" applyBorder="1"/>
    <xf numFmtId="165" fontId="5" fillId="3" borderId="4" xfId="1" applyNumberFormat="1" applyFont="1" applyFill="1" applyBorder="1"/>
    <xf numFmtId="165" fontId="5" fillId="3" borderId="6" xfId="1" applyNumberFormat="1" applyFont="1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3" fillId="4" borderId="0" xfId="0" applyFont="1" applyFill="1" applyAlignment="1">
      <alignment horizontal="centerContinuous"/>
    </xf>
    <xf numFmtId="0" fontId="12" fillId="0" borderId="0" xfId="0" applyFont="1" applyAlignment="1">
      <alignment horizontal="right"/>
    </xf>
    <xf numFmtId="168" fontId="14" fillId="0" borderId="0" xfId="11" applyNumberFormat="1" applyFont="1" applyFill="1"/>
    <xf numFmtId="9" fontId="14" fillId="3" borderId="0" xfId="2" applyFont="1" applyFill="1"/>
    <xf numFmtId="168" fontId="12" fillId="0" borderId="0" xfId="11" applyNumberFormat="1" applyFont="1"/>
    <xf numFmtId="10" fontId="12" fillId="0" borderId="0" xfId="2" applyNumberFormat="1" applyFont="1"/>
    <xf numFmtId="168" fontId="12" fillId="0" borderId="0" xfId="0" applyNumberFormat="1" applyFont="1"/>
    <xf numFmtId="168" fontId="14" fillId="0" borderId="0" xfId="0" applyNumberFormat="1" applyFont="1" applyFill="1"/>
    <xf numFmtId="44" fontId="14" fillId="0" borderId="0" xfId="1" applyFont="1" applyFill="1"/>
    <xf numFmtId="165" fontId="12" fillId="0" borderId="0" xfId="1" applyNumberFormat="1" applyFont="1"/>
    <xf numFmtId="9" fontId="14" fillId="0" borderId="0" xfId="2" applyFont="1" applyFill="1"/>
    <xf numFmtId="0" fontId="11" fillId="0" borderId="0" xfId="0" applyFont="1" applyAlignment="1">
      <alignment horizontal="centerContinuous"/>
    </xf>
    <xf numFmtId="0" fontId="11" fillId="0" borderId="19" xfId="0" applyFont="1" applyBorder="1"/>
    <xf numFmtId="0" fontId="11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5" fontId="12" fillId="0" borderId="19" xfId="0" applyNumberFormat="1" applyFont="1" applyBorder="1"/>
    <xf numFmtId="165" fontId="12" fillId="0" borderId="0" xfId="0" applyNumberFormat="1" applyFont="1"/>
    <xf numFmtId="9" fontId="14" fillId="0" borderId="0" xfId="2" applyFont="1"/>
    <xf numFmtId="0" fontId="12" fillId="0" borderId="19" xfId="0" applyFont="1" applyBorder="1"/>
    <xf numFmtId="0" fontId="11" fillId="0" borderId="0" xfId="0" applyFont="1" applyAlignment="1">
      <alignment horizontal="right"/>
    </xf>
    <xf numFmtId="165" fontId="11" fillId="0" borderId="0" xfId="0" applyNumberFormat="1" applyFont="1"/>
    <xf numFmtId="165" fontId="11" fillId="0" borderId="19" xfId="0" applyNumberFormat="1" applyFont="1" applyBorder="1"/>
    <xf numFmtId="167" fontId="14" fillId="0" borderId="0" xfId="2" applyNumberFormat="1" applyFont="1" applyFill="1"/>
    <xf numFmtId="167" fontId="14" fillId="0" borderId="0" xfId="2" applyNumberFormat="1" applyFont="1"/>
    <xf numFmtId="165" fontId="11" fillId="0" borderId="0" xfId="1" applyNumberFormat="1" applyFont="1"/>
    <xf numFmtId="165" fontId="11" fillId="0" borderId="0" xfId="0" applyNumberFormat="1" applyFont="1" applyFill="1"/>
    <xf numFmtId="165" fontId="14" fillId="0" borderId="0" xfId="1" applyNumberFormat="1" applyFont="1" applyFill="1"/>
    <xf numFmtId="0" fontId="11" fillId="0" borderId="0" xfId="0" applyFont="1" applyFill="1" applyAlignment="1">
      <alignment horizontal="right"/>
    </xf>
    <xf numFmtId="165" fontId="11" fillId="0" borderId="0" xfId="1" applyNumberFormat="1" applyFont="1" applyFill="1"/>
    <xf numFmtId="0" fontId="13" fillId="4" borderId="7" xfId="0" applyFont="1" applyFill="1" applyBorder="1" applyAlignment="1">
      <alignment horizontal="centerContinuous"/>
    </xf>
    <xf numFmtId="0" fontId="13" fillId="4" borderId="8" xfId="0" applyFont="1" applyFill="1" applyBorder="1" applyAlignment="1">
      <alignment horizontal="centerContinuous"/>
    </xf>
    <xf numFmtId="0" fontId="13" fillId="4" borderId="9" xfId="0" applyFont="1" applyFill="1" applyBorder="1" applyAlignment="1">
      <alignment horizontal="centerContinuous"/>
    </xf>
    <xf numFmtId="0" fontId="15" fillId="4" borderId="8" xfId="0" applyFont="1" applyFill="1" applyBorder="1" applyAlignment="1">
      <alignment horizontal="centerContinuous"/>
    </xf>
    <xf numFmtId="0" fontId="12" fillId="4" borderId="9" xfId="0" applyFont="1" applyFill="1" applyBorder="1" applyAlignment="1">
      <alignment horizontal="centerContinuous"/>
    </xf>
    <xf numFmtId="0" fontId="11" fillId="0" borderId="21" xfId="0" applyFont="1" applyBorder="1" applyAlignment="1">
      <alignment horizontal="right" wrapText="1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22" xfId="0" applyFont="1" applyBorder="1" applyAlignment="1">
      <alignment horizontal="right" wrapText="1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9" fontId="12" fillId="0" borderId="10" xfId="0" applyNumberFormat="1" applyFont="1" applyBorder="1" applyAlignment="1">
      <alignment horizontal="right" wrapText="1"/>
    </xf>
    <xf numFmtId="165" fontId="12" fillId="0" borderId="10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2" fillId="0" borderId="24" xfId="0" applyNumberFormat="1" applyFont="1" applyBorder="1" applyAlignment="1">
      <alignment horizontal="center"/>
    </xf>
    <xf numFmtId="165" fontId="12" fillId="0" borderId="25" xfId="0" applyNumberFormat="1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8" fontId="12" fillId="0" borderId="0" xfId="11" applyNumberFormat="1" applyFont="1" applyFill="1" applyBorder="1"/>
    <xf numFmtId="169" fontId="16" fillId="0" borderId="13" xfId="0" applyNumberFormat="1" applyFont="1" applyFill="1" applyBorder="1" applyAlignment="1"/>
    <xf numFmtId="0" fontId="12" fillId="0" borderId="13" xfId="0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168" fontId="12" fillId="0" borderId="0" xfId="11" applyNumberFormat="1" applyFont="1" applyFill="1" applyBorder="1" applyAlignment="1">
      <alignment horizontal="center"/>
    </xf>
    <xf numFmtId="9" fontId="12" fillId="0" borderId="10" xfId="0" applyNumberFormat="1" applyFont="1" applyBorder="1" applyAlignment="1">
      <alignment horizontal="right"/>
    </xf>
    <xf numFmtId="165" fontId="12" fillId="0" borderId="10" xfId="0" applyNumberFormat="1" applyFont="1" applyBorder="1"/>
    <xf numFmtId="165" fontId="12" fillId="0" borderId="13" xfId="0" applyNumberFormat="1" applyFont="1" applyBorder="1"/>
    <xf numFmtId="165" fontId="12" fillId="0" borderId="26" xfId="0" applyNumberFormat="1" applyFont="1" applyBorder="1"/>
    <xf numFmtId="165" fontId="12" fillId="0" borderId="27" xfId="0" applyNumberFormat="1" applyFont="1" applyBorder="1"/>
    <xf numFmtId="165" fontId="12" fillId="0" borderId="0" xfId="0" applyNumberFormat="1" applyFont="1" applyBorder="1"/>
    <xf numFmtId="168" fontId="12" fillId="0" borderId="0" xfId="11" applyNumberFormat="1" applyFont="1" applyBorder="1"/>
    <xf numFmtId="9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7" xfId="0" applyNumberFormat="1" applyFont="1" applyBorder="1"/>
    <xf numFmtId="165" fontId="12" fillId="0" borderId="28" xfId="0" applyNumberFormat="1" applyFont="1" applyBorder="1"/>
    <xf numFmtId="165" fontId="12" fillId="0" borderId="29" xfId="0" applyNumberFormat="1" applyFont="1" applyBorder="1"/>
    <xf numFmtId="165" fontId="12" fillId="0" borderId="16" xfId="0" applyNumberFormat="1" applyFont="1" applyBorder="1"/>
    <xf numFmtId="168" fontId="12" fillId="0" borderId="16" xfId="11" applyNumberFormat="1" applyFont="1" applyBorder="1"/>
    <xf numFmtId="169" fontId="16" fillId="0" borderId="17" xfId="0" applyNumberFormat="1" applyFont="1" applyFill="1" applyBorder="1" applyAlignment="1"/>
    <xf numFmtId="165" fontId="12" fillId="0" borderId="17" xfId="0" applyNumberFormat="1" applyFont="1" applyBorder="1" applyAlignment="1">
      <alignment horizontal="center"/>
    </xf>
    <xf numFmtId="165" fontId="12" fillId="0" borderId="0" xfId="0" applyNumberFormat="1" applyFont="1" applyFill="1"/>
    <xf numFmtId="0" fontId="12" fillId="0" borderId="0" xfId="0" applyFont="1" applyFill="1"/>
    <xf numFmtId="10" fontId="12" fillId="0" borderId="0" xfId="2" applyNumberFormat="1" applyFont="1" applyFill="1"/>
    <xf numFmtId="8" fontId="12" fillId="0" borderId="0" xfId="0" applyNumberFormat="1" applyFont="1" applyFill="1"/>
    <xf numFmtId="168" fontId="14" fillId="3" borderId="4" xfId="11" applyNumberFormat="1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2" fillId="3" borderId="5" xfId="0" applyFont="1" applyFill="1" applyBorder="1"/>
    <xf numFmtId="9" fontId="14" fillId="3" borderId="3" xfId="2" applyNumberFormat="1" applyFont="1" applyFill="1" applyBorder="1"/>
    <xf numFmtId="0" fontId="12" fillId="3" borderId="3" xfId="0" applyFont="1" applyFill="1" applyBorder="1"/>
    <xf numFmtId="168" fontId="12" fillId="3" borderId="4" xfId="11" applyNumberFormat="1" applyFont="1" applyFill="1" applyBorder="1"/>
    <xf numFmtId="10" fontId="12" fillId="3" borderId="3" xfId="2" applyNumberFormat="1" applyFont="1" applyFill="1" applyBorder="1"/>
    <xf numFmtId="43" fontId="12" fillId="0" borderId="0" xfId="0" applyNumberFormat="1" applyFont="1"/>
    <xf numFmtId="9" fontId="14" fillId="0" borderId="0" xfId="2" applyNumberFormat="1" applyFont="1" applyFill="1"/>
    <xf numFmtId="167" fontId="14" fillId="3" borderId="4" xfId="2" applyNumberFormat="1" applyFont="1" applyFill="1" applyBorder="1"/>
    <xf numFmtId="167" fontId="14" fillId="3" borderId="6" xfId="2" applyNumberFormat="1" applyFont="1" applyFill="1" applyBorder="1"/>
    <xf numFmtId="0" fontId="11" fillId="3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165" fontId="11" fillId="2" borderId="0" xfId="1" applyNumberFormat="1" applyFont="1" applyFill="1"/>
    <xf numFmtId="165" fontId="12" fillId="3" borderId="4" xfId="1" applyNumberFormat="1" applyFont="1" applyFill="1" applyBorder="1"/>
    <xf numFmtId="165" fontId="12" fillId="3" borderId="6" xfId="1" applyNumberFormat="1" applyFont="1" applyFill="1" applyBorder="1"/>
    <xf numFmtId="9" fontId="12" fillId="0" borderId="0" xfId="2" applyFont="1"/>
    <xf numFmtId="167" fontId="12" fillId="0" borderId="19" xfId="2" applyNumberFormat="1" applyFont="1" applyBorder="1"/>
    <xf numFmtId="167" fontId="12" fillId="0" borderId="0" xfId="2" applyNumberFormat="1" applyFont="1"/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11" fillId="0" borderId="0" xfId="0" applyFont="1"/>
    <xf numFmtId="0" fontId="19" fillId="0" borderId="0" xfId="3" applyFont="1"/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164" fontId="6" fillId="0" borderId="0" xfId="1" applyNumberFormat="1" applyFont="1"/>
    <xf numFmtId="0" fontId="0" fillId="0" borderId="0" xfId="0" applyFont="1" applyAlignment="1">
      <alignment horizontal="right"/>
    </xf>
    <xf numFmtId="165" fontId="0" fillId="3" borderId="18" xfId="0" applyNumberFormat="1" applyFont="1" applyFill="1" applyBorder="1"/>
    <xf numFmtId="0" fontId="6" fillId="0" borderId="0" xfId="0" applyFont="1"/>
    <xf numFmtId="0" fontId="20" fillId="0" borderId="0" xfId="3" applyFont="1"/>
    <xf numFmtId="0" fontId="20" fillId="0" borderId="0" xfId="3" applyFont="1" applyAlignment="1">
      <alignment horizontal="center"/>
    </xf>
    <xf numFmtId="0" fontId="20" fillId="0" borderId="0" xfId="3" applyFont="1" applyFill="1"/>
    <xf numFmtId="0" fontId="21" fillId="0" borderId="0" xfId="3" applyFont="1" applyFill="1" applyAlignment="1">
      <alignment horizontal="centerContinuous"/>
    </xf>
    <xf numFmtId="0" fontId="22" fillId="0" borderId="0" xfId="3" applyFont="1"/>
    <xf numFmtId="0" fontId="23" fillId="0" borderId="0" xfId="3" applyFont="1"/>
    <xf numFmtId="0" fontId="21" fillId="0" borderId="0" xfId="3" applyFont="1" applyAlignment="1">
      <alignment horizontal="centerContinuous"/>
    </xf>
    <xf numFmtId="0" fontId="20" fillId="0" borderId="0" xfId="3" applyFont="1" applyAlignment="1">
      <alignment horizontal="centerContinuous"/>
    </xf>
    <xf numFmtId="168" fontId="20" fillId="0" borderId="0" xfId="5" applyNumberFormat="1" applyFont="1" applyAlignment="1">
      <alignment horizontal="centerContinuous"/>
    </xf>
    <xf numFmtId="168" fontId="22" fillId="0" borderId="0" xfId="3" applyNumberFormat="1" applyFont="1"/>
    <xf numFmtId="0" fontId="22" fillId="0" borderId="0" xfId="3" applyFont="1" applyAlignment="1"/>
    <xf numFmtId="0" fontId="20" fillId="0" borderId="0" xfId="3" applyFont="1" applyAlignment="1"/>
    <xf numFmtId="168" fontId="20" fillId="0" borderId="0" xfId="5" applyNumberFormat="1" applyFont="1"/>
    <xf numFmtId="168" fontId="20" fillId="0" borderId="0" xfId="3" applyNumberFormat="1" applyFont="1"/>
    <xf numFmtId="167" fontId="20" fillId="0" borderId="0" xfId="7" applyNumberFormat="1" applyFont="1"/>
    <xf numFmtId="0" fontId="20" fillId="0" borderId="10" xfId="3" applyFont="1" applyBorder="1" applyAlignment="1">
      <alignment horizontal="centerContinuous"/>
    </xf>
    <xf numFmtId="0" fontId="20" fillId="0" borderId="0" xfId="3" applyFont="1" applyBorder="1" applyAlignment="1">
      <alignment horizontal="centerContinuous"/>
    </xf>
    <xf numFmtId="0" fontId="20" fillId="0" borderId="13" xfId="3" applyFont="1" applyBorder="1" applyAlignment="1">
      <alignment horizontal="centerContinuous"/>
    </xf>
    <xf numFmtId="0" fontId="20" fillId="0" borderId="26" xfId="3" applyFont="1" applyBorder="1" applyAlignment="1">
      <alignment horizontal="centerContinuous"/>
    </xf>
    <xf numFmtId="168" fontId="20" fillId="0" borderId="10" xfId="5" applyNumberFormat="1" applyFont="1" applyBorder="1"/>
    <xf numFmtId="168" fontId="20" fillId="0" borderId="0" xfId="5" applyNumberFormat="1" applyFont="1" applyBorder="1"/>
    <xf numFmtId="168" fontId="20" fillId="0" borderId="13" xfId="5" applyNumberFormat="1" applyFont="1" applyBorder="1"/>
    <xf numFmtId="0" fontId="20" fillId="0" borderId="31" xfId="3" applyFont="1" applyBorder="1"/>
    <xf numFmtId="0" fontId="20" fillId="0" borderId="13" xfId="3" applyFont="1" applyBorder="1"/>
    <xf numFmtId="0" fontId="22" fillId="0" borderId="0" xfId="3" applyFont="1" applyFill="1" applyAlignment="1"/>
    <xf numFmtId="0" fontId="20" fillId="0" borderId="16" xfId="3" applyFont="1" applyBorder="1" applyAlignment="1">
      <alignment horizontal="left"/>
    </xf>
    <xf numFmtId="0" fontId="20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3" borderId="16" xfId="3" applyFont="1" applyFill="1" applyBorder="1" applyAlignment="1">
      <alignment horizontal="center"/>
    </xf>
    <xf numFmtId="0" fontId="20" fillId="0" borderId="17" xfId="3" applyFont="1" applyBorder="1" applyAlignment="1">
      <alignment horizontal="center"/>
    </xf>
    <xf numFmtId="0" fontId="20" fillId="0" borderId="28" xfId="3" applyFont="1" applyBorder="1" applyAlignment="1">
      <alignment horizontal="center"/>
    </xf>
    <xf numFmtId="168" fontId="20" fillId="0" borderId="15" xfId="5" applyNumberFormat="1" applyFont="1" applyBorder="1" applyAlignment="1">
      <alignment horizontal="center"/>
    </xf>
    <xf numFmtId="168" fontId="20" fillId="0" borderId="16" xfId="5" applyNumberFormat="1" applyFont="1" applyBorder="1" applyAlignment="1">
      <alignment horizontal="center"/>
    </xf>
    <xf numFmtId="168" fontId="20" fillId="3" borderId="16" xfId="5" applyNumberFormat="1" applyFont="1" applyFill="1" applyBorder="1" applyAlignment="1">
      <alignment horizontal="center"/>
    </xf>
    <xf numFmtId="168" fontId="20" fillId="0" borderId="17" xfId="5" applyNumberFormat="1" applyFont="1" applyBorder="1" applyAlignment="1">
      <alignment horizontal="center"/>
    </xf>
    <xf numFmtId="168" fontId="20" fillId="3" borderId="0" xfId="5" applyNumberFormat="1" applyFont="1" applyFill="1" applyBorder="1" applyAlignment="1">
      <alignment horizontal="center"/>
    </xf>
    <xf numFmtId="0" fontId="20" fillId="0" borderId="0" xfId="3" applyFont="1" applyFill="1" applyAlignment="1">
      <alignment horizontal="center"/>
    </xf>
    <xf numFmtId="0" fontId="20" fillId="0" borderId="33" xfId="3" applyFont="1" applyBorder="1" applyAlignment="1">
      <alignment horizontal="center"/>
    </xf>
    <xf numFmtId="168" fontId="22" fillId="0" borderId="0" xfId="3" applyNumberFormat="1" applyFont="1" applyAlignment="1">
      <alignment horizontal="center"/>
    </xf>
    <xf numFmtId="0" fontId="22" fillId="0" borderId="0" xfId="3" applyFont="1" applyAlignment="1">
      <alignment horizontal="center"/>
    </xf>
    <xf numFmtId="0" fontId="24" fillId="0" borderId="0" xfId="3" applyFont="1" applyAlignment="1"/>
    <xf numFmtId="0" fontId="20" fillId="0" borderId="10" xfId="3" applyFont="1" applyBorder="1"/>
    <xf numFmtId="0" fontId="20" fillId="3" borderId="0" xfId="3" applyFont="1" applyFill="1" applyBorder="1"/>
    <xf numFmtId="0" fontId="20" fillId="0" borderId="0" xfId="3" applyFont="1" applyBorder="1"/>
    <xf numFmtId="0" fontId="20" fillId="3" borderId="0" xfId="3" applyFont="1" applyFill="1"/>
    <xf numFmtId="0" fontId="20" fillId="0" borderId="26" xfId="3" applyFont="1" applyBorder="1"/>
    <xf numFmtId="168" fontId="20" fillId="3" borderId="0" xfId="5" applyNumberFormat="1" applyFont="1" applyFill="1" applyBorder="1"/>
    <xf numFmtId="0" fontId="20" fillId="0" borderId="30" xfId="3" applyFont="1" applyBorder="1"/>
    <xf numFmtId="165" fontId="20" fillId="0" borderId="10" xfId="6" applyNumberFormat="1" applyFont="1" applyBorder="1"/>
    <xf numFmtId="165" fontId="20" fillId="3" borderId="0" xfId="6" applyNumberFormat="1" applyFont="1" applyFill="1" applyBorder="1"/>
    <xf numFmtId="165" fontId="20" fillId="0" borderId="0" xfId="6" applyNumberFormat="1" applyFont="1" applyBorder="1"/>
    <xf numFmtId="165" fontId="20" fillId="0" borderId="13" xfId="6" applyNumberFormat="1" applyFont="1" applyBorder="1"/>
    <xf numFmtId="165" fontId="20" fillId="0" borderId="0" xfId="6" applyNumberFormat="1" applyFont="1"/>
    <xf numFmtId="165" fontId="20" fillId="3" borderId="0" xfId="6" applyNumberFormat="1" applyFont="1" applyFill="1"/>
    <xf numFmtId="165" fontId="20" fillId="0" borderId="26" xfId="6" applyNumberFormat="1" applyFont="1" applyBorder="1"/>
    <xf numFmtId="165" fontId="20" fillId="0" borderId="10" xfId="3" applyNumberFormat="1" applyFont="1" applyBorder="1"/>
    <xf numFmtId="165" fontId="20" fillId="0" borderId="0" xfId="3" applyNumberFormat="1" applyFont="1"/>
    <xf numFmtId="165" fontId="20" fillId="0" borderId="30" xfId="3" applyNumberFormat="1" applyFont="1" applyBorder="1"/>
    <xf numFmtId="168" fontId="20" fillId="0" borderId="31" xfId="3" applyNumberFormat="1" applyFont="1" applyBorder="1"/>
    <xf numFmtId="168" fontId="20" fillId="0" borderId="13" xfId="3" applyNumberFormat="1" applyFont="1" applyBorder="1"/>
    <xf numFmtId="0" fontId="20" fillId="0" borderId="0" xfId="3" applyFont="1" applyFill="1" applyAlignment="1"/>
    <xf numFmtId="0" fontId="20" fillId="0" borderId="34" xfId="3" applyFont="1" applyBorder="1" applyAlignment="1"/>
    <xf numFmtId="0" fontId="20" fillId="0" borderId="35" xfId="3" applyFont="1" applyBorder="1" applyAlignment="1">
      <alignment horizontal="center"/>
    </xf>
    <xf numFmtId="165" fontId="20" fillId="0" borderId="36" xfId="3" applyNumberFormat="1" applyFont="1" applyBorder="1"/>
    <xf numFmtId="165" fontId="20" fillId="0" borderId="34" xfId="3" applyNumberFormat="1" applyFont="1" applyBorder="1"/>
    <xf numFmtId="165" fontId="20" fillId="0" borderId="37" xfId="3" applyNumberFormat="1" applyFont="1" applyBorder="1"/>
    <xf numFmtId="168" fontId="20" fillId="0" borderId="38" xfId="3" applyNumberFormat="1" applyFont="1" applyBorder="1"/>
    <xf numFmtId="168" fontId="20" fillId="0" borderId="35" xfId="3" applyNumberFormat="1" applyFont="1" applyBorder="1"/>
    <xf numFmtId="0" fontId="21" fillId="0" borderId="0" xfId="3" applyFont="1" applyAlignment="1">
      <alignment horizontal="right"/>
    </xf>
    <xf numFmtId="165" fontId="21" fillId="0" borderId="10" xfId="6" applyNumberFormat="1" applyFont="1" applyBorder="1"/>
    <xf numFmtId="165" fontId="21" fillId="3" borderId="0" xfId="6" applyNumberFormat="1" applyFont="1" applyFill="1" applyBorder="1"/>
    <xf numFmtId="165" fontId="21" fillId="0" borderId="0" xfId="6" applyNumberFormat="1" applyFont="1" applyBorder="1"/>
    <xf numFmtId="165" fontId="21" fillId="0" borderId="13" xfId="6" applyNumberFormat="1" applyFont="1" applyBorder="1"/>
    <xf numFmtId="165" fontId="20" fillId="0" borderId="30" xfId="6" applyNumberFormat="1" applyFont="1" applyBorder="1"/>
    <xf numFmtId="168" fontId="21" fillId="0" borderId="10" xfId="5" applyNumberFormat="1" applyFont="1" applyBorder="1"/>
    <xf numFmtId="168" fontId="21" fillId="0" borderId="0" xfId="5" applyNumberFormat="1" applyFont="1" applyBorder="1"/>
    <xf numFmtId="168" fontId="21" fillId="3" borderId="0" xfId="5" applyNumberFormat="1" applyFont="1" applyFill="1" applyBorder="1"/>
    <xf numFmtId="168" fontId="21" fillId="0" borderId="13" xfId="5" applyNumberFormat="1" applyFont="1" applyBorder="1"/>
    <xf numFmtId="165" fontId="21" fillId="0" borderId="10" xfId="3" applyNumberFormat="1" applyFont="1" applyBorder="1"/>
    <xf numFmtId="165" fontId="21" fillId="0" borderId="0" xfId="3" applyNumberFormat="1" applyFont="1"/>
    <xf numFmtId="165" fontId="21" fillId="0" borderId="30" xfId="3" applyNumberFormat="1" applyFont="1" applyBorder="1"/>
    <xf numFmtId="168" fontId="21" fillId="0" borderId="31" xfId="3" applyNumberFormat="1" applyFont="1" applyBorder="1"/>
    <xf numFmtId="168" fontId="21" fillId="0" borderId="13" xfId="3" applyNumberFormat="1" applyFont="1" applyBorder="1"/>
    <xf numFmtId="9" fontId="20" fillId="0" borderId="0" xfId="7" applyFont="1"/>
    <xf numFmtId="0" fontId="21" fillId="0" borderId="0" xfId="3" applyFont="1" applyAlignment="1">
      <alignment horizontal="center"/>
    </xf>
    <xf numFmtId="165" fontId="21" fillId="0" borderId="26" xfId="6" applyNumberFormat="1" applyFont="1" applyBorder="1"/>
    <xf numFmtId="165" fontId="21" fillId="0" borderId="0" xfId="6" applyNumberFormat="1" applyFont="1"/>
    <xf numFmtId="0" fontId="21" fillId="0" borderId="0" xfId="3" applyFont="1" applyFill="1"/>
    <xf numFmtId="0" fontId="21" fillId="0" borderId="0" xfId="3" applyFont="1"/>
    <xf numFmtId="0" fontId="20" fillId="0" borderId="0" xfId="3" applyFont="1" applyBorder="1" applyAlignment="1"/>
    <xf numFmtId="0" fontId="20" fillId="0" borderId="0" xfId="3" applyFont="1" applyBorder="1" applyAlignment="1">
      <alignment horizontal="center"/>
    </xf>
    <xf numFmtId="0" fontId="21" fillId="0" borderId="0" xfId="3" applyFont="1" applyBorder="1" applyAlignment="1">
      <alignment horizontal="right"/>
    </xf>
    <xf numFmtId="0" fontId="21" fillId="0" borderId="0" xfId="3" applyFont="1" applyBorder="1" applyAlignment="1">
      <alignment horizontal="center"/>
    </xf>
    <xf numFmtId="0" fontId="24" fillId="0" borderId="0" xfId="3" applyFont="1" applyFill="1" applyBorder="1" applyAlignment="1"/>
    <xf numFmtId="0" fontId="20" fillId="0" borderId="0" xfId="3" applyFont="1" applyFill="1" applyBorder="1" applyAlignment="1">
      <alignment horizontal="center"/>
    </xf>
    <xf numFmtId="0" fontId="20" fillId="0" borderId="0" xfId="3" applyFont="1" applyFill="1" applyBorder="1"/>
    <xf numFmtId="168" fontId="20" fillId="0" borderId="0" xfId="5" applyNumberFormat="1" applyFont="1" applyFill="1" applyBorder="1"/>
    <xf numFmtId="165" fontId="20" fillId="0" borderId="0" xfId="6" applyNumberFormat="1" applyFont="1" applyFill="1" applyBorder="1"/>
    <xf numFmtId="165" fontId="20" fillId="0" borderId="0" xfId="6" applyNumberFormat="1" applyFont="1" applyFill="1" applyBorder="1" applyAlignment="1">
      <alignment horizontal="right"/>
    </xf>
    <xf numFmtId="165" fontId="20" fillId="0" borderId="0" xfId="3" applyNumberFormat="1" applyFont="1" applyFill="1" applyBorder="1"/>
    <xf numFmtId="168" fontId="20" fillId="0" borderId="0" xfId="3" applyNumberFormat="1" applyFont="1" applyFill="1" applyBorder="1"/>
    <xf numFmtId="165" fontId="21" fillId="0" borderId="0" xfId="6" applyNumberFormat="1" applyFont="1" applyFill="1" applyBorder="1" applyAlignment="1">
      <alignment horizontal="right"/>
    </xf>
    <xf numFmtId="165" fontId="21" fillId="0" borderId="0" xfId="6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168" fontId="21" fillId="0" borderId="0" xfId="5" applyNumberFormat="1" applyFont="1" applyFill="1" applyBorder="1"/>
    <xf numFmtId="165" fontId="21" fillId="0" borderId="0" xfId="3" applyNumberFormat="1" applyFont="1" applyFill="1" applyBorder="1"/>
    <xf numFmtId="168" fontId="21" fillId="0" borderId="0" xfId="3" applyNumberFormat="1" applyFont="1" applyFill="1" applyBorder="1"/>
    <xf numFmtId="0" fontId="21" fillId="0" borderId="0" xfId="3" applyFont="1" applyFill="1" applyBorder="1" applyAlignment="1">
      <alignment horizontal="right"/>
    </xf>
    <xf numFmtId="0" fontId="22" fillId="0" borderId="0" xfId="3" applyFont="1" applyFill="1" applyBorder="1" applyAlignment="1"/>
    <xf numFmtId="0" fontId="20" fillId="0" borderId="0" xfId="3" applyFont="1" applyFill="1" applyBorder="1" applyAlignment="1"/>
    <xf numFmtId="0" fontId="20" fillId="0" borderId="0" xfId="3" applyFont="1" applyFill="1" applyBorder="1" applyAlignment="1">
      <alignment horizontal="left"/>
    </xf>
    <xf numFmtId="0" fontId="25" fillId="0" borderId="0" xfId="3" applyFont="1" applyFill="1" applyBorder="1" applyAlignment="1">
      <alignment horizontal="left"/>
    </xf>
    <xf numFmtId="0" fontId="21" fillId="0" borderId="0" xfId="3" applyFont="1" applyFill="1" applyBorder="1" applyAlignment="1">
      <alignment horizontal="center"/>
    </xf>
    <xf numFmtId="0" fontId="21" fillId="0" borderId="0" xfId="3" applyFont="1" applyFill="1" applyBorder="1"/>
    <xf numFmtId="0" fontId="24" fillId="0" borderId="0" xfId="3" applyFont="1" applyFill="1" applyBorder="1" applyAlignment="1">
      <alignment horizontal="left"/>
    </xf>
    <xf numFmtId="10" fontId="20" fillId="0" borderId="0" xfId="7" applyNumberFormat="1" applyFont="1" applyFill="1" applyBorder="1"/>
    <xf numFmtId="0" fontId="20" fillId="0" borderId="0" xfId="3" applyFont="1" applyFill="1" applyBorder="1" applyAlignment="1">
      <alignment horizontal="right"/>
    </xf>
    <xf numFmtId="167" fontId="20" fillId="0" borderId="0" xfId="3" applyNumberFormat="1" applyFont="1" applyFill="1" applyBorder="1"/>
    <xf numFmtId="0" fontId="26" fillId="0" borderId="0" xfId="3" applyFont="1" applyFill="1" applyBorder="1" applyAlignment="1">
      <alignment horizontal="right"/>
    </xf>
    <xf numFmtId="0" fontId="26" fillId="0" borderId="0" xfId="3" applyFont="1" applyFill="1" applyBorder="1" applyAlignment="1">
      <alignment horizontal="center"/>
    </xf>
    <xf numFmtId="165" fontId="26" fillId="0" borderId="0" xfId="6" applyNumberFormat="1" applyFont="1" applyFill="1" applyBorder="1" applyAlignment="1">
      <alignment horizontal="right"/>
    </xf>
    <xf numFmtId="167" fontId="20" fillId="0" borderId="0" xfId="7" applyNumberFormat="1" applyFont="1" applyFill="1" applyBorder="1" applyAlignment="1">
      <alignment horizontal="right"/>
    </xf>
    <xf numFmtId="167" fontId="26" fillId="0" borderId="0" xfId="3" applyNumberFormat="1" applyFont="1" applyFill="1" applyBorder="1" applyAlignment="1">
      <alignment horizontal="right"/>
    </xf>
    <xf numFmtId="0" fontId="26" fillId="0" borderId="0" xfId="3" applyFont="1" applyAlignment="1">
      <alignment horizontal="right"/>
    </xf>
    <xf numFmtId="0" fontId="27" fillId="0" borderId="0" xfId="3" applyFont="1" applyFill="1" applyBorder="1" applyAlignment="1">
      <alignment horizontal="center"/>
    </xf>
    <xf numFmtId="167" fontId="20" fillId="0" borderId="0" xfId="7" applyNumberFormat="1" applyFont="1" applyFill="1" applyBorder="1"/>
    <xf numFmtId="9" fontId="20" fillId="0" borderId="0" xfId="7" applyFont="1" applyFill="1" applyBorder="1"/>
    <xf numFmtId="0" fontId="27" fillId="0" borderId="0" xfId="3" applyFont="1" applyFill="1" applyBorder="1"/>
    <xf numFmtId="0" fontId="27" fillId="0" borderId="0" xfId="3" applyFont="1" applyFill="1" applyBorder="1" applyAlignment="1">
      <alignment horizontal="right"/>
    </xf>
    <xf numFmtId="165" fontId="27" fillId="0" borderId="0" xfId="3" applyNumberFormat="1" applyFont="1" applyFill="1" applyBorder="1"/>
    <xf numFmtId="0" fontId="28" fillId="0" borderId="0" xfId="3" applyFont="1" applyFill="1" applyBorder="1"/>
    <xf numFmtId="0" fontId="29" fillId="0" borderId="0" xfId="3" applyFont="1" applyFill="1" applyBorder="1"/>
    <xf numFmtId="165" fontId="29" fillId="0" borderId="0" xfId="6" applyNumberFormat="1" applyFont="1" applyFill="1" applyBorder="1"/>
    <xf numFmtId="165" fontId="29" fillId="0" borderId="0" xfId="3" applyNumberFormat="1" applyFont="1" applyFill="1" applyBorder="1"/>
    <xf numFmtId="9" fontId="29" fillId="0" borderId="0" xfId="7" applyFont="1" applyFill="1" applyBorder="1"/>
    <xf numFmtId="9" fontId="20" fillId="0" borderId="0" xfId="3" applyNumberFormat="1" applyFont="1" applyFill="1" applyBorder="1"/>
    <xf numFmtId="0" fontId="30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horizontal="right" wrapText="1"/>
    </xf>
    <xf numFmtId="0" fontId="21" fillId="0" borderId="0" xfId="3" applyFont="1" applyFill="1" applyBorder="1" applyAlignment="1">
      <alignment horizontal="center" wrapText="1"/>
    </xf>
    <xf numFmtId="0" fontId="20" fillId="0" borderId="0" xfId="3" applyFont="1" applyAlignment="1">
      <alignment horizontal="right" wrapText="1"/>
    </xf>
    <xf numFmtId="0" fontId="32" fillId="0" borderId="0" xfId="3" applyFont="1" applyAlignment="1"/>
    <xf numFmtId="0" fontId="21" fillId="0" borderId="10" xfId="3" applyFont="1" applyBorder="1" applyAlignment="1">
      <alignment horizontal="centerContinuous"/>
    </xf>
    <xf numFmtId="0" fontId="34" fillId="0" borderId="0" xfId="3" applyFont="1" applyBorder="1" applyAlignment="1">
      <alignment horizontal="centerContinuous"/>
    </xf>
    <xf numFmtId="0" fontId="33" fillId="0" borderId="0" xfId="0" applyFont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0" fillId="0" borderId="30" xfId="3" applyFont="1" applyBorder="1" applyAlignment="1">
      <alignment horizontal="center" wrapText="1"/>
    </xf>
    <xf numFmtId="0" fontId="2" fillId="0" borderId="32" xfId="3" applyBorder="1" applyAlignment="1">
      <alignment wrapText="1"/>
    </xf>
    <xf numFmtId="168" fontId="35" fillId="0" borderId="0" xfId="5" applyNumberFormat="1" applyFont="1" applyBorder="1" applyAlignment="1">
      <alignment horizontal="center"/>
    </xf>
  </cellXfs>
  <cellStyles count="12">
    <cellStyle name="Comma" xfId="11" builtinId="3"/>
    <cellStyle name="Comma [0] 2" xfId="8"/>
    <cellStyle name="Comma 2" xfId="5"/>
    <cellStyle name="Comma 3" xfId="9"/>
    <cellStyle name="Comma 4" xfId="10"/>
    <cellStyle name="Currency" xfId="1" builtinId="4"/>
    <cellStyle name="Currency 2" xfId="6"/>
    <cellStyle name="Normal" xfId="0" builtinId="0"/>
    <cellStyle name="Normal 2" xfId="3"/>
    <cellStyle name="Normal 3" xfId="4"/>
    <cellStyle name="Percent" xfId="2" builtin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Electric DSM Acquisition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'[5]Budget Summary'!$AB$112:$AB$115</c:f>
              <c:strCache>
                <c:ptCount val="4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  <c:pt idx="3">
                  <c:v>Regional</c:v>
                </c:pt>
              </c:strCache>
            </c:strRef>
          </c:cat>
          <c:val>
            <c:numRef>
              <c:f>'[5]Budget Summary'!$AC$112:$AC$115</c:f>
              <c:numCache>
                <c:formatCode>General</c:formatCode>
                <c:ptCount val="4"/>
                <c:pt idx="0">
                  <c:v>18424121.370714914</c:v>
                </c:pt>
                <c:pt idx="1">
                  <c:v>2936800.349512022</c:v>
                </c:pt>
                <c:pt idx="2">
                  <c:v>53609505.976475328</c:v>
                </c:pt>
                <c:pt idx="3">
                  <c:v>10512000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Overall mmBTU Acquisition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874936087534507E-2"/>
          <c:y val="0.22837650594029102"/>
          <c:w val="0.52794048471213828"/>
          <c:h val="0.57457833671851155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'[5]Budget Summary'!$AM$111:$AM$114</c:f>
              <c:strCache>
                <c:ptCount val="4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  <c:pt idx="3">
                  <c:v>Regional</c:v>
                </c:pt>
              </c:strCache>
            </c:strRef>
          </c:cat>
          <c:val>
            <c:numRef>
              <c:f>'[5]Budget Summary'!$AN$111:$AN$114</c:f>
              <c:numCache>
                <c:formatCode>General</c:formatCode>
                <c:ptCount val="4"/>
                <c:pt idx="0">
                  <c:v>147899.40211687927</c:v>
                </c:pt>
                <c:pt idx="1">
                  <c:v>21665.774156799362</c:v>
                </c:pt>
                <c:pt idx="2">
                  <c:v>284772.2983721284</c:v>
                </c:pt>
                <c:pt idx="3">
                  <c:v>35866.944000000003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Local Portfolio Electric Incentives and Energy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'[5]Budget Summary'!$AA$143</c:f>
              <c:strCache>
                <c:ptCount val="1"/>
                <c:pt idx="0">
                  <c:v>% of electric incentives</c:v>
                </c:pt>
              </c:strCache>
            </c:strRef>
          </c:tx>
          <c:invertIfNegative val="0"/>
          <c:cat>
            <c:strRef>
              <c:f>'[5]Budget Summary'!$X$144:$X$146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Summary'!$AA$144:$AA$146</c:f>
              <c:numCache>
                <c:formatCode>General</c:formatCode>
                <c:ptCount val="3"/>
                <c:pt idx="0">
                  <c:v>0.2038496462455216</c:v>
                </c:pt>
                <c:pt idx="1">
                  <c:v>0.11379552237297788</c:v>
                </c:pt>
                <c:pt idx="2">
                  <c:v>0.68235483138150055</c:v>
                </c:pt>
              </c:numCache>
            </c:numRef>
          </c:val>
        </c:ser>
        <c:ser>
          <c:idx val="1"/>
          <c:order val="1"/>
          <c:tx>
            <c:strRef>
              <c:f>'[5]Budget Summary'!$AB$143</c:f>
              <c:strCache>
                <c:ptCount val="1"/>
                <c:pt idx="0">
                  <c:v>% of local kWhs</c:v>
                </c:pt>
              </c:strCache>
            </c:strRef>
          </c:tx>
          <c:invertIfNegative val="0"/>
          <c:cat>
            <c:strRef>
              <c:f>'[5]Budget Summary'!$X$144:$X$146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Summary'!$AB$144:$AB$146</c:f>
              <c:numCache>
                <c:formatCode>General</c:formatCode>
                <c:ptCount val="3"/>
                <c:pt idx="0">
                  <c:v>0.24575185091981724</c:v>
                </c:pt>
                <c:pt idx="1">
                  <c:v>3.9172783719375832E-2</c:v>
                </c:pt>
                <c:pt idx="2">
                  <c:v>0.71507536536080685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65248"/>
        <c:axId val="168966784"/>
      </c:barChart>
      <c:catAx>
        <c:axId val="168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966784"/>
        <c:crosses val="autoZero"/>
        <c:auto val="1"/>
        <c:lblAlgn val="ctr"/>
        <c:lblOffset val="100"/>
        <c:noMultiLvlLbl val="0"/>
      </c:catAx>
      <c:valAx>
        <c:axId val="16896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965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Local Portfolio Total Incentives and Energy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'[5]Budget Summary'!$AM$143</c:f>
              <c:strCache>
                <c:ptCount val="1"/>
                <c:pt idx="0">
                  <c:v>% of total incentives</c:v>
                </c:pt>
              </c:strCache>
            </c:strRef>
          </c:tx>
          <c:invertIfNegative val="0"/>
          <c:cat>
            <c:strRef>
              <c:f>'[5]Budget Summary'!$AJ$144:$AJ$146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Summary'!$AM$144:$AM$146</c:f>
              <c:numCache>
                <c:formatCode>General</c:formatCode>
                <c:ptCount val="3"/>
                <c:pt idx="0">
                  <c:v>0.27330194635132626</c:v>
                </c:pt>
                <c:pt idx="1">
                  <c:v>0.12869628658794019</c:v>
                </c:pt>
                <c:pt idx="2">
                  <c:v>0.59800176706073349</c:v>
                </c:pt>
              </c:numCache>
            </c:numRef>
          </c:val>
        </c:ser>
        <c:ser>
          <c:idx val="1"/>
          <c:order val="1"/>
          <c:tx>
            <c:strRef>
              <c:f>'[5]Budget Summary'!$AN$143</c:f>
              <c:strCache>
                <c:ptCount val="1"/>
                <c:pt idx="0">
                  <c:v>% of local mmBTU</c:v>
                </c:pt>
              </c:strCache>
            </c:strRef>
          </c:tx>
          <c:invertIfNegative val="0"/>
          <c:cat>
            <c:strRef>
              <c:f>'[5]Budget Summary'!$AJ$144:$AJ$146</c:f>
              <c:strCache>
                <c:ptCount val="3"/>
                <c:pt idx="0">
                  <c:v>Residential</c:v>
                </c:pt>
                <c:pt idx="1">
                  <c:v>Low-Income</c:v>
                </c:pt>
                <c:pt idx="2">
                  <c:v>Non-residential</c:v>
                </c:pt>
              </c:strCache>
            </c:strRef>
          </c:cat>
          <c:val>
            <c:numRef>
              <c:f>'[5]Budget Summary'!$AN$144:$AN$146</c:f>
              <c:numCache>
                <c:formatCode>General</c:formatCode>
                <c:ptCount val="3"/>
                <c:pt idx="0">
                  <c:v>0.32552763170631888</c:v>
                </c:pt>
                <c:pt idx="1">
                  <c:v>4.7686522388868738E-2</c:v>
                </c:pt>
                <c:pt idx="2">
                  <c:v>0.62678584590481234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09536"/>
        <c:axId val="169011072"/>
      </c:barChart>
      <c:catAx>
        <c:axId val="1690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9011072"/>
        <c:crosses val="autoZero"/>
        <c:auto val="1"/>
        <c:lblAlgn val="ctr"/>
        <c:lblOffset val="100"/>
        <c:noMultiLvlLbl val="0"/>
      </c:catAx>
      <c:valAx>
        <c:axId val="16901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9009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5</xdr:row>
      <xdr:rowOff>0</xdr:rowOff>
    </xdr:from>
    <xdr:to>
      <xdr:col>2</xdr:col>
      <xdr:colOff>161925</xdr:colOff>
      <xdr:row>10</xdr:row>
      <xdr:rowOff>9525</xdr:rowOff>
    </xdr:to>
    <xdr:cxnSp macro="">
      <xdr:nvCxnSpPr>
        <xdr:cNvPr id="3" name="Straight Arrow Connector 2"/>
        <xdr:cNvCxnSpPr/>
      </xdr:nvCxnSpPr>
      <xdr:spPr>
        <a:xfrm>
          <a:off x="2695575" y="190500"/>
          <a:ext cx="1552575" cy="962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419101</xdr:colOff>
      <xdr:row>5</xdr:row>
      <xdr:rowOff>38100</xdr:rowOff>
    </xdr:from>
    <xdr:to>
      <xdr:col>4</xdr:col>
      <xdr:colOff>295276</xdr:colOff>
      <xdr:row>9</xdr:row>
      <xdr:rowOff>171450</xdr:rowOff>
    </xdr:to>
    <xdr:cxnSp macro="">
      <xdr:nvCxnSpPr>
        <xdr:cNvPr id="6" name="Straight Arrow Connector 5"/>
        <xdr:cNvCxnSpPr/>
      </xdr:nvCxnSpPr>
      <xdr:spPr>
        <a:xfrm rot="10800000" flipV="1">
          <a:off x="5200651" y="228600"/>
          <a:ext cx="962025" cy="895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5</xdr:row>
      <xdr:rowOff>38100</xdr:rowOff>
    </xdr:from>
    <xdr:to>
      <xdr:col>9</xdr:col>
      <xdr:colOff>314325</xdr:colOff>
      <xdr:row>9</xdr:row>
      <xdr:rowOff>171450</xdr:rowOff>
    </xdr:to>
    <xdr:cxnSp macro="">
      <xdr:nvCxnSpPr>
        <xdr:cNvPr id="8" name="Straight Arrow Connector 7"/>
        <xdr:cNvCxnSpPr/>
      </xdr:nvCxnSpPr>
      <xdr:spPr>
        <a:xfrm>
          <a:off x="8915400" y="228600"/>
          <a:ext cx="1790700" cy="895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16</xdr:row>
      <xdr:rowOff>28575</xdr:rowOff>
    </xdr:from>
    <xdr:to>
      <xdr:col>5</xdr:col>
      <xdr:colOff>209550</xdr:colOff>
      <xdr:row>16</xdr:row>
      <xdr:rowOff>85725</xdr:rowOff>
    </xdr:to>
    <xdr:cxnSp macro="">
      <xdr:nvCxnSpPr>
        <xdr:cNvPr id="16" name="Straight Arrow Connector 15"/>
        <xdr:cNvCxnSpPr/>
      </xdr:nvCxnSpPr>
      <xdr:spPr>
        <a:xfrm rot="10800000" flipV="1">
          <a:off x="6838950" y="2247900"/>
          <a:ext cx="13906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847728</xdr:colOff>
      <xdr:row>19</xdr:row>
      <xdr:rowOff>114301</xdr:rowOff>
    </xdr:from>
    <xdr:to>
      <xdr:col>5</xdr:col>
      <xdr:colOff>314326</xdr:colOff>
      <xdr:row>19</xdr:row>
      <xdr:rowOff>219076</xdr:rowOff>
    </xdr:to>
    <xdr:cxnSp macro="">
      <xdr:nvCxnSpPr>
        <xdr:cNvPr id="20" name="Straight Arrow Connector 19"/>
        <xdr:cNvCxnSpPr/>
      </xdr:nvCxnSpPr>
      <xdr:spPr>
        <a:xfrm rot="10800000">
          <a:off x="6781803" y="3019426"/>
          <a:ext cx="1552573" cy="104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248</xdr:row>
      <xdr:rowOff>95250</xdr:rowOff>
    </xdr:from>
    <xdr:to>
      <xdr:col>4</xdr:col>
      <xdr:colOff>819150</xdr:colOff>
      <xdr:row>248</xdr:row>
      <xdr:rowOff>96838</xdr:rowOff>
    </xdr:to>
    <xdr:cxnSp macro="">
      <xdr:nvCxnSpPr>
        <xdr:cNvPr id="6" name="Straight Arrow Connector 5"/>
        <xdr:cNvCxnSpPr/>
      </xdr:nvCxnSpPr>
      <xdr:spPr>
        <a:xfrm>
          <a:off x="6505575" y="46215300"/>
          <a:ext cx="16287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249</xdr:row>
      <xdr:rowOff>76200</xdr:rowOff>
    </xdr:from>
    <xdr:to>
      <xdr:col>4</xdr:col>
      <xdr:colOff>781050</xdr:colOff>
      <xdr:row>249</xdr:row>
      <xdr:rowOff>77788</xdr:rowOff>
    </xdr:to>
    <xdr:cxnSp macro="">
      <xdr:nvCxnSpPr>
        <xdr:cNvPr id="8" name="Straight Arrow Connector 7"/>
        <xdr:cNvCxnSpPr/>
      </xdr:nvCxnSpPr>
      <xdr:spPr>
        <a:xfrm>
          <a:off x="5648325" y="46396275"/>
          <a:ext cx="2447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251</xdr:row>
      <xdr:rowOff>95250</xdr:rowOff>
    </xdr:from>
    <xdr:to>
      <xdr:col>4</xdr:col>
      <xdr:colOff>866775</xdr:colOff>
      <xdr:row>251</xdr:row>
      <xdr:rowOff>104775</xdr:rowOff>
    </xdr:to>
    <xdr:cxnSp macro="">
      <xdr:nvCxnSpPr>
        <xdr:cNvPr id="10" name="Straight Arrow Connector 9"/>
        <xdr:cNvCxnSpPr/>
      </xdr:nvCxnSpPr>
      <xdr:spPr>
        <a:xfrm flipV="1">
          <a:off x="6553200" y="46815375"/>
          <a:ext cx="16287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252</xdr:row>
      <xdr:rowOff>95250</xdr:rowOff>
    </xdr:from>
    <xdr:to>
      <xdr:col>4</xdr:col>
      <xdr:colOff>876300</xdr:colOff>
      <xdr:row>252</xdr:row>
      <xdr:rowOff>104775</xdr:rowOff>
    </xdr:to>
    <xdr:cxnSp macro="">
      <xdr:nvCxnSpPr>
        <xdr:cNvPr id="12" name="Straight Arrow Connector 11"/>
        <xdr:cNvCxnSpPr/>
      </xdr:nvCxnSpPr>
      <xdr:spPr>
        <a:xfrm>
          <a:off x="5591175" y="47015400"/>
          <a:ext cx="2600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1714500</xdr:colOff>
      <xdr:row>269</xdr:row>
      <xdr:rowOff>0</xdr:rowOff>
    </xdr:from>
    <xdr:to>
      <xdr:col>1</xdr:col>
      <xdr:colOff>9525</xdr:colOff>
      <xdr:row>269</xdr:row>
      <xdr:rowOff>76201</xdr:rowOff>
    </xdr:to>
    <xdr:cxnSp macro="">
      <xdr:nvCxnSpPr>
        <xdr:cNvPr id="9" name="Straight Arrow Connector 8"/>
        <xdr:cNvCxnSpPr/>
      </xdr:nvCxnSpPr>
      <xdr:spPr>
        <a:xfrm flipV="1">
          <a:off x="1714500" y="50187225"/>
          <a:ext cx="2924175" cy="762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152401</xdr:colOff>
      <xdr:row>275</xdr:row>
      <xdr:rowOff>47625</xdr:rowOff>
    </xdr:from>
    <xdr:to>
      <xdr:col>2</xdr:col>
      <xdr:colOff>180976</xdr:colOff>
      <xdr:row>278</xdr:row>
      <xdr:rowOff>133350</xdr:rowOff>
    </xdr:to>
    <xdr:cxnSp macro="">
      <xdr:nvCxnSpPr>
        <xdr:cNvPr id="15" name="Straight Arrow Connector 14"/>
        <xdr:cNvCxnSpPr/>
      </xdr:nvCxnSpPr>
      <xdr:spPr>
        <a:xfrm rot="16200000" flipV="1">
          <a:off x="5362576" y="51711225"/>
          <a:ext cx="6572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121</xdr:row>
      <xdr:rowOff>0</xdr:rowOff>
    </xdr:from>
    <xdr:to>
      <xdr:col>28</xdr:col>
      <xdr:colOff>342900</xdr:colOff>
      <xdr:row>139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200025</xdr:colOff>
      <xdr:row>121</xdr:row>
      <xdr:rowOff>0</xdr:rowOff>
    </xdr:from>
    <xdr:to>
      <xdr:col>40</xdr:col>
      <xdr:colOff>361950</xdr:colOff>
      <xdr:row>140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57150</xdr:colOff>
      <xdr:row>152</xdr:row>
      <xdr:rowOff>9525</xdr:rowOff>
    </xdr:from>
    <xdr:to>
      <xdr:col>28</xdr:col>
      <xdr:colOff>514350</xdr:colOff>
      <xdr:row>171</xdr:row>
      <xdr:rowOff>38100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285750</xdr:colOff>
      <xdr:row>152</xdr:row>
      <xdr:rowOff>19050</xdr:rowOff>
    </xdr:from>
    <xdr:to>
      <xdr:col>41</xdr:col>
      <xdr:colOff>47625</xdr:colOff>
      <xdr:row>171</xdr:row>
      <xdr:rowOff>19050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Current/624%20-%20Avista/624%20kWh%20Track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IETemp/Temporary%20Internet%20Files/Content.Outlook/R6VJRDBG/Business%20plan%202011%20fin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om/om06302011/Supporting%20Documents/Tariff%20rider%20funding%20requirement%202011-2012%204-14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Documents%20and%20Settings/ekeating/Local%20Settings/Temporary%20Internet%20Files/Content.Outlook/1O2NNCY3/Business%20plan%202011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om/om06302011/Supporting%20Documents/2011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 projects"/>
      <sheetName val="pipeline projects"/>
      <sheetName val="Program Dashboard"/>
      <sheetName val="Measure Analysis"/>
      <sheetName val="Measure Chart"/>
      <sheetName val="Measure Dashboard"/>
      <sheetName val="Revisits"/>
      <sheetName val="lookup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>
        <row r="1">
          <cell r="A1" t="str">
            <v>October 2007</v>
          </cell>
        </row>
        <row r="2">
          <cell r="A2" t="str">
            <v>November 2007</v>
          </cell>
        </row>
        <row r="3">
          <cell r="A3" t="str">
            <v>December 2007</v>
          </cell>
        </row>
        <row r="4">
          <cell r="A4" t="str">
            <v>January 2008</v>
          </cell>
        </row>
        <row r="5">
          <cell r="A5" t="str">
            <v>February 2008</v>
          </cell>
        </row>
        <row r="6">
          <cell r="A6" t="str">
            <v>March 2008</v>
          </cell>
        </row>
        <row r="7">
          <cell r="A7" t="str">
            <v>April 2008</v>
          </cell>
        </row>
        <row r="8">
          <cell r="A8" t="str">
            <v>May 2008</v>
          </cell>
        </row>
        <row r="9">
          <cell r="A9" t="str">
            <v>June 2008</v>
          </cell>
        </row>
        <row r="10">
          <cell r="A10" t="str">
            <v>July 2008</v>
          </cell>
        </row>
        <row r="11">
          <cell r="A11" t="str">
            <v>August 2008</v>
          </cell>
        </row>
        <row r="12">
          <cell r="A12" t="str">
            <v>September 2008</v>
          </cell>
        </row>
        <row r="13">
          <cell r="A13" t="str">
            <v>October 2008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es"/>
      <sheetName val="Res Audits major measures"/>
      <sheetName val="Res Audits"/>
      <sheetName val="DCV"/>
      <sheetName val="LEED"/>
      <sheetName val="Prem Eff Motors"/>
      <sheetName val="Prescriptive Lighting"/>
      <sheetName val="Site Sp prelim"/>
      <sheetName val="Site-Specific"/>
      <sheetName val="EnergySmart Grocer"/>
      <sheetName val="EM&amp;V"/>
      <sheetName val="RCM"/>
      <sheetName val="LI"/>
      <sheetName val="HEA"/>
      <sheetName val="Avoided costs"/>
      <sheetName val="Rate schedules"/>
      <sheetName val="Measures"/>
      <sheetName val="Labor"/>
      <sheetName val="Programs"/>
      <sheetName val="Non-incentive, non-labor"/>
      <sheetName val="Portfolio"/>
      <sheetName val="TRC's"/>
      <sheetName val="Pgm TRC table"/>
      <sheetName val="Allocation scenarios"/>
      <sheetName val="Overall budget"/>
      <sheetName val="Energy"/>
      <sheetName val="Budget Summary"/>
      <sheetName val="Sch 90 190"/>
      <sheetName val="Tariff rider projection"/>
      <sheetName val="Final notes"/>
      <sheetName val="Energy tracking"/>
      <sheetName val="Portfolio TRC analysis"/>
      <sheetName val="Working sheet"/>
      <sheetName val="Graph sheet"/>
      <sheetName val="Budget"/>
      <sheetName val="Labor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E13">
            <v>15013163.69743762</v>
          </cell>
          <cell r="I13">
            <v>5742561.9730972871</v>
          </cell>
          <cell r="M13">
            <v>5446732.4004437821</v>
          </cell>
          <cell r="Q13">
            <v>2189410.0759145459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Old"/>
      <sheetName val="Sheet3"/>
    </sheetNames>
    <sheetDataSet>
      <sheetData sheetId="0"/>
      <sheetData sheetId="1"/>
      <sheetData sheetId="2">
        <row r="7">
          <cell r="B7">
            <v>-2580760.0168955512</v>
          </cell>
          <cell r="C7">
            <v>-1341645.3297067757</v>
          </cell>
          <cell r="D7">
            <v>-57394.760023014154</v>
          </cell>
          <cell r="E7">
            <v>-969584.96311445266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es"/>
      <sheetName val="Res Audits major measures"/>
      <sheetName val="Res Audits"/>
      <sheetName val="DCV"/>
      <sheetName val="LEED"/>
      <sheetName val="Prem Eff Motors"/>
      <sheetName val="Prescriptive Lighting"/>
      <sheetName val="Site Sp prelim"/>
      <sheetName val="Site-Specific"/>
      <sheetName val="EnergySmart Grocer"/>
      <sheetName val="EM&amp;V"/>
      <sheetName val="RCM"/>
      <sheetName val="LI"/>
      <sheetName val="HEA"/>
      <sheetName val="Avoided costs"/>
      <sheetName val="Rate schedules"/>
      <sheetName val="Measures"/>
      <sheetName val="Labor"/>
      <sheetName val="Programs"/>
      <sheetName val="Non-incentive, non-labor"/>
      <sheetName val="Portfolio"/>
      <sheetName val="TRC's"/>
      <sheetName val="Pgm TRC table"/>
      <sheetName val="Allocation scenarios"/>
      <sheetName val="Overall budget"/>
      <sheetName val="Energy"/>
      <sheetName val="Budget Summary"/>
      <sheetName val="Sch 90 190"/>
      <sheetName val="Tariff rider projection"/>
      <sheetName val="Final notes"/>
      <sheetName val="Energy tracking"/>
      <sheetName val="Portfolio TRC analysis"/>
      <sheetName val="Working sheet"/>
      <sheetName val="Graph sheet"/>
      <sheetName val="Budget"/>
      <sheetName val="Labor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7">
          <cell r="AT57">
            <v>1239101.5160000001</v>
          </cell>
        </row>
      </sheetData>
      <sheetData sheetId="18">
        <row r="4">
          <cell r="AY4">
            <v>19048.152694610773</v>
          </cell>
          <cell r="AZ4">
            <v>8163.4940119760477</v>
          </cell>
          <cell r="BA4">
            <v>1697.6676646706585</v>
          </cell>
          <cell r="BB4">
            <v>727.57185628742525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1259.9199234728096</v>
          </cell>
          <cell r="BZ4">
            <v>539.96568148834706</v>
          </cell>
          <cell r="CA4">
            <v>3290.0800765271892</v>
          </cell>
        </row>
        <row r="5">
          <cell r="AY5">
            <v>253298.49999999997</v>
          </cell>
          <cell r="AZ5">
            <v>108556.50000000001</v>
          </cell>
          <cell r="BA5">
            <v>0</v>
          </cell>
          <cell r="BB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11375</v>
          </cell>
          <cell r="BZ5">
            <v>4875.0000000000009</v>
          </cell>
          <cell r="CA5">
            <v>0</v>
          </cell>
        </row>
        <row r="6">
          <cell r="AY6">
            <v>78400</v>
          </cell>
          <cell r="AZ6">
            <v>33600.000000000007</v>
          </cell>
          <cell r="BA6">
            <v>0</v>
          </cell>
          <cell r="BB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5120.4999999999991</v>
          </cell>
          <cell r="BZ6">
            <v>2194.5</v>
          </cell>
          <cell r="CA6">
            <v>0</v>
          </cell>
        </row>
        <row r="7">
          <cell r="AY7">
            <v>4900000.0000000009</v>
          </cell>
          <cell r="AZ7">
            <v>2100000.0000000005</v>
          </cell>
          <cell r="BA7">
            <v>0</v>
          </cell>
          <cell r="BB7">
            <v>0</v>
          </cell>
          <cell r="BM7">
            <v>7831.1239999999989</v>
          </cell>
          <cell r="BN7">
            <v>3356.1959999999999</v>
          </cell>
          <cell r="BO7">
            <v>0</v>
          </cell>
          <cell r="BP7">
            <v>0</v>
          </cell>
          <cell r="BU7">
            <v>392490.00000000006</v>
          </cell>
          <cell r="BV7">
            <v>168210.00000000006</v>
          </cell>
          <cell r="BW7">
            <v>0</v>
          </cell>
          <cell r="BX7">
            <v>0</v>
          </cell>
          <cell r="BY7">
            <v>555170.84684950253</v>
          </cell>
          <cell r="BZ7">
            <v>237930.36293550115</v>
          </cell>
          <cell r="CA7">
            <v>0</v>
          </cell>
        </row>
        <row r="8">
          <cell r="AY8">
            <v>224000</v>
          </cell>
          <cell r="AZ8">
            <v>96000.000000000015</v>
          </cell>
          <cell r="BA8">
            <v>0</v>
          </cell>
          <cell r="BB8">
            <v>0</v>
          </cell>
          <cell r="BM8">
            <v>28382.533200000002</v>
          </cell>
          <cell r="BN8">
            <v>12163.942800000003</v>
          </cell>
          <cell r="BO8">
            <v>0</v>
          </cell>
          <cell r="BP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14629.999999999998</v>
          </cell>
          <cell r="BZ8">
            <v>6270.0000000000009</v>
          </cell>
          <cell r="CA8">
            <v>0</v>
          </cell>
        </row>
        <row r="9">
          <cell r="AY9">
            <v>53125.1</v>
          </cell>
          <cell r="AZ9">
            <v>22767.900000000005</v>
          </cell>
          <cell r="BA9">
            <v>0</v>
          </cell>
          <cell r="BB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U9">
            <v>2656.2550000000001</v>
          </cell>
          <cell r="BV9">
            <v>1138.3950000000002</v>
          </cell>
          <cell r="BW9">
            <v>0</v>
          </cell>
          <cell r="BX9">
            <v>0</v>
          </cell>
          <cell r="BY9">
            <v>6307</v>
          </cell>
          <cell r="BZ9">
            <v>2703.0000000000005</v>
          </cell>
          <cell r="CA9">
            <v>0</v>
          </cell>
        </row>
        <row r="10">
          <cell r="AY10">
            <v>7009.1847438908071</v>
          </cell>
          <cell r="AZ10">
            <v>2453.214660361783</v>
          </cell>
          <cell r="BA10">
            <v>0</v>
          </cell>
          <cell r="BB10">
            <v>0</v>
          </cell>
          <cell r="BM10">
            <v>8286.9037037037033</v>
          </cell>
          <cell r="BN10">
            <v>2900.4162962962969</v>
          </cell>
          <cell r="BO10">
            <v>0</v>
          </cell>
          <cell r="BP10">
            <v>0</v>
          </cell>
          <cell r="BU10">
            <v>7671.4826103410487</v>
          </cell>
          <cell r="BV10">
            <v>2685.0189136193676</v>
          </cell>
          <cell r="BW10">
            <v>0</v>
          </cell>
          <cell r="BX10">
            <v>0</v>
          </cell>
          <cell r="BY10">
            <v>51143.217402273651</v>
          </cell>
          <cell r="BZ10">
            <v>17900.126090795784</v>
          </cell>
          <cell r="CA10">
            <v>0</v>
          </cell>
        </row>
        <row r="11">
          <cell r="AY11">
            <v>801840.15651526779</v>
          </cell>
          <cell r="AZ11">
            <v>280644.05478034378</v>
          </cell>
          <cell r="BA11">
            <v>0</v>
          </cell>
          <cell r="BB11">
            <v>0</v>
          </cell>
          <cell r="BM11">
            <v>8286.9037037036996</v>
          </cell>
          <cell r="BN11">
            <v>2900.4162962962955</v>
          </cell>
          <cell r="BO11">
            <v>0</v>
          </cell>
          <cell r="BP11">
            <v>0</v>
          </cell>
          <cell r="BU11">
            <v>48563.328792189342</v>
          </cell>
          <cell r="BV11">
            <v>16997.165077266276</v>
          </cell>
          <cell r="BW11">
            <v>0</v>
          </cell>
          <cell r="BX11">
            <v>0</v>
          </cell>
          <cell r="BY11">
            <v>323755.52528126229</v>
          </cell>
          <cell r="BZ11">
            <v>113314.43384844183</v>
          </cell>
          <cell r="CA11">
            <v>0</v>
          </cell>
        </row>
        <row r="12">
          <cell r="AY12">
            <v>0</v>
          </cell>
          <cell r="AZ12">
            <v>0</v>
          </cell>
          <cell r="BA12">
            <v>773.12065474817632</v>
          </cell>
          <cell r="BB12">
            <v>270.59222916186178</v>
          </cell>
          <cell r="BM12">
            <v>0</v>
          </cell>
          <cell r="BN12">
            <v>0</v>
          </cell>
          <cell r="BO12">
            <v>24860.711111111108</v>
          </cell>
          <cell r="BP12">
            <v>8701.2488888888893</v>
          </cell>
          <cell r="BU12">
            <v>0</v>
          </cell>
          <cell r="BV12">
            <v>0</v>
          </cell>
          <cell r="BW12">
            <v>3749.9651660520235</v>
          </cell>
          <cell r="BX12">
            <v>1312.4878081182085</v>
          </cell>
          <cell r="BY12">
            <v>0</v>
          </cell>
          <cell r="BZ12">
            <v>0</v>
          </cell>
          <cell r="CA12">
            <v>24999.767773680152</v>
          </cell>
        </row>
        <row r="13">
          <cell r="AY13">
            <v>1365484.3967033266</v>
          </cell>
          <cell r="AZ13">
            <v>477919.53884616436</v>
          </cell>
          <cell r="BA13">
            <v>85417.351075456303</v>
          </cell>
          <cell r="BB13">
            <v>29896.072876409715</v>
          </cell>
          <cell r="BM13">
            <v>2825.9240849716812</v>
          </cell>
          <cell r="BN13">
            <v>989.07342974008839</v>
          </cell>
          <cell r="BO13">
            <v>22034.787026139427</v>
          </cell>
          <cell r="BP13">
            <v>7712.1754591488016</v>
          </cell>
          <cell r="BU13">
            <v>80197.790943018103</v>
          </cell>
          <cell r="BV13">
            <v>28069.226830056341</v>
          </cell>
          <cell r="BW13">
            <v>102775.42324129335</v>
          </cell>
          <cell r="BX13">
            <v>35971.398134452684</v>
          </cell>
          <cell r="BY13">
            <v>534651.93962012068</v>
          </cell>
          <cell r="BZ13">
            <v>187128.17886704233</v>
          </cell>
          <cell r="CA13">
            <v>685169.48827528919</v>
          </cell>
        </row>
        <row r="14">
          <cell r="AY14">
            <v>1073.9283427163984</v>
          </cell>
          <cell r="AZ14">
            <v>375.87491995073952</v>
          </cell>
          <cell r="BA14">
            <v>71.834671753605249</v>
          </cell>
          <cell r="BB14">
            <v>25.142135113761842</v>
          </cell>
          <cell r="BM14">
            <v>5121.2579747038371</v>
          </cell>
          <cell r="BN14">
            <v>1792.4402911463433</v>
          </cell>
          <cell r="BO14">
            <v>3165.6457289998671</v>
          </cell>
          <cell r="BP14">
            <v>1107.9760051499538</v>
          </cell>
          <cell r="BU14">
            <v>498.24528328300596</v>
          </cell>
          <cell r="BV14">
            <v>174.38584914905212</v>
          </cell>
          <cell r="BW14">
            <v>2079.3982432516104</v>
          </cell>
          <cell r="BX14">
            <v>727.78938513806384</v>
          </cell>
          <cell r="BY14">
            <v>3321.6352218867059</v>
          </cell>
          <cell r="BZ14">
            <v>1162.5723276603474</v>
          </cell>
          <cell r="CA14">
            <v>13862.654955010741</v>
          </cell>
        </row>
        <row r="15">
          <cell r="AY15">
            <v>907095</v>
          </cell>
          <cell r="AZ15">
            <v>388755.00000000006</v>
          </cell>
          <cell r="BA15">
            <v>0</v>
          </cell>
          <cell r="BB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210000</v>
          </cell>
          <cell r="BZ15">
            <v>90000.000000000015</v>
          </cell>
          <cell r="CA15">
            <v>0</v>
          </cell>
        </row>
        <row r="16"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</row>
        <row r="17">
          <cell r="AY17">
            <v>167399.51999999999</v>
          </cell>
          <cell r="AZ17">
            <v>50954.080000000009</v>
          </cell>
          <cell r="BA17">
            <v>0</v>
          </cell>
          <cell r="BB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34494</v>
          </cell>
          <cell r="BZ17">
            <v>-4074</v>
          </cell>
          <cell r="CA17">
            <v>0</v>
          </cell>
        </row>
        <row r="18">
          <cell r="AY18">
            <v>6300</v>
          </cell>
          <cell r="AZ18">
            <v>2700.0000000000005</v>
          </cell>
          <cell r="BA18">
            <v>0</v>
          </cell>
          <cell r="BB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630</v>
          </cell>
          <cell r="BZ18">
            <v>270.00000000000006</v>
          </cell>
          <cell r="CA18">
            <v>0</v>
          </cell>
        </row>
        <row r="19">
          <cell r="AY19">
            <v>275574.75904405635</v>
          </cell>
          <cell r="AZ19">
            <v>118103.46816173843</v>
          </cell>
          <cell r="BA19">
            <v>16681.824278074862</v>
          </cell>
          <cell r="BB19">
            <v>7149.3532620320866</v>
          </cell>
          <cell r="BM19">
            <v>4960.3405477500501</v>
          </cell>
          <cell r="BN19">
            <v>2125.8602347500209</v>
          </cell>
          <cell r="BO19">
            <v>2870.7834522499506</v>
          </cell>
          <cell r="BP19">
            <v>1230.3357652499792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24633.584438078036</v>
          </cell>
          <cell r="BZ19">
            <v>10557.25047346202</v>
          </cell>
          <cell r="CA19">
            <v>20547.915561921964</v>
          </cell>
        </row>
        <row r="20">
          <cell r="AY20">
            <v>245699.99999999997</v>
          </cell>
          <cell r="AZ20">
            <v>105300.00000000001</v>
          </cell>
          <cell r="BA20">
            <v>0</v>
          </cell>
          <cell r="BB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20475</v>
          </cell>
          <cell r="BZ20">
            <v>8775.0000000000018</v>
          </cell>
          <cell r="CA20">
            <v>0</v>
          </cell>
        </row>
        <row r="21"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</row>
        <row r="22">
          <cell r="AY22">
            <v>21709.1</v>
          </cell>
          <cell r="AZ22">
            <v>9303.9000000000015</v>
          </cell>
          <cell r="BA22">
            <v>595</v>
          </cell>
          <cell r="BB22">
            <v>255.00000000000003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4011.0740772756794</v>
          </cell>
          <cell r="BZ22">
            <v>1719.0317474038629</v>
          </cell>
          <cell r="CA22">
            <v>2988.9259227243201</v>
          </cell>
        </row>
        <row r="23">
          <cell r="AY23">
            <v>10021666.666666666</v>
          </cell>
          <cell r="AZ23">
            <v>4295000.0000000009</v>
          </cell>
          <cell r="BA23">
            <v>0</v>
          </cell>
          <cell r="BB23">
            <v>0</v>
          </cell>
          <cell r="BM23">
            <v>54817.867999999973</v>
          </cell>
          <cell r="BN23">
            <v>23493.371999999996</v>
          </cell>
          <cell r="BO23">
            <v>0</v>
          </cell>
          <cell r="BP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1703060.2805684304</v>
          </cell>
          <cell r="BZ23">
            <v>729882.9773864703</v>
          </cell>
          <cell r="CA23">
            <v>0</v>
          </cell>
        </row>
        <row r="24">
          <cell r="AY24">
            <v>84794.790079999992</v>
          </cell>
          <cell r="AZ24">
            <v>36340.624320000003</v>
          </cell>
          <cell r="BA24">
            <v>8575</v>
          </cell>
          <cell r="BB24">
            <v>3675.0000000000005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7371</v>
          </cell>
          <cell r="BZ24">
            <v>3159.0000000000005</v>
          </cell>
          <cell r="CA24">
            <v>27562.5</v>
          </cell>
        </row>
        <row r="25">
          <cell r="AY25">
            <v>1437285.0763807285</v>
          </cell>
          <cell r="AZ25">
            <v>615979.31844888395</v>
          </cell>
          <cell r="BA25">
            <v>0</v>
          </cell>
          <cell r="BB25">
            <v>0</v>
          </cell>
          <cell r="BM25">
            <v>7831.123999999998</v>
          </cell>
          <cell r="BN25">
            <v>3356.1960000000008</v>
          </cell>
          <cell r="BO25">
            <v>0</v>
          </cell>
          <cell r="BP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100549.94124559341</v>
          </cell>
          <cell r="BZ25">
            <v>43092.831962397184</v>
          </cell>
          <cell r="CA25">
            <v>0</v>
          </cell>
        </row>
        <row r="26">
          <cell r="AY26">
            <v>230999.99999999892</v>
          </cell>
          <cell r="AZ26">
            <v>98999.999999999563</v>
          </cell>
          <cell r="BA26">
            <v>0</v>
          </cell>
          <cell r="BB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34605.260841188952</v>
          </cell>
          <cell r="BZ26">
            <v>14830.826074795268</v>
          </cell>
          <cell r="CA26">
            <v>0</v>
          </cell>
        </row>
        <row r="27">
          <cell r="AY27">
            <v>819875</v>
          </cell>
          <cell r="AZ27">
            <v>351375.00000000006</v>
          </cell>
          <cell r="BA27">
            <v>14250.599999999999</v>
          </cell>
          <cell r="BB27">
            <v>6107.4000000000005</v>
          </cell>
          <cell r="BM27">
            <v>39254.624561086806</v>
          </cell>
          <cell r="BN27">
            <v>16823.410526180065</v>
          </cell>
          <cell r="BO27">
            <v>5679.0950389131867</v>
          </cell>
          <cell r="BP27">
            <v>2433.8978738199376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202177.5</v>
          </cell>
          <cell r="BZ27">
            <v>86647.500000000015</v>
          </cell>
          <cell r="CA27">
            <v>127872.5</v>
          </cell>
        </row>
        <row r="28">
          <cell r="AY28">
            <v>258054.99999999997</v>
          </cell>
          <cell r="AZ28">
            <v>110595.00000000001</v>
          </cell>
          <cell r="BA28">
            <v>11583.599999999999</v>
          </cell>
          <cell r="BB28">
            <v>4964.4000000000005</v>
          </cell>
          <cell r="BM28">
            <v>32418.323144536556</v>
          </cell>
          <cell r="BN28">
            <v>13893.567061944241</v>
          </cell>
          <cell r="BO28">
            <v>12515.396455463448</v>
          </cell>
          <cell r="BP28">
            <v>5363.7413380557637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31711.050670882145</v>
          </cell>
          <cell r="BZ28">
            <v>13590.450287520922</v>
          </cell>
          <cell r="CA28">
            <v>44273.949329117851</v>
          </cell>
        </row>
        <row r="29">
          <cell r="AY29">
            <v>622475</v>
          </cell>
          <cell r="AZ29">
            <v>266775.00000000006</v>
          </cell>
          <cell r="BA29">
            <v>0</v>
          </cell>
          <cell r="BB29">
            <v>0</v>
          </cell>
          <cell r="BM29">
            <v>44933.719600000004</v>
          </cell>
          <cell r="BN29">
            <v>19257.308400000005</v>
          </cell>
          <cell r="BO29">
            <v>0</v>
          </cell>
          <cell r="BP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51800</v>
          </cell>
          <cell r="BZ29">
            <v>22200.000000000004</v>
          </cell>
          <cell r="CA29">
            <v>0</v>
          </cell>
        </row>
        <row r="30">
          <cell r="AY30">
            <v>4232511.5</v>
          </cell>
          <cell r="AZ30">
            <v>1813933.5000000002</v>
          </cell>
          <cell r="BA30">
            <v>251239.79999999996</v>
          </cell>
          <cell r="BB30">
            <v>107674.20000000001</v>
          </cell>
          <cell r="BM30">
            <v>23890.019743082677</v>
          </cell>
          <cell r="BN30">
            <v>10238.579889892579</v>
          </cell>
          <cell r="BO30">
            <v>21043.699856917312</v>
          </cell>
          <cell r="BP30">
            <v>9018.7285101074231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575645</v>
          </cell>
          <cell r="BZ30">
            <v>246705.00000000003</v>
          </cell>
          <cell r="CA30">
            <v>817040</v>
          </cell>
        </row>
        <row r="31">
          <cell r="AY31">
            <v>1071000</v>
          </cell>
          <cell r="AZ31">
            <v>459000.00000000006</v>
          </cell>
          <cell r="BA31">
            <v>0</v>
          </cell>
          <cell r="BB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U31">
            <v>15749.999999999998</v>
          </cell>
          <cell r="BV31">
            <v>6750.0000000000009</v>
          </cell>
          <cell r="BW31">
            <v>0</v>
          </cell>
          <cell r="BX31">
            <v>0</v>
          </cell>
          <cell r="BY31">
            <v>125999.99999999999</v>
          </cell>
          <cell r="BZ31">
            <v>54000.000000000007</v>
          </cell>
          <cell r="CA31">
            <v>0</v>
          </cell>
        </row>
        <row r="32">
          <cell r="AY32">
            <v>1013249.9999999999</v>
          </cell>
          <cell r="AZ32">
            <v>434250.00000000006</v>
          </cell>
          <cell r="BA32">
            <v>0</v>
          </cell>
          <cell r="BB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U32">
            <v>192500</v>
          </cell>
          <cell r="BV32">
            <v>82500.000000000015</v>
          </cell>
          <cell r="BW32">
            <v>0</v>
          </cell>
          <cell r="BX32">
            <v>0</v>
          </cell>
          <cell r="BY32">
            <v>52500</v>
          </cell>
          <cell r="BZ32">
            <v>22500.000000000004</v>
          </cell>
          <cell r="CA32">
            <v>0</v>
          </cell>
        </row>
        <row r="33">
          <cell r="AY33">
            <v>2912844.9</v>
          </cell>
          <cell r="AZ33">
            <v>1248362.1000000001</v>
          </cell>
          <cell r="BA33">
            <v>302505</v>
          </cell>
          <cell r="BB33">
            <v>129645</v>
          </cell>
          <cell r="BM33">
            <v>15464.95978509389</v>
          </cell>
          <cell r="BN33">
            <v>6627.8399078973835</v>
          </cell>
          <cell r="BO33">
            <v>13806.511814906113</v>
          </cell>
          <cell r="BP33">
            <v>5917.0764921026193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418591.54757048894</v>
          </cell>
          <cell r="BZ33">
            <v>179396.3775302096</v>
          </cell>
          <cell r="CA33">
            <v>767365.95242951112</v>
          </cell>
        </row>
        <row r="34">
          <cell r="AY34">
            <v>83237</v>
          </cell>
          <cell r="AZ34">
            <v>35673.000000000007</v>
          </cell>
          <cell r="BA34">
            <v>5027.3999999999996</v>
          </cell>
          <cell r="BB34">
            <v>2154.6000000000004</v>
          </cell>
          <cell r="BM34">
            <v>18640.378790459774</v>
          </cell>
          <cell r="BN34">
            <v>7988.7337673399043</v>
          </cell>
          <cell r="BO34">
            <v>10631.092809540231</v>
          </cell>
          <cell r="BP34">
            <v>4556.1826326600994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17710</v>
          </cell>
          <cell r="BZ34">
            <v>7590.0000000000009</v>
          </cell>
          <cell r="CA34">
            <v>15190</v>
          </cell>
        </row>
        <row r="35">
          <cell r="AY35">
            <v>167284.152</v>
          </cell>
          <cell r="AZ35">
            <v>71693.208000000013</v>
          </cell>
          <cell r="BA35">
            <v>11490.286499999998</v>
          </cell>
          <cell r="BB35">
            <v>4924.4085000000005</v>
          </cell>
          <cell r="BM35">
            <v>4459.4858667670014</v>
          </cell>
          <cell r="BN35">
            <v>1911.2082286144296</v>
          </cell>
          <cell r="BO35">
            <v>3371.6381332329979</v>
          </cell>
          <cell r="BP35">
            <v>1444.9877713855708</v>
          </cell>
          <cell r="BU35">
            <v>5809.0939498845182</v>
          </cell>
          <cell r="BV35">
            <v>2489.6116928076513</v>
          </cell>
          <cell r="BW35">
            <v>11690.906050115478</v>
          </cell>
          <cell r="BX35">
            <v>5010.3883071923483</v>
          </cell>
          <cell r="BY35">
            <v>0</v>
          </cell>
          <cell r="BZ35">
            <v>0</v>
          </cell>
          <cell r="CA35">
            <v>0</v>
          </cell>
        </row>
        <row r="36">
          <cell r="AY36">
            <v>266700</v>
          </cell>
          <cell r="AZ36">
            <v>114300.00000000001</v>
          </cell>
          <cell r="BA36">
            <v>0</v>
          </cell>
          <cell r="BB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37800</v>
          </cell>
          <cell r="BZ36">
            <v>16200.000000000002</v>
          </cell>
          <cell r="CA36">
            <v>0</v>
          </cell>
        </row>
        <row r="38">
          <cell r="AY38">
            <v>0</v>
          </cell>
          <cell r="AZ38">
            <v>0</v>
          </cell>
          <cell r="BA38">
            <v>8967.6027533502383</v>
          </cell>
          <cell r="BB38">
            <v>3843.2583228643884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4998</v>
          </cell>
        </row>
        <row r="39">
          <cell r="AY39">
            <v>1461.6</v>
          </cell>
          <cell r="AZ39">
            <v>626.40000000000009</v>
          </cell>
          <cell r="BA39">
            <v>0</v>
          </cell>
          <cell r="BB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1260</v>
          </cell>
          <cell r="BZ39">
            <v>540.00000000000011</v>
          </cell>
          <cell r="CA39">
            <v>0</v>
          </cell>
        </row>
        <row r="40"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</row>
        <row r="42">
          <cell r="AY42">
            <v>0</v>
          </cell>
          <cell r="AZ42">
            <v>0</v>
          </cell>
          <cell r="BA42">
            <v>21539</v>
          </cell>
          <cell r="BB42">
            <v>9231.0000000000018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26250</v>
          </cell>
        </row>
        <row r="43">
          <cell r="AY43">
            <v>123165</v>
          </cell>
          <cell r="AZ43">
            <v>52785.000000000007</v>
          </cell>
          <cell r="BA43">
            <v>8190</v>
          </cell>
          <cell r="BB43">
            <v>3510.0000000000005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23331.354073263923</v>
          </cell>
          <cell r="BZ43">
            <v>9999.1517456845395</v>
          </cell>
          <cell r="CA43">
            <v>20068.645926736077</v>
          </cell>
        </row>
        <row r="44"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U44">
            <v>15344.431466355551</v>
          </cell>
          <cell r="BV44">
            <v>5370.5510132244435</v>
          </cell>
          <cell r="BW44">
            <v>0</v>
          </cell>
          <cell r="BX44">
            <v>0</v>
          </cell>
          <cell r="BY44">
            <v>102296.20977570367</v>
          </cell>
          <cell r="BZ44">
            <v>35803.673421496293</v>
          </cell>
          <cell r="CA44">
            <v>0</v>
          </cell>
        </row>
        <row r="45">
          <cell r="AY45">
            <v>599116.37071491347</v>
          </cell>
          <cell r="AZ45">
            <v>0</v>
          </cell>
          <cell r="BA45">
            <v>15210.999999999998</v>
          </cell>
          <cell r="BB45">
            <v>0</v>
          </cell>
          <cell r="BM45">
            <v>121479.17463603083</v>
          </cell>
          <cell r="BN45">
            <v>0</v>
          </cell>
          <cell r="BO45">
            <v>36503.925363969167</v>
          </cell>
          <cell r="BP45">
            <v>0</v>
          </cell>
          <cell r="BU45">
            <v>21232.972999612131</v>
          </cell>
          <cell r="BV45">
            <v>0</v>
          </cell>
          <cell r="BW45">
            <v>14627.02700038787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283911.77499999997</v>
          </cell>
          <cell r="BZ46">
            <v>121676.47500000002</v>
          </cell>
          <cell r="CA46">
            <v>0</v>
          </cell>
        </row>
        <row r="52">
          <cell r="AY52">
            <v>19520453.866666667</v>
          </cell>
          <cell r="AZ52">
            <v>8365908.8000000017</v>
          </cell>
          <cell r="BA52">
            <v>635260.2666666666</v>
          </cell>
          <cell r="BB52">
            <v>272254.40000000002</v>
          </cell>
          <cell r="BM52">
            <v>486746.98289585521</v>
          </cell>
          <cell r="BN52">
            <v>208605.84981250943</v>
          </cell>
          <cell r="BO52">
            <v>170644.1291041447</v>
          </cell>
          <cell r="BP52">
            <v>73133.19818749059</v>
          </cell>
          <cell r="BU52">
            <v>35995.116635767547</v>
          </cell>
          <cell r="BV52">
            <v>15426.478558186096</v>
          </cell>
          <cell r="BW52">
            <v>12618.925689908638</v>
          </cell>
          <cell r="BX52">
            <v>5408.1110099608459</v>
          </cell>
          <cell r="BY52">
            <v>2928068.0799999996</v>
          </cell>
          <cell r="BZ52">
            <v>1254886.32</v>
          </cell>
          <cell r="CA52">
            <v>1778728.7466666664</v>
          </cell>
        </row>
      </sheetData>
      <sheetData sheetId="19">
        <row r="5">
          <cell r="H5">
            <v>55999.999999999993</v>
          </cell>
        </row>
      </sheetData>
      <sheetData sheetId="20">
        <row r="6">
          <cell r="B6">
            <v>164640</v>
          </cell>
        </row>
      </sheetData>
      <sheetData sheetId="21" refreshError="1"/>
      <sheetData sheetId="22" refreshError="1"/>
      <sheetData sheetId="23" refreshError="1"/>
      <sheetData sheetId="24">
        <row r="32">
          <cell r="J32">
            <v>18243887.636242602</v>
          </cell>
        </row>
      </sheetData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</sheetNames>
    <sheetDataSet>
      <sheetData sheetId="0">
        <row r="111">
          <cell r="AM111" t="str">
            <v>Residential</v>
          </cell>
          <cell r="AN111">
            <v>147899.40211687927</v>
          </cell>
        </row>
        <row r="112">
          <cell r="AB112" t="str">
            <v>Residential</v>
          </cell>
          <cell r="AC112">
            <v>18424121.370714914</v>
          </cell>
          <cell r="AM112" t="str">
            <v>Low-Income</v>
          </cell>
          <cell r="AN112">
            <v>21665.774156799362</v>
          </cell>
        </row>
        <row r="113">
          <cell r="AB113" t="str">
            <v>Low-Income</v>
          </cell>
          <cell r="AC113">
            <v>2936800.349512022</v>
          </cell>
          <cell r="AM113" t="str">
            <v>Non-residential</v>
          </cell>
          <cell r="AN113">
            <v>284772.2983721284</v>
          </cell>
        </row>
        <row r="114">
          <cell r="AB114" t="str">
            <v>Non-residential</v>
          </cell>
          <cell r="AC114">
            <v>53609505.976475328</v>
          </cell>
          <cell r="AM114" t="str">
            <v>Regional</v>
          </cell>
          <cell r="AN114">
            <v>35866.944000000003</v>
          </cell>
        </row>
        <row r="115">
          <cell r="AB115" t="str">
            <v>Regional</v>
          </cell>
          <cell r="AC115">
            <v>10512000</v>
          </cell>
        </row>
        <row r="143">
          <cell r="AA143" t="str">
            <v>% of electric incentives</v>
          </cell>
          <cell r="AB143" t="str">
            <v>% of local kWhs</v>
          </cell>
          <cell r="AM143" t="str">
            <v>% of total incentives</v>
          </cell>
          <cell r="AN143" t="str">
            <v>% of local mmBTU</v>
          </cell>
        </row>
        <row r="144">
          <cell r="X144" t="str">
            <v>Residential</v>
          </cell>
          <cell r="AA144">
            <v>0.2038496462455216</v>
          </cell>
          <cell r="AB144">
            <v>0.24575185091981724</v>
          </cell>
          <cell r="AJ144" t="str">
            <v>Residential</v>
          </cell>
          <cell r="AM144">
            <v>0.27330194635132626</v>
          </cell>
          <cell r="AN144">
            <v>0.32552763170631888</v>
          </cell>
        </row>
        <row r="145">
          <cell r="X145" t="str">
            <v>Low-Income</v>
          </cell>
          <cell r="AA145">
            <v>0.11379552237297788</v>
          </cell>
          <cell r="AB145">
            <v>3.9172783719375832E-2</v>
          </cell>
          <cell r="AJ145" t="str">
            <v>Low-Income</v>
          </cell>
          <cell r="AM145">
            <v>0.12869628658794019</v>
          </cell>
          <cell r="AN145">
            <v>4.7686522388868738E-2</v>
          </cell>
        </row>
        <row r="146">
          <cell r="X146" t="str">
            <v>Non-residential</v>
          </cell>
          <cell r="AA146">
            <v>0.68235483138150055</v>
          </cell>
          <cell r="AB146">
            <v>0.71507536536080685</v>
          </cell>
          <cell r="AJ146" t="str">
            <v>Non-residential</v>
          </cell>
          <cell r="AM146">
            <v>0.59800176706073349</v>
          </cell>
          <cell r="AN146">
            <v>0.62678584590481234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37"/>
  <sheetViews>
    <sheetView tabSelected="1" view="pageLayout" zoomScaleNormal="100" workbookViewId="0">
      <selection activeCell="C4" sqref="C4"/>
    </sheetView>
  </sheetViews>
  <sheetFormatPr defaultColWidth="9.109375" defaultRowHeight="14.4"/>
  <cols>
    <col min="1" max="1" width="10.33203125" style="15" bestFit="1" customWidth="1"/>
    <col min="2" max="2" width="46.109375" style="15" customWidth="1"/>
    <col min="3" max="3" width="15.44140625" style="15" bestFit="1" customWidth="1"/>
    <col min="4" max="4" width="16.44140625" style="15" bestFit="1" customWidth="1"/>
    <col min="5" max="5" width="14.44140625" style="15" customWidth="1"/>
    <col min="6" max="6" width="15.33203125" style="15" customWidth="1"/>
    <col min="7" max="7" width="15" style="15" customWidth="1"/>
    <col min="8" max="9" width="12.33203125" style="15" bestFit="1" customWidth="1"/>
    <col min="10" max="10" width="12.6640625" style="15" bestFit="1" customWidth="1"/>
    <col min="11" max="16384" width="9.109375" style="15"/>
  </cols>
  <sheetData>
    <row r="3" spans="1:11" ht="18">
      <c r="A3" s="328" t="s">
        <v>196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6" spans="1:11">
      <c r="A6" s="17"/>
      <c r="B6" s="173" t="s">
        <v>0</v>
      </c>
      <c r="C6" s="17"/>
      <c r="D6" s="17"/>
      <c r="E6" s="17"/>
      <c r="F6" s="17"/>
      <c r="G6" s="17"/>
      <c r="H6" s="174"/>
      <c r="I6" s="174"/>
      <c r="J6" s="175" t="s">
        <v>1</v>
      </c>
    </row>
    <row r="7" spans="1:11">
      <c r="H7" s="174"/>
      <c r="I7" s="174"/>
      <c r="J7" s="176" t="s">
        <v>2</v>
      </c>
    </row>
    <row r="8" spans="1:11">
      <c r="A8" s="16"/>
      <c r="B8" s="177"/>
      <c r="C8" s="177" t="s">
        <v>3</v>
      </c>
      <c r="D8" s="177" t="s">
        <v>4</v>
      </c>
      <c r="E8" s="177" t="s">
        <v>5</v>
      </c>
      <c r="F8" s="177" t="s">
        <v>6</v>
      </c>
      <c r="G8" s="177" t="s">
        <v>7</v>
      </c>
      <c r="H8" s="175" t="s">
        <v>1</v>
      </c>
      <c r="I8" s="175" t="s">
        <v>1</v>
      </c>
      <c r="J8" s="175" t="s">
        <v>8</v>
      </c>
    </row>
    <row r="9" spans="1:11">
      <c r="A9" s="16" t="s">
        <v>9</v>
      </c>
      <c r="B9" s="178"/>
      <c r="C9" s="178" t="s">
        <v>10</v>
      </c>
      <c r="D9" s="178" t="s">
        <v>11</v>
      </c>
      <c r="E9" s="178" t="s">
        <v>12</v>
      </c>
      <c r="F9" s="178" t="s">
        <v>13</v>
      </c>
      <c r="G9" s="178" t="s">
        <v>14</v>
      </c>
      <c r="H9" s="179" t="s">
        <v>15</v>
      </c>
      <c r="I9" s="179" t="s">
        <v>16</v>
      </c>
      <c r="J9" s="179" t="s">
        <v>17</v>
      </c>
    </row>
    <row r="10" spans="1:11" ht="15" thickBot="1">
      <c r="A10" s="17"/>
      <c r="B10" s="17"/>
      <c r="C10" s="1"/>
      <c r="D10" s="1"/>
      <c r="E10" s="1"/>
      <c r="F10" s="1"/>
      <c r="G10" s="1"/>
      <c r="H10" s="1"/>
      <c r="I10" s="1"/>
      <c r="J10" s="1"/>
    </row>
    <row r="11" spans="1:11" ht="15" thickBot="1">
      <c r="A11" s="17" t="s">
        <v>18</v>
      </c>
      <c r="B11" s="17" t="s">
        <v>19</v>
      </c>
      <c r="C11" s="2">
        <f>SUM(D11:J11)</f>
        <v>244554973</v>
      </c>
      <c r="D11" s="22">
        <v>119116224</v>
      </c>
      <c r="E11" s="23">
        <v>48757633</v>
      </c>
      <c r="F11" s="23">
        <v>5975815</v>
      </c>
      <c r="G11" s="23">
        <v>657016</v>
      </c>
      <c r="H11" s="23">
        <v>24051849</v>
      </c>
      <c r="I11" s="23">
        <v>36418564</v>
      </c>
      <c r="J11" s="24">
        <v>9577872</v>
      </c>
    </row>
    <row r="13" spans="1:11">
      <c r="B13" s="15" t="s">
        <v>20</v>
      </c>
      <c r="D13" s="3">
        <v>5.135E-2</v>
      </c>
      <c r="E13" s="3">
        <v>4.9390000000000003E-2</v>
      </c>
      <c r="F13" s="3">
        <v>4.675E-2</v>
      </c>
      <c r="G13" s="3">
        <v>4.2979999999999997E-2</v>
      </c>
      <c r="H13" s="3">
        <v>0</v>
      </c>
      <c r="I13" s="3">
        <v>0</v>
      </c>
      <c r="J13" s="3">
        <v>0</v>
      </c>
    </row>
    <row r="15" spans="1:11">
      <c r="B15" s="15" t="s">
        <v>21</v>
      </c>
      <c r="C15" s="4">
        <f>SUM(D15:J15)</f>
        <v>8832365.4952000007</v>
      </c>
      <c r="D15" s="4">
        <f>D11*D13</f>
        <v>6116618.1024000002</v>
      </c>
      <c r="E15" s="4">
        <f>E11*E13</f>
        <v>2408139.4938700004</v>
      </c>
      <c r="F15" s="4">
        <f>F11*F13</f>
        <v>279369.35125000001</v>
      </c>
      <c r="G15" s="4">
        <f>G11*G13</f>
        <v>28238.54768</v>
      </c>
      <c r="H15" s="4">
        <f t="shared" ref="H15:J15" si="0">H11*H13</f>
        <v>0</v>
      </c>
      <c r="I15" s="4">
        <f t="shared" si="0"/>
        <v>0</v>
      </c>
      <c r="J15" s="4">
        <f t="shared" si="0"/>
        <v>0</v>
      </c>
    </row>
    <row r="16" spans="1:11" ht="15" thickBot="1">
      <c r="C16" s="4"/>
      <c r="D16" s="4"/>
      <c r="E16" s="4"/>
      <c r="F16" s="4"/>
      <c r="G16" s="4"/>
    </row>
    <row r="17" spans="1:10" ht="15" thickBot="1">
      <c r="A17" s="17" t="s">
        <v>18</v>
      </c>
      <c r="B17" s="15" t="s">
        <v>22</v>
      </c>
      <c r="C17" s="4">
        <f>SUM(D17:G17)</f>
        <v>146152003</v>
      </c>
      <c r="D17" s="19">
        <v>106342200</v>
      </c>
      <c r="E17" s="20">
        <v>35081839</v>
      </c>
      <c r="F17" s="20">
        <v>4279690</v>
      </c>
      <c r="G17" s="21">
        <v>448274</v>
      </c>
    </row>
    <row r="18" spans="1:10">
      <c r="C18" s="4"/>
      <c r="D18" s="4"/>
      <c r="E18" s="4"/>
      <c r="F18" s="4"/>
      <c r="G18" s="4"/>
    </row>
    <row r="19" spans="1:10">
      <c r="A19" s="15" t="s">
        <v>3</v>
      </c>
      <c r="B19" s="15" t="s">
        <v>23</v>
      </c>
      <c r="C19" s="5">
        <f>SUM(D19:G19)</f>
        <v>1</v>
      </c>
      <c r="D19" s="6">
        <f>D17/$C$17</f>
        <v>0.7276137022904845</v>
      </c>
      <c r="E19" s="6">
        <f>E17/$C$17</f>
        <v>0.24003666237814064</v>
      </c>
      <c r="F19" s="6">
        <f t="shared" ref="F19:G19" si="1">F17/$C$17</f>
        <v>2.928245875631277E-2</v>
      </c>
      <c r="G19" s="6">
        <f t="shared" si="1"/>
        <v>3.0671765750620605E-3</v>
      </c>
    </row>
    <row r="20" spans="1:10" ht="15" thickBot="1">
      <c r="C20" s="5"/>
      <c r="D20" s="6"/>
      <c r="E20" s="6"/>
      <c r="F20" s="6"/>
      <c r="G20" s="6"/>
    </row>
    <row r="21" spans="1:10" ht="15" thickBot="1">
      <c r="B21" s="15" t="s">
        <v>24</v>
      </c>
      <c r="C21" s="25">
        <v>4346015</v>
      </c>
    </row>
    <row r="23" spans="1:10">
      <c r="B23" s="15" t="s">
        <v>25</v>
      </c>
      <c r="C23" s="4">
        <f>SUM(D23:G23)</f>
        <v>4346014.9999999991</v>
      </c>
      <c r="D23" s="4">
        <f>$C$21*D19</f>
        <v>3162220.0643599802</v>
      </c>
      <c r="E23" s="4">
        <f t="shared" ref="E23:G23" si="2">$C$21*E19</f>
        <v>1043202.9352453349</v>
      </c>
      <c r="F23" s="4">
        <f t="shared" si="2"/>
        <v>127262.00499181665</v>
      </c>
      <c r="G23" s="4">
        <f t="shared" si="2"/>
        <v>13329.995402868341</v>
      </c>
    </row>
    <row r="25" spans="1:10">
      <c r="B25" s="15" t="s">
        <v>26</v>
      </c>
      <c r="C25" s="4">
        <f>C23-C15</f>
        <v>-4486350.4952000016</v>
      </c>
      <c r="D25" s="4">
        <f>D23-D15</f>
        <v>-2954398.03804002</v>
      </c>
      <c r="E25" s="4">
        <f t="shared" ref="E25:J25" si="3">E23-E15</f>
        <v>-1364936.5586246655</v>
      </c>
      <c r="F25" s="4">
        <f t="shared" si="3"/>
        <v>-152107.34625818336</v>
      </c>
      <c r="G25" s="4">
        <f t="shared" si="3"/>
        <v>-14908.552277131659</v>
      </c>
      <c r="H25" s="4">
        <f t="shared" si="3"/>
        <v>0</v>
      </c>
      <c r="I25" s="4">
        <f t="shared" si="3"/>
        <v>0</v>
      </c>
      <c r="J25" s="4">
        <f t="shared" si="3"/>
        <v>0</v>
      </c>
    </row>
    <row r="27" spans="1:10">
      <c r="B27" s="15" t="s">
        <v>27</v>
      </c>
      <c r="D27" s="180">
        <f>D23/D11</f>
        <v>2.6547349791410279E-2</v>
      </c>
      <c r="E27" s="180">
        <f>E23/E11</f>
        <v>2.1395684553541287E-2</v>
      </c>
      <c r="F27" s="180">
        <f>F23/F11</f>
        <v>2.1296175499378185E-2</v>
      </c>
      <c r="G27" s="180">
        <f>G23/G11</f>
        <v>2.0288692212774635E-2</v>
      </c>
    </row>
    <row r="28" spans="1:10">
      <c r="D28" s="4"/>
    </row>
    <row r="29" spans="1:10">
      <c r="B29" s="15" t="s">
        <v>28</v>
      </c>
      <c r="C29" s="7">
        <f>C23/C15-1</f>
        <v>-0.50794438903577244</v>
      </c>
      <c r="D29" s="7">
        <f>D27/D13-1</f>
        <v>-0.48301168858013088</v>
      </c>
      <c r="E29" s="7">
        <f>E27/E13-1</f>
        <v>-0.56680128460131018</v>
      </c>
      <c r="F29" s="7">
        <f>F27/F13-1</f>
        <v>-0.54446683423789977</v>
      </c>
      <c r="G29" s="7">
        <f>G27/G13-1</f>
        <v>-0.52795039058225601</v>
      </c>
    </row>
    <row r="30" spans="1:10" ht="15" thickBot="1"/>
    <row r="31" spans="1:10" ht="15" thickBot="1">
      <c r="B31" s="15" t="s">
        <v>29</v>
      </c>
      <c r="C31" s="8">
        <f>SUM(D31:J31)</f>
        <v>157227320</v>
      </c>
      <c r="D31" s="52">
        <v>112464743</v>
      </c>
      <c r="E31" s="53">
        <v>37019262</v>
      </c>
      <c r="F31" s="53">
        <v>4148108</v>
      </c>
      <c r="G31" s="53">
        <v>408360</v>
      </c>
      <c r="H31" s="53">
        <v>1737527</v>
      </c>
      <c r="I31" s="53">
        <v>1037557</v>
      </c>
      <c r="J31" s="54">
        <v>411763</v>
      </c>
    </row>
    <row r="33" spans="2:10">
      <c r="B33" s="15" t="s">
        <v>30</v>
      </c>
      <c r="C33" s="4">
        <f>SUM(D33:J33)</f>
        <v>152740969.50479999</v>
      </c>
      <c r="D33" s="4">
        <f>D25+D31</f>
        <v>109510344.96195997</v>
      </c>
      <c r="E33" s="4">
        <f t="shared" ref="E33:J33" si="4">E25+E31</f>
        <v>35654325.441375338</v>
      </c>
      <c r="F33" s="4">
        <f t="shared" si="4"/>
        <v>3996000.6537418165</v>
      </c>
      <c r="G33" s="4">
        <f t="shared" si="4"/>
        <v>393451.44772286835</v>
      </c>
      <c r="H33" s="4">
        <f t="shared" si="4"/>
        <v>1737527</v>
      </c>
      <c r="I33" s="4">
        <f t="shared" si="4"/>
        <v>1037557</v>
      </c>
      <c r="J33" s="4">
        <f t="shared" si="4"/>
        <v>411763</v>
      </c>
    </row>
    <row r="35" spans="2:10">
      <c r="B35" s="15" t="s">
        <v>31</v>
      </c>
      <c r="C35" s="7">
        <f>C33/C31-1</f>
        <v>-2.853416629629002E-2</v>
      </c>
      <c r="D35" s="7">
        <f>D33/D31-1</f>
        <v>-2.6269548653483632E-2</v>
      </c>
      <c r="E35" s="7">
        <f t="shared" ref="E35:J35" si="5">E33/E31-1</f>
        <v>-3.6870982425977639E-2</v>
      </c>
      <c r="F35" s="7">
        <f t="shared" si="5"/>
        <v>-3.6669090163077622E-2</v>
      </c>
      <c r="G35" s="7">
        <f t="shared" si="5"/>
        <v>-3.6508356051355828E-2</v>
      </c>
      <c r="H35" s="7">
        <f t="shared" si="5"/>
        <v>0</v>
      </c>
      <c r="I35" s="7">
        <f t="shared" si="5"/>
        <v>0</v>
      </c>
      <c r="J35" s="7">
        <f t="shared" si="5"/>
        <v>0</v>
      </c>
    </row>
    <row r="37" spans="2:10">
      <c r="B37" s="15" t="s">
        <v>32</v>
      </c>
      <c r="D37" s="9">
        <f>(D27-D13)*67</f>
        <v>-1.6617775639755112</v>
      </c>
    </row>
  </sheetData>
  <mergeCells count="1">
    <mergeCell ref="A3:K3"/>
  </mergeCells>
  <pageMargins left="0.53" right="0.41" top="0.75" bottom="0.75" header="0.3" footer="0.3"/>
  <pageSetup scale="71" orientation="landscape" cellComments="asDisplayed" r:id="rId1"/>
  <headerFooter>
    <oddHeader>&amp;LUG-110790
&amp;C&amp;"-,Bold"ATTACHMENT 2
CONSERVATION RIDER FILING SUPPORT
PAGE 1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F25"/>
  <sheetViews>
    <sheetView view="pageLayout" zoomScaleNormal="100" workbookViewId="0">
      <selection activeCell="A3" sqref="A3"/>
    </sheetView>
  </sheetViews>
  <sheetFormatPr defaultColWidth="9.109375" defaultRowHeight="14.4"/>
  <cols>
    <col min="1" max="1" width="71.5546875" style="15" bestFit="1" customWidth="1"/>
    <col min="2" max="2" width="18.33203125" style="15" bestFit="1" customWidth="1"/>
    <col min="3" max="3" width="13" style="15" customWidth="1"/>
    <col min="4" max="16384" width="9.109375" style="15"/>
  </cols>
  <sheetData>
    <row r="7" spans="1:6">
      <c r="A7" s="181"/>
      <c r="B7" s="10" t="s">
        <v>33</v>
      </c>
      <c r="C7" s="10"/>
    </row>
    <row r="8" spans="1:6" ht="15" thickBot="1">
      <c r="A8" s="181"/>
      <c r="B8" s="55" t="s">
        <v>34</v>
      </c>
      <c r="C8" s="55" t="s">
        <v>35</v>
      </c>
    </row>
    <row r="9" spans="1:6" ht="15" thickBot="1">
      <c r="A9" s="181" t="s">
        <v>36</v>
      </c>
      <c r="B9" s="56">
        <v>15013163.69743762</v>
      </c>
      <c r="C9" s="57">
        <v>5446732.4004437821</v>
      </c>
      <c r="F9" s="183"/>
    </row>
    <row r="10" spans="1:6" ht="15" thickBot="1">
      <c r="A10" s="181" t="s">
        <v>37</v>
      </c>
      <c r="B10" s="11">
        <v>0.5</v>
      </c>
      <c r="C10" s="11">
        <v>0.5</v>
      </c>
      <c r="F10" s="183"/>
    </row>
    <row r="11" spans="1:6" ht="15" thickBot="1">
      <c r="A11" s="181" t="s">
        <v>38</v>
      </c>
      <c r="B11" s="56">
        <v>7506581.8487188099</v>
      </c>
      <c r="C11" s="57">
        <v>2723366.200221891</v>
      </c>
      <c r="F11" s="183"/>
    </row>
    <row r="12" spans="1:6" ht="15" thickBot="1">
      <c r="A12" s="181" t="s">
        <v>39</v>
      </c>
      <c r="B12" s="182">
        <v>3014207.7594631677</v>
      </c>
      <c r="C12" s="8">
        <v>0</v>
      </c>
      <c r="F12" s="183"/>
    </row>
    <row r="13" spans="1:6" ht="15" thickBot="1">
      <c r="A13" s="12" t="s">
        <v>40</v>
      </c>
      <c r="B13" s="58">
        <v>10520789.608181978</v>
      </c>
      <c r="C13" s="59">
        <v>2723366.200221891</v>
      </c>
      <c r="F13" s="183"/>
    </row>
    <row r="14" spans="1:6" ht="15" thickBot="1">
      <c r="A14" s="181" t="s">
        <v>41</v>
      </c>
      <c r="B14" s="60">
        <v>0.13</v>
      </c>
      <c r="C14" s="61">
        <v>1.7999999999999999E-2</v>
      </c>
      <c r="F14" s="183"/>
    </row>
    <row r="15" spans="1:6" ht="15" thickBot="1">
      <c r="A15" s="181"/>
      <c r="B15" s="11">
        <v>0.5</v>
      </c>
      <c r="C15" s="11">
        <v>0.5</v>
      </c>
      <c r="F15" s="183"/>
    </row>
    <row r="16" spans="1:6" ht="15" thickBot="1">
      <c r="A16" s="18" t="s">
        <v>42</v>
      </c>
      <c r="B16" s="62">
        <v>8482437.4890522547</v>
      </c>
      <c r="C16" s="63">
        <v>2772386.791825885</v>
      </c>
      <c r="F16" s="183"/>
    </row>
    <row r="17" spans="1:6" ht="15" thickBot="1">
      <c r="A17" s="12" t="s">
        <v>43</v>
      </c>
      <c r="B17" s="58">
        <v>19003227.097234234</v>
      </c>
      <c r="C17" s="59">
        <v>5495752.9920477755</v>
      </c>
      <c r="F17" s="183"/>
    </row>
    <row r="18" spans="1:6" ht="15" thickBot="1">
      <c r="A18" s="181" t="s">
        <v>44</v>
      </c>
      <c r="B18" s="64">
        <v>-2580760.0168955512</v>
      </c>
      <c r="C18" s="65">
        <v>-1341645.3297067757</v>
      </c>
      <c r="F18" s="183"/>
    </row>
    <row r="19" spans="1:6" ht="15" thickBot="1">
      <c r="A19" s="13" t="s">
        <v>45</v>
      </c>
      <c r="B19" s="62">
        <v>16422467.080338683</v>
      </c>
      <c r="C19" s="63">
        <v>4154107.6623409996</v>
      </c>
      <c r="F19" s="183"/>
    </row>
    <row r="20" spans="1:6" ht="15" thickBot="1">
      <c r="A20" s="181" t="s">
        <v>46</v>
      </c>
      <c r="B20" s="56">
        <v>16420990</v>
      </c>
      <c r="C20" s="57">
        <v>8442354</v>
      </c>
      <c r="F20" s="183"/>
    </row>
    <row r="21" spans="1:6">
      <c r="A21" s="181" t="s">
        <v>47</v>
      </c>
      <c r="B21" s="14">
        <v>8.995074832163219E-5</v>
      </c>
      <c r="C21" s="14">
        <v>-0.50794438821909149</v>
      </c>
      <c r="F21" s="183"/>
    </row>
    <row r="22" spans="1:6" ht="15" thickBot="1">
      <c r="F22" s="183"/>
    </row>
    <row r="23" spans="1:6" ht="15" thickBot="1">
      <c r="A23" s="181" t="s">
        <v>66</v>
      </c>
      <c r="B23" s="66">
        <v>0.95563399999999998</v>
      </c>
      <c r="C23" s="67">
        <v>0.955843</v>
      </c>
      <c r="F23" s="183"/>
    </row>
    <row r="25" spans="1:6">
      <c r="A25" s="181" t="s">
        <v>48</v>
      </c>
      <c r="B25" s="4">
        <f>B19/B23</f>
        <v>17184891.99875547</v>
      </c>
      <c r="C25" s="4">
        <f>C19/C23</f>
        <v>4346014.6303744437</v>
      </c>
    </row>
  </sheetData>
  <pageMargins left="0.22" right="0.16" top="0.75" bottom="0.75" header="0.3" footer="0.3"/>
  <pageSetup scale="81" orientation="landscape" cellComments="asDisplayed" r:id="rId1"/>
  <headerFooter>
    <oddHeader>&amp;LUG-110790
&amp;C&amp;"-,Bold"ATTACHMENT 2
CONSERVATION RIDER FILING SUPPORT
PAGE 2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I21"/>
  <sheetViews>
    <sheetView view="pageLayout" zoomScaleNormal="100" workbookViewId="0">
      <selection activeCell="C27" sqref="C27:D27"/>
    </sheetView>
  </sheetViews>
  <sheetFormatPr defaultRowHeight="14.4"/>
  <cols>
    <col min="1" max="1" width="10" bestFit="1" customWidth="1"/>
    <col min="2" max="2" width="24.33203125" bestFit="1" customWidth="1"/>
    <col min="3" max="3" width="15.5546875" bestFit="1" customWidth="1"/>
    <col min="4" max="4" width="15.109375" bestFit="1" customWidth="1"/>
    <col min="5" max="5" width="14.109375" bestFit="1" customWidth="1"/>
    <col min="6" max="6" width="15.109375" bestFit="1" customWidth="1"/>
    <col min="7" max="7" width="14" bestFit="1" customWidth="1"/>
    <col min="8" max="8" width="13.6640625" bestFit="1" customWidth="1"/>
    <col min="9" max="9" width="13.88671875" bestFit="1" customWidth="1"/>
  </cols>
  <sheetData>
    <row r="4" spans="1:9" ht="18">
      <c r="A4" s="328" t="s">
        <v>197</v>
      </c>
      <c r="B4" s="328"/>
      <c r="C4" s="328"/>
      <c r="D4" s="328"/>
      <c r="E4" s="328"/>
      <c r="F4" s="328"/>
      <c r="G4" s="328"/>
      <c r="H4" s="328"/>
      <c r="I4" s="328"/>
    </row>
    <row r="5" spans="1:9" ht="15.6">
      <c r="A5" s="325"/>
      <c r="B5" s="325"/>
      <c r="C5" s="325"/>
      <c r="D5" s="325"/>
      <c r="E5" s="325"/>
      <c r="F5" s="325"/>
      <c r="G5" s="325"/>
      <c r="H5" s="325"/>
      <c r="I5" s="325"/>
    </row>
    <row r="6" spans="1:9" ht="15" thickBot="1">
      <c r="A6" s="15"/>
      <c r="B6" s="15"/>
      <c r="C6" s="15"/>
      <c r="D6" s="15"/>
      <c r="E6" s="15"/>
      <c r="F6" s="15"/>
      <c r="G6" s="15"/>
      <c r="H6" s="15"/>
      <c r="I6" s="15"/>
    </row>
    <row r="7" spans="1:9">
      <c r="A7" s="16"/>
      <c r="B7" s="28"/>
      <c r="C7" s="29" t="s">
        <v>3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30" t="s">
        <v>54</v>
      </c>
    </row>
    <row r="8" spans="1:9">
      <c r="A8" s="16" t="s">
        <v>9</v>
      </c>
      <c r="B8" s="31"/>
      <c r="C8" s="26" t="s">
        <v>10</v>
      </c>
      <c r="D8" s="26" t="s">
        <v>55</v>
      </c>
      <c r="E8" s="26" t="s">
        <v>56</v>
      </c>
      <c r="F8" s="26" t="s">
        <v>57</v>
      </c>
      <c r="G8" s="26" t="s">
        <v>58</v>
      </c>
      <c r="H8" s="26" t="s">
        <v>59</v>
      </c>
      <c r="I8" s="32" t="s">
        <v>60</v>
      </c>
    </row>
    <row r="9" spans="1:9">
      <c r="A9" s="17"/>
      <c r="B9" s="33" t="s">
        <v>61</v>
      </c>
      <c r="C9" s="34"/>
      <c r="D9" s="34"/>
      <c r="E9" s="34"/>
      <c r="F9" s="34"/>
      <c r="G9" s="34"/>
      <c r="H9" s="34"/>
      <c r="I9" s="35"/>
    </row>
    <row r="10" spans="1:9">
      <c r="A10" s="17"/>
      <c r="B10" s="36" t="s">
        <v>62</v>
      </c>
      <c r="C10" s="34"/>
      <c r="D10" s="34"/>
      <c r="E10" s="34"/>
      <c r="F10" s="34"/>
      <c r="G10" s="34"/>
      <c r="H10" s="34"/>
      <c r="I10" s="35"/>
    </row>
    <row r="11" spans="1:9">
      <c r="A11" s="17"/>
      <c r="B11" s="37"/>
      <c r="C11" s="27"/>
      <c r="D11" s="27"/>
      <c r="E11" s="27"/>
      <c r="F11" s="27"/>
      <c r="G11" s="27"/>
      <c r="H11" s="27"/>
      <c r="I11" s="38"/>
    </row>
    <row r="12" spans="1:9">
      <c r="A12" s="17" t="s">
        <v>63</v>
      </c>
      <c r="B12" s="37" t="s">
        <v>64</v>
      </c>
      <c r="C12" s="39">
        <v>5407534398</v>
      </c>
      <c r="D12" s="39">
        <v>2387180288</v>
      </c>
      <c r="E12" s="39">
        <v>411164141</v>
      </c>
      <c r="F12" s="39">
        <v>1566728922</v>
      </c>
      <c r="G12" s="39">
        <v>879232638</v>
      </c>
      <c r="H12" s="39">
        <v>136702774</v>
      </c>
      <c r="I12" s="40">
        <v>26525635</v>
      </c>
    </row>
    <row r="13" spans="1:9">
      <c r="A13" s="15"/>
      <c r="B13" s="41"/>
      <c r="C13" s="42"/>
      <c r="D13" s="42"/>
      <c r="E13" s="42"/>
      <c r="F13" s="42"/>
      <c r="G13" s="42"/>
      <c r="H13" s="42"/>
      <c r="I13" s="43"/>
    </row>
    <row r="14" spans="1:9">
      <c r="A14" s="17" t="s">
        <v>63</v>
      </c>
      <c r="B14" s="37" t="s">
        <v>65</v>
      </c>
      <c r="C14" s="42"/>
      <c r="D14" s="42"/>
      <c r="E14" s="42"/>
      <c r="F14" s="42"/>
      <c r="G14" s="42"/>
      <c r="H14" s="42"/>
      <c r="I14" s="44">
        <v>6299697</v>
      </c>
    </row>
    <row r="15" spans="1:9">
      <c r="A15" s="15"/>
      <c r="B15" s="41"/>
      <c r="C15" s="42"/>
      <c r="D15" s="42"/>
      <c r="E15" s="42"/>
      <c r="F15" s="42"/>
      <c r="G15" s="42"/>
      <c r="H15" s="42"/>
      <c r="I15" s="43"/>
    </row>
    <row r="16" spans="1:9">
      <c r="A16" s="15"/>
      <c r="B16" s="41" t="s">
        <v>20</v>
      </c>
      <c r="C16" s="42"/>
      <c r="D16" s="45">
        <v>3.1700000000000001E-3</v>
      </c>
      <c r="E16" s="45">
        <v>4.4900000000000001E-3</v>
      </c>
      <c r="F16" s="45">
        <v>3.31E-3</v>
      </c>
      <c r="G16" s="45">
        <v>2.1700000000000001E-3</v>
      </c>
      <c r="H16" s="45">
        <v>2.9499999999999999E-3</v>
      </c>
      <c r="I16" s="46">
        <v>4.3299999999999998E-2</v>
      </c>
    </row>
    <row r="17" spans="1:9">
      <c r="A17" s="15"/>
      <c r="B17" s="41"/>
      <c r="C17" s="42"/>
      <c r="D17" s="42"/>
      <c r="E17" s="42"/>
      <c r="F17" s="42"/>
      <c r="G17" s="42"/>
      <c r="H17" s="42"/>
      <c r="I17" s="43"/>
    </row>
    <row r="18" spans="1:9" ht="15" thickBot="1">
      <c r="A18" s="15"/>
      <c r="B18" s="47" t="s">
        <v>21</v>
      </c>
      <c r="C18" s="48">
        <f>SUM(D18:I18)</f>
        <v>17183346.12573</v>
      </c>
      <c r="D18" s="48">
        <f>D12*D16</f>
        <v>7567361.51296</v>
      </c>
      <c r="E18" s="48">
        <f>E12*E16</f>
        <v>1846126.99309</v>
      </c>
      <c r="F18" s="48">
        <f t="shared" ref="F18:H18" si="0">F12*F16</f>
        <v>5185872.7318200003</v>
      </c>
      <c r="G18" s="48">
        <f t="shared" si="0"/>
        <v>1907934.82446</v>
      </c>
      <c r="H18" s="48">
        <f t="shared" si="0"/>
        <v>403273.18329999998</v>
      </c>
      <c r="I18" s="49">
        <f>I14*I16</f>
        <v>272776.88010000001</v>
      </c>
    </row>
    <row r="19" spans="1:9"/>
    <row r="21" spans="1:9" ht="21">
      <c r="B21" s="50"/>
      <c r="C21" s="51"/>
      <c r="D21" s="51"/>
      <c r="E21" s="51"/>
      <c r="F21" s="51"/>
      <c r="G21" s="51"/>
      <c r="H21" s="51"/>
    </row>
  </sheetData>
  <mergeCells count="1">
    <mergeCell ref="A4:I4"/>
  </mergeCells>
  <pageMargins left="0.7" right="0.7" top="0.75" bottom="0.75" header="0.3" footer="0.3"/>
  <pageSetup scale="90" orientation="landscape" cellComments="asDisplayed" r:id="rId1"/>
  <headerFooter>
    <oddHeader>&amp;LUG-110790
&amp;C&amp;"-,Bold"ATTACHMENT 2
CONSERVATION RIDER FILING SUPPORT
PAGE 3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0"/>
  <sheetViews>
    <sheetView view="pageLayout" topLeftCell="A241" zoomScaleNormal="100" workbookViewId="0">
      <selection activeCell="B248" sqref="B248"/>
    </sheetView>
  </sheetViews>
  <sheetFormatPr defaultColWidth="9.109375" defaultRowHeight="10.199999999999999"/>
  <cols>
    <col min="1" max="1" width="52.5546875" style="69" customWidth="1"/>
    <col min="2" max="2" width="11.88671875" style="69" customWidth="1"/>
    <col min="3" max="3" width="11.44140625" style="69" customWidth="1"/>
    <col min="4" max="4" width="10.44140625" style="69" customWidth="1"/>
    <col min="5" max="5" width="10.6640625" style="69" customWidth="1"/>
    <col min="6" max="6" width="10.5546875" style="69" customWidth="1"/>
    <col min="7" max="7" width="10.88671875" style="69" customWidth="1"/>
    <col min="8" max="8" width="10.5546875" style="69" customWidth="1"/>
    <col min="9" max="9" width="10.44140625" style="69" customWidth="1"/>
    <col min="10" max="10" width="10.5546875" style="69" customWidth="1"/>
    <col min="11" max="16384" width="9.109375" style="69"/>
  </cols>
  <sheetData>
    <row r="1" spans="1:10" hidden="1">
      <c r="A1" s="68" t="s">
        <v>68</v>
      </c>
    </row>
    <row r="2" spans="1:10" hidden="1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idden="1">
      <c r="A3" s="71"/>
    </row>
    <row r="4" spans="1:10" hidden="1">
      <c r="A4" s="71" t="s">
        <v>70</v>
      </c>
      <c r="B4" s="72">
        <v>146910</v>
      </c>
      <c r="C4" s="69" t="s">
        <v>71</v>
      </c>
    </row>
    <row r="5" spans="1:10" hidden="1">
      <c r="A5" s="71" t="s">
        <v>72</v>
      </c>
      <c r="B5" s="73">
        <v>0.5</v>
      </c>
    </row>
    <row r="6" spans="1:10" hidden="1">
      <c r="A6" s="71" t="s">
        <v>73</v>
      </c>
      <c r="B6" s="74">
        <f>B4*B5</f>
        <v>73455</v>
      </c>
      <c r="C6" s="69" t="s">
        <v>71</v>
      </c>
    </row>
    <row r="7" spans="1:10" hidden="1">
      <c r="A7" s="71" t="s">
        <v>74</v>
      </c>
      <c r="B7" s="74">
        <v>128603</v>
      </c>
      <c r="C7" s="69" t="s">
        <v>71</v>
      </c>
    </row>
    <row r="8" spans="1:10" hidden="1">
      <c r="A8" s="71" t="s">
        <v>75</v>
      </c>
      <c r="B8" s="75">
        <v>6.1199999999999997E-2</v>
      </c>
    </row>
    <row r="9" spans="1:10" hidden="1">
      <c r="A9" s="71" t="s">
        <v>76</v>
      </c>
      <c r="B9" s="76">
        <f>MAX(0,B7-(B6*(1+B8)))</f>
        <v>50652.554000000004</v>
      </c>
      <c r="C9" s="69" t="s">
        <v>71</v>
      </c>
    </row>
    <row r="10" spans="1:10" hidden="1">
      <c r="A10" s="71" t="s">
        <v>77</v>
      </c>
      <c r="B10" s="77">
        <v>24</v>
      </c>
    </row>
    <row r="11" spans="1:10" hidden="1">
      <c r="A11" s="71" t="s">
        <v>78</v>
      </c>
      <c r="B11" s="76">
        <f>(B9*1000)/B10</f>
        <v>2110523.0833333335</v>
      </c>
    </row>
    <row r="12" spans="1:10" hidden="1">
      <c r="A12" s="71" t="s">
        <v>79</v>
      </c>
      <c r="B12" s="78">
        <v>3.11</v>
      </c>
    </row>
    <row r="13" spans="1:10" hidden="1">
      <c r="A13" s="71" t="s">
        <v>80</v>
      </c>
      <c r="B13" s="79">
        <f>B11*B12</f>
        <v>6563726.7891666666</v>
      </c>
      <c r="C13" s="69" t="s">
        <v>81</v>
      </c>
    </row>
    <row r="14" spans="1:10" hidden="1">
      <c r="A14" s="71" t="s">
        <v>82</v>
      </c>
      <c r="B14" s="80">
        <v>1</v>
      </c>
      <c r="C14" s="69" t="s">
        <v>83</v>
      </c>
    </row>
    <row r="15" spans="1:10" hidden="1">
      <c r="A15" s="71" t="s">
        <v>84</v>
      </c>
      <c r="B15" s="79">
        <f>(B13*(0.3/0.7)*B14)</f>
        <v>2813025.7667857143</v>
      </c>
      <c r="C15" s="69" t="s">
        <v>85</v>
      </c>
    </row>
    <row r="16" spans="1:10" hidden="1">
      <c r="A16" s="71"/>
    </row>
    <row r="17" spans="1:10" hidden="1">
      <c r="A17" s="71"/>
      <c r="B17" s="81" t="s">
        <v>33</v>
      </c>
      <c r="C17" s="81"/>
      <c r="D17" s="81" t="s">
        <v>86</v>
      </c>
      <c r="E17" s="81"/>
      <c r="F17" s="82"/>
      <c r="G17" s="81" t="s">
        <v>87</v>
      </c>
      <c r="H17" s="81"/>
      <c r="I17" s="81"/>
      <c r="J17" s="81"/>
    </row>
    <row r="18" spans="1:10" hidden="1">
      <c r="A18" s="71"/>
      <c r="B18" s="83" t="s">
        <v>34</v>
      </c>
      <c r="C18" s="83" t="s">
        <v>35</v>
      </c>
      <c r="D18" s="83" t="s">
        <v>34</v>
      </c>
      <c r="E18" s="83" t="s">
        <v>35</v>
      </c>
      <c r="F18" s="84" t="s">
        <v>88</v>
      </c>
      <c r="G18" s="83" t="s">
        <v>34</v>
      </c>
      <c r="H18" s="83" t="s">
        <v>89</v>
      </c>
      <c r="I18" s="83" t="s">
        <v>90</v>
      </c>
      <c r="J18" s="83" t="s">
        <v>91</v>
      </c>
    </row>
    <row r="19" spans="1:10" hidden="1">
      <c r="A19" s="71" t="s">
        <v>36</v>
      </c>
      <c r="B19" s="79">
        <f>'[2]Overall budget'!$E$13</f>
        <v>15013163.69743762</v>
      </c>
      <c r="C19" s="79">
        <f>'[2]Overall budget'!$M$13</f>
        <v>5446732.4004437821</v>
      </c>
      <c r="D19" s="79">
        <f>'[2]Overall budget'!$I$13</f>
        <v>5742561.9730972871</v>
      </c>
      <c r="E19" s="79">
        <f>'[2]Overall budget'!$Q$13</f>
        <v>2189410.0759145459</v>
      </c>
      <c r="F19" s="85">
        <f>SUM(B19:E19)</f>
        <v>28391868.146893237</v>
      </c>
      <c r="G19" s="86">
        <f>B19+D19</f>
        <v>20755725.670534909</v>
      </c>
      <c r="H19" s="86">
        <f>C19+E19</f>
        <v>7636142.476358328</v>
      </c>
      <c r="I19" s="86">
        <f>B19+C19</f>
        <v>20459896.097881403</v>
      </c>
      <c r="J19" s="86">
        <f>D19+E19</f>
        <v>7931972.049011833</v>
      </c>
    </row>
    <row r="20" spans="1:10" hidden="1">
      <c r="A20" s="71" t="s">
        <v>37</v>
      </c>
      <c r="B20" s="87">
        <v>0.5</v>
      </c>
      <c r="C20" s="87">
        <v>0.5</v>
      </c>
      <c r="D20" s="87">
        <v>0.5</v>
      </c>
      <c r="E20" s="87">
        <v>0.5</v>
      </c>
      <c r="F20" s="88"/>
    </row>
    <row r="21" spans="1:10" hidden="1">
      <c r="A21" s="71" t="s">
        <v>38</v>
      </c>
      <c r="B21" s="79">
        <f>B19*B20</f>
        <v>7506581.8487188099</v>
      </c>
      <c r="C21" s="79">
        <f t="shared" ref="C21:E21" si="0">C19*C20</f>
        <v>2723366.200221891</v>
      </c>
      <c r="D21" s="79">
        <f t="shared" si="0"/>
        <v>2871280.9865486436</v>
      </c>
      <c r="E21" s="79">
        <f t="shared" si="0"/>
        <v>1094705.037957273</v>
      </c>
      <c r="F21" s="85">
        <f>SUM(B21:E21)</f>
        <v>14195934.073446618</v>
      </c>
      <c r="G21" s="86">
        <f t="shared" ref="G21:H23" si="1">B21+D21</f>
        <v>10377862.835267454</v>
      </c>
      <c r="H21" s="86">
        <f t="shared" si="1"/>
        <v>3818071.238179164</v>
      </c>
      <c r="I21" s="86">
        <f>B21+C21</f>
        <v>10229948.048940701</v>
      </c>
      <c r="J21" s="86">
        <f>D21+E21</f>
        <v>3965986.0245059165</v>
      </c>
    </row>
    <row r="22" spans="1:10" hidden="1">
      <c r="A22" s="71" t="s">
        <v>39</v>
      </c>
      <c r="B22" s="86">
        <f>B13</f>
        <v>6563726.7891666666</v>
      </c>
      <c r="C22" s="79">
        <v>0</v>
      </c>
      <c r="D22" s="79">
        <f>B15</f>
        <v>2813025.7667857143</v>
      </c>
      <c r="E22" s="79">
        <v>0</v>
      </c>
      <c r="F22" s="85">
        <f>SUM(B22:E22)</f>
        <v>9376752.5559523813</v>
      </c>
      <c r="G22" s="86">
        <f t="shared" si="1"/>
        <v>9376752.5559523813</v>
      </c>
      <c r="H22" s="86">
        <f t="shared" si="1"/>
        <v>0</v>
      </c>
      <c r="I22" s="86">
        <f>B22+C22</f>
        <v>6563726.7891666666</v>
      </c>
      <c r="J22" s="86">
        <f>D22+E22</f>
        <v>2813025.7667857143</v>
      </c>
    </row>
    <row r="23" spans="1:10" hidden="1">
      <c r="A23" s="89" t="s">
        <v>40</v>
      </c>
      <c r="B23" s="90">
        <f>B21+B22</f>
        <v>14070308.637885477</v>
      </c>
      <c r="C23" s="90">
        <f t="shared" ref="C23:E23" si="2">C21+C22</f>
        <v>2723366.200221891</v>
      </c>
      <c r="D23" s="90">
        <f t="shared" si="2"/>
        <v>5684306.7533343583</v>
      </c>
      <c r="E23" s="90">
        <f t="shared" si="2"/>
        <v>1094705.037957273</v>
      </c>
      <c r="F23" s="91">
        <f>SUM(B23:E23)</f>
        <v>23572686.629399002</v>
      </c>
      <c r="G23" s="90">
        <f t="shared" si="1"/>
        <v>19754615.391219836</v>
      </c>
      <c r="H23" s="90">
        <f t="shared" si="1"/>
        <v>3818071.238179164</v>
      </c>
      <c r="I23" s="90">
        <f>B23+C23</f>
        <v>16793674.83810737</v>
      </c>
      <c r="J23" s="90">
        <f>D23+E23</f>
        <v>6779011.7912916318</v>
      </c>
    </row>
    <row r="24" spans="1:10" hidden="1">
      <c r="A24" s="71" t="s">
        <v>41</v>
      </c>
      <c r="B24" s="92">
        <v>0.13</v>
      </c>
      <c r="C24" s="92">
        <v>1.7999999999999999E-2</v>
      </c>
      <c r="D24" s="92">
        <v>0.13</v>
      </c>
      <c r="E24" s="93">
        <v>1.7999999999999999E-2</v>
      </c>
      <c r="F24" s="88"/>
    </row>
    <row r="25" spans="1:10" hidden="1">
      <c r="A25" s="71"/>
      <c r="B25" s="87">
        <v>0.5</v>
      </c>
      <c r="C25" s="87">
        <v>0.5</v>
      </c>
      <c r="D25" s="87">
        <v>0.5</v>
      </c>
      <c r="E25" s="87">
        <v>0.5</v>
      </c>
      <c r="F25" s="88"/>
    </row>
    <row r="26" spans="1:10" hidden="1">
      <c r="A26" s="89" t="s">
        <v>42</v>
      </c>
      <c r="B26" s="94">
        <f>B19*(1+B24)*B25</f>
        <v>8482437.4890522547</v>
      </c>
      <c r="C26" s="94">
        <f t="shared" ref="C26:E26" si="3">C19*(1+C24)*C25</f>
        <v>2772386.791825885</v>
      </c>
      <c r="D26" s="94">
        <f t="shared" si="3"/>
        <v>3244547.5147999669</v>
      </c>
      <c r="E26" s="94">
        <f t="shared" si="3"/>
        <v>1114409.7286405039</v>
      </c>
      <c r="F26" s="91">
        <f>SUM(B26:E26)</f>
        <v>15613781.524318611</v>
      </c>
      <c r="G26" s="90">
        <f t="shared" ref="G26:H29" si="4">B26+D26</f>
        <v>11726985.003852222</v>
      </c>
      <c r="H26" s="90">
        <f t="shared" si="4"/>
        <v>3886796.5204663891</v>
      </c>
      <c r="I26" s="90">
        <f>B26+C26</f>
        <v>11254824.28087814</v>
      </c>
      <c r="J26" s="90">
        <f>D26+E26</f>
        <v>4358957.2434404707</v>
      </c>
    </row>
    <row r="27" spans="1:10" hidden="1">
      <c r="A27" s="89" t="s">
        <v>43</v>
      </c>
      <c r="B27" s="95">
        <f>B23+B26</f>
        <v>22552746.126937732</v>
      </c>
      <c r="C27" s="95">
        <f t="shared" ref="C27:E27" si="5">C23+C26</f>
        <v>5495752.9920477755</v>
      </c>
      <c r="D27" s="95">
        <f t="shared" si="5"/>
        <v>8928854.2681343257</v>
      </c>
      <c r="E27" s="95">
        <f t="shared" si="5"/>
        <v>2209114.7665977767</v>
      </c>
      <c r="F27" s="91">
        <f>SUM(B27:E27)</f>
        <v>39186468.153717607</v>
      </c>
      <c r="G27" s="90">
        <f t="shared" si="4"/>
        <v>31481600.395072058</v>
      </c>
      <c r="H27" s="90">
        <f t="shared" si="4"/>
        <v>7704867.7586455522</v>
      </c>
      <c r="I27" s="90">
        <f>B27+C27</f>
        <v>28048499.118985508</v>
      </c>
      <c r="J27" s="90">
        <f>D27+E27</f>
        <v>11137969.034732103</v>
      </c>
    </row>
    <row r="28" spans="1:10" hidden="1">
      <c r="A28" s="71" t="s">
        <v>44</v>
      </c>
      <c r="B28" s="96">
        <f>[3]Sheet3!B$7</f>
        <v>-2580760.0168955512</v>
      </c>
      <c r="C28" s="96">
        <f>[3]Sheet3!C$7</f>
        <v>-1341645.3297067757</v>
      </c>
      <c r="D28" s="96">
        <f>[3]Sheet3!D$7</f>
        <v>-57394.760023014154</v>
      </c>
      <c r="E28" s="96">
        <f>[3]Sheet3!E$7</f>
        <v>-969584.96311445266</v>
      </c>
      <c r="F28" s="91">
        <f>SUM(B28:E28)</f>
        <v>-4949385.0697397944</v>
      </c>
      <c r="G28" s="90">
        <f t="shared" si="4"/>
        <v>-2638154.7769185654</v>
      </c>
      <c r="H28" s="90">
        <f t="shared" si="4"/>
        <v>-2311230.2928212285</v>
      </c>
      <c r="I28" s="90">
        <f>B28+C28</f>
        <v>-3922405.3466023272</v>
      </c>
      <c r="J28" s="90">
        <f>D28+E28</f>
        <v>-1026979.7231374668</v>
      </c>
    </row>
    <row r="29" spans="1:10" hidden="1">
      <c r="A29" s="97" t="s">
        <v>45</v>
      </c>
      <c r="B29" s="98">
        <f>B27-B28</f>
        <v>25133506.143833283</v>
      </c>
      <c r="C29" s="98">
        <f t="shared" ref="C29:E29" si="6">C27-C28</f>
        <v>6837398.3217545515</v>
      </c>
      <c r="D29" s="98">
        <f t="shared" si="6"/>
        <v>8986249.0281573404</v>
      </c>
      <c r="E29" s="98">
        <f t="shared" si="6"/>
        <v>3178699.7297122292</v>
      </c>
      <c r="F29" s="91">
        <f>SUM(B29:E29)</f>
        <v>44135853.223457411</v>
      </c>
      <c r="G29" s="90">
        <f t="shared" si="4"/>
        <v>34119755.171990626</v>
      </c>
      <c r="H29" s="90">
        <f t="shared" si="4"/>
        <v>10016098.051466782</v>
      </c>
      <c r="I29" s="90">
        <f>B29+C29</f>
        <v>31970904.465587836</v>
      </c>
      <c r="J29" s="90">
        <f>D29+E29</f>
        <v>12164948.75786957</v>
      </c>
    </row>
    <row r="30" spans="1:10" hidden="1"/>
    <row r="31" spans="1:10" hidden="1">
      <c r="A31" s="68" t="s">
        <v>68</v>
      </c>
    </row>
    <row r="32" spans="1:10" hidden="1">
      <c r="A32" s="70" t="s">
        <v>92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hidden="1">
      <c r="A33" s="71"/>
    </row>
    <row r="34" spans="1:10" hidden="1">
      <c r="A34" s="71" t="s">
        <v>70</v>
      </c>
      <c r="B34" s="72">
        <v>146910</v>
      </c>
      <c r="C34" s="69" t="s">
        <v>71</v>
      </c>
    </row>
    <row r="35" spans="1:10" hidden="1">
      <c r="A35" s="71" t="s">
        <v>72</v>
      </c>
      <c r="B35" s="73">
        <v>0.55000000000000004</v>
      </c>
    </row>
    <row r="36" spans="1:10" hidden="1">
      <c r="A36" s="71" t="s">
        <v>73</v>
      </c>
      <c r="B36" s="74">
        <f>B34*B35</f>
        <v>80800.5</v>
      </c>
      <c r="C36" s="69" t="s">
        <v>71</v>
      </c>
    </row>
    <row r="37" spans="1:10" hidden="1">
      <c r="A37" s="71" t="s">
        <v>74</v>
      </c>
      <c r="B37" s="74">
        <v>128603</v>
      </c>
      <c r="C37" s="69" t="s">
        <v>71</v>
      </c>
    </row>
    <row r="38" spans="1:10" hidden="1">
      <c r="A38" s="71" t="s">
        <v>75</v>
      </c>
      <c r="B38" s="75">
        <v>6.1199999999999997E-2</v>
      </c>
    </row>
    <row r="39" spans="1:10" hidden="1">
      <c r="A39" s="71" t="s">
        <v>76</v>
      </c>
      <c r="B39" s="76">
        <f>MAX(0,B37-(B36*(1+B38)))</f>
        <v>42857.50940000001</v>
      </c>
      <c r="C39" s="69" t="s">
        <v>71</v>
      </c>
    </row>
    <row r="40" spans="1:10" hidden="1">
      <c r="A40" s="71" t="s">
        <v>77</v>
      </c>
      <c r="B40" s="77">
        <v>24</v>
      </c>
    </row>
    <row r="41" spans="1:10" hidden="1">
      <c r="A41" s="71" t="s">
        <v>78</v>
      </c>
      <c r="B41" s="76">
        <f>(B39*1000)/B40</f>
        <v>1785729.5583333338</v>
      </c>
    </row>
    <row r="42" spans="1:10" hidden="1">
      <c r="A42" s="71" t="s">
        <v>79</v>
      </c>
      <c r="B42" s="78">
        <v>3.11</v>
      </c>
    </row>
    <row r="43" spans="1:10" hidden="1">
      <c r="A43" s="71" t="s">
        <v>80</v>
      </c>
      <c r="B43" s="79">
        <f>B41*B42</f>
        <v>5553618.9264166681</v>
      </c>
      <c r="C43" s="69" t="s">
        <v>81</v>
      </c>
    </row>
    <row r="44" spans="1:10" hidden="1">
      <c r="A44" s="71" t="s">
        <v>82</v>
      </c>
      <c r="B44" s="80">
        <v>1</v>
      </c>
      <c r="C44" s="69" t="s">
        <v>83</v>
      </c>
    </row>
    <row r="45" spans="1:10" hidden="1">
      <c r="A45" s="71" t="s">
        <v>84</v>
      </c>
      <c r="B45" s="79">
        <f>(B43*(0.3/0.7)*B44)</f>
        <v>2380122.3970357152</v>
      </c>
      <c r="C45" s="69" t="s">
        <v>85</v>
      </c>
    </row>
    <row r="46" spans="1:10" hidden="1">
      <c r="A46" s="71"/>
    </row>
    <row r="47" spans="1:10" hidden="1">
      <c r="A47" s="71"/>
      <c r="B47" s="81" t="s">
        <v>33</v>
      </c>
      <c r="C47" s="81"/>
      <c r="D47" s="81" t="s">
        <v>86</v>
      </c>
      <c r="E47" s="81"/>
      <c r="F47" s="82"/>
      <c r="G47" s="81" t="s">
        <v>87</v>
      </c>
      <c r="H47" s="81"/>
      <c r="I47" s="81"/>
      <c r="J47" s="81"/>
    </row>
    <row r="48" spans="1:10" hidden="1">
      <c r="A48" s="71"/>
      <c r="B48" s="83" t="s">
        <v>34</v>
      </c>
      <c r="C48" s="83" t="s">
        <v>35</v>
      </c>
      <c r="D48" s="83" t="s">
        <v>34</v>
      </c>
      <c r="E48" s="83" t="s">
        <v>35</v>
      </c>
      <c r="F48" s="84" t="s">
        <v>88</v>
      </c>
      <c r="G48" s="83" t="s">
        <v>34</v>
      </c>
      <c r="H48" s="83" t="s">
        <v>89</v>
      </c>
      <c r="I48" s="83" t="s">
        <v>90</v>
      </c>
      <c r="J48" s="83" t="s">
        <v>91</v>
      </c>
    </row>
    <row r="49" spans="1:10" hidden="1">
      <c r="A49" s="71" t="s">
        <v>36</v>
      </c>
      <c r="B49" s="79">
        <f>'[2]Overall budget'!$E$13</f>
        <v>15013163.69743762</v>
      </c>
      <c r="C49" s="79">
        <f>'[2]Overall budget'!$M$13</f>
        <v>5446732.4004437821</v>
      </c>
      <c r="D49" s="79">
        <f>'[2]Overall budget'!$I$13</f>
        <v>5742561.9730972871</v>
      </c>
      <c r="E49" s="79">
        <f>'[2]Overall budget'!$Q$13</f>
        <v>2189410.0759145459</v>
      </c>
      <c r="F49" s="85">
        <f>SUM(B49:E49)</f>
        <v>28391868.146893237</v>
      </c>
      <c r="G49" s="86">
        <f>B49+D49</f>
        <v>20755725.670534909</v>
      </c>
      <c r="H49" s="86">
        <f>C49+E49</f>
        <v>7636142.476358328</v>
      </c>
      <c r="I49" s="86">
        <f>B49+C49</f>
        <v>20459896.097881403</v>
      </c>
      <c r="J49" s="86">
        <f>D49+E49</f>
        <v>7931972.049011833</v>
      </c>
    </row>
    <row r="50" spans="1:10" hidden="1">
      <c r="A50" s="71" t="s">
        <v>37</v>
      </c>
      <c r="B50" s="87">
        <v>0.5</v>
      </c>
      <c r="C50" s="87">
        <v>0.5</v>
      </c>
      <c r="D50" s="87">
        <v>0.5</v>
      </c>
      <c r="E50" s="87">
        <v>0.5</v>
      </c>
      <c r="F50" s="88"/>
    </row>
    <row r="51" spans="1:10" hidden="1">
      <c r="A51" s="71" t="s">
        <v>38</v>
      </c>
      <c r="B51" s="79">
        <f>B49*B50</f>
        <v>7506581.8487188099</v>
      </c>
      <c r="C51" s="79">
        <f t="shared" ref="C51:E51" si="7">C49*C50</f>
        <v>2723366.200221891</v>
      </c>
      <c r="D51" s="79">
        <f t="shared" si="7"/>
        <v>2871280.9865486436</v>
      </c>
      <c r="E51" s="79">
        <f t="shared" si="7"/>
        <v>1094705.037957273</v>
      </c>
      <c r="F51" s="85">
        <f>SUM(B51:E51)</f>
        <v>14195934.073446618</v>
      </c>
      <c r="G51" s="86">
        <f t="shared" ref="G51:H53" si="8">B51+D51</f>
        <v>10377862.835267454</v>
      </c>
      <c r="H51" s="86">
        <f t="shared" si="8"/>
        <v>3818071.238179164</v>
      </c>
      <c r="I51" s="86">
        <f>B51+C51</f>
        <v>10229948.048940701</v>
      </c>
      <c r="J51" s="86">
        <f>D51+E51</f>
        <v>3965986.0245059165</v>
      </c>
    </row>
    <row r="52" spans="1:10" hidden="1">
      <c r="A52" s="71" t="s">
        <v>39</v>
      </c>
      <c r="B52" s="86">
        <f>B43</f>
        <v>5553618.9264166681</v>
      </c>
      <c r="C52" s="79">
        <v>0</v>
      </c>
      <c r="D52" s="79">
        <f>B45</f>
        <v>2380122.3970357152</v>
      </c>
      <c r="E52" s="79">
        <v>0</v>
      </c>
      <c r="F52" s="85">
        <f>SUM(B52:E52)</f>
        <v>7933741.3234523833</v>
      </c>
      <c r="G52" s="86">
        <f t="shared" si="8"/>
        <v>7933741.3234523833</v>
      </c>
      <c r="H52" s="86">
        <f t="shared" si="8"/>
        <v>0</v>
      </c>
      <c r="I52" s="86">
        <f>B52+C52</f>
        <v>5553618.9264166681</v>
      </c>
      <c r="J52" s="86">
        <f>D52+E52</f>
        <v>2380122.3970357152</v>
      </c>
    </row>
    <row r="53" spans="1:10" hidden="1">
      <c r="A53" s="89" t="s">
        <v>40</v>
      </c>
      <c r="B53" s="90">
        <f>B51+B52</f>
        <v>13060200.775135478</v>
      </c>
      <c r="C53" s="90">
        <f t="shared" ref="C53:E53" si="9">C51+C52</f>
        <v>2723366.200221891</v>
      </c>
      <c r="D53" s="90">
        <f t="shared" si="9"/>
        <v>5251403.3835843587</v>
      </c>
      <c r="E53" s="90">
        <f t="shared" si="9"/>
        <v>1094705.037957273</v>
      </c>
      <c r="F53" s="91">
        <f>SUM(B53:E53)</f>
        <v>22129675.396899</v>
      </c>
      <c r="G53" s="90">
        <f t="shared" si="8"/>
        <v>18311604.158719838</v>
      </c>
      <c r="H53" s="90">
        <f t="shared" si="8"/>
        <v>3818071.238179164</v>
      </c>
      <c r="I53" s="90">
        <f>B53+C53</f>
        <v>15783566.975357369</v>
      </c>
      <c r="J53" s="90">
        <f>D53+E53</f>
        <v>6346108.4215416312</v>
      </c>
    </row>
    <row r="54" spans="1:10" hidden="1">
      <c r="A54" s="71" t="s">
        <v>41</v>
      </c>
      <c r="B54" s="92">
        <v>0.13</v>
      </c>
      <c r="C54" s="92">
        <v>1.7999999999999999E-2</v>
      </c>
      <c r="D54" s="92">
        <v>0.13</v>
      </c>
      <c r="E54" s="93">
        <v>1.7999999999999999E-2</v>
      </c>
      <c r="F54" s="88"/>
    </row>
    <row r="55" spans="1:10" hidden="1">
      <c r="A55" s="71"/>
      <c r="B55" s="87">
        <v>0.5</v>
      </c>
      <c r="C55" s="87">
        <v>0.5</v>
      </c>
      <c r="D55" s="87">
        <v>0.5</v>
      </c>
      <c r="E55" s="87">
        <v>0.5</v>
      </c>
      <c r="F55" s="88"/>
    </row>
    <row r="56" spans="1:10" hidden="1">
      <c r="A56" s="89" t="s">
        <v>42</v>
      </c>
      <c r="B56" s="94">
        <f>B49*(1+B54)*B55</f>
        <v>8482437.4890522547</v>
      </c>
      <c r="C56" s="94">
        <f t="shared" ref="C56:E56" si="10">C49*(1+C54)*C55</f>
        <v>2772386.791825885</v>
      </c>
      <c r="D56" s="94">
        <f t="shared" si="10"/>
        <v>3244547.5147999669</v>
      </c>
      <c r="E56" s="94">
        <f t="shared" si="10"/>
        <v>1114409.7286405039</v>
      </c>
      <c r="F56" s="91">
        <f>SUM(B56:E56)</f>
        <v>15613781.524318611</v>
      </c>
      <c r="G56" s="90">
        <f t="shared" ref="G56:H59" si="11">B56+D56</f>
        <v>11726985.003852222</v>
      </c>
      <c r="H56" s="90">
        <f t="shared" si="11"/>
        <v>3886796.5204663891</v>
      </c>
      <c r="I56" s="90">
        <f>B56+C56</f>
        <v>11254824.28087814</v>
      </c>
      <c r="J56" s="90">
        <f>D56+E56</f>
        <v>4358957.2434404707</v>
      </c>
    </row>
    <row r="57" spans="1:10" hidden="1">
      <c r="A57" s="89" t="s">
        <v>43</v>
      </c>
      <c r="B57" s="95">
        <f>B53+B56</f>
        <v>21542638.264187731</v>
      </c>
      <c r="C57" s="95">
        <f t="shared" ref="C57:E57" si="12">C53+C56</f>
        <v>5495752.9920477755</v>
      </c>
      <c r="D57" s="95">
        <f t="shared" si="12"/>
        <v>8495950.8983843252</v>
      </c>
      <c r="E57" s="95">
        <f t="shared" si="12"/>
        <v>2209114.7665977767</v>
      </c>
      <c r="F57" s="91">
        <f>SUM(B57:E57)</f>
        <v>37743456.921217605</v>
      </c>
      <c r="G57" s="90">
        <f t="shared" si="11"/>
        <v>30038589.162572056</v>
      </c>
      <c r="H57" s="90">
        <f t="shared" si="11"/>
        <v>7704867.7586455522</v>
      </c>
      <c r="I57" s="90">
        <f>B57+C57</f>
        <v>27038391.256235506</v>
      </c>
      <c r="J57" s="90">
        <f>D57+E57</f>
        <v>10705065.664982103</v>
      </c>
    </row>
    <row r="58" spans="1:10" hidden="1">
      <c r="A58" s="71" t="s">
        <v>44</v>
      </c>
      <c r="B58" s="96">
        <f>[3]Sheet3!B$7</f>
        <v>-2580760.0168955512</v>
      </c>
      <c r="C58" s="96">
        <f>[3]Sheet3!C$7</f>
        <v>-1341645.3297067757</v>
      </c>
      <c r="D58" s="96">
        <f>[3]Sheet3!D$7</f>
        <v>-57394.760023014154</v>
      </c>
      <c r="E58" s="96">
        <f>[3]Sheet3!E$7</f>
        <v>-969584.96311445266</v>
      </c>
      <c r="F58" s="91">
        <f>SUM(B58:E58)</f>
        <v>-4949385.0697397944</v>
      </c>
      <c r="G58" s="90">
        <f t="shared" si="11"/>
        <v>-2638154.7769185654</v>
      </c>
      <c r="H58" s="90">
        <f t="shared" si="11"/>
        <v>-2311230.2928212285</v>
      </c>
      <c r="I58" s="90">
        <f>B58+C58</f>
        <v>-3922405.3466023272</v>
      </c>
      <c r="J58" s="90">
        <f>D58+E58</f>
        <v>-1026979.7231374668</v>
      </c>
    </row>
    <row r="59" spans="1:10" hidden="1">
      <c r="A59" s="97" t="s">
        <v>45</v>
      </c>
      <c r="B59" s="98">
        <f>B57-B58</f>
        <v>24123398.281083282</v>
      </c>
      <c r="C59" s="98">
        <f t="shared" ref="C59:E59" si="13">C57-C58</f>
        <v>6837398.3217545515</v>
      </c>
      <c r="D59" s="98">
        <f t="shared" si="13"/>
        <v>8553345.6584073398</v>
      </c>
      <c r="E59" s="98">
        <f t="shared" si="13"/>
        <v>3178699.7297122292</v>
      </c>
      <c r="F59" s="91">
        <f>SUM(B59:E59)</f>
        <v>42692841.990957409</v>
      </c>
      <c r="G59" s="90">
        <f t="shared" si="11"/>
        <v>32676743.939490624</v>
      </c>
      <c r="H59" s="90">
        <f t="shared" si="11"/>
        <v>10016098.051466782</v>
      </c>
      <c r="I59" s="90">
        <f>B59+C59</f>
        <v>30960796.602837835</v>
      </c>
      <c r="J59" s="90">
        <f>D59+E59</f>
        <v>11732045.388119569</v>
      </c>
    </row>
    <row r="60" spans="1:10" hidden="1"/>
    <row r="61" spans="1:10" hidden="1">
      <c r="A61" s="68" t="s">
        <v>68</v>
      </c>
    </row>
    <row r="62" spans="1:10" hidden="1">
      <c r="A62" s="70" t="s">
        <v>93</v>
      </c>
      <c r="B62" s="70"/>
      <c r="C62" s="70"/>
      <c r="D62" s="70"/>
      <c r="E62" s="70"/>
      <c r="F62" s="70"/>
      <c r="G62" s="70"/>
      <c r="H62" s="70"/>
      <c r="I62" s="70"/>
      <c r="J62" s="70"/>
    </row>
    <row r="63" spans="1:10" hidden="1">
      <c r="A63" s="71"/>
    </row>
    <row r="64" spans="1:10" hidden="1">
      <c r="A64" s="71" t="s">
        <v>70</v>
      </c>
      <c r="B64" s="72">
        <v>146910</v>
      </c>
      <c r="C64" s="69" t="s">
        <v>71</v>
      </c>
    </row>
    <row r="65" spans="1:10" hidden="1">
      <c r="A65" s="71" t="s">
        <v>72</v>
      </c>
      <c r="B65" s="73">
        <v>0.6</v>
      </c>
    </row>
    <row r="66" spans="1:10" hidden="1">
      <c r="A66" s="71" t="s">
        <v>73</v>
      </c>
      <c r="B66" s="74">
        <f>B64*B65</f>
        <v>88146</v>
      </c>
      <c r="C66" s="69" t="s">
        <v>71</v>
      </c>
    </row>
    <row r="67" spans="1:10" hidden="1">
      <c r="A67" s="71" t="s">
        <v>74</v>
      </c>
      <c r="B67" s="74">
        <v>128603</v>
      </c>
      <c r="C67" s="69" t="s">
        <v>71</v>
      </c>
    </row>
    <row r="68" spans="1:10" hidden="1">
      <c r="A68" s="71" t="s">
        <v>75</v>
      </c>
      <c r="B68" s="75">
        <v>6.1199999999999997E-2</v>
      </c>
    </row>
    <row r="69" spans="1:10" hidden="1">
      <c r="A69" s="71" t="s">
        <v>76</v>
      </c>
      <c r="B69" s="76">
        <f>MAX(0,B67-(B66*(1+B68)))</f>
        <v>35062.464800000002</v>
      </c>
      <c r="C69" s="69" t="s">
        <v>71</v>
      </c>
    </row>
    <row r="70" spans="1:10" hidden="1">
      <c r="A70" s="71" t="s">
        <v>77</v>
      </c>
      <c r="B70" s="77">
        <v>24</v>
      </c>
    </row>
    <row r="71" spans="1:10" hidden="1">
      <c r="A71" s="71" t="s">
        <v>78</v>
      </c>
      <c r="B71" s="76">
        <f>(B69*1000)/B70</f>
        <v>1460936.0333333334</v>
      </c>
    </row>
    <row r="72" spans="1:10" hidden="1">
      <c r="A72" s="71" t="s">
        <v>79</v>
      </c>
      <c r="B72" s="78">
        <v>3.11</v>
      </c>
    </row>
    <row r="73" spans="1:10" hidden="1">
      <c r="A73" s="71" t="s">
        <v>80</v>
      </c>
      <c r="B73" s="79">
        <f>B71*B72</f>
        <v>4543511.0636666669</v>
      </c>
      <c r="C73" s="69" t="s">
        <v>81</v>
      </c>
    </row>
    <row r="74" spans="1:10" hidden="1">
      <c r="A74" s="71" t="s">
        <v>82</v>
      </c>
      <c r="B74" s="80">
        <v>1</v>
      </c>
      <c r="C74" s="69" t="s">
        <v>83</v>
      </c>
    </row>
    <row r="75" spans="1:10" hidden="1">
      <c r="A75" s="71" t="s">
        <v>84</v>
      </c>
      <c r="B75" s="79">
        <f>(B73*(0.3/0.7)*B74)</f>
        <v>1947219.0272857144</v>
      </c>
      <c r="C75" s="69" t="s">
        <v>85</v>
      </c>
    </row>
    <row r="76" spans="1:10" hidden="1">
      <c r="A76" s="71"/>
    </row>
    <row r="77" spans="1:10" hidden="1">
      <c r="A77" s="71"/>
      <c r="B77" s="81" t="s">
        <v>33</v>
      </c>
      <c r="C77" s="81"/>
      <c r="D77" s="81" t="s">
        <v>86</v>
      </c>
      <c r="E77" s="81"/>
      <c r="F77" s="82"/>
      <c r="G77" s="81" t="s">
        <v>87</v>
      </c>
      <c r="H77" s="81"/>
      <c r="I77" s="81"/>
      <c r="J77" s="81"/>
    </row>
    <row r="78" spans="1:10" hidden="1">
      <c r="A78" s="71"/>
      <c r="B78" s="83" t="s">
        <v>34</v>
      </c>
      <c r="C78" s="83" t="s">
        <v>35</v>
      </c>
      <c r="D78" s="83" t="s">
        <v>34</v>
      </c>
      <c r="E78" s="83" t="s">
        <v>35</v>
      </c>
      <c r="F78" s="84" t="s">
        <v>88</v>
      </c>
      <c r="G78" s="83" t="s">
        <v>34</v>
      </c>
      <c r="H78" s="83" t="s">
        <v>89</v>
      </c>
      <c r="I78" s="83" t="s">
        <v>90</v>
      </c>
      <c r="J78" s="83" t="s">
        <v>91</v>
      </c>
    </row>
    <row r="79" spans="1:10" hidden="1">
      <c r="A79" s="71" t="s">
        <v>36</v>
      </c>
      <c r="B79" s="79">
        <f>'[2]Overall budget'!$E$13</f>
        <v>15013163.69743762</v>
      </c>
      <c r="C79" s="79">
        <f>'[2]Overall budget'!$M$13</f>
        <v>5446732.4004437821</v>
      </c>
      <c r="D79" s="79">
        <f>'[2]Overall budget'!$I$13</f>
        <v>5742561.9730972871</v>
      </c>
      <c r="E79" s="79">
        <f>'[2]Overall budget'!$Q$13</f>
        <v>2189410.0759145459</v>
      </c>
      <c r="F79" s="85">
        <f>SUM(B79:E79)</f>
        <v>28391868.146893237</v>
      </c>
      <c r="G79" s="86">
        <f>B79+D79</f>
        <v>20755725.670534909</v>
      </c>
      <c r="H79" s="86">
        <f>C79+E79</f>
        <v>7636142.476358328</v>
      </c>
      <c r="I79" s="86">
        <f>B79+C79</f>
        <v>20459896.097881403</v>
      </c>
      <c r="J79" s="86">
        <f>D79+E79</f>
        <v>7931972.049011833</v>
      </c>
    </row>
    <row r="80" spans="1:10" hidden="1">
      <c r="A80" s="71" t="s">
        <v>37</v>
      </c>
      <c r="B80" s="87">
        <v>0.5</v>
      </c>
      <c r="C80" s="87">
        <v>0.5</v>
      </c>
      <c r="D80" s="87">
        <v>0.5</v>
      </c>
      <c r="E80" s="87">
        <v>0.5</v>
      </c>
      <c r="F80" s="88"/>
    </row>
    <row r="81" spans="1:10" hidden="1">
      <c r="A81" s="71" t="s">
        <v>38</v>
      </c>
      <c r="B81" s="79">
        <f>B79*B80</f>
        <v>7506581.8487188099</v>
      </c>
      <c r="C81" s="79">
        <f t="shared" ref="C81:E81" si="14">C79*C80</f>
        <v>2723366.200221891</v>
      </c>
      <c r="D81" s="79">
        <f t="shared" si="14"/>
        <v>2871280.9865486436</v>
      </c>
      <c r="E81" s="79">
        <f t="shared" si="14"/>
        <v>1094705.037957273</v>
      </c>
      <c r="F81" s="85">
        <f>SUM(B81:E81)</f>
        <v>14195934.073446618</v>
      </c>
      <c r="G81" s="86">
        <f t="shared" ref="G81:H83" si="15">B81+D81</f>
        <v>10377862.835267454</v>
      </c>
      <c r="H81" s="86">
        <f t="shared" si="15"/>
        <v>3818071.238179164</v>
      </c>
      <c r="I81" s="86">
        <f>B81+C81</f>
        <v>10229948.048940701</v>
      </c>
      <c r="J81" s="86">
        <f>D81+E81</f>
        <v>3965986.0245059165</v>
      </c>
    </row>
    <row r="82" spans="1:10" hidden="1">
      <c r="A82" s="71" t="s">
        <v>39</v>
      </c>
      <c r="B82" s="86">
        <f>B73</f>
        <v>4543511.0636666669</v>
      </c>
      <c r="C82" s="79">
        <v>0</v>
      </c>
      <c r="D82" s="79">
        <f>B75</f>
        <v>1947219.0272857144</v>
      </c>
      <c r="E82" s="79">
        <v>0</v>
      </c>
      <c r="F82" s="85">
        <f>SUM(B82:E82)</f>
        <v>6490730.0909523815</v>
      </c>
      <c r="G82" s="86">
        <f t="shared" si="15"/>
        <v>6490730.0909523815</v>
      </c>
      <c r="H82" s="86">
        <f t="shared" si="15"/>
        <v>0</v>
      </c>
      <c r="I82" s="86">
        <f>B82+C82</f>
        <v>4543511.0636666669</v>
      </c>
      <c r="J82" s="86">
        <f>D82+E82</f>
        <v>1947219.0272857144</v>
      </c>
    </row>
    <row r="83" spans="1:10" hidden="1">
      <c r="A83" s="89" t="s">
        <v>40</v>
      </c>
      <c r="B83" s="90">
        <f>B81+B82</f>
        <v>12050092.912385477</v>
      </c>
      <c r="C83" s="90">
        <f t="shared" ref="C83:E83" si="16">C81+C82</f>
        <v>2723366.200221891</v>
      </c>
      <c r="D83" s="90">
        <f t="shared" si="16"/>
        <v>4818500.0138343582</v>
      </c>
      <c r="E83" s="90">
        <f t="shared" si="16"/>
        <v>1094705.037957273</v>
      </c>
      <c r="F83" s="91">
        <f>SUM(B83:E83)</f>
        <v>20686664.164398998</v>
      </c>
      <c r="G83" s="90">
        <f t="shared" si="15"/>
        <v>16868592.926219836</v>
      </c>
      <c r="H83" s="90">
        <f t="shared" si="15"/>
        <v>3818071.238179164</v>
      </c>
      <c r="I83" s="90">
        <f>B83+C83</f>
        <v>14773459.112607367</v>
      </c>
      <c r="J83" s="90">
        <f>D83+E83</f>
        <v>5913205.0517916307</v>
      </c>
    </row>
    <row r="84" spans="1:10" hidden="1">
      <c r="A84" s="71" t="s">
        <v>41</v>
      </c>
      <c r="B84" s="92">
        <v>0.13</v>
      </c>
      <c r="C84" s="92">
        <v>1.7999999999999999E-2</v>
      </c>
      <c r="D84" s="92">
        <v>0.13</v>
      </c>
      <c r="E84" s="93">
        <v>1.7999999999999999E-2</v>
      </c>
      <c r="F84" s="88"/>
    </row>
    <row r="85" spans="1:10" hidden="1">
      <c r="A85" s="71"/>
      <c r="B85" s="87">
        <v>0.5</v>
      </c>
      <c r="C85" s="87">
        <v>0.5</v>
      </c>
      <c r="D85" s="87">
        <v>0.5</v>
      </c>
      <c r="E85" s="87">
        <v>0.5</v>
      </c>
      <c r="F85" s="88"/>
    </row>
    <row r="86" spans="1:10" hidden="1">
      <c r="A86" s="89" t="s">
        <v>42</v>
      </c>
      <c r="B86" s="94">
        <f>B79*(1+B84)*B85</f>
        <v>8482437.4890522547</v>
      </c>
      <c r="C86" s="94">
        <f t="shared" ref="C86:E86" si="17">C79*(1+C84)*C85</f>
        <v>2772386.791825885</v>
      </c>
      <c r="D86" s="94">
        <f t="shared" si="17"/>
        <v>3244547.5147999669</v>
      </c>
      <c r="E86" s="94">
        <f t="shared" si="17"/>
        <v>1114409.7286405039</v>
      </c>
      <c r="F86" s="91">
        <f>SUM(B86:E86)</f>
        <v>15613781.524318611</v>
      </c>
      <c r="G86" s="90">
        <f t="shared" ref="G86:H89" si="18">B86+D86</f>
        <v>11726985.003852222</v>
      </c>
      <c r="H86" s="90">
        <f t="shared" si="18"/>
        <v>3886796.5204663891</v>
      </c>
      <c r="I86" s="90">
        <f>B86+C86</f>
        <v>11254824.28087814</v>
      </c>
      <c r="J86" s="90">
        <f>D86+E86</f>
        <v>4358957.2434404707</v>
      </c>
    </row>
    <row r="87" spans="1:10" hidden="1">
      <c r="A87" s="89" t="s">
        <v>43</v>
      </c>
      <c r="B87" s="95">
        <f>B83+B86</f>
        <v>20532530.40143773</v>
      </c>
      <c r="C87" s="95">
        <f t="shared" ref="C87:E87" si="19">C83+C86</f>
        <v>5495752.9920477755</v>
      </c>
      <c r="D87" s="95">
        <f t="shared" si="19"/>
        <v>8063047.5286343247</v>
      </c>
      <c r="E87" s="95">
        <f t="shared" si="19"/>
        <v>2209114.7665977767</v>
      </c>
      <c r="F87" s="91">
        <f>SUM(B87:E87)</f>
        <v>36300445.688717604</v>
      </c>
      <c r="G87" s="90">
        <f t="shared" si="18"/>
        <v>28595577.930072054</v>
      </c>
      <c r="H87" s="90">
        <f t="shared" si="18"/>
        <v>7704867.7586455522</v>
      </c>
      <c r="I87" s="90">
        <f>B87+C87</f>
        <v>26028283.393485505</v>
      </c>
      <c r="J87" s="90">
        <f>D87+E87</f>
        <v>10272162.295232102</v>
      </c>
    </row>
    <row r="88" spans="1:10" hidden="1">
      <c r="A88" s="71" t="s">
        <v>44</v>
      </c>
      <c r="B88" s="96">
        <f>[3]Sheet3!B$7</f>
        <v>-2580760.0168955512</v>
      </c>
      <c r="C88" s="96">
        <f>[3]Sheet3!C$7</f>
        <v>-1341645.3297067757</v>
      </c>
      <c r="D88" s="96">
        <f>[3]Sheet3!D$7</f>
        <v>-57394.760023014154</v>
      </c>
      <c r="E88" s="96">
        <f>[3]Sheet3!E$7</f>
        <v>-969584.96311445266</v>
      </c>
      <c r="F88" s="91">
        <f>SUM(B88:E88)</f>
        <v>-4949385.0697397944</v>
      </c>
      <c r="G88" s="90">
        <f t="shared" si="18"/>
        <v>-2638154.7769185654</v>
      </c>
      <c r="H88" s="90">
        <f t="shared" si="18"/>
        <v>-2311230.2928212285</v>
      </c>
      <c r="I88" s="90">
        <f>B88+C88</f>
        <v>-3922405.3466023272</v>
      </c>
      <c r="J88" s="90">
        <f>D88+E88</f>
        <v>-1026979.7231374668</v>
      </c>
    </row>
    <row r="89" spans="1:10" hidden="1">
      <c r="A89" s="97" t="s">
        <v>45</v>
      </c>
      <c r="B89" s="98">
        <f>B87-B88</f>
        <v>23113290.418333281</v>
      </c>
      <c r="C89" s="98">
        <f t="shared" ref="C89:E89" si="20">C87-C88</f>
        <v>6837398.3217545515</v>
      </c>
      <c r="D89" s="98">
        <f t="shared" si="20"/>
        <v>8120442.2886573393</v>
      </c>
      <c r="E89" s="98">
        <f t="shared" si="20"/>
        <v>3178699.7297122292</v>
      </c>
      <c r="F89" s="91">
        <f>SUM(B89:E89)</f>
        <v>41249830.758457407</v>
      </c>
      <c r="G89" s="90">
        <f t="shared" si="18"/>
        <v>31233732.706990622</v>
      </c>
      <c r="H89" s="90">
        <f t="shared" si="18"/>
        <v>10016098.051466782</v>
      </c>
      <c r="I89" s="90">
        <f>B89+C89</f>
        <v>29950688.740087833</v>
      </c>
      <c r="J89" s="90">
        <f>D89+E89</f>
        <v>11299142.018369569</v>
      </c>
    </row>
    <row r="90" spans="1:10" hidden="1"/>
    <row r="91" spans="1:10" hidden="1">
      <c r="A91" s="68" t="s">
        <v>68</v>
      </c>
    </row>
    <row r="92" spans="1:10" hidden="1">
      <c r="A92" s="70" t="s">
        <v>94</v>
      </c>
      <c r="B92" s="70"/>
      <c r="C92" s="70"/>
      <c r="D92" s="70"/>
      <c r="E92" s="70"/>
      <c r="F92" s="70"/>
      <c r="G92" s="70"/>
      <c r="H92" s="70"/>
      <c r="I92" s="70"/>
      <c r="J92" s="70"/>
    </row>
    <row r="93" spans="1:10" hidden="1">
      <c r="A93" s="71"/>
    </row>
    <row r="94" spans="1:10" hidden="1">
      <c r="A94" s="71" t="s">
        <v>70</v>
      </c>
      <c r="B94" s="72">
        <v>146910</v>
      </c>
      <c r="C94" s="69" t="s">
        <v>71</v>
      </c>
    </row>
    <row r="95" spans="1:10" hidden="1">
      <c r="A95" s="71" t="s">
        <v>72</v>
      </c>
      <c r="B95" s="73">
        <v>0.65</v>
      </c>
    </row>
    <row r="96" spans="1:10" hidden="1">
      <c r="A96" s="71" t="s">
        <v>73</v>
      </c>
      <c r="B96" s="74">
        <f>B94*B95</f>
        <v>95491.5</v>
      </c>
      <c r="C96" s="69" t="s">
        <v>71</v>
      </c>
    </row>
    <row r="97" spans="1:10" hidden="1">
      <c r="A97" s="71" t="s">
        <v>74</v>
      </c>
      <c r="B97" s="74">
        <v>128603</v>
      </c>
      <c r="C97" s="69" t="s">
        <v>71</v>
      </c>
    </row>
    <row r="98" spans="1:10" hidden="1">
      <c r="A98" s="71" t="s">
        <v>75</v>
      </c>
      <c r="B98" s="75">
        <v>6.1199999999999997E-2</v>
      </c>
    </row>
    <row r="99" spans="1:10" hidden="1">
      <c r="A99" s="71" t="s">
        <v>76</v>
      </c>
      <c r="B99" s="76">
        <f>MAX(0,B97-(B96*(1+B98)))</f>
        <v>27267.420200000008</v>
      </c>
      <c r="C99" s="69" t="s">
        <v>71</v>
      </c>
    </row>
    <row r="100" spans="1:10" hidden="1">
      <c r="A100" s="71" t="s">
        <v>77</v>
      </c>
      <c r="B100" s="77">
        <v>24</v>
      </c>
    </row>
    <row r="101" spans="1:10" hidden="1">
      <c r="A101" s="71" t="s">
        <v>78</v>
      </c>
      <c r="B101" s="76">
        <f>(B99*1000)/B100</f>
        <v>1136142.5083333335</v>
      </c>
    </row>
    <row r="102" spans="1:10" hidden="1">
      <c r="A102" s="71" t="s">
        <v>79</v>
      </c>
      <c r="B102" s="78">
        <v>3.11</v>
      </c>
    </row>
    <row r="103" spans="1:10" hidden="1">
      <c r="A103" s="71" t="s">
        <v>80</v>
      </c>
      <c r="B103" s="79">
        <f>B101*B102</f>
        <v>3533403.200916667</v>
      </c>
      <c r="C103" s="69" t="s">
        <v>81</v>
      </c>
    </row>
    <row r="104" spans="1:10" hidden="1">
      <c r="A104" s="71" t="s">
        <v>82</v>
      </c>
      <c r="B104" s="80">
        <v>1</v>
      </c>
      <c r="C104" s="69" t="s">
        <v>83</v>
      </c>
    </row>
    <row r="105" spans="1:10" hidden="1">
      <c r="A105" s="71" t="s">
        <v>84</v>
      </c>
      <c r="B105" s="79">
        <f>(B103*(0.3/0.7)*B104)</f>
        <v>1514315.6575357146</v>
      </c>
      <c r="C105" s="69" t="s">
        <v>85</v>
      </c>
    </row>
    <row r="106" spans="1:10" hidden="1">
      <c r="A106" s="71"/>
    </row>
    <row r="107" spans="1:10" hidden="1">
      <c r="A107" s="71"/>
      <c r="B107" s="81" t="s">
        <v>33</v>
      </c>
      <c r="C107" s="81"/>
      <c r="D107" s="81" t="s">
        <v>86</v>
      </c>
      <c r="E107" s="81"/>
      <c r="F107" s="82"/>
      <c r="G107" s="81" t="s">
        <v>87</v>
      </c>
      <c r="H107" s="81"/>
      <c r="I107" s="81"/>
      <c r="J107" s="81"/>
    </row>
    <row r="108" spans="1:10" hidden="1">
      <c r="A108" s="71"/>
      <c r="B108" s="83" t="s">
        <v>34</v>
      </c>
      <c r="C108" s="83" t="s">
        <v>35</v>
      </c>
      <c r="D108" s="83" t="s">
        <v>34</v>
      </c>
      <c r="E108" s="83" t="s">
        <v>35</v>
      </c>
      <c r="F108" s="84" t="s">
        <v>88</v>
      </c>
      <c r="G108" s="83" t="s">
        <v>34</v>
      </c>
      <c r="H108" s="83" t="s">
        <v>89</v>
      </c>
      <c r="I108" s="83" t="s">
        <v>90</v>
      </c>
      <c r="J108" s="83" t="s">
        <v>91</v>
      </c>
    </row>
    <row r="109" spans="1:10" hidden="1">
      <c r="A109" s="71" t="s">
        <v>36</v>
      </c>
      <c r="B109" s="79">
        <f>'[2]Overall budget'!$E$13</f>
        <v>15013163.69743762</v>
      </c>
      <c r="C109" s="79">
        <f>'[2]Overall budget'!$M$13</f>
        <v>5446732.4004437821</v>
      </c>
      <c r="D109" s="79">
        <f>'[2]Overall budget'!$I$13</f>
        <v>5742561.9730972871</v>
      </c>
      <c r="E109" s="79">
        <f>'[2]Overall budget'!$Q$13</f>
        <v>2189410.0759145459</v>
      </c>
      <c r="F109" s="85">
        <f>SUM(B109:E109)</f>
        <v>28391868.146893237</v>
      </c>
      <c r="G109" s="86">
        <f>B109+D109</f>
        <v>20755725.670534909</v>
      </c>
      <c r="H109" s="86">
        <f>C109+E109</f>
        <v>7636142.476358328</v>
      </c>
      <c r="I109" s="86">
        <f>B109+C109</f>
        <v>20459896.097881403</v>
      </c>
      <c r="J109" s="86">
        <f>D109+E109</f>
        <v>7931972.049011833</v>
      </c>
    </row>
    <row r="110" spans="1:10" hidden="1">
      <c r="A110" s="71" t="s">
        <v>37</v>
      </c>
      <c r="B110" s="87">
        <v>0.5</v>
      </c>
      <c r="C110" s="87">
        <v>0.5</v>
      </c>
      <c r="D110" s="87">
        <v>0.5</v>
      </c>
      <c r="E110" s="87">
        <v>0.5</v>
      </c>
      <c r="F110" s="88"/>
    </row>
    <row r="111" spans="1:10" hidden="1">
      <c r="A111" s="71" t="s">
        <v>38</v>
      </c>
      <c r="B111" s="79">
        <f>B109*B110</f>
        <v>7506581.8487188099</v>
      </c>
      <c r="C111" s="79">
        <f t="shared" ref="C111:E111" si="21">C109*C110</f>
        <v>2723366.200221891</v>
      </c>
      <c r="D111" s="79">
        <f t="shared" si="21"/>
        <v>2871280.9865486436</v>
      </c>
      <c r="E111" s="79">
        <f t="shared" si="21"/>
        <v>1094705.037957273</v>
      </c>
      <c r="F111" s="85">
        <f>SUM(B111:E111)</f>
        <v>14195934.073446618</v>
      </c>
      <c r="G111" s="86">
        <f t="shared" ref="G111:H113" si="22">B111+D111</f>
        <v>10377862.835267454</v>
      </c>
      <c r="H111" s="86">
        <f t="shared" si="22"/>
        <v>3818071.238179164</v>
      </c>
      <c r="I111" s="86">
        <f>B111+C111</f>
        <v>10229948.048940701</v>
      </c>
      <c r="J111" s="86">
        <f>D111+E111</f>
        <v>3965986.0245059165</v>
      </c>
    </row>
    <row r="112" spans="1:10" hidden="1">
      <c r="A112" s="71" t="s">
        <v>39</v>
      </c>
      <c r="B112" s="86">
        <f>B103</f>
        <v>3533403.200916667</v>
      </c>
      <c r="C112" s="79">
        <v>0</v>
      </c>
      <c r="D112" s="79">
        <f>B105</f>
        <v>1514315.6575357146</v>
      </c>
      <c r="E112" s="79">
        <v>0</v>
      </c>
      <c r="F112" s="85">
        <f>SUM(B112:E112)</f>
        <v>5047718.8584523816</v>
      </c>
      <c r="G112" s="86">
        <f t="shared" si="22"/>
        <v>5047718.8584523816</v>
      </c>
      <c r="H112" s="86">
        <f t="shared" si="22"/>
        <v>0</v>
      </c>
      <c r="I112" s="86">
        <f>B112+C112</f>
        <v>3533403.200916667</v>
      </c>
      <c r="J112" s="86">
        <f>D112+E112</f>
        <v>1514315.6575357146</v>
      </c>
    </row>
    <row r="113" spans="1:10" hidden="1">
      <c r="A113" s="89" t="s">
        <v>40</v>
      </c>
      <c r="B113" s="90">
        <f>B111+B112</f>
        <v>11039985.049635477</v>
      </c>
      <c r="C113" s="90">
        <f t="shared" ref="C113:E113" si="23">C111+C112</f>
        <v>2723366.200221891</v>
      </c>
      <c r="D113" s="90">
        <f t="shared" si="23"/>
        <v>4385596.6440843586</v>
      </c>
      <c r="E113" s="90">
        <f t="shared" si="23"/>
        <v>1094705.037957273</v>
      </c>
      <c r="F113" s="91">
        <f>SUM(B113:E113)</f>
        <v>19243652.931899</v>
      </c>
      <c r="G113" s="90">
        <f t="shared" si="22"/>
        <v>15425581.693719836</v>
      </c>
      <c r="H113" s="90">
        <f t="shared" si="22"/>
        <v>3818071.238179164</v>
      </c>
      <c r="I113" s="90">
        <f>B113+C113</f>
        <v>13763351.249857368</v>
      </c>
      <c r="J113" s="90">
        <f>D113+E113</f>
        <v>5480301.682041632</v>
      </c>
    </row>
    <row r="114" spans="1:10" hidden="1">
      <c r="A114" s="71" t="s">
        <v>41</v>
      </c>
      <c r="B114" s="92">
        <v>0.13</v>
      </c>
      <c r="C114" s="92">
        <v>1.7999999999999999E-2</v>
      </c>
      <c r="D114" s="92">
        <v>0.13</v>
      </c>
      <c r="E114" s="93">
        <v>1.7999999999999999E-2</v>
      </c>
      <c r="F114" s="88"/>
    </row>
    <row r="115" spans="1:10" hidden="1">
      <c r="A115" s="71"/>
      <c r="B115" s="87">
        <v>0.5</v>
      </c>
      <c r="C115" s="87">
        <v>0.5</v>
      </c>
      <c r="D115" s="87">
        <v>0.5</v>
      </c>
      <c r="E115" s="87">
        <v>0.5</v>
      </c>
      <c r="F115" s="88"/>
    </row>
    <row r="116" spans="1:10" hidden="1">
      <c r="A116" s="89" t="s">
        <v>42</v>
      </c>
      <c r="B116" s="94">
        <f>B109*(1+B114)*B115</f>
        <v>8482437.4890522547</v>
      </c>
      <c r="C116" s="94">
        <f t="shared" ref="C116:E116" si="24">C109*(1+C114)*C115</f>
        <v>2772386.791825885</v>
      </c>
      <c r="D116" s="94">
        <f t="shared" si="24"/>
        <v>3244547.5147999669</v>
      </c>
      <c r="E116" s="94">
        <f t="shared" si="24"/>
        <v>1114409.7286405039</v>
      </c>
      <c r="F116" s="91">
        <f>SUM(B116:E116)</f>
        <v>15613781.524318611</v>
      </c>
      <c r="G116" s="90">
        <f t="shared" ref="G116:H119" si="25">B116+D116</f>
        <v>11726985.003852222</v>
      </c>
      <c r="H116" s="90">
        <f t="shared" si="25"/>
        <v>3886796.5204663891</v>
      </c>
      <c r="I116" s="90">
        <f>B116+C116</f>
        <v>11254824.28087814</v>
      </c>
      <c r="J116" s="90">
        <f>D116+E116</f>
        <v>4358957.2434404707</v>
      </c>
    </row>
    <row r="117" spans="1:10" hidden="1">
      <c r="A117" s="89" t="s">
        <v>43</v>
      </c>
      <c r="B117" s="95">
        <f>B113+B116</f>
        <v>19522422.538687732</v>
      </c>
      <c r="C117" s="95">
        <f t="shared" ref="C117:E117" si="26">C113+C116</f>
        <v>5495752.9920477755</v>
      </c>
      <c r="D117" s="95">
        <f t="shared" si="26"/>
        <v>7630144.158884326</v>
      </c>
      <c r="E117" s="95">
        <f t="shared" si="26"/>
        <v>2209114.7665977767</v>
      </c>
      <c r="F117" s="91">
        <f>SUM(B117:E117)</f>
        <v>34857434.456217609</v>
      </c>
      <c r="G117" s="90">
        <f t="shared" si="25"/>
        <v>27152566.69757206</v>
      </c>
      <c r="H117" s="90">
        <f t="shared" si="25"/>
        <v>7704867.7586455522</v>
      </c>
      <c r="I117" s="90">
        <f>B117+C117</f>
        <v>25018175.530735508</v>
      </c>
      <c r="J117" s="90">
        <f>D117+E117</f>
        <v>9839258.9254821017</v>
      </c>
    </row>
    <row r="118" spans="1:10" hidden="1">
      <c r="A118" s="71" t="s">
        <v>44</v>
      </c>
      <c r="B118" s="96">
        <f>[3]Sheet3!B$7</f>
        <v>-2580760.0168955512</v>
      </c>
      <c r="C118" s="96">
        <f>[3]Sheet3!C$7</f>
        <v>-1341645.3297067757</v>
      </c>
      <c r="D118" s="96">
        <f>[3]Sheet3!D$7</f>
        <v>-57394.760023014154</v>
      </c>
      <c r="E118" s="96">
        <f>[3]Sheet3!E$7</f>
        <v>-969584.96311445266</v>
      </c>
      <c r="F118" s="91">
        <f>SUM(B118:E118)</f>
        <v>-4949385.0697397944</v>
      </c>
      <c r="G118" s="90">
        <f t="shared" si="25"/>
        <v>-2638154.7769185654</v>
      </c>
      <c r="H118" s="90">
        <f t="shared" si="25"/>
        <v>-2311230.2928212285</v>
      </c>
      <c r="I118" s="90">
        <f>B118+C118</f>
        <v>-3922405.3466023272</v>
      </c>
      <c r="J118" s="90">
        <f>D118+E118</f>
        <v>-1026979.7231374668</v>
      </c>
    </row>
    <row r="119" spans="1:10" hidden="1">
      <c r="A119" s="97" t="s">
        <v>45</v>
      </c>
      <c r="B119" s="98">
        <f>B117-B118</f>
        <v>22103182.555583283</v>
      </c>
      <c r="C119" s="98">
        <f t="shared" ref="C119:E119" si="27">C117-C118</f>
        <v>6837398.3217545515</v>
      </c>
      <c r="D119" s="98">
        <f t="shared" si="27"/>
        <v>7687538.9189073406</v>
      </c>
      <c r="E119" s="98">
        <f t="shared" si="27"/>
        <v>3178699.7297122292</v>
      </c>
      <c r="F119" s="91">
        <f>SUM(B119:E119)</f>
        <v>39806819.525957406</v>
      </c>
      <c r="G119" s="90">
        <f t="shared" si="25"/>
        <v>29790721.474490624</v>
      </c>
      <c r="H119" s="90">
        <f t="shared" si="25"/>
        <v>10016098.051466782</v>
      </c>
      <c r="I119" s="90">
        <f>B119+C119</f>
        <v>28940580.877337836</v>
      </c>
      <c r="J119" s="90">
        <f>D119+E119</f>
        <v>10866238.64861957</v>
      </c>
    </row>
    <row r="120" spans="1:10" hidden="1"/>
    <row r="121" spans="1:10" hidden="1">
      <c r="A121" s="68" t="s">
        <v>68</v>
      </c>
    </row>
    <row r="122" spans="1:10" hidden="1">
      <c r="A122" s="70" t="s">
        <v>95</v>
      </c>
      <c r="B122" s="70"/>
      <c r="C122" s="70"/>
      <c r="D122" s="70"/>
      <c r="E122" s="70"/>
      <c r="F122" s="70"/>
      <c r="G122" s="70"/>
      <c r="H122" s="70"/>
      <c r="I122" s="70"/>
      <c r="J122" s="70"/>
    </row>
    <row r="123" spans="1:10" hidden="1">
      <c r="A123" s="71"/>
    </row>
    <row r="124" spans="1:10" hidden="1">
      <c r="A124" s="71" t="s">
        <v>70</v>
      </c>
      <c r="B124" s="72">
        <v>146910</v>
      </c>
      <c r="C124" s="69" t="s">
        <v>71</v>
      </c>
    </row>
    <row r="125" spans="1:10" hidden="1">
      <c r="A125" s="71" t="s">
        <v>72</v>
      </c>
      <c r="B125" s="73">
        <v>0.7</v>
      </c>
    </row>
    <row r="126" spans="1:10" hidden="1">
      <c r="A126" s="71" t="s">
        <v>73</v>
      </c>
      <c r="B126" s="74">
        <f>B124*B125</f>
        <v>102837</v>
      </c>
      <c r="C126" s="69" t="s">
        <v>71</v>
      </c>
    </row>
    <row r="127" spans="1:10" hidden="1">
      <c r="A127" s="71" t="s">
        <v>74</v>
      </c>
      <c r="B127" s="74">
        <v>128603</v>
      </c>
      <c r="C127" s="69" t="s">
        <v>71</v>
      </c>
    </row>
    <row r="128" spans="1:10" hidden="1">
      <c r="A128" s="71" t="s">
        <v>75</v>
      </c>
      <c r="B128" s="75">
        <v>6.1199999999999997E-2</v>
      </c>
    </row>
    <row r="129" spans="1:10" hidden="1">
      <c r="A129" s="71" t="s">
        <v>76</v>
      </c>
      <c r="B129" s="76">
        <f>MAX(0,B127-(B126*(1+B128)))</f>
        <v>19472.375600000014</v>
      </c>
      <c r="C129" s="69" t="s">
        <v>71</v>
      </c>
    </row>
    <row r="130" spans="1:10" hidden="1">
      <c r="A130" s="71" t="s">
        <v>77</v>
      </c>
      <c r="B130" s="77">
        <v>24</v>
      </c>
    </row>
    <row r="131" spans="1:10" hidden="1">
      <c r="A131" s="71" t="s">
        <v>78</v>
      </c>
      <c r="B131" s="76">
        <f>(B129*1000)/B130</f>
        <v>811348.98333333386</v>
      </c>
    </row>
    <row r="132" spans="1:10" hidden="1">
      <c r="A132" s="71" t="s">
        <v>79</v>
      </c>
      <c r="B132" s="78">
        <v>3.11</v>
      </c>
    </row>
    <row r="133" spans="1:10" hidden="1">
      <c r="A133" s="71" t="s">
        <v>80</v>
      </c>
      <c r="B133" s="79">
        <f>B131*B132</f>
        <v>2523295.3381666681</v>
      </c>
      <c r="C133" s="69" t="s">
        <v>81</v>
      </c>
    </row>
    <row r="134" spans="1:10" hidden="1">
      <c r="A134" s="71" t="s">
        <v>82</v>
      </c>
      <c r="B134" s="80">
        <v>1</v>
      </c>
      <c r="C134" s="69" t="s">
        <v>83</v>
      </c>
    </row>
    <row r="135" spans="1:10" hidden="1">
      <c r="A135" s="71" t="s">
        <v>84</v>
      </c>
      <c r="B135" s="79">
        <f>(B133*(0.3/0.7)*B134)</f>
        <v>1081412.287785715</v>
      </c>
      <c r="C135" s="69" t="s">
        <v>85</v>
      </c>
    </row>
    <row r="136" spans="1:10" hidden="1">
      <c r="A136" s="71"/>
    </row>
    <row r="137" spans="1:10" hidden="1">
      <c r="A137" s="71"/>
      <c r="B137" s="81" t="s">
        <v>33</v>
      </c>
      <c r="C137" s="81"/>
      <c r="D137" s="81" t="s">
        <v>86</v>
      </c>
      <c r="E137" s="81"/>
      <c r="F137" s="82"/>
      <c r="G137" s="81" t="s">
        <v>87</v>
      </c>
      <c r="H137" s="81"/>
      <c r="I137" s="81"/>
      <c r="J137" s="81"/>
    </row>
    <row r="138" spans="1:10" hidden="1">
      <c r="A138" s="71"/>
      <c r="B138" s="83" t="s">
        <v>34</v>
      </c>
      <c r="C138" s="83" t="s">
        <v>35</v>
      </c>
      <c r="D138" s="83" t="s">
        <v>34</v>
      </c>
      <c r="E138" s="83" t="s">
        <v>35</v>
      </c>
      <c r="F138" s="84" t="s">
        <v>88</v>
      </c>
      <c r="G138" s="83" t="s">
        <v>34</v>
      </c>
      <c r="H138" s="83" t="s">
        <v>89</v>
      </c>
      <c r="I138" s="83" t="s">
        <v>90</v>
      </c>
      <c r="J138" s="83" t="s">
        <v>91</v>
      </c>
    </row>
    <row r="139" spans="1:10" hidden="1">
      <c r="A139" s="71" t="s">
        <v>36</v>
      </c>
      <c r="B139" s="79">
        <f>'[2]Overall budget'!$E$13</f>
        <v>15013163.69743762</v>
      </c>
      <c r="C139" s="79">
        <f>'[2]Overall budget'!$M$13</f>
        <v>5446732.4004437821</v>
      </c>
      <c r="D139" s="79">
        <f>'[2]Overall budget'!$I$13</f>
        <v>5742561.9730972871</v>
      </c>
      <c r="E139" s="79">
        <f>'[2]Overall budget'!$Q$13</f>
        <v>2189410.0759145459</v>
      </c>
      <c r="F139" s="85">
        <f>SUM(B139:E139)</f>
        <v>28391868.146893237</v>
      </c>
      <c r="G139" s="86">
        <f>B139+D139</f>
        <v>20755725.670534909</v>
      </c>
      <c r="H139" s="86">
        <f>C139+E139</f>
        <v>7636142.476358328</v>
      </c>
      <c r="I139" s="86">
        <f>B139+C139</f>
        <v>20459896.097881403</v>
      </c>
      <c r="J139" s="86">
        <f>D139+E139</f>
        <v>7931972.049011833</v>
      </c>
    </row>
    <row r="140" spans="1:10" hidden="1">
      <c r="A140" s="71" t="s">
        <v>37</v>
      </c>
      <c r="B140" s="87">
        <v>0.5</v>
      </c>
      <c r="C140" s="87">
        <v>0.5</v>
      </c>
      <c r="D140" s="87">
        <v>0.5</v>
      </c>
      <c r="E140" s="87">
        <v>0.5</v>
      </c>
      <c r="F140" s="88"/>
    </row>
    <row r="141" spans="1:10" hidden="1">
      <c r="A141" s="71" t="s">
        <v>38</v>
      </c>
      <c r="B141" s="79">
        <f>B139*B140</f>
        <v>7506581.8487188099</v>
      </c>
      <c r="C141" s="79">
        <f t="shared" ref="C141:E141" si="28">C139*C140</f>
        <v>2723366.200221891</v>
      </c>
      <c r="D141" s="79">
        <f t="shared" si="28"/>
        <v>2871280.9865486436</v>
      </c>
      <c r="E141" s="79">
        <f t="shared" si="28"/>
        <v>1094705.037957273</v>
      </c>
      <c r="F141" s="85">
        <f>SUM(B141:E141)</f>
        <v>14195934.073446618</v>
      </c>
      <c r="G141" s="86">
        <f t="shared" ref="G141:H143" si="29">B141+D141</f>
        <v>10377862.835267454</v>
      </c>
      <c r="H141" s="86">
        <f t="shared" si="29"/>
        <v>3818071.238179164</v>
      </c>
      <c r="I141" s="86">
        <f>B141+C141</f>
        <v>10229948.048940701</v>
      </c>
      <c r="J141" s="86">
        <f>D141+E141</f>
        <v>3965986.0245059165</v>
      </c>
    </row>
    <row r="142" spans="1:10" hidden="1">
      <c r="A142" s="71" t="s">
        <v>39</v>
      </c>
      <c r="B142" s="86">
        <f>B133</f>
        <v>2523295.3381666681</v>
      </c>
      <c r="C142" s="79">
        <v>0</v>
      </c>
      <c r="D142" s="79">
        <f>B135</f>
        <v>1081412.287785715</v>
      </c>
      <c r="E142" s="79">
        <v>0</v>
      </c>
      <c r="F142" s="85">
        <f>SUM(B142:E142)</f>
        <v>3604707.625952383</v>
      </c>
      <c r="G142" s="86">
        <f t="shared" si="29"/>
        <v>3604707.625952383</v>
      </c>
      <c r="H142" s="86">
        <f t="shared" si="29"/>
        <v>0</v>
      </c>
      <c r="I142" s="86">
        <f>B142+C142</f>
        <v>2523295.3381666681</v>
      </c>
      <c r="J142" s="86">
        <f>D142+E142</f>
        <v>1081412.287785715</v>
      </c>
    </row>
    <row r="143" spans="1:10" hidden="1">
      <c r="A143" s="89" t="s">
        <v>40</v>
      </c>
      <c r="B143" s="90">
        <f>B141+B142</f>
        <v>10029877.186885478</v>
      </c>
      <c r="C143" s="90">
        <f t="shared" ref="C143:E143" si="30">C141+C142</f>
        <v>2723366.200221891</v>
      </c>
      <c r="D143" s="90">
        <f t="shared" si="30"/>
        <v>3952693.2743343585</v>
      </c>
      <c r="E143" s="90">
        <f t="shared" si="30"/>
        <v>1094705.037957273</v>
      </c>
      <c r="F143" s="91">
        <f>SUM(B143:E143)</f>
        <v>17800641.699398998</v>
      </c>
      <c r="G143" s="90">
        <f t="shared" si="29"/>
        <v>13982570.461219836</v>
      </c>
      <c r="H143" s="90">
        <f t="shared" si="29"/>
        <v>3818071.238179164</v>
      </c>
      <c r="I143" s="90">
        <f>B143+C143</f>
        <v>12753243.387107369</v>
      </c>
      <c r="J143" s="90">
        <f>D143+E143</f>
        <v>5047398.3122916315</v>
      </c>
    </row>
    <row r="144" spans="1:10" hidden="1">
      <c r="A144" s="71" t="s">
        <v>41</v>
      </c>
      <c r="B144" s="92">
        <v>0.13</v>
      </c>
      <c r="C144" s="92">
        <v>1.7999999999999999E-2</v>
      </c>
      <c r="D144" s="92">
        <v>0.13</v>
      </c>
      <c r="E144" s="93">
        <v>1.7999999999999999E-2</v>
      </c>
      <c r="F144" s="88"/>
    </row>
    <row r="145" spans="1:10" hidden="1">
      <c r="A145" s="71"/>
      <c r="B145" s="87">
        <v>0.5</v>
      </c>
      <c r="C145" s="87">
        <v>0.5</v>
      </c>
      <c r="D145" s="87">
        <v>0.5</v>
      </c>
      <c r="E145" s="87">
        <v>0.5</v>
      </c>
      <c r="F145" s="88"/>
    </row>
    <row r="146" spans="1:10" hidden="1">
      <c r="A146" s="89" t="s">
        <v>42</v>
      </c>
      <c r="B146" s="94">
        <f>B139*(1+B144)*B145</f>
        <v>8482437.4890522547</v>
      </c>
      <c r="C146" s="94">
        <f t="shared" ref="C146:E146" si="31">C139*(1+C144)*C145</f>
        <v>2772386.791825885</v>
      </c>
      <c r="D146" s="94">
        <f t="shared" si="31"/>
        <v>3244547.5147999669</v>
      </c>
      <c r="E146" s="94">
        <f t="shared" si="31"/>
        <v>1114409.7286405039</v>
      </c>
      <c r="F146" s="91">
        <f>SUM(B146:E146)</f>
        <v>15613781.524318611</v>
      </c>
      <c r="G146" s="90">
        <f t="shared" ref="G146:H149" si="32">B146+D146</f>
        <v>11726985.003852222</v>
      </c>
      <c r="H146" s="90">
        <f t="shared" si="32"/>
        <v>3886796.5204663891</v>
      </c>
      <c r="I146" s="90">
        <f>B146+C146</f>
        <v>11254824.28087814</v>
      </c>
      <c r="J146" s="90">
        <f>D146+E146</f>
        <v>4358957.2434404707</v>
      </c>
    </row>
    <row r="147" spans="1:10" hidden="1">
      <c r="A147" s="89" t="s">
        <v>43</v>
      </c>
      <c r="B147" s="95">
        <f>B143+B146</f>
        <v>18512314.675937735</v>
      </c>
      <c r="C147" s="95">
        <f t="shared" ref="C147:E147" si="33">C143+C146</f>
        <v>5495752.9920477755</v>
      </c>
      <c r="D147" s="95">
        <f t="shared" si="33"/>
        <v>7197240.7891343255</v>
      </c>
      <c r="E147" s="95">
        <f t="shared" si="33"/>
        <v>2209114.7665977767</v>
      </c>
      <c r="F147" s="91">
        <f>SUM(B147:E147)</f>
        <v>33414423.223717615</v>
      </c>
      <c r="G147" s="90">
        <f t="shared" si="32"/>
        <v>25709555.465072058</v>
      </c>
      <c r="H147" s="90">
        <f t="shared" si="32"/>
        <v>7704867.7586455522</v>
      </c>
      <c r="I147" s="90">
        <f>B147+C147</f>
        <v>24008067.66798551</v>
      </c>
      <c r="J147" s="90">
        <f>D147+E147</f>
        <v>9406355.5557321012</v>
      </c>
    </row>
    <row r="148" spans="1:10" hidden="1">
      <c r="A148" s="71" t="s">
        <v>44</v>
      </c>
      <c r="B148" s="96">
        <f>[3]Sheet3!B$7</f>
        <v>-2580760.0168955512</v>
      </c>
      <c r="C148" s="96">
        <f>[3]Sheet3!C$7</f>
        <v>-1341645.3297067757</v>
      </c>
      <c r="D148" s="96">
        <f>[3]Sheet3!D$7</f>
        <v>-57394.760023014154</v>
      </c>
      <c r="E148" s="96">
        <f>[3]Sheet3!E$7</f>
        <v>-969584.96311445266</v>
      </c>
      <c r="F148" s="91">
        <f>SUM(B148:E148)</f>
        <v>-4949385.0697397944</v>
      </c>
      <c r="G148" s="90">
        <f t="shared" si="32"/>
        <v>-2638154.7769185654</v>
      </c>
      <c r="H148" s="90">
        <f t="shared" si="32"/>
        <v>-2311230.2928212285</v>
      </c>
      <c r="I148" s="90">
        <f>B148+C148</f>
        <v>-3922405.3466023272</v>
      </c>
      <c r="J148" s="90">
        <f>D148+E148</f>
        <v>-1026979.7231374668</v>
      </c>
    </row>
    <row r="149" spans="1:10" hidden="1">
      <c r="A149" s="97" t="s">
        <v>45</v>
      </c>
      <c r="B149" s="98">
        <f>B147-B148</f>
        <v>21093074.692833286</v>
      </c>
      <c r="C149" s="98">
        <f t="shared" ref="C149:E149" si="34">C147-C148</f>
        <v>6837398.3217545515</v>
      </c>
      <c r="D149" s="98">
        <f t="shared" si="34"/>
        <v>7254635.5491573401</v>
      </c>
      <c r="E149" s="98">
        <f t="shared" si="34"/>
        <v>3178699.7297122292</v>
      </c>
      <c r="F149" s="91">
        <f>SUM(B149:E149)</f>
        <v>38363808.293457404</v>
      </c>
      <c r="G149" s="90">
        <f t="shared" si="32"/>
        <v>28347710.241990626</v>
      </c>
      <c r="H149" s="90">
        <f t="shared" si="32"/>
        <v>10016098.051466782</v>
      </c>
      <c r="I149" s="90">
        <f>B149+C149</f>
        <v>27930473.014587838</v>
      </c>
      <c r="J149" s="90">
        <f>D149+E149</f>
        <v>10433335.278869569</v>
      </c>
    </row>
    <row r="150" spans="1:10" hidden="1"/>
    <row r="151" spans="1:10" hidden="1">
      <c r="A151" s="68" t="s">
        <v>68</v>
      </c>
    </row>
    <row r="152" spans="1:10" hidden="1">
      <c r="A152" s="70" t="s">
        <v>96</v>
      </c>
      <c r="B152" s="70"/>
      <c r="C152" s="70"/>
      <c r="D152" s="70"/>
      <c r="E152" s="70"/>
      <c r="F152" s="70"/>
      <c r="G152" s="70"/>
      <c r="H152" s="70"/>
      <c r="I152" s="70"/>
      <c r="J152" s="70"/>
    </row>
    <row r="153" spans="1:10" hidden="1">
      <c r="A153" s="71"/>
    </row>
    <row r="154" spans="1:10" hidden="1">
      <c r="A154" s="71" t="s">
        <v>70</v>
      </c>
      <c r="B154" s="72">
        <v>146910</v>
      </c>
      <c r="C154" s="69" t="s">
        <v>71</v>
      </c>
    </row>
    <row r="155" spans="1:10" hidden="1">
      <c r="A155" s="71" t="s">
        <v>72</v>
      </c>
      <c r="B155" s="73">
        <v>0.75</v>
      </c>
    </row>
    <row r="156" spans="1:10" hidden="1">
      <c r="A156" s="71" t="s">
        <v>73</v>
      </c>
      <c r="B156" s="74">
        <f>B154*B155</f>
        <v>110182.5</v>
      </c>
      <c r="C156" s="69" t="s">
        <v>71</v>
      </c>
    </row>
    <row r="157" spans="1:10" hidden="1">
      <c r="A157" s="71" t="s">
        <v>74</v>
      </c>
      <c r="B157" s="74">
        <v>128603</v>
      </c>
      <c r="C157" s="69" t="s">
        <v>71</v>
      </c>
    </row>
    <row r="158" spans="1:10" hidden="1">
      <c r="A158" s="71" t="s">
        <v>75</v>
      </c>
      <c r="B158" s="75">
        <v>6.1199999999999997E-2</v>
      </c>
    </row>
    <row r="159" spans="1:10" hidden="1">
      <c r="A159" s="71" t="s">
        <v>76</v>
      </c>
      <c r="B159" s="76">
        <f>MAX(0,B157-(B156*(1+B158)))</f>
        <v>11677.331000000006</v>
      </c>
      <c r="C159" s="69" t="s">
        <v>71</v>
      </c>
    </row>
    <row r="160" spans="1:10" hidden="1">
      <c r="A160" s="71" t="s">
        <v>77</v>
      </c>
      <c r="B160" s="77">
        <v>24</v>
      </c>
    </row>
    <row r="161" spans="1:10" hidden="1">
      <c r="A161" s="71" t="s">
        <v>78</v>
      </c>
      <c r="B161" s="76">
        <f>(B159*1000)/B160</f>
        <v>486555.45833333355</v>
      </c>
    </row>
    <row r="162" spans="1:10" hidden="1">
      <c r="A162" s="71" t="s">
        <v>79</v>
      </c>
      <c r="B162" s="78">
        <v>3.11</v>
      </c>
    </row>
    <row r="163" spans="1:10" hidden="1">
      <c r="A163" s="71" t="s">
        <v>80</v>
      </c>
      <c r="B163" s="79">
        <f>B161*B162</f>
        <v>1513187.4754166673</v>
      </c>
      <c r="C163" s="69" t="s">
        <v>81</v>
      </c>
    </row>
    <row r="164" spans="1:10" hidden="1">
      <c r="A164" s="71" t="s">
        <v>82</v>
      </c>
      <c r="B164" s="80">
        <v>1</v>
      </c>
      <c r="C164" s="69" t="s">
        <v>83</v>
      </c>
    </row>
    <row r="165" spans="1:10" hidden="1">
      <c r="A165" s="71" t="s">
        <v>84</v>
      </c>
      <c r="B165" s="79">
        <f>(B163*(0.3/0.7)*B164)</f>
        <v>648508.91803571465</v>
      </c>
      <c r="C165" s="69" t="s">
        <v>85</v>
      </c>
    </row>
    <row r="166" spans="1:10" hidden="1">
      <c r="A166" s="71"/>
    </row>
    <row r="167" spans="1:10" hidden="1">
      <c r="A167" s="71"/>
      <c r="B167" s="81" t="s">
        <v>33</v>
      </c>
      <c r="C167" s="81"/>
      <c r="D167" s="81" t="s">
        <v>86</v>
      </c>
      <c r="E167" s="81"/>
      <c r="F167" s="82"/>
      <c r="G167" s="81" t="s">
        <v>87</v>
      </c>
      <c r="H167" s="81"/>
      <c r="I167" s="81"/>
      <c r="J167" s="81"/>
    </row>
    <row r="168" spans="1:10" hidden="1">
      <c r="A168" s="71"/>
      <c r="B168" s="83" t="s">
        <v>34</v>
      </c>
      <c r="C168" s="83" t="s">
        <v>35</v>
      </c>
      <c r="D168" s="83" t="s">
        <v>34</v>
      </c>
      <c r="E168" s="83" t="s">
        <v>35</v>
      </c>
      <c r="F168" s="84" t="s">
        <v>88</v>
      </c>
      <c r="G168" s="83" t="s">
        <v>34</v>
      </c>
      <c r="H168" s="83" t="s">
        <v>89</v>
      </c>
      <c r="I168" s="83" t="s">
        <v>90</v>
      </c>
      <c r="J168" s="83" t="s">
        <v>91</v>
      </c>
    </row>
    <row r="169" spans="1:10" hidden="1">
      <c r="A169" s="71" t="s">
        <v>36</v>
      </c>
      <c r="B169" s="79">
        <f>'[2]Overall budget'!$E$13</f>
        <v>15013163.69743762</v>
      </c>
      <c r="C169" s="79">
        <f>'[2]Overall budget'!$M$13</f>
        <v>5446732.4004437821</v>
      </c>
      <c r="D169" s="79">
        <f>'[2]Overall budget'!$I$13</f>
        <v>5742561.9730972871</v>
      </c>
      <c r="E169" s="79">
        <f>'[2]Overall budget'!$Q$13</f>
        <v>2189410.0759145459</v>
      </c>
      <c r="F169" s="85">
        <f>SUM(B169:E169)</f>
        <v>28391868.146893237</v>
      </c>
      <c r="G169" s="86">
        <f>B169+D169</f>
        <v>20755725.670534909</v>
      </c>
      <c r="H169" s="86">
        <f>C169+E169</f>
        <v>7636142.476358328</v>
      </c>
      <c r="I169" s="86">
        <f>B169+C169</f>
        <v>20459896.097881403</v>
      </c>
      <c r="J169" s="86">
        <f>D169+E169</f>
        <v>7931972.049011833</v>
      </c>
    </row>
    <row r="170" spans="1:10" hidden="1">
      <c r="A170" s="71" t="s">
        <v>37</v>
      </c>
      <c r="B170" s="87">
        <v>0.5</v>
      </c>
      <c r="C170" s="87">
        <v>0.5</v>
      </c>
      <c r="D170" s="87">
        <v>0.5</v>
      </c>
      <c r="E170" s="87">
        <v>0.5</v>
      </c>
      <c r="F170" s="88"/>
    </row>
    <row r="171" spans="1:10" hidden="1">
      <c r="A171" s="71" t="s">
        <v>38</v>
      </c>
      <c r="B171" s="79">
        <f>B169*B170</f>
        <v>7506581.8487188099</v>
      </c>
      <c r="C171" s="79">
        <f t="shared" ref="C171:E171" si="35">C169*C170</f>
        <v>2723366.200221891</v>
      </c>
      <c r="D171" s="79">
        <f t="shared" si="35"/>
        <v>2871280.9865486436</v>
      </c>
      <c r="E171" s="79">
        <f t="shared" si="35"/>
        <v>1094705.037957273</v>
      </c>
      <c r="F171" s="85">
        <f>SUM(B171:E171)</f>
        <v>14195934.073446618</v>
      </c>
      <c r="G171" s="86">
        <f t="shared" ref="G171:H173" si="36">B171+D171</f>
        <v>10377862.835267454</v>
      </c>
      <c r="H171" s="86">
        <f t="shared" si="36"/>
        <v>3818071.238179164</v>
      </c>
      <c r="I171" s="86">
        <f>B171+C171</f>
        <v>10229948.048940701</v>
      </c>
      <c r="J171" s="86">
        <f>D171+E171</f>
        <v>3965986.0245059165</v>
      </c>
    </row>
    <row r="172" spans="1:10" hidden="1">
      <c r="A172" s="71" t="s">
        <v>39</v>
      </c>
      <c r="B172" s="86">
        <f>B163</f>
        <v>1513187.4754166673</v>
      </c>
      <c r="C172" s="79">
        <v>0</v>
      </c>
      <c r="D172" s="79">
        <f>B165</f>
        <v>648508.91803571465</v>
      </c>
      <c r="E172" s="79">
        <v>0</v>
      </c>
      <c r="F172" s="85">
        <f>SUM(B172:E172)</f>
        <v>2161696.3934523817</v>
      </c>
      <c r="G172" s="86">
        <f t="shared" si="36"/>
        <v>2161696.3934523817</v>
      </c>
      <c r="H172" s="86">
        <f t="shared" si="36"/>
        <v>0</v>
      </c>
      <c r="I172" s="86">
        <f>B172+C172</f>
        <v>1513187.4754166673</v>
      </c>
      <c r="J172" s="86">
        <f>D172+E172</f>
        <v>648508.91803571465</v>
      </c>
    </row>
    <row r="173" spans="1:10" hidden="1">
      <c r="A173" s="89" t="s">
        <v>40</v>
      </c>
      <c r="B173" s="90">
        <f>B171+B172</f>
        <v>9019769.3241354767</v>
      </c>
      <c r="C173" s="90">
        <f t="shared" ref="C173:E173" si="37">C171+C172</f>
        <v>2723366.200221891</v>
      </c>
      <c r="D173" s="90">
        <f t="shared" si="37"/>
        <v>3519789.9045843584</v>
      </c>
      <c r="E173" s="90">
        <f t="shared" si="37"/>
        <v>1094705.037957273</v>
      </c>
      <c r="F173" s="91">
        <f>SUM(B173:E173)</f>
        <v>16357630.466899</v>
      </c>
      <c r="G173" s="90">
        <f t="shared" si="36"/>
        <v>12539559.228719834</v>
      </c>
      <c r="H173" s="90">
        <f t="shared" si="36"/>
        <v>3818071.238179164</v>
      </c>
      <c r="I173" s="90">
        <f>B173+C173</f>
        <v>11743135.524357367</v>
      </c>
      <c r="J173" s="90">
        <f>D173+E173</f>
        <v>4614494.9425416309</v>
      </c>
    </row>
    <row r="174" spans="1:10" hidden="1">
      <c r="A174" s="71" t="s">
        <v>41</v>
      </c>
      <c r="B174" s="92">
        <v>0.13</v>
      </c>
      <c r="C174" s="92">
        <v>1.7999999999999999E-2</v>
      </c>
      <c r="D174" s="92">
        <v>0.13</v>
      </c>
      <c r="E174" s="93">
        <v>1.7999999999999999E-2</v>
      </c>
      <c r="F174" s="88"/>
    </row>
    <row r="175" spans="1:10" hidden="1">
      <c r="A175" s="71"/>
      <c r="B175" s="87">
        <v>0.5</v>
      </c>
      <c r="C175" s="87">
        <v>0.5</v>
      </c>
      <c r="D175" s="87">
        <v>0.5</v>
      </c>
      <c r="E175" s="87">
        <v>0.5</v>
      </c>
      <c r="F175" s="88"/>
    </row>
    <row r="176" spans="1:10" hidden="1">
      <c r="A176" s="89" t="s">
        <v>42</v>
      </c>
      <c r="B176" s="94">
        <f>B169*(1+B174)*B175</f>
        <v>8482437.4890522547</v>
      </c>
      <c r="C176" s="94">
        <f t="shared" ref="C176:E176" si="38">C169*(1+C174)*C175</f>
        <v>2772386.791825885</v>
      </c>
      <c r="D176" s="94">
        <f t="shared" si="38"/>
        <v>3244547.5147999669</v>
      </c>
      <c r="E176" s="94">
        <f t="shared" si="38"/>
        <v>1114409.7286405039</v>
      </c>
      <c r="F176" s="91">
        <f>SUM(B176:E176)</f>
        <v>15613781.524318611</v>
      </c>
      <c r="G176" s="90">
        <f t="shared" ref="G176:H179" si="39">B176+D176</f>
        <v>11726985.003852222</v>
      </c>
      <c r="H176" s="90">
        <f t="shared" si="39"/>
        <v>3886796.5204663891</v>
      </c>
      <c r="I176" s="90">
        <f>B176+C176</f>
        <v>11254824.28087814</v>
      </c>
      <c r="J176" s="90">
        <f>D176+E176</f>
        <v>4358957.2434404707</v>
      </c>
    </row>
    <row r="177" spans="1:10" hidden="1">
      <c r="A177" s="89" t="s">
        <v>43</v>
      </c>
      <c r="B177" s="95">
        <f>B173+B176</f>
        <v>17502206.813187733</v>
      </c>
      <c r="C177" s="95">
        <f t="shared" ref="C177:E177" si="40">C173+C176</f>
        <v>5495752.9920477755</v>
      </c>
      <c r="D177" s="95">
        <f t="shared" si="40"/>
        <v>6764337.4193843249</v>
      </c>
      <c r="E177" s="95">
        <f t="shared" si="40"/>
        <v>2209114.7665977767</v>
      </c>
      <c r="F177" s="91">
        <f>SUM(B177:E177)</f>
        <v>31971411.991217613</v>
      </c>
      <c r="G177" s="90">
        <f t="shared" si="39"/>
        <v>24266544.232572056</v>
      </c>
      <c r="H177" s="90">
        <f t="shared" si="39"/>
        <v>7704867.7586455522</v>
      </c>
      <c r="I177" s="90">
        <f>B177+C177</f>
        <v>22997959.805235509</v>
      </c>
      <c r="J177" s="90">
        <f>D177+E177</f>
        <v>8973452.1859821007</v>
      </c>
    </row>
    <row r="178" spans="1:10" hidden="1">
      <c r="A178" s="71" t="s">
        <v>44</v>
      </c>
      <c r="B178" s="96">
        <f>[3]Sheet3!B$7</f>
        <v>-2580760.0168955512</v>
      </c>
      <c r="C178" s="96">
        <f>[3]Sheet3!C$7</f>
        <v>-1341645.3297067757</v>
      </c>
      <c r="D178" s="96">
        <f>[3]Sheet3!D$7</f>
        <v>-57394.760023014154</v>
      </c>
      <c r="E178" s="96">
        <f>[3]Sheet3!E$7</f>
        <v>-969584.96311445266</v>
      </c>
      <c r="F178" s="91">
        <f>SUM(B178:E178)</f>
        <v>-4949385.0697397944</v>
      </c>
      <c r="G178" s="90">
        <f t="shared" si="39"/>
        <v>-2638154.7769185654</v>
      </c>
      <c r="H178" s="90">
        <f t="shared" si="39"/>
        <v>-2311230.2928212285</v>
      </c>
      <c r="I178" s="90">
        <f>B178+C178</f>
        <v>-3922405.3466023272</v>
      </c>
      <c r="J178" s="90">
        <f>D178+E178</f>
        <v>-1026979.7231374668</v>
      </c>
    </row>
    <row r="179" spans="1:10" hidden="1">
      <c r="A179" s="97" t="s">
        <v>45</v>
      </c>
      <c r="B179" s="98">
        <f>B177-B178</f>
        <v>20082966.830083285</v>
      </c>
      <c r="C179" s="98">
        <f t="shared" ref="C179:E179" si="41">C177-C178</f>
        <v>6837398.3217545515</v>
      </c>
      <c r="D179" s="98">
        <f t="shared" si="41"/>
        <v>6821732.1794073395</v>
      </c>
      <c r="E179" s="98">
        <f t="shared" si="41"/>
        <v>3178699.7297122292</v>
      </c>
      <c r="F179" s="91">
        <f>SUM(B179:E179)</f>
        <v>36920797.060957402</v>
      </c>
      <c r="G179" s="90">
        <f t="shared" si="39"/>
        <v>26904699.009490624</v>
      </c>
      <c r="H179" s="90">
        <f t="shared" si="39"/>
        <v>10016098.051466782</v>
      </c>
      <c r="I179" s="90">
        <f>B179+C179</f>
        <v>26920365.151837837</v>
      </c>
      <c r="J179" s="90">
        <f>D179+E179</f>
        <v>10000431.909119569</v>
      </c>
    </row>
    <row r="180" spans="1:10" hidden="1"/>
    <row r="181" spans="1:10" hidden="1">
      <c r="A181" s="68" t="s">
        <v>68</v>
      </c>
    </row>
    <row r="182" spans="1:10" hidden="1">
      <c r="A182" s="70" t="s">
        <v>97</v>
      </c>
      <c r="B182" s="70"/>
      <c r="C182" s="70"/>
      <c r="D182" s="70"/>
      <c r="E182" s="70"/>
      <c r="F182" s="70"/>
      <c r="G182" s="70"/>
      <c r="H182" s="70"/>
      <c r="I182" s="70"/>
      <c r="J182" s="70"/>
    </row>
    <row r="183" spans="1:10" hidden="1">
      <c r="A183" s="71"/>
    </row>
    <row r="184" spans="1:10" hidden="1">
      <c r="A184" s="71" t="s">
        <v>70</v>
      </c>
      <c r="B184" s="72">
        <v>146910</v>
      </c>
      <c r="C184" s="69" t="s">
        <v>71</v>
      </c>
    </row>
    <row r="185" spans="1:10" hidden="1">
      <c r="A185" s="71" t="s">
        <v>72</v>
      </c>
      <c r="B185" s="73">
        <v>0.8</v>
      </c>
    </row>
    <row r="186" spans="1:10" hidden="1">
      <c r="A186" s="71" t="s">
        <v>73</v>
      </c>
      <c r="B186" s="74">
        <f>B184*B185</f>
        <v>117528</v>
      </c>
      <c r="C186" s="69" t="s">
        <v>71</v>
      </c>
    </row>
    <row r="187" spans="1:10" hidden="1">
      <c r="A187" s="71" t="s">
        <v>74</v>
      </c>
      <c r="B187" s="74">
        <v>128603</v>
      </c>
      <c r="C187" s="69" t="s">
        <v>71</v>
      </c>
    </row>
    <row r="188" spans="1:10" hidden="1">
      <c r="A188" s="71" t="s">
        <v>75</v>
      </c>
      <c r="B188" s="75">
        <v>6.1199999999999997E-2</v>
      </c>
    </row>
    <row r="189" spans="1:10" hidden="1">
      <c r="A189" s="71" t="s">
        <v>76</v>
      </c>
      <c r="B189" s="76">
        <f>MAX(0,B187-(B186*(1+B188)))</f>
        <v>3882.2864000000118</v>
      </c>
      <c r="C189" s="69" t="s">
        <v>71</v>
      </c>
    </row>
    <row r="190" spans="1:10" hidden="1">
      <c r="A190" s="71" t="s">
        <v>77</v>
      </c>
      <c r="B190" s="77">
        <v>24</v>
      </c>
    </row>
    <row r="191" spans="1:10" hidden="1">
      <c r="A191" s="71" t="s">
        <v>78</v>
      </c>
      <c r="B191" s="76">
        <f>(B189*1000)/B190</f>
        <v>161761.93333333381</v>
      </c>
    </row>
    <row r="192" spans="1:10" hidden="1">
      <c r="A192" s="71" t="s">
        <v>79</v>
      </c>
      <c r="B192" s="78">
        <v>3.11</v>
      </c>
    </row>
    <row r="193" spans="1:10" hidden="1">
      <c r="A193" s="71" t="s">
        <v>80</v>
      </c>
      <c r="B193" s="79">
        <f>B191*B192</f>
        <v>503079.61266666814</v>
      </c>
      <c r="C193" s="69" t="s">
        <v>81</v>
      </c>
    </row>
    <row r="194" spans="1:10" hidden="1">
      <c r="A194" s="71" t="s">
        <v>82</v>
      </c>
      <c r="B194" s="80">
        <v>1</v>
      </c>
      <c r="C194" s="69" t="s">
        <v>83</v>
      </c>
    </row>
    <row r="195" spans="1:10" hidden="1">
      <c r="A195" s="71" t="s">
        <v>84</v>
      </c>
      <c r="B195" s="79">
        <f>(B193*(0.3/0.7)*B194)</f>
        <v>215605.54828571493</v>
      </c>
      <c r="C195" s="69" t="s">
        <v>85</v>
      </c>
    </row>
    <row r="196" spans="1:10" hidden="1">
      <c r="A196" s="71"/>
    </row>
    <row r="197" spans="1:10" hidden="1">
      <c r="A197" s="71"/>
      <c r="B197" s="81" t="s">
        <v>33</v>
      </c>
      <c r="C197" s="81"/>
      <c r="D197" s="81" t="s">
        <v>86</v>
      </c>
      <c r="E197" s="81"/>
      <c r="F197" s="82"/>
      <c r="G197" s="81" t="s">
        <v>87</v>
      </c>
      <c r="H197" s="81"/>
      <c r="I197" s="81"/>
      <c r="J197" s="81"/>
    </row>
    <row r="198" spans="1:10" hidden="1">
      <c r="A198" s="71"/>
      <c r="B198" s="83" t="s">
        <v>34</v>
      </c>
      <c r="C198" s="83" t="s">
        <v>35</v>
      </c>
      <c r="D198" s="83" t="s">
        <v>34</v>
      </c>
      <c r="E198" s="83" t="s">
        <v>35</v>
      </c>
      <c r="F198" s="84" t="s">
        <v>88</v>
      </c>
      <c r="G198" s="83" t="s">
        <v>34</v>
      </c>
      <c r="H198" s="83" t="s">
        <v>89</v>
      </c>
      <c r="I198" s="83" t="s">
        <v>90</v>
      </c>
      <c r="J198" s="83" t="s">
        <v>91</v>
      </c>
    </row>
    <row r="199" spans="1:10" hidden="1">
      <c r="A199" s="71" t="s">
        <v>36</v>
      </c>
      <c r="B199" s="79">
        <f>'[2]Overall budget'!$E$13</f>
        <v>15013163.69743762</v>
      </c>
      <c r="C199" s="79">
        <f>'[2]Overall budget'!$M$13</f>
        <v>5446732.4004437821</v>
      </c>
      <c r="D199" s="79">
        <f>'[2]Overall budget'!$I$13</f>
        <v>5742561.9730972871</v>
      </c>
      <c r="E199" s="79">
        <f>'[2]Overall budget'!$Q$13</f>
        <v>2189410.0759145459</v>
      </c>
      <c r="F199" s="85">
        <f>SUM(B199:E199)</f>
        <v>28391868.146893237</v>
      </c>
      <c r="G199" s="86">
        <f>B199+D199</f>
        <v>20755725.670534909</v>
      </c>
      <c r="H199" s="86">
        <f>C199+E199</f>
        <v>7636142.476358328</v>
      </c>
      <c r="I199" s="86">
        <f>B199+C199</f>
        <v>20459896.097881403</v>
      </c>
      <c r="J199" s="86">
        <f>D199+E199</f>
        <v>7931972.049011833</v>
      </c>
    </row>
    <row r="200" spans="1:10" hidden="1">
      <c r="A200" s="71" t="s">
        <v>37</v>
      </c>
      <c r="B200" s="87">
        <v>0.5</v>
      </c>
      <c r="C200" s="87">
        <v>0.5</v>
      </c>
      <c r="D200" s="87">
        <v>0.5</v>
      </c>
      <c r="E200" s="87">
        <v>0.5</v>
      </c>
      <c r="F200" s="88"/>
    </row>
    <row r="201" spans="1:10" hidden="1">
      <c r="A201" s="71" t="s">
        <v>38</v>
      </c>
      <c r="B201" s="79">
        <f>B199*B200</f>
        <v>7506581.8487188099</v>
      </c>
      <c r="C201" s="79">
        <f t="shared" ref="C201:E201" si="42">C199*C200</f>
        <v>2723366.200221891</v>
      </c>
      <c r="D201" s="79">
        <f t="shared" si="42"/>
        <v>2871280.9865486436</v>
      </c>
      <c r="E201" s="79">
        <f t="shared" si="42"/>
        <v>1094705.037957273</v>
      </c>
      <c r="F201" s="85">
        <f>SUM(B201:E201)</f>
        <v>14195934.073446618</v>
      </c>
      <c r="G201" s="86">
        <f t="shared" ref="G201:H203" si="43">B201+D201</f>
        <v>10377862.835267454</v>
      </c>
      <c r="H201" s="86">
        <f t="shared" si="43"/>
        <v>3818071.238179164</v>
      </c>
      <c r="I201" s="86">
        <f>B201+C201</f>
        <v>10229948.048940701</v>
      </c>
      <c r="J201" s="86">
        <f>D201+E201</f>
        <v>3965986.0245059165</v>
      </c>
    </row>
    <row r="202" spans="1:10" hidden="1">
      <c r="A202" s="71" t="s">
        <v>39</v>
      </c>
      <c r="B202" s="86">
        <f>B193</f>
        <v>503079.61266666814</v>
      </c>
      <c r="C202" s="79">
        <v>0</v>
      </c>
      <c r="D202" s="79">
        <f>B195</f>
        <v>215605.54828571493</v>
      </c>
      <c r="E202" s="79">
        <v>0</v>
      </c>
      <c r="F202" s="85">
        <f>SUM(B202:E202)</f>
        <v>718685.16095238307</v>
      </c>
      <c r="G202" s="86">
        <f t="shared" si="43"/>
        <v>718685.16095238307</v>
      </c>
      <c r="H202" s="86">
        <f t="shared" si="43"/>
        <v>0</v>
      </c>
      <c r="I202" s="86">
        <f>B202+C202</f>
        <v>503079.61266666814</v>
      </c>
      <c r="J202" s="86">
        <f>D202+E202</f>
        <v>215605.54828571493</v>
      </c>
    </row>
    <row r="203" spans="1:10" hidden="1">
      <c r="A203" s="89" t="s">
        <v>40</v>
      </c>
      <c r="B203" s="90">
        <f>B201+B202</f>
        <v>8009661.4613854783</v>
      </c>
      <c r="C203" s="90">
        <f t="shared" ref="C203:E203" si="44">C201+C202</f>
        <v>2723366.200221891</v>
      </c>
      <c r="D203" s="90">
        <f t="shared" si="44"/>
        <v>3086886.5348343584</v>
      </c>
      <c r="E203" s="90">
        <f t="shared" si="44"/>
        <v>1094705.037957273</v>
      </c>
      <c r="F203" s="91">
        <f>SUM(B203:E203)</f>
        <v>14914619.234399002</v>
      </c>
      <c r="G203" s="90">
        <f t="shared" si="43"/>
        <v>11096547.996219836</v>
      </c>
      <c r="H203" s="90">
        <f t="shared" si="43"/>
        <v>3818071.238179164</v>
      </c>
      <c r="I203" s="90">
        <f>B203+C203</f>
        <v>10733027.66160737</v>
      </c>
      <c r="J203" s="90">
        <f>D203+E203</f>
        <v>4181591.5727916313</v>
      </c>
    </row>
    <row r="204" spans="1:10" hidden="1">
      <c r="A204" s="71" t="s">
        <v>41</v>
      </c>
      <c r="B204" s="92">
        <v>0.13</v>
      </c>
      <c r="C204" s="92">
        <v>1.7999999999999999E-2</v>
      </c>
      <c r="D204" s="92">
        <v>0.13</v>
      </c>
      <c r="E204" s="93">
        <v>1.7999999999999999E-2</v>
      </c>
      <c r="F204" s="88"/>
    </row>
    <row r="205" spans="1:10" hidden="1">
      <c r="A205" s="71"/>
      <c r="B205" s="87">
        <v>0.5</v>
      </c>
      <c r="C205" s="87">
        <v>0.5</v>
      </c>
      <c r="D205" s="87">
        <v>0.5</v>
      </c>
      <c r="E205" s="87">
        <v>0.5</v>
      </c>
      <c r="F205" s="88"/>
    </row>
    <row r="206" spans="1:10" hidden="1">
      <c r="A206" s="89" t="s">
        <v>42</v>
      </c>
      <c r="B206" s="94">
        <f>B199*(1+B204)*B205</f>
        <v>8482437.4890522547</v>
      </c>
      <c r="C206" s="94">
        <f t="shared" ref="C206:E206" si="45">C199*(1+C204)*C205</f>
        <v>2772386.791825885</v>
      </c>
      <c r="D206" s="94">
        <f t="shared" si="45"/>
        <v>3244547.5147999669</v>
      </c>
      <c r="E206" s="94">
        <f t="shared" si="45"/>
        <v>1114409.7286405039</v>
      </c>
      <c r="F206" s="91">
        <f>SUM(B206:E206)</f>
        <v>15613781.524318611</v>
      </c>
      <c r="G206" s="90">
        <f t="shared" ref="G206:H209" si="46">B206+D206</f>
        <v>11726985.003852222</v>
      </c>
      <c r="H206" s="90">
        <f t="shared" si="46"/>
        <v>3886796.5204663891</v>
      </c>
      <c r="I206" s="90">
        <f>B206+C206</f>
        <v>11254824.28087814</v>
      </c>
      <c r="J206" s="90">
        <f>D206+E206</f>
        <v>4358957.2434404707</v>
      </c>
    </row>
    <row r="207" spans="1:10" hidden="1">
      <c r="A207" s="89" t="s">
        <v>43</v>
      </c>
      <c r="B207" s="95">
        <f>B203+B206</f>
        <v>16492098.950437732</v>
      </c>
      <c r="C207" s="95">
        <f t="shared" ref="C207:E207" si="47">C203+C206</f>
        <v>5495752.9920477755</v>
      </c>
      <c r="D207" s="95">
        <f t="shared" si="47"/>
        <v>6331434.0496343253</v>
      </c>
      <c r="E207" s="95">
        <f t="shared" si="47"/>
        <v>2209114.7665977767</v>
      </c>
      <c r="F207" s="91">
        <f>SUM(B207:E207)</f>
        <v>30528400.758717611</v>
      </c>
      <c r="G207" s="90">
        <f t="shared" si="46"/>
        <v>22823533.000072058</v>
      </c>
      <c r="H207" s="90">
        <f t="shared" si="46"/>
        <v>7704867.7586455522</v>
      </c>
      <c r="I207" s="90">
        <f>B207+C207</f>
        <v>21987851.942485508</v>
      </c>
      <c r="J207" s="90">
        <f>D207+E207</f>
        <v>8540548.816232102</v>
      </c>
    </row>
    <row r="208" spans="1:10" hidden="1">
      <c r="A208" s="71" t="s">
        <v>44</v>
      </c>
      <c r="B208" s="96">
        <f>[3]Sheet3!B$7</f>
        <v>-2580760.0168955512</v>
      </c>
      <c r="C208" s="96">
        <f>[3]Sheet3!C$7</f>
        <v>-1341645.3297067757</v>
      </c>
      <c r="D208" s="96">
        <f>[3]Sheet3!D$7</f>
        <v>-57394.760023014154</v>
      </c>
      <c r="E208" s="96">
        <f>[3]Sheet3!E$7</f>
        <v>-969584.96311445266</v>
      </c>
      <c r="F208" s="91">
        <f>SUM(B208:E208)</f>
        <v>-4949385.0697397944</v>
      </c>
      <c r="G208" s="90">
        <f t="shared" si="46"/>
        <v>-2638154.7769185654</v>
      </c>
      <c r="H208" s="90">
        <f t="shared" si="46"/>
        <v>-2311230.2928212285</v>
      </c>
      <c r="I208" s="90">
        <f>B208+C208</f>
        <v>-3922405.3466023272</v>
      </c>
      <c r="J208" s="90">
        <f>D208+E208</f>
        <v>-1026979.7231374668</v>
      </c>
    </row>
    <row r="209" spans="1:10" hidden="1">
      <c r="A209" s="97" t="s">
        <v>45</v>
      </c>
      <c r="B209" s="98">
        <f>B207-B208</f>
        <v>19072858.967333283</v>
      </c>
      <c r="C209" s="98">
        <f t="shared" ref="C209:E209" si="48">C207-C208</f>
        <v>6837398.3217545515</v>
      </c>
      <c r="D209" s="98">
        <f t="shared" si="48"/>
        <v>6388828.809657339</v>
      </c>
      <c r="E209" s="98">
        <f t="shared" si="48"/>
        <v>3178699.7297122292</v>
      </c>
      <c r="F209" s="91">
        <f>SUM(B209:E209)</f>
        <v>35477785.8284574</v>
      </c>
      <c r="G209" s="90">
        <f t="shared" si="46"/>
        <v>25461687.776990622</v>
      </c>
      <c r="H209" s="90">
        <f t="shared" si="46"/>
        <v>10016098.051466782</v>
      </c>
      <c r="I209" s="90">
        <f>B209+C209</f>
        <v>25910257.289087836</v>
      </c>
      <c r="J209" s="90">
        <f>D209+E209</f>
        <v>9567528.5393695682</v>
      </c>
    </row>
    <row r="210" spans="1:10" hidden="1"/>
    <row r="211" spans="1:10" hidden="1"/>
    <row r="212" spans="1:10" hidden="1"/>
    <row r="213" spans="1:10" hidden="1"/>
    <row r="214" spans="1:10" hidden="1"/>
    <row r="215" spans="1:10" hidden="1"/>
    <row r="216" spans="1:10" ht="10.8" hidden="1" thickBot="1"/>
    <row r="217" spans="1:10" hidden="1">
      <c r="A217" s="99" t="s">
        <v>98</v>
      </c>
      <c r="B217" s="100"/>
      <c r="C217" s="100"/>
      <c r="D217" s="100"/>
      <c r="E217" s="100"/>
      <c r="F217" s="101"/>
      <c r="G217" s="102"/>
      <c r="H217" s="102"/>
      <c r="I217" s="103"/>
      <c r="J217" s="103"/>
    </row>
    <row r="218" spans="1:10" ht="15" hidden="1" customHeight="1">
      <c r="A218" s="104" t="s">
        <v>99</v>
      </c>
      <c r="B218" s="105" t="s">
        <v>33</v>
      </c>
      <c r="C218" s="106"/>
      <c r="D218" s="107" t="s">
        <v>86</v>
      </c>
      <c r="E218" s="107"/>
      <c r="F218" s="82"/>
      <c r="G218" s="108"/>
      <c r="H218" s="108"/>
      <c r="I218" s="329" t="s">
        <v>100</v>
      </c>
      <c r="J218" s="331" t="s">
        <v>101</v>
      </c>
    </row>
    <row r="219" spans="1:10" ht="10.8" hidden="1" thickBot="1">
      <c r="A219" s="109"/>
      <c r="B219" s="110" t="s">
        <v>34</v>
      </c>
      <c r="C219" s="111" t="s">
        <v>35</v>
      </c>
      <c r="D219" s="112" t="s">
        <v>34</v>
      </c>
      <c r="E219" s="112" t="s">
        <v>35</v>
      </c>
      <c r="F219" s="113" t="s">
        <v>88</v>
      </c>
      <c r="G219" s="114" t="s">
        <v>102</v>
      </c>
      <c r="H219" s="115" t="s">
        <v>103</v>
      </c>
      <c r="I219" s="330"/>
      <c r="J219" s="332"/>
    </row>
    <row r="220" spans="1:10" hidden="1">
      <c r="A220" s="116">
        <f>B5</f>
        <v>0.5</v>
      </c>
      <c r="B220" s="117">
        <f>B29</f>
        <v>25133506.143833283</v>
      </c>
      <c r="C220" s="118">
        <f>C29</f>
        <v>6837398.3217545515</v>
      </c>
      <c r="D220" s="117">
        <f>D29</f>
        <v>8986249.0281573404</v>
      </c>
      <c r="E220" s="119">
        <f>E29</f>
        <v>3178699.7297122292</v>
      </c>
      <c r="F220" s="120">
        <f>F29</f>
        <v>44135853.223457411</v>
      </c>
      <c r="G220" s="121">
        <f>B13+B15</f>
        <v>9376752.5559523813</v>
      </c>
      <c r="H220" s="122">
        <f>G220/B12</f>
        <v>3015032.9761904762</v>
      </c>
      <c r="I220" s="123">
        <f>H220/357000</f>
        <v>8.4454705215419494</v>
      </c>
      <c r="J220" s="124" t="s">
        <v>104</v>
      </c>
    </row>
    <row r="221" spans="1:10" hidden="1">
      <c r="A221" s="116">
        <f>B35</f>
        <v>0.55000000000000004</v>
      </c>
      <c r="B221" s="117">
        <f>B59</f>
        <v>24123398.281083282</v>
      </c>
      <c r="C221" s="125">
        <f>C59</f>
        <v>6837398.3217545515</v>
      </c>
      <c r="D221" s="117">
        <f>D59</f>
        <v>8553345.6584073398</v>
      </c>
      <c r="E221" s="126">
        <f>E59</f>
        <v>3178699.7297122292</v>
      </c>
      <c r="F221" s="127">
        <f>F59</f>
        <v>42692841.990957409</v>
      </c>
      <c r="G221" s="121">
        <f>B43+B45</f>
        <v>7933741.3234523833</v>
      </c>
      <c r="H221" s="128">
        <f>G221/B42</f>
        <v>2551042.2261904771</v>
      </c>
      <c r="I221" s="123">
        <f>H221/357000</f>
        <v>7.145776543950916</v>
      </c>
      <c r="J221" s="125">
        <f>F220-F221</f>
        <v>1443011.2325000018</v>
      </c>
    </row>
    <row r="222" spans="1:10" hidden="1">
      <c r="A222" s="129">
        <f>B65</f>
        <v>0.6</v>
      </c>
      <c r="B222" s="130">
        <f>B89</f>
        <v>23113290.418333281</v>
      </c>
      <c r="C222" s="131">
        <f>C89</f>
        <v>6837398.3217545515</v>
      </c>
      <c r="D222" s="130">
        <f>D89</f>
        <v>8120442.2886573393</v>
      </c>
      <c r="E222" s="132">
        <f>E89</f>
        <v>3178699.7297122292</v>
      </c>
      <c r="F222" s="133">
        <f>F89</f>
        <v>41249830.758457407</v>
      </c>
      <c r="G222" s="134">
        <f>B73+B75</f>
        <v>6490730.0909523815</v>
      </c>
      <c r="H222" s="122">
        <f>G222/B72</f>
        <v>2087051.4761904764</v>
      </c>
      <c r="I222" s="123">
        <f>H222/357000</f>
        <v>5.8460825663598781</v>
      </c>
      <c r="J222" s="125">
        <f t="shared" ref="J222:J226" si="49">F221-F222</f>
        <v>1443011.2325000018</v>
      </c>
    </row>
    <row r="223" spans="1:10" hidden="1">
      <c r="A223" s="129">
        <f>B95</f>
        <v>0.65</v>
      </c>
      <c r="B223" s="130">
        <f>B119</f>
        <v>22103182.555583283</v>
      </c>
      <c r="C223" s="131">
        <f>C119</f>
        <v>6837398.3217545515</v>
      </c>
      <c r="D223" s="130">
        <f>D119</f>
        <v>7687538.9189073406</v>
      </c>
      <c r="E223" s="132">
        <f>E119</f>
        <v>3178699.7297122292</v>
      </c>
      <c r="F223" s="133">
        <f>F119</f>
        <v>39806819.525957406</v>
      </c>
      <c r="G223" s="134">
        <f>B103+B105</f>
        <v>5047718.8584523816</v>
      </c>
      <c r="H223" s="135">
        <f>G223/B102</f>
        <v>1623060.7261904764</v>
      </c>
      <c r="I223" s="123">
        <f t="shared" ref="I223:I226" si="50">H223/357000</f>
        <v>4.546388588768842</v>
      </c>
      <c r="J223" s="125">
        <f t="shared" si="49"/>
        <v>1443011.2325000018</v>
      </c>
    </row>
    <row r="224" spans="1:10" hidden="1">
      <c r="A224" s="129">
        <f>B125</f>
        <v>0.7</v>
      </c>
      <c r="B224" s="130">
        <f>B149</f>
        <v>21093074.692833286</v>
      </c>
      <c r="C224" s="131">
        <f>C149</f>
        <v>6837398.3217545515</v>
      </c>
      <c r="D224" s="130">
        <f>D149</f>
        <v>7254635.5491573401</v>
      </c>
      <c r="E224" s="132">
        <f>E149</f>
        <v>3178699.7297122292</v>
      </c>
      <c r="F224" s="133">
        <f>F149</f>
        <v>38363808.293457404</v>
      </c>
      <c r="G224" s="134">
        <f>B133+B135</f>
        <v>3604707.625952383</v>
      </c>
      <c r="H224" s="135">
        <f>G224/B132</f>
        <v>1159069.9761904769</v>
      </c>
      <c r="I224" s="123">
        <f t="shared" si="50"/>
        <v>3.2466946111778063</v>
      </c>
      <c r="J224" s="125">
        <f t="shared" si="49"/>
        <v>1443011.2325000018</v>
      </c>
    </row>
    <row r="225" spans="1:10" hidden="1">
      <c r="A225" s="129">
        <f>B155</f>
        <v>0.75</v>
      </c>
      <c r="B225" s="130">
        <f>B179</f>
        <v>20082966.830083285</v>
      </c>
      <c r="C225" s="131">
        <f>C179</f>
        <v>6837398.3217545515</v>
      </c>
      <c r="D225" s="130">
        <f>D179</f>
        <v>6821732.1794073395</v>
      </c>
      <c r="E225" s="132">
        <f>E179</f>
        <v>3178699.7297122292</v>
      </c>
      <c r="F225" s="133">
        <f>F179</f>
        <v>36920797.060957402</v>
      </c>
      <c r="G225" s="134">
        <f>B163+B165</f>
        <v>2161696.3934523817</v>
      </c>
      <c r="H225" s="135">
        <f>G225/B162</f>
        <v>695079.22619047645</v>
      </c>
      <c r="I225" s="123">
        <f t="shared" si="50"/>
        <v>1.9470006335867687</v>
      </c>
      <c r="J225" s="125">
        <f t="shared" si="49"/>
        <v>1443011.2325000018</v>
      </c>
    </row>
    <row r="226" spans="1:10" ht="10.8" hidden="1" thickBot="1">
      <c r="A226" s="136">
        <f>B185</f>
        <v>0.8</v>
      </c>
      <c r="B226" s="137">
        <f>B209</f>
        <v>19072858.967333283</v>
      </c>
      <c r="C226" s="138">
        <f>C209</f>
        <v>6837398.3217545515</v>
      </c>
      <c r="D226" s="137">
        <f>D209</f>
        <v>6388828.809657339</v>
      </c>
      <c r="E226" s="139">
        <f>E209</f>
        <v>3178699.7297122292</v>
      </c>
      <c r="F226" s="140">
        <f>F209</f>
        <v>35477785.8284574</v>
      </c>
      <c r="G226" s="141">
        <f>B193+B195</f>
        <v>718685.16095238307</v>
      </c>
      <c r="H226" s="142">
        <f>G226/B192</f>
        <v>231088.47619047688</v>
      </c>
      <c r="I226" s="143">
        <f t="shared" si="50"/>
        <v>0.64730665599573356</v>
      </c>
      <c r="J226" s="144">
        <f t="shared" si="49"/>
        <v>1443011.2325000018</v>
      </c>
    </row>
    <row r="227" spans="1:10" hidden="1"/>
    <row r="228" spans="1:10" hidden="1"/>
    <row r="229" spans="1:10" hidden="1">
      <c r="B229" s="145">
        <f>(1000/B10)*B12</f>
        <v>129.58333333333331</v>
      </c>
      <c r="C229" s="69" t="s">
        <v>105</v>
      </c>
    </row>
    <row r="230" spans="1:10" hidden="1">
      <c r="B230" s="146">
        <v>9</v>
      </c>
      <c r="C230" s="69" t="s">
        <v>106</v>
      </c>
    </row>
    <row r="231" spans="1:10" hidden="1">
      <c r="B231" s="147">
        <v>6.8000000000000005E-2</v>
      </c>
      <c r="C231" s="69" t="s">
        <v>107</v>
      </c>
    </row>
    <row r="232" spans="1:10" hidden="1">
      <c r="B232" s="148">
        <f>-PMT(B231,B230,B229)</f>
        <v>19.720406748747735</v>
      </c>
      <c r="C232" s="69" t="s">
        <v>108</v>
      </c>
    </row>
    <row r="233" spans="1:10" hidden="1"/>
    <row r="234" spans="1:10" hidden="1"/>
    <row r="235" spans="1:10" hidden="1"/>
    <row r="236" spans="1:10" hidden="1"/>
    <row r="237" spans="1:10" hidden="1"/>
    <row r="238" spans="1:10" hidden="1"/>
    <row r="239" spans="1:10" hidden="1"/>
    <row r="240" spans="1:10" ht="13.5" hidden="1" customHeight="1"/>
    <row r="241" spans="1:10" ht="13.5" customHeight="1">
      <c r="B241" s="172"/>
      <c r="C241" s="172"/>
      <c r="D241" s="172"/>
      <c r="E241" s="172"/>
    </row>
    <row r="242" spans="1:10" ht="13.5" customHeight="1">
      <c r="B242" s="172"/>
      <c r="C242" s="172"/>
      <c r="D242" s="172"/>
      <c r="E242" s="172"/>
    </row>
    <row r="243" spans="1:10" ht="13.5" customHeight="1">
      <c r="B243" s="172"/>
      <c r="C243" s="172"/>
      <c r="D243" s="172"/>
      <c r="E243" s="172"/>
    </row>
    <row r="244" spans="1:10" ht="13.5" customHeight="1">
      <c r="B244" s="172"/>
      <c r="C244" s="172"/>
      <c r="D244" s="172"/>
      <c r="E244" s="172"/>
    </row>
    <row r="245" spans="1:10" ht="13.5" customHeight="1">
      <c r="B245" s="172"/>
      <c r="C245" s="172"/>
      <c r="D245" s="172"/>
      <c r="E245" s="172"/>
    </row>
    <row r="246" spans="1:10" ht="13.5" customHeight="1"/>
    <row r="247" spans="1:10">
      <c r="A247" s="70" t="s">
        <v>109</v>
      </c>
      <c r="B247" s="70"/>
      <c r="C247" s="70"/>
      <c r="D247" s="70"/>
      <c r="E247" s="70"/>
      <c r="F247" s="70"/>
      <c r="G247" s="70"/>
      <c r="H247" s="70"/>
      <c r="I247" s="70"/>
      <c r="J247" s="70"/>
    </row>
    <row r="248" spans="1:10" ht="10.8" thickBot="1">
      <c r="A248" s="71"/>
    </row>
    <row r="249" spans="1:10" ht="10.8" thickBot="1">
      <c r="A249" s="71" t="s">
        <v>70</v>
      </c>
      <c r="B249" s="149">
        <v>146910</v>
      </c>
      <c r="C249" s="150" t="s">
        <v>71</v>
      </c>
      <c r="F249" s="151" t="s">
        <v>117</v>
      </c>
      <c r="G249" s="152"/>
      <c r="H249" s="152"/>
      <c r="I249" s="150"/>
    </row>
    <row r="250" spans="1:10" ht="10.8" thickBot="1">
      <c r="A250" s="71" t="s">
        <v>72</v>
      </c>
      <c r="B250" s="153">
        <v>0.67569999999999997</v>
      </c>
      <c r="F250" s="154" t="s">
        <v>113</v>
      </c>
      <c r="G250" s="150"/>
    </row>
    <row r="251" spans="1:10" ht="10.8" thickBot="1">
      <c r="A251" s="71" t="s">
        <v>73</v>
      </c>
      <c r="B251" s="74">
        <f>B249*B250</f>
        <v>99267.087</v>
      </c>
      <c r="C251" s="69" t="s">
        <v>71</v>
      </c>
    </row>
    <row r="252" spans="1:10" ht="10.8" thickBot="1">
      <c r="A252" s="71" t="s">
        <v>74</v>
      </c>
      <c r="B252" s="155">
        <v>128603</v>
      </c>
      <c r="C252" s="150" t="s">
        <v>71</v>
      </c>
      <c r="F252" s="151" t="s">
        <v>114</v>
      </c>
      <c r="G252" s="152"/>
      <c r="H252" s="150"/>
    </row>
    <row r="253" spans="1:10" ht="10.8" thickBot="1">
      <c r="A253" s="71" t="s">
        <v>75</v>
      </c>
      <c r="B253" s="156">
        <v>6.1199999999999997E-2</v>
      </c>
      <c r="F253" s="151" t="s">
        <v>67</v>
      </c>
      <c r="G253" s="150"/>
      <c r="H253" s="150"/>
    </row>
    <row r="254" spans="1:10">
      <c r="A254" s="71" t="s">
        <v>76</v>
      </c>
      <c r="B254" s="76">
        <f>MAX(0,B252-(B251*(1+B253)))</f>
        <v>23260.76727560001</v>
      </c>
      <c r="C254" s="69" t="s">
        <v>71</v>
      </c>
    </row>
    <row r="255" spans="1:10">
      <c r="A255" s="71" t="s">
        <v>77</v>
      </c>
      <c r="B255" s="77">
        <v>24</v>
      </c>
      <c r="E255" s="86">
        <f>B258+B260</f>
        <v>4501073.3870954989</v>
      </c>
      <c r="F255" s="69" t="s">
        <v>110</v>
      </c>
    </row>
    <row r="256" spans="1:10">
      <c r="A256" s="71" t="s">
        <v>78</v>
      </c>
      <c r="B256" s="76">
        <f>(B254*1000)/B255</f>
        <v>969198.63648333366</v>
      </c>
      <c r="E256" s="74">
        <f>E255/B257</f>
        <v>1447290.4781657553</v>
      </c>
      <c r="F256" s="69" t="s">
        <v>111</v>
      </c>
    </row>
    <row r="257" spans="1:10">
      <c r="A257" s="71" t="s">
        <v>79</v>
      </c>
      <c r="B257" s="78">
        <v>3.11</v>
      </c>
      <c r="E257" s="157">
        <f>E256/357000</f>
        <v>4.0540349528452531</v>
      </c>
      <c r="F257" s="69" t="s">
        <v>112</v>
      </c>
    </row>
    <row r="258" spans="1:10">
      <c r="A258" s="71" t="s">
        <v>80</v>
      </c>
      <c r="B258" s="79">
        <f>B256*B257</f>
        <v>3014207.7594631677</v>
      </c>
      <c r="C258" s="69" t="s">
        <v>81</v>
      </c>
    </row>
    <row r="259" spans="1:10">
      <c r="A259" s="71" t="s">
        <v>82</v>
      </c>
      <c r="B259" s="158">
        <v>1.151</v>
      </c>
      <c r="C259" s="69" t="s">
        <v>83</v>
      </c>
    </row>
    <row r="260" spans="1:10">
      <c r="A260" s="71" t="s">
        <v>84</v>
      </c>
      <c r="B260" s="79">
        <f>(B258*(0.3/0.7)*B259)</f>
        <v>1486865.6276323313</v>
      </c>
      <c r="C260" s="69" t="s">
        <v>85</v>
      </c>
    </row>
    <row r="261" spans="1:10">
      <c r="A261" s="71"/>
    </row>
    <row r="262" spans="1:10">
      <c r="A262" s="71"/>
      <c r="B262" s="81" t="s">
        <v>33</v>
      </c>
      <c r="C262" s="81"/>
      <c r="D262" s="81" t="s">
        <v>86</v>
      </c>
      <c r="E262" s="81"/>
      <c r="F262" s="82"/>
      <c r="G262" s="81" t="s">
        <v>87</v>
      </c>
      <c r="H262" s="81"/>
      <c r="I262" s="81"/>
      <c r="J262" s="81"/>
    </row>
    <row r="263" spans="1:10">
      <c r="A263" s="71"/>
      <c r="B263" s="83" t="s">
        <v>34</v>
      </c>
      <c r="C263" s="83" t="s">
        <v>35</v>
      </c>
      <c r="D263" s="83" t="s">
        <v>34</v>
      </c>
      <c r="E263" s="83" t="s">
        <v>35</v>
      </c>
      <c r="F263" s="84" t="s">
        <v>88</v>
      </c>
      <c r="G263" s="83" t="s">
        <v>34</v>
      </c>
      <c r="H263" s="83" t="s">
        <v>89</v>
      </c>
      <c r="I263" s="83" t="s">
        <v>90</v>
      </c>
      <c r="J263" s="83" t="s">
        <v>91</v>
      </c>
    </row>
    <row r="264" spans="1:10">
      <c r="A264" s="71" t="s">
        <v>36</v>
      </c>
      <c r="B264" s="79">
        <f>'[2]Overall budget'!$E$13</f>
        <v>15013163.69743762</v>
      </c>
      <c r="C264" s="79">
        <f>'[2]Overall budget'!$M$13</f>
        <v>5446732.4004437821</v>
      </c>
      <c r="D264" s="79">
        <f>'[2]Overall budget'!$I$13</f>
        <v>5742561.9730972871</v>
      </c>
      <c r="E264" s="79">
        <f>'[2]Overall budget'!$Q$13</f>
        <v>2189410.0759145459</v>
      </c>
      <c r="F264" s="85">
        <f>SUM(B264:E264)</f>
        <v>28391868.146893237</v>
      </c>
      <c r="G264" s="86">
        <f>B264+D264</f>
        <v>20755725.670534909</v>
      </c>
      <c r="H264" s="86">
        <f>C264+E264</f>
        <v>7636142.476358328</v>
      </c>
      <c r="I264" s="86">
        <f>B264+C264</f>
        <v>20459896.097881403</v>
      </c>
      <c r="J264" s="86">
        <f>D264+E264</f>
        <v>7931972.049011833</v>
      </c>
    </row>
    <row r="265" spans="1:10">
      <c r="A265" s="71" t="s">
        <v>37</v>
      </c>
      <c r="B265" s="87">
        <v>0.5</v>
      </c>
      <c r="C265" s="87">
        <v>0.5</v>
      </c>
      <c r="D265" s="87">
        <v>0.5</v>
      </c>
      <c r="E265" s="87">
        <v>0.5</v>
      </c>
      <c r="F265" s="88"/>
    </row>
    <row r="266" spans="1:10">
      <c r="A266" s="71" t="s">
        <v>38</v>
      </c>
      <c r="B266" s="79">
        <f>B264*B265</f>
        <v>7506581.8487188099</v>
      </c>
      <c r="C266" s="79">
        <f t="shared" ref="C266:E266" si="51">C264*C265</f>
        <v>2723366.200221891</v>
      </c>
      <c r="D266" s="79">
        <f t="shared" si="51"/>
        <v>2871280.9865486436</v>
      </c>
      <c r="E266" s="79">
        <f t="shared" si="51"/>
        <v>1094705.037957273</v>
      </c>
      <c r="F266" s="85">
        <f>SUM(B266:E266)</f>
        <v>14195934.073446618</v>
      </c>
      <c r="G266" s="86">
        <f t="shared" ref="G266:H268" si="52">B266+D266</f>
        <v>10377862.835267454</v>
      </c>
      <c r="H266" s="86">
        <f t="shared" si="52"/>
        <v>3818071.238179164</v>
      </c>
      <c r="I266" s="86">
        <f>B266+C266</f>
        <v>10229948.048940701</v>
      </c>
      <c r="J266" s="86">
        <f>D266+E266</f>
        <v>3965986.0245059165</v>
      </c>
    </row>
    <row r="267" spans="1:10">
      <c r="A267" s="71" t="s">
        <v>39</v>
      </c>
      <c r="B267" s="86">
        <f>B258</f>
        <v>3014207.7594631677</v>
      </c>
      <c r="C267" s="79">
        <v>0</v>
      </c>
      <c r="D267" s="79">
        <f>B260</f>
        <v>1486865.6276323313</v>
      </c>
      <c r="E267" s="79">
        <v>0</v>
      </c>
      <c r="F267" s="85">
        <f>SUM(B267:E267)</f>
        <v>4501073.3870954989</v>
      </c>
      <c r="G267" s="86">
        <f t="shared" si="52"/>
        <v>4501073.3870954989</v>
      </c>
      <c r="H267" s="86">
        <f t="shared" si="52"/>
        <v>0</v>
      </c>
      <c r="I267" s="86">
        <f>B267+C267</f>
        <v>3014207.7594631677</v>
      </c>
      <c r="J267" s="86">
        <f>D267+E267</f>
        <v>1486865.6276323313</v>
      </c>
    </row>
    <row r="268" spans="1:10" ht="10.8" thickBot="1">
      <c r="A268" s="89" t="s">
        <v>40</v>
      </c>
      <c r="B268" s="90">
        <f>B266+B267</f>
        <v>10520789.608181978</v>
      </c>
      <c r="C268" s="90">
        <f t="shared" ref="C268:E268" si="53">C266+C267</f>
        <v>2723366.200221891</v>
      </c>
      <c r="D268" s="90">
        <f t="shared" si="53"/>
        <v>4358146.6141809747</v>
      </c>
      <c r="E268" s="90">
        <f t="shared" si="53"/>
        <v>1094705.037957273</v>
      </c>
      <c r="F268" s="91">
        <f>SUM(B268:E268)</f>
        <v>18697007.460542116</v>
      </c>
      <c r="G268" s="90">
        <f t="shared" si="52"/>
        <v>14878936.222362952</v>
      </c>
      <c r="H268" s="90">
        <f t="shared" si="52"/>
        <v>3818071.238179164</v>
      </c>
      <c r="I268" s="90">
        <f>B268+C268</f>
        <v>13244155.808403868</v>
      </c>
      <c r="J268" s="90">
        <f>D268+E268</f>
        <v>5452851.6521382481</v>
      </c>
    </row>
    <row r="269" spans="1:10" ht="10.8" thickBot="1">
      <c r="A269" s="71" t="s">
        <v>41</v>
      </c>
      <c r="B269" s="159">
        <v>0.13</v>
      </c>
      <c r="C269" s="160">
        <v>1.7999999999999999E-2</v>
      </c>
      <c r="D269" s="92">
        <v>0.13</v>
      </c>
      <c r="E269" s="93">
        <v>1.7999999999999999E-2</v>
      </c>
      <c r="F269" s="88"/>
    </row>
    <row r="270" spans="1:10">
      <c r="A270" s="161" t="s">
        <v>115</v>
      </c>
      <c r="B270" s="87">
        <v>0.5</v>
      </c>
      <c r="C270" s="87">
        <v>0.5</v>
      </c>
      <c r="D270" s="87">
        <v>0.5</v>
      </c>
      <c r="E270" s="87">
        <v>0.5</v>
      </c>
      <c r="F270" s="88"/>
    </row>
    <row r="271" spans="1:10">
      <c r="A271" s="89" t="s">
        <v>42</v>
      </c>
      <c r="B271" s="94">
        <f>B264*(1+B269)*B270</f>
        <v>8482437.4890522547</v>
      </c>
      <c r="C271" s="94">
        <f t="shared" ref="C271:E271" si="54">C264*(1+C269)*C270</f>
        <v>2772386.791825885</v>
      </c>
      <c r="D271" s="94">
        <f t="shared" si="54"/>
        <v>3244547.5147999669</v>
      </c>
      <c r="E271" s="94">
        <f t="shared" si="54"/>
        <v>1114409.7286405039</v>
      </c>
      <c r="F271" s="91">
        <f>SUM(B271:E271)</f>
        <v>15613781.524318611</v>
      </c>
      <c r="G271" s="90">
        <f t="shared" ref="G271:H275" si="55">B271+D271</f>
        <v>11726985.003852222</v>
      </c>
      <c r="H271" s="90">
        <f t="shared" si="55"/>
        <v>3886796.5204663891</v>
      </c>
      <c r="I271" s="90">
        <f>B271+C271</f>
        <v>11254824.28087814</v>
      </c>
      <c r="J271" s="90">
        <f>D271+E271</f>
        <v>4358957.2434404707</v>
      </c>
    </row>
    <row r="272" spans="1:10">
      <c r="A272" s="89" t="s">
        <v>43</v>
      </c>
      <c r="B272" s="95">
        <f>B268+B271</f>
        <v>19003227.097234234</v>
      </c>
      <c r="C272" s="95">
        <f t="shared" ref="C272:E272" si="56">C268+C271</f>
        <v>5495752.9920477755</v>
      </c>
      <c r="D272" s="95">
        <f t="shared" si="56"/>
        <v>7602694.1289809421</v>
      </c>
      <c r="E272" s="95">
        <f t="shared" si="56"/>
        <v>2209114.7665977767</v>
      </c>
      <c r="F272" s="91">
        <f>SUM(B272:E272)</f>
        <v>34310788.984860726</v>
      </c>
      <c r="G272" s="90">
        <f t="shared" si="55"/>
        <v>26605921.226215176</v>
      </c>
      <c r="H272" s="90">
        <f t="shared" si="55"/>
        <v>7704867.7586455522</v>
      </c>
      <c r="I272" s="90">
        <f>B272+C272</f>
        <v>24498980.08928201</v>
      </c>
      <c r="J272" s="90">
        <f>D272+E272</f>
        <v>9811808.8955787197</v>
      </c>
    </row>
    <row r="273" spans="1:10">
      <c r="A273" s="71" t="s">
        <v>44</v>
      </c>
      <c r="B273" s="96">
        <f>[3]Sheet3!B$7</f>
        <v>-2580760.0168955512</v>
      </c>
      <c r="C273" s="96">
        <f>[3]Sheet3!C$7</f>
        <v>-1341645.3297067757</v>
      </c>
      <c r="D273" s="96">
        <f>[3]Sheet3!D$7</f>
        <v>-57394.760023014154</v>
      </c>
      <c r="E273" s="96">
        <f>[3]Sheet3!E$7</f>
        <v>-969584.96311445266</v>
      </c>
      <c r="F273" s="91">
        <f>SUM(B273:E273)</f>
        <v>-4949385.0697397944</v>
      </c>
      <c r="G273" s="90">
        <f t="shared" si="55"/>
        <v>-2638154.7769185654</v>
      </c>
      <c r="H273" s="90">
        <f t="shared" si="55"/>
        <v>-2311230.2928212285</v>
      </c>
      <c r="I273" s="90">
        <f>B273+C273</f>
        <v>-3922405.3466023272</v>
      </c>
      <c r="J273" s="90">
        <f>D273+E273</f>
        <v>-1026979.7231374668</v>
      </c>
    </row>
    <row r="274" spans="1:10" ht="10.8" thickBot="1">
      <c r="A274" s="162" t="s">
        <v>45</v>
      </c>
      <c r="B274" s="163">
        <f>B272+B273</f>
        <v>16422467.080338683</v>
      </c>
      <c r="C274" s="163">
        <f>C272+C273</f>
        <v>4154107.6623409996</v>
      </c>
      <c r="D274" s="163">
        <f>D272+D273</f>
        <v>7545299.3689579275</v>
      </c>
      <c r="E274" s="163">
        <f>E272+E273</f>
        <v>1239529.8034833241</v>
      </c>
      <c r="F274" s="91">
        <f>SUM(B274:E274)</f>
        <v>29361403.915120929</v>
      </c>
      <c r="G274" s="90">
        <f t="shared" si="55"/>
        <v>23967766.449296609</v>
      </c>
      <c r="H274" s="90">
        <f t="shared" si="55"/>
        <v>5393637.4658243237</v>
      </c>
      <c r="I274" s="90">
        <f>B274+C274</f>
        <v>20576574.742679682</v>
      </c>
      <c r="J274" s="90">
        <f>D274+E274</f>
        <v>8784829.1724412516</v>
      </c>
    </row>
    <row r="275" spans="1:10" ht="10.8" thickBot="1">
      <c r="A275" s="71" t="s">
        <v>46</v>
      </c>
      <c r="B275" s="164">
        <v>16420990</v>
      </c>
      <c r="C275" s="165">
        <v>8442354</v>
      </c>
      <c r="D275" s="79">
        <v>7545373</v>
      </c>
      <c r="E275" s="79">
        <v>4106839</v>
      </c>
      <c r="F275" s="91">
        <f>SUM(B275:E275)</f>
        <v>36515556</v>
      </c>
      <c r="G275" s="90">
        <f t="shared" si="55"/>
        <v>23966363</v>
      </c>
      <c r="H275" s="90">
        <f t="shared" si="55"/>
        <v>12549193</v>
      </c>
      <c r="I275" s="90">
        <f>B275+C275</f>
        <v>24863344</v>
      </c>
      <c r="J275" s="90">
        <f>D275+E275</f>
        <v>11652212</v>
      </c>
    </row>
    <row r="276" spans="1:10">
      <c r="A276" s="71" t="s">
        <v>47</v>
      </c>
      <c r="B276" s="166">
        <f>(B274/B275)-1</f>
        <v>8.995074832163219E-5</v>
      </c>
      <c r="C276" s="166">
        <f t="shared" ref="C276:J276" si="57">(C274/C275)-1</f>
        <v>-0.50794438821909149</v>
      </c>
      <c r="D276" s="166">
        <f t="shared" si="57"/>
        <v>-9.7584363387692719E-6</v>
      </c>
      <c r="E276" s="166">
        <f t="shared" si="57"/>
        <v>-0.6981791096550598</v>
      </c>
      <c r="F276" s="167">
        <f t="shared" si="57"/>
        <v>-0.19592066693107646</v>
      </c>
      <c r="G276" s="168">
        <f t="shared" si="57"/>
        <v>5.855912708185862E-5</v>
      </c>
      <c r="H276" s="168">
        <f t="shared" si="57"/>
        <v>-0.57020045306305167</v>
      </c>
      <c r="I276" s="168">
        <f t="shared" si="57"/>
        <v>-0.17241322234532563</v>
      </c>
      <c r="J276" s="168">
        <f t="shared" si="57"/>
        <v>-0.24608055771374127</v>
      </c>
    </row>
    <row r="279" spans="1:10" ht="10.8" thickBot="1"/>
    <row r="280" spans="1:10" ht="10.8" thickBot="1">
      <c r="B280" s="169" t="s">
        <v>116</v>
      </c>
      <c r="C280" s="170"/>
      <c r="D280" s="171"/>
    </row>
  </sheetData>
  <mergeCells count="2">
    <mergeCell ref="I218:I219"/>
    <mergeCell ref="J218:J219"/>
  </mergeCells>
  <pageMargins left="0.17" right="0.17" top="0.17" bottom="0.17" header="0.17" footer="0.17"/>
  <pageSetup scale="90" orientation="landscape" r:id="rId1"/>
  <headerFooter>
    <oddHeader>&amp;LUG-110790&amp;CATTACHMENT 2
CONSERVATION RIDER FILING SUPPORT 
PAGE 4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6:BM289"/>
  <sheetViews>
    <sheetView view="pageLayout" zoomScaleNormal="100" workbookViewId="0">
      <selection activeCell="D7" sqref="D7"/>
    </sheetView>
  </sheetViews>
  <sheetFormatPr defaultColWidth="9.109375" defaultRowHeight="10.199999999999999"/>
  <cols>
    <col min="1" max="1" width="28.33203125" style="195" customWidth="1"/>
    <col min="2" max="2" width="12.33203125" style="185" customWidth="1"/>
    <col min="3" max="5" width="12.109375" style="184" customWidth="1"/>
    <col min="6" max="6" width="12.109375" style="184" hidden="1" customWidth="1"/>
    <col min="7" max="9" width="12.109375" style="184" customWidth="1"/>
    <col min="10" max="29" width="12.109375" style="184" hidden="1" customWidth="1"/>
    <col min="30" max="30" width="12" style="184" bestFit="1" customWidth="1"/>
    <col min="31" max="31" width="10.44140625" style="184" hidden="1" customWidth="1"/>
    <col min="32" max="33" width="10.44140625" style="184" customWidth="1"/>
    <col min="34" max="34" width="10.33203125" style="184" customWidth="1"/>
    <col min="35" max="35" width="9.88671875" style="184" hidden="1" customWidth="1"/>
    <col min="36" max="37" width="9.88671875" style="184" customWidth="1"/>
    <col min="38" max="38" width="11" style="184" hidden="1" customWidth="1"/>
    <col min="39" max="39" width="0" style="184" hidden="1" customWidth="1"/>
    <col min="40" max="40" width="27.88671875" style="184" hidden="1" customWidth="1"/>
    <col min="41" max="41" width="12.44140625" style="184" hidden="1" customWidth="1"/>
    <col min="42" max="45" width="10.5546875" style="184" hidden="1" customWidth="1"/>
    <col min="46" max="46" width="10.88671875" style="184" hidden="1" customWidth="1"/>
    <col min="47" max="47" width="10" style="184" hidden="1" customWidth="1"/>
    <col min="48" max="51" width="0" style="184" hidden="1" customWidth="1"/>
    <col min="52" max="52" width="9.88671875" style="184" hidden="1" customWidth="1"/>
    <col min="53" max="53" width="13.5546875" style="184" hidden="1" customWidth="1"/>
    <col min="54" max="55" width="0" style="184" hidden="1" customWidth="1"/>
    <col min="56" max="56" width="10.6640625" style="184" hidden="1" customWidth="1"/>
    <col min="57" max="59" width="0" style="184" hidden="1" customWidth="1"/>
    <col min="60" max="16384" width="9.109375" style="184"/>
  </cols>
  <sheetData>
    <row r="6" spans="1:54">
      <c r="A6" s="184"/>
      <c r="E6" s="186"/>
      <c r="F6" s="186"/>
      <c r="G6" s="186"/>
      <c r="H6" s="187"/>
      <c r="I6" s="186"/>
      <c r="J6" s="186"/>
      <c r="BA6" s="188"/>
      <c r="BB6" s="189" t="s">
        <v>118</v>
      </c>
    </row>
    <row r="7" spans="1:54">
      <c r="A7" s="190" t="s">
        <v>195</v>
      </c>
      <c r="B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2"/>
      <c r="AE7" s="192"/>
      <c r="AF7" s="192"/>
      <c r="AG7" s="192"/>
      <c r="AH7" s="192"/>
      <c r="AN7" s="190" t="s">
        <v>119</v>
      </c>
      <c r="AO7" s="191"/>
      <c r="AP7" s="191"/>
      <c r="AQ7" s="191"/>
      <c r="AR7" s="191"/>
      <c r="AS7" s="191"/>
      <c r="AT7" s="191"/>
      <c r="AU7" s="191"/>
      <c r="BA7" s="193">
        <f>AD12</f>
        <v>253298.49999999997</v>
      </c>
      <c r="BB7" s="194" t="s">
        <v>120</v>
      </c>
    </row>
    <row r="8" spans="1:54">
      <c r="C8" s="185"/>
      <c r="D8" s="185"/>
      <c r="E8" s="185"/>
      <c r="AD8" s="196"/>
      <c r="AE8" s="196"/>
      <c r="AF8" s="196"/>
      <c r="AG8" s="196"/>
      <c r="AH8" s="196"/>
      <c r="AI8" s="192" t="s">
        <v>121</v>
      </c>
      <c r="AJ8" s="192"/>
      <c r="AK8" s="192"/>
      <c r="AL8" s="197">
        <f>SUM(AD13:AE13,AD14:AE14,AD20:AE20)</f>
        <v>1962000</v>
      </c>
      <c r="AM8" s="198" t="e">
        <f>AL8/AH105</f>
        <v>#DIV/0!</v>
      </c>
      <c r="BA8" s="193">
        <f>AD18</f>
        <v>622475</v>
      </c>
      <c r="BB8" s="194" t="s">
        <v>122</v>
      </c>
    </row>
    <row r="9" spans="1:54" ht="13.8">
      <c r="C9" s="326" t="s">
        <v>123</v>
      </c>
      <c r="D9" s="327"/>
      <c r="E9" s="327"/>
      <c r="F9" s="327"/>
      <c r="G9" s="327"/>
      <c r="H9" s="327"/>
      <c r="I9" s="327"/>
      <c r="J9" s="191" t="s">
        <v>124</v>
      </c>
      <c r="K9" s="191"/>
      <c r="L9" s="191"/>
      <c r="M9" s="191"/>
      <c r="N9" s="191"/>
      <c r="O9" s="201"/>
      <c r="P9" s="200"/>
      <c r="Q9" s="200"/>
      <c r="R9" s="191" t="s">
        <v>125</v>
      </c>
      <c r="S9" s="191"/>
      <c r="T9" s="191"/>
      <c r="U9" s="191"/>
      <c r="V9" s="191"/>
      <c r="W9" s="201"/>
      <c r="X9" s="200"/>
      <c r="Y9" s="200"/>
      <c r="Z9" s="191" t="s">
        <v>126</v>
      </c>
      <c r="AA9" s="191"/>
      <c r="AB9" s="202"/>
      <c r="AC9" s="333" t="s">
        <v>127</v>
      </c>
      <c r="AD9" s="203"/>
      <c r="AE9" s="204"/>
      <c r="AF9" s="335" t="s">
        <v>198</v>
      </c>
      <c r="AG9" s="335"/>
      <c r="AH9" s="204"/>
      <c r="AI9" s="205"/>
      <c r="AJ9" s="335" t="s">
        <v>198</v>
      </c>
      <c r="AK9" s="335"/>
      <c r="AL9" s="204"/>
      <c r="AP9" s="199" t="s">
        <v>126</v>
      </c>
      <c r="AQ9" s="191"/>
      <c r="AR9" s="200"/>
      <c r="AS9" s="333" t="s">
        <v>127</v>
      </c>
      <c r="AT9" s="206"/>
      <c r="AU9" s="207"/>
      <c r="BA9" s="193">
        <f>AD31</f>
        <v>801840.15651526779</v>
      </c>
      <c r="BB9" s="208" t="s">
        <v>128</v>
      </c>
    </row>
    <row r="10" spans="1:54" s="185" customFormat="1" ht="10.8" thickBot="1">
      <c r="A10" s="209" t="s">
        <v>129</v>
      </c>
      <c r="B10" s="210" t="s">
        <v>130</v>
      </c>
      <c r="C10" s="211" t="s">
        <v>131</v>
      </c>
      <c r="D10" s="212" t="s">
        <v>132</v>
      </c>
      <c r="E10" s="212" t="s">
        <v>133</v>
      </c>
      <c r="F10" s="210" t="s">
        <v>134</v>
      </c>
      <c r="G10" s="210" t="s">
        <v>135</v>
      </c>
      <c r="H10" s="212" t="s">
        <v>132</v>
      </c>
      <c r="I10" s="212" t="s">
        <v>133</v>
      </c>
      <c r="J10" s="211" t="s">
        <v>131</v>
      </c>
      <c r="K10" s="212" t="s">
        <v>132</v>
      </c>
      <c r="L10" s="212" t="s">
        <v>133</v>
      </c>
      <c r="M10" s="210" t="s">
        <v>134</v>
      </c>
      <c r="N10" s="210" t="s">
        <v>135</v>
      </c>
      <c r="O10" s="213" t="s">
        <v>136</v>
      </c>
      <c r="P10" s="212" t="s">
        <v>132</v>
      </c>
      <c r="Q10" s="212" t="s">
        <v>133</v>
      </c>
      <c r="R10" s="211" t="s">
        <v>131</v>
      </c>
      <c r="S10" s="210" t="s">
        <v>134</v>
      </c>
      <c r="T10" s="212" t="s">
        <v>132</v>
      </c>
      <c r="U10" s="212" t="s">
        <v>133</v>
      </c>
      <c r="V10" s="210" t="s">
        <v>135</v>
      </c>
      <c r="W10" s="213" t="s">
        <v>136</v>
      </c>
      <c r="X10" s="212" t="s">
        <v>132</v>
      </c>
      <c r="Y10" s="212" t="s">
        <v>133</v>
      </c>
      <c r="Z10" s="210" t="s">
        <v>137</v>
      </c>
      <c r="AA10" s="210" t="s">
        <v>138</v>
      </c>
      <c r="AB10" s="214" t="s">
        <v>139</v>
      </c>
      <c r="AC10" s="334"/>
      <c r="AD10" s="215" t="s">
        <v>140</v>
      </c>
      <c r="AE10" s="216" t="s">
        <v>141</v>
      </c>
      <c r="AF10" s="217" t="s">
        <v>132</v>
      </c>
      <c r="AG10" s="217" t="s">
        <v>133</v>
      </c>
      <c r="AH10" s="216" t="s">
        <v>142</v>
      </c>
      <c r="AI10" s="218" t="s">
        <v>143</v>
      </c>
      <c r="AJ10" s="219" t="s">
        <v>132</v>
      </c>
      <c r="AK10" s="219" t="s">
        <v>133</v>
      </c>
      <c r="AL10" s="220"/>
      <c r="AM10" s="220"/>
      <c r="AN10" s="209" t="s">
        <v>129</v>
      </c>
      <c r="AO10" s="210" t="s">
        <v>130</v>
      </c>
      <c r="AP10" s="211" t="s">
        <v>137</v>
      </c>
      <c r="AQ10" s="210" t="s">
        <v>138</v>
      </c>
      <c r="AR10" s="210" t="s">
        <v>139</v>
      </c>
      <c r="AS10" s="334"/>
      <c r="AT10" s="221" t="s">
        <v>144</v>
      </c>
      <c r="AU10" s="213" t="s">
        <v>145</v>
      </c>
      <c r="BA10" s="222">
        <f>SUM(BA7:BA9)</f>
        <v>1677613.6565152677</v>
      </c>
      <c r="BB10" s="223" t="s">
        <v>88</v>
      </c>
    </row>
    <row r="11" spans="1:54">
      <c r="A11" s="224" t="s">
        <v>146</v>
      </c>
      <c r="C11" s="225"/>
      <c r="D11" s="226"/>
      <c r="E11" s="226"/>
      <c r="F11" s="227"/>
      <c r="G11" s="227"/>
      <c r="H11" s="226"/>
      <c r="I11" s="226"/>
      <c r="K11" s="228"/>
      <c r="L11" s="228"/>
      <c r="O11" s="207"/>
      <c r="P11" s="226"/>
      <c r="Q11" s="226"/>
      <c r="T11" s="228"/>
      <c r="U11" s="228"/>
      <c r="W11" s="207"/>
      <c r="X11" s="226"/>
      <c r="Y11" s="226"/>
      <c r="AB11" s="229"/>
      <c r="AD11" s="203"/>
      <c r="AE11" s="204"/>
      <c r="AF11" s="230"/>
      <c r="AG11" s="230"/>
      <c r="AH11" s="204"/>
      <c r="AI11" s="205"/>
      <c r="AJ11" s="230"/>
      <c r="AK11" s="230"/>
      <c r="AL11" s="186"/>
      <c r="AM11" s="186"/>
      <c r="AN11" s="224" t="s">
        <v>146</v>
      </c>
      <c r="AO11" s="185"/>
      <c r="AP11" s="225"/>
      <c r="AS11" s="231"/>
      <c r="AT11" s="206"/>
      <c r="AU11" s="207"/>
    </row>
    <row r="12" spans="1:54">
      <c r="A12" s="195" t="s">
        <v>120</v>
      </c>
      <c r="B12" s="185" t="s">
        <v>147</v>
      </c>
      <c r="C12" s="232">
        <f>[4]Programs!BY5</f>
        <v>11375</v>
      </c>
      <c r="D12" s="233"/>
      <c r="E12" s="233"/>
      <c r="F12" s="234">
        <f>[4]Programs!BZ5</f>
        <v>4875.0000000000009</v>
      </c>
      <c r="G12" s="234">
        <f>[4]Programs!CA5</f>
        <v>0</v>
      </c>
      <c r="H12" s="233"/>
      <c r="I12" s="233"/>
      <c r="J12" s="236">
        <f>[4]Programs!BU5</f>
        <v>0</v>
      </c>
      <c r="K12" s="237"/>
      <c r="L12" s="237"/>
      <c r="M12" s="236">
        <f>[4]Programs!BV5</f>
        <v>0</v>
      </c>
      <c r="N12" s="236">
        <f>[4]Programs!BW5</f>
        <v>0</v>
      </c>
      <c r="O12" s="235">
        <f>[4]Programs!BX5</f>
        <v>0</v>
      </c>
      <c r="P12" s="233"/>
      <c r="Q12" s="233"/>
      <c r="R12" s="236">
        <f>[4]Programs!BM5</f>
        <v>0</v>
      </c>
      <c r="S12" s="236">
        <f>[4]Programs!BN5</f>
        <v>0</v>
      </c>
      <c r="T12" s="237"/>
      <c r="U12" s="237"/>
      <c r="V12" s="236">
        <f>[4]Programs!BO5</f>
        <v>0</v>
      </c>
      <c r="W12" s="235">
        <f>[4]Programs!BP5</f>
        <v>0</v>
      </c>
      <c r="X12" s="233"/>
      <c r="Y12" s="233"/>
      <c r="Z12" s="236">
        <f t="shared" ref="Z12:Z26" si="0">SUM(C12:I12)</f>
        <v>16250</v>
      </c>
      <c r="AA12" s="236">
        <f t="shared" ref="AA12:AA26" si="1">SUM(J12:O12)</f>
        <v>0</v>
      </c>
      <c r="AB12" s="238">
        <f t="shared" ref="AB12:AB26" si="2">SUM(R12:W12)</f>
        <v>0</v>
      </c>
      <c r="AC12" s="236">
        <f t="shared" ref="AC12:AC26" si="3">SUM(Z12:AB12)</f>
        <v>16250</v>
      </c>
      <c r="AD12" s="203">
        <f>[4]Programs!AY5</f>
        <v>253298.49999999997</v>
      </c>
      <c r="AE12" s="204">
        <f>[4]Programs!AZ5</f>
        <v>108556.50000000001</v>
      </c>
      <c r="AF12" s="230"/>
      <c r="AG12" s="230"/>
      <c r="AH12" s="204">
        <f>[4]Programs!BA5</f>
        <v>0</v>
      </c>
      <c r="AI12" s="205">
        <f>[4]Programs!BB5</f>
        <v>0</v>
      </c>
      <c r="AJ12" s="230"/>
      <c r="AK12" s="230"/>
      <c r="AL12" s="186"/>
      <c r="AM12" s="186"/>
      <c r="AN12" s="195" t="s">
        <v>120</v>
      </c>
      <c r="AO12" s="185" t="s">
        <v>147</v>
      </c>
      <c r="AP12" s="239">
        <f>Z12</f>
        <v>16250</v>
      </c>
      <c r="AQ12" s="240">
        <f>AA12</f>
        <v>0</v>
      </c>
      <c r="AR12" s="240">
        <f>AB12</f>
        <v>0</v>
      </c>
      <c r="AS12" s="241">
        <f>AC12</f>
        <v>16250</v>
      </c>
      <c r="AT12" s="242">
        <f t="shared" ref="AT12:AT27" si="4">AD12+AE12</f>
        <v>361855</v>
      </c>
      <c r="AU12" s="243">
        <f t="shared" ref="AU12:AU27" si="5">AH12+AI12</f>
        <v>0</v>
      </c>
    </row>
    <row r="13" spans="1:54">
      <c r="A13" s="195" t="s">
        <v>148</v>
      </c>
      <c r="B13" s="185" t="s">
        <v>147</v>
      </c>
      <c r="C13" s="232">
        <f>[4]Programs!BY6</f>
        <v>5120.4999999999991</v>
      </c>
      <c r="D13" s="233"/>
      <c r="E13" s="233"/>
      <c r="F13" s="234">
        <f>[4]Programs!BZ6</f>
        <v>2194.5</v>
      </c>
      <c r="G13" s="234">
        <f>[4]Programs!CA6</f>
        <v>0</v>
      </c>
      <c r="H13" s="233"/>
      <c r="I13" s="233"/>
      <c r="J13" s="236">
        <f>[4]Programs!BU6</f>
        <v>0</v>
      </c>
      <c r="K13" s="237"/>
      <c r="L13" s="237"/>
      <c r="M13" s="236">
        <f>[4]Programs!BV6</f>
        <v>0</v>
      </c>
      <c r="N13" s="236">
        <f>[4]Programs!BW6</f>
        <v>0</v>
      </c>
      <c r="O13" s="235">
        <f>[4]Programs!BX6</f>
        <v>0</v>
      </c>
      <c r="P13" s="233"/>
      <c r="Q13" s="233"/>
      <c r="R13" s="236">
        <f>[4]Programs!BM6</f>
        <v>0</v>
      </c>
      <c r="S13" s="236">
        <f>[4]Programs!BN6</f>
        <v>0</v>
      </c>
      <c r="T13" s="237"/>
      <c r="U13" s="237"/>
      <c r="V13" s="236">
        <f>[4]Programs!BO6</f>
        <v>0</v>
      </c>
      <c r="W13" s="235">
        <f>[4]Programs!BP6</f>
        <v>0</v>
      </c>
      <c r="X13" s="233"/>
      <c r="Y13" s="233"/>
      <c r="Z13" s="236">
        <f t="shared" si="0"/>
        <v>7314.9999999999991</v>
      </c>
      <c r="AA13" s="236">
        <f t="shared" si="1"/>
        <v>0</v>
      </c>
      <c r="AB13" s="238">
        <f t="shared" si="2"/>
        <v>0</v>
      </c>
      <c r="AC13" s="236">
        <f t="shared" si="3"/>
        <v>7314.9999999999991</v>
      </c>
      <c r="AD13" s="203">
        <f>[4]Programs!AY6</f>
        <v>78400</v>
      </c>
      <c r="AE13" s="204">
        <f>[4]Programs!AZ6</f>
        <v>33600.000000000007</v>
      </c>
      <c r="AF13" s="230"/>
      <c r="AG13" s="230"/>
      <c r="AH13" s="204">
        <f>[4]Programs!BA6</f>
        <v>0</v>
      </c>
      <c r="AI13" s="205">
        <f>[4]Programs!BB6</f>
        <v>0</v>
      </c>
      <c r="AJ13" s="230"/>
      <c r="AK13" s="230"/>
      <c r="AL13" s="186"/>
      <c r="AM13" s="186"/>
      <c r="AN13" s="195" t="s">
        <v>148</v>
      </c>
      <c r="AO13" s="185" t="s">
        <v>147</v>
      </c>
      <c r="AP13" s="239">
        <f t="shared" ref="AP13:AS27" si="6">Z13</f>
        <v>7314.9999999999991</v>
      </c>
      <c r="AQ13" s="240">
        <f t="shared" si="6"/>
        <v>0</v>
      </c>
      <c r="AR13" s="240">
        <f t="shared" si="6"/>
        <v>0</v>
      </c>
      <c r="AS13" s="241">
        <f t="shared" si="6"/>
        <v>7314.9999999999991</v>
      </c>
      <c r="AT13" s="242">
        <f t="shared" si="4"/>
        <v>112000</v>
      </c>
      <c r="AU13" s="243">
        <f t="shared" si="5"/>
        <v>0</v>
      </c>
    </row>
    <row r="14" spans="1:54">
      <c r="A14" s="244" t="s">
        <v>149</v>
      </c>
      <c r="B14" s="185" t="s">
        <v>147</v>
      </c>
      <c r="C14" s="232">
        <f>[4]Programs!BY8</f>
        <v>14629.999999999998</v>
      </c>
      <c r="D14" s="233"/>
      <c r="E14" s="233"/>
      <c r="F14" s="234">
        <f>[4]Programs!BZ8</f>
        <v>6270.0000000000009</v>
      </c>
      <c r="G14" s="234">
        <f>[4]Programs!CA8</f>
        <v>0</v>
      </c>
      <c r="H14" s="233"/>
      <c r="I14" s="233"/>
      <c r="J14" s="236">
        <f>[4]Programs!BU8</f>
        <v>0</v>
      </c>
      <c r="K14" s="237"/>
      <c r="L14" s="237"/>
      <c r="M14" s="236">
        <f>[4]Programs!BV8</f>
        <v>0</v>
      </c>
      <c r="N14" s="236">
        <f>[4]Programs!BW8</f>
        <v>0</v>
      </c>
      <c r="O14" s="235">
        <f>[4]Programs!BX8</f>
        <v>0</v>
      </c>
      <c r="P14" s="233"/>
      <c r="Q14" s="233"/>
      <c r="R14" s="236">
        <f>[4]Programs!BM8</f>
        <v>28382.533200000002</v>
      </c>
      <c r="S14" s="236">
        <f>[4]Programs!BN8</f>
        <v>12163.942800000003</v>
      </c>
      <c r="T14" s="237"/>
      <c r="U14" s="237"/>
      <c r="V14" s="236">
        <f>[4]Programs!BO8</f>
        <v>0</v>
      </c>
      <c r="W14" s="235">
        <f>[4]Programs!BP8</f>
        <v>0</v>
      </c>
      <c r="X14" s="233"/>
      <c r="Y14" s="233"/>
      <c r="Z14" s="236">
        <f t="shared" si="0"/>
        <v>20900</v>
      </c>
      <c r="AA14" s="236">
        <f t="shared" si="1"/>
        <v>0</v>
      </c>
      <c r="AB14" s="238">
        <f t="shared" si="2"/>
        <v>40546.476000000002</v>
      </c>
      <c r="AC14" s="236">
        <f t="shared" si="3"/>
        <v>61446.476000000002</v>
      </c>
      <c r="AD14" s="203">
        <f>[4]Programs!AY8</f>
        <v>224000</v>
      </c>
      <c r="AE14" s="204">
        <f>[4]Programs!AZ8</f>
        <v>96000.000000000015</v>
      </c>
      <c r="AF14" s="230"/>
      <c r="AG14" s="230"/>
      <c r="AH14" s="204">
        <f>[4]Programs!BA8</f>
        <v>0</v>
      </c>
      <c r="AI14" s="205">
        <f>[4]Programs!BB8</f>
        <v>0</v>
      </c>
      <c r="AJ14" s="230"/>
      <c r="AK14" s="230"/>
      <c r="AL14" s="186"/>
      <c r="AM14" s="186"/>
      <c r="AN14" s="244" t="s">
        <v>149</v>
      </c>
      <c r="AO14" s="185" t="s">
        <v>147</v>
      </c>
      <c r="AP14" s="239">
        <f t="shared" si="6"/>
        <v>20900</v>
      </c>
      <c r="AQ14" s="240">
        <f t="shared" si="6"/>
        <v>0</v>
      </c>
      <c r="AR14" s="240">
        <f t="shared" si="6"/>
        <v>40546.476000000002</v>
      </c>
      <c r="AS14" s="241">
        <f t="shared" si="6"/>
        <v>61446.476000000002</v>
      </c>
      <c r="AT14" s="242">
        <f t="shared" si="4"/>
        <v>320000</v>
      </c>
      <c r="AU14" s="243">
        <f t="shared" si="5"/>
        <v>0</v>
      </c>
    </row>
    <row r="15" spans="1:54">
      <c r="A15" s="244" t="s">
        <v>150</v>
      </c>
      <c r="B15" s="185" t="s">
        <v>147</v>
      </c>
      <c r="C15" s="232">
        <f>[4]Programs!BY15</f>
        <v>210000</v>
      </c>
      <c r="D15" s="233"/>
      <c r="E15" s="233"/>
      <c r="F15" s="234">
        <f>[4]Programs!BZ15</f>
        <v>90000.000000000015</v>
      </c>
      <c r="G15" s="234">
        <f>[4]Programs!CA15</f>
        <v>0</v>
      </c>
      <c r="H15" s="233"/>
      <c r="I15" s="233"/>
      <c r="J15" s="236">
        <f>[4]Programs!BU15</f>
        <v>0</v>
      </c>
      <c r="K15" s="237"/>
      <c r="L15" s="237"/>
      <c r="M15" s="236">
        <f>[4]Programs!BV15</f>
        <v>0</v>
      </c>
      <c r="N15" s="236">
        <f>[4]Programs!BW15</f>
        <v>0</v>
      </c>
      <c r="O15" s="235">
        <f>[4]Programs!BX15</f>
        <v>0</v>
      </c>
      <c r="P15" s="233"/>
      <c r="Q15" s="233"/>
      <c r="R15" s="236">
        <f>[4]Programs!BM15</f>
        <v>0</v>
      </c>
      <c r="S15" s="236">
        <f>[4]Programs!BN15</f>
        <v>0</v>
      </c>
      <c r="T15" s="237"/>
      <c r="U15" s="237"/>
      <c r="V15" s="236">
        <f>[4]Programs!BO15</f>
        <v>0</v>
      </c>
      <c r="W15" s="235">
        <f>[4]Programs!BP15</f>
        <v>0</v>
      </c>
      <c r="X15" s="233"/>
      <c r="Y15" s="233"/>
      <c r="Z15" s="236">
        <f t="shared" si="0"/>
        <v>300000</v>
      </c>
      <c r="AA15" s="236">
        <f t="shared" si="1"/>
        <v>0</v>
      </c>
      <c r="AB15" s="238">
        <f t="shared" si="2"/>
        <v>0</v>
      </c>
      <c r="AC15" s="236">
        <f t="shared" si="3"/>
        <v>300000</v>
      </c>
      <c r="AD15" s="203">
        <f>[4]Programs!AY15</f>
        <v>907095</v>
      </c>
      <c r="AE15" s="204">
        <f>[4]Programs!AZ15</f>
        <v>388755.00000000006</v>
      </c>
      <c r="AF15" s="230"/>
      <c r="AG15" s="230"/>
      <c r="AH15" s="204">
        <f>[4]Programs!BA15</f>
        <v>0</v>
      </c>
      <c r="AI15" s="205">
        <f>[4]Programs!BB15</f>
        <v>0</v>
      </c>
      <c r="AJ15" s="230"/>
      <c r="AK15" s="230"/>
      <c r="AL15" s="186"/>
      <c r="AM15" s="186"/>
      <c r="AN15" s="244" t="s">
        <v>150</v>
      </c>
      <c r="AO15" s="185" t="s">
        <v>147</v>
      </c>
      <c r="AP15" s="239">
        <f t="shared" si="6"/>
        <v>300000</v>
      </c>
      <c r="AQ15" s="240">
        <f t="shared" si="6"/>
        <v>0</v>
      </c>
      <c r="AR15" s="240">
        <f t="shared" si="6"/>
        <v>0</v>
      </c>
      <c r="AS15" s="241">
        <f t="shared" si="6"/>
        <v>300000</v>
      </c>
      <c r="AT15" s="242">
        <f t="shared" si="4"/>
        <v>1295850</v>
      </c>
      <c r="AU15" s="243">
        <f t="shared" si="5"/>
        <v>0</v>
      </c>
    </row>
    <row r="16" spans="1:54">
      <c r="A16" s="195" t="s">
        <v>151</v>
      </c>
      <c r="B16" s="185" t="s">
        <v>147</v>
      </c>
      <c r="C16" s="232">
        <f>[4]Programs!BY27</f>
        <v>202177.5</v>
      </c>
      <c r="D16" s="233"/>
      <c r="E16" s="233"/>
      <c r="F16" s="234">
        <f>[4]Programs!BZ27</f>
        <v>86647.500000000015</v>
      </c>
      <c r="G16" s="234">
        <f>[4]Programs!CA27</f>
        <v>127872.5</v>
      </c>
      <c r="H16" s="233"/>
      <c r="I16" s="233"/>
      <c r="J16" s="236">
        <f>[4]Programs!BU27</f>
        <v>0</v>
      </c>
      <c r="K16" s="237"/>
      <c r="L16" s="237"/>
      <c r="M16" s="236">
        <f>[4]Programs!BV27</f>
        <v>0</v>
      </c>
      <c r="N16" s="236">
        <f>[4]Programs!BW27</f>
        <v>0</v>
      </c>
      <c r="O16" s="235">
        <f>[4]Programs!BX27</f>
        <v>0</v>
      </c>
      <c r="P16" s="233"/>
      <c r="Q16" s="233"/>
      <c r="R16" s="236">
        <f>[4]Programs!BM27</f>
        <v>39254.624561086806</v>
      </c>
      <c r="S16" s="236">
        <f>[4]Programs!BN27</f>
        <v>16823.410526180065</v>
      </c>
      <c r="T16" s="237"/>
      <c r="U16" s="237"/>
      <c r="V16" s="236">
        <f>[4]Programs!BO27</f>
        <v>5679.0950389131867</v>
      </c>
      <c r="W16" s="235">
        <f>[4]Programs!BP27</f>
        <v>2433.8978738199376</v>
      </c>
      <c r="X16" s="233"/>
      <c r="Y16" s="233"/>
      <c r="Z16" s="236">
        <f t="shared" si="0"/>
        <v>416697.5</v>
      </c>
      <c r="AA16" s="236">
        <f t="shared" si="1"/>
        <v>0</v>
      </c>
      <c r="AB16" s="238">
        <f t="shared" si="2"/>
        <v>64191.027999999991</v>
      </c>
      <c r="AC16" s="236">
        <f t="shared" si="3"/>
        <v>480888.52799999999</v>
      </c>
      <c r="AD16" s="203">
        <f>[4]Programs!AY27</f>
        <v>819875</v>
      </c>
      <c r="AE16" s="204">
        <f>[4]Programs!AZ27</f>
        <v>351375.00000000006</v>
      </c>
      <c r="AF16" s="230"/>
      <c r="AG16" s="230"/>
      <c r="AH16" s="204">
        <f>[4]Programs!BA27</f>
        <v>14250.599999999999</v>
      </c>
      <c r="AI16" s="205">
        <f>[4]Programs!BB27</f>
        <v>6107.4000000000005</v>
      </c>
      <c r="AJ16" s="230"/>
      <c r="AK16" s="230"/>
      <c r="AL16" s="186"/>
      <c r="AM16" s="186"/>
      <c r="AN16" s="195" t="s">
        <v>151</v>
      </c>
      <c r="AO16" s="185" t="s">
        <v>147</v>
      </c>
      <c r="AP16" s="239">
        <f t="shared" si="6"/>
        <v>416697.5</v>
      </c>
      <c r="AQ16" s="240">
        <f t="shared" si="6"/>
        <v>0</v>
      </c>
      <c r="AR16" s="240">
        <f t="shared" si="6"/>
        <v>64191.027999999991</v>
      </c>
      <c r="AS16" s="241">
        <f t="shared" si="6"/>
        <v>480888.52799999999</v>
      </c>
      <c r="AT16" s="242">
        <f t="shared" si="4"/>
        <v>1171250</v>
      </c>
      <c r="AU16" s="243">
        <f t="shared" si="5"/>
        <v>20358</v>
      </c>
    </row>
    <row r="17" spans="1:50">
      <c r="A17" s="195" t="s">
        <v>152</v>
      </c>
      <c r="B17" s="185" t="s">
        <v>147</v>
      </c>
      <c r="C17" s="232">
        <f>[4]Programs!BY28</f>
        <v>31711.050670882145</v>
      </c>
      <c r="D17" s="233"/>
      <c r="E17" s="233"/>
      <c r="F17" s="234">
        <f>[4]Programs!BZ28</f>
        <v>13590.450287520922</v>
      </c>
      <c r="G17" s="234">
        <f>[4]Programs!CA28</f>
        <v>44273.949329117851</v>
      </c>
      <c r="H17" s="233"/>
      <c r="I17" s="233"/>
      <c r="J17" s="236">
        <f>[4]Programs!BU28</f>
        <v>0</v>
      </c>
      <c r="K17" s="237"/>
      <c r="L17" s="237"/>
      <c r="M17" s="236">
        <f>[4]Programs!BV28</f>
        <v>0</v>
      </c>
      <c r="N17" s="236">
        <f>[4]Programs!BW28</f>
        <v>0</v>
      </c>
      <c r="O17" s="235">
        <f>[4]Programs!BX28</f>
        <v>0</v>
      </c>
      <c r="P17" s="233"/>
      <c r="Q17" s="233"/>
      <c r="R17" s="236">
        <f>[4]Programs!BM28</f>
        <v>32418.323144536556</v>
      </c>
      <c r="S17" s="236">
        <f>[4]Programs!BN28</f>
        <v>13893.567061944241</v>
      </c>
      <c r="T17" s="237"/>
      <c r="U17" s="237"/>
      <c r="V17" s="236">
        <f>[4]Programs!BO28</f>
        <v>12515.396455463448</v>
      </c>
      <c r="W17" s="235">
        <f>[4]Programs!BP28</f>
        <v>5363.7413380557637</v>
      </c>
      <c r="X17" s="233"/>
      <c r="Y17" s="233"/>
      <c r="Z17" s="236">
        <f t="shared" si="0"/>
        <v>89575.450287520915</v>
      </c>
      <c r="AA17" s="236">
        <f t="shared" si="1"/>
        <v>0</v>
      </c>
      <c r="AB17" s="238">
        <f t="shared" si="2"/>
        <v>64191.028000000013</v>
      </c>
      <c r="AC17" s="236">
        <f t="shared" si="3"/>
        <v>153766.47828752093</v>
      </c>
      <c r="AD17" s="203">
        <f>[4]Programs!AY28</f>
        <v>258054.99999999997</v>
      </c>
      <c r="AE17" s="204">
        <f>[4]Programs!AZ28</f>
        <v>110595.00000000001</v>
      </c>
      <c r="AF17" s="230"/>
      <c r="AG17" s="230"/>
      <c r="AH17" s="204">
        <f>[4]Programs!BA28</f>
        <v>11583.599999999999</v>
      </c>
      <c r="AI17" s="205">
        <f>[4]Programs!BB28</f>
        <v>4964.4000000000005</v>
      </c>
      <c r="AJ17" s="230"/>
      <c r="AK17" s="230"/>
      <c r="AL17" s="186"/>
      <c r="AM17" s="186"/>
      <c r="AN17" s="195" t="s">
        <v>152</v>
      </c>
      <c r="AO17" s="185" t="s">
        <v>147</v>
      </c>
      <c r="AP17" s="239">
        <f t="shared" si="6"/>
        <v>89575.450287520915</v>
      </c>
      <c r="AQ17" s="240">
        <f t="shared" si="6"/>
        <v>0</v>
      </c>
      <c r="AR17" s="240">
        <f t="shared" si="6"/>
        <v>64191.028000000013</v>
      </c>
      <c r="AS17" s="241">
        <f t="shared" si="6"/>
        <v>153766.47828752093</v>
      </c>
      <c r="AT17" s="242">
        <f t="shared" si="4"/>
        <v>368650</v>
      </c>
      <c r="AU17" s="243">
        <f t="shared" si="5"/>
        <v>16548</v>
      </c>
    </row>
    <row r="18" spans="1:50">
      <c r="A18" s="195" t="s">
        <v>122</v>
      </c>
      <c r="B18" s="185" t="s">
        <v>147</v>
      </c>
      <c r="C18" s="232">
        <f>[4]Programs!BY29</f>
        <v>51800</v>
      </c>
      <c r="D18" s="233"/>
      <c r="E18" s="233"/>
      <c r="F18" s="234">
        <f>[4]Programs!BZ29</f>
        <v>22200.000000000004</v>
      </c>
      <c r="G18" s="234">
        <f>[4]Programs!CA29</f>
        <v>0</v>
      </c>
      <c r="H18" s="233"/>
      <c r="I18" s="233"/>
      <c r="J18" s="236">
        <f>[4]Programs!BU29</f>
        <v>0</v>
      </c>
      <c r="K18" s="237"/>
      <c r="L18" s="237"/>
      <c r="M18" s="236">
        <f>[4]Programs!BV29</f>
        <v>0</v>
      </c>
      <c r="N18" s="236">
        <f>[4]Programs!BW29</f>
        <v>0</v>
      </c>
      <c r="O18" s="235">
        <f>[4]Programs!BX29</f>
        <v>0</v>
      </c>
      <c r="P18" s="233"/>
      <c r="Q18" s="233"/>
      <c r="R18" s="236">
        <f>[4]Programs!BM29</f>
        <v>44933.719600000004</v>
      </c>
      <c r="S18" s="236">
        <f>[4]Programs!BN29</f>
        <v>19257.308400000005</v>
      </c>
      <c r="T18" s="237"/>
      <c r="U18" s="237"/>
      <c r="V18" s="236">
        <f>[4]Programs!BO29</f>
        <v>0</v>
      </c>
      <c r="W18" s="235">
        <f>[4]Programs!BP29</f>
        <v>0</v>
      </c>
      <c r="X18" s="233"/>
      <c r="Y18" s="233"/>
      <c r="Z18" s="236">
        <f t="shared" si="0"/>
        <v>74000</v>
      </c>
      <c r="AA18" s="236">
        <f t="shared" si="1"/>
        <v>0</v>
      </c>
      <c r="AB18" s="238">
        <f t="shared" si="2"/>
        <v>64191.028000000006</v>
      </c>
      <c r="AC18" s="236">
        <f t="shared" si="3"/>
        <v>138191.02799999999</v>
      </c>
      <c r="AD18" s="203">
        <f>[4]Programs!AY29</f>
        <v>622475</v>
      </c>
      <c r="AE18" s="204">
        <f>[4]Programs!AZ29</f>
        <v>266775.00000000006</v>
      </c>
      <c r="AF18" s="230"/>
      <c r="AG18" s="230"/>
      <c r="AH18" s="204">
        <f>[4]Programs!BA29</f>
        <v>0</v>
      </c>
      <c r="AI18" s="205">
        <f>[4]Programs!BB29</f>
        <v>0</v>
      </c>
      <c r="AJ18" s="230"/>
      <c r="AK18" s="230"/>
      <c r="AL18" s="186"/>
      <c r="AM18" s="186"/>
      <c r="AN18" s="195" t="s">
        <v>122</v>
      </c>
      <c r="AO18" s="185" t="s">
        <v>147</v>
      </c>
      <c r="AP18" s="239">
        <f t="shared" si="6"/>
        <v>74000</v>
      </c>
      <c r="AQ18" s="240">
        <f t="shared" si="6"/>
        <v>0</v>
      </c>
      <c r="AR18" s="240">
        <f t="shared" si="6"/>
        <v>64191.028000000006</v>
      </c>
      <c r="AS18" s="241">
        <f t="shared" si="6"/>
        <v>138191.02799999999</v>
      </c>
      <c r="AT18" s="242">
        <f t="shared" si="4"/>
        <v>889250</v>
      </c>
      <c r="AU18" s="243">
        <f t="shared" si="5"/>
        <v>0</v>
      </c>
    </row>
    <row r="19" spans="1:50">
      <c r="A19" s="195" t="s">
        <v>153</v>
      </c>
      <c r="B19" s="185" t="s">
        <v>147</v>
      </c>
      <c r="C19" s="232">
        <f>[4]Programs!BY30</f>
        <v>575645</v>
      </c>
      <c r="D19" s="233"/>
      <c r="E19" s="233"/>
      <c r="F19" s="234">
        <f>[4]Programs!BZ30</f>
        <v>246705.00000000003</v>
      </c>
      <c r="G19" s="234">
        <f>[4]Programs!CA30</f>
        <v>817040</v>
      </c>
      <c r="H19" s="233"/>
      <c r="I19" s="233"/>
      <c r="J19" s="236">
        <f>[4]Programs!BU30</f>
        <v>0</v>
      </c>
      <c r="K19" s="237"/>
      <c r="L19" s="237"/>
      <c r="M19" s="236">
        <f>[4]Programs!BV30</f>
        <v>0</v>
      </c>
      <c r="N19" s="236">
        <f>[4]Programs!BW30</f>
        <v>0</v>
      </c>
      <c r="O19" s="235">
        <f>[4]Programs!BX30</f>
        <v>0</v>
      </c>
      <c r="P19" s="233"/>
      <c r="Q19" s="233"/>
      <c r="R19" s="236">
        <f>[4]Programs!BM30</f>
        <v>23890.019743082677</v>
      </c>
      <c r="S19" s="236">
        <f>[4]Programs!BN30</f>
        <v>10238.579889892579</v>
      </c>
      <c r="T19" s="237"/>
      <c r="U19" s="237"/>
      <c r="V19" s="236">
        <f>[4]Programs!BO30</f>
        <v>21043.699856917312</v>
      </c>
      <c r="W19" s="235">
        <f>[4]Programs!BP30</f>
        <v>9018.7285101074231</v>
      </c>
      <c r="X19" s="233"/>
      <c r="Y19" s="233"/>
      <c r="Z19" s="236">
        <f t="shared" si="0"/>
        <v>1639390</v>
      </c>
      <c r="AA19" s="236">
        <f t="shared" si="1"/>
        <v>0</v>
      </c>
      <c r="AB19" s="238">
        <f t="shared" si="2"/>
        <v>64191.027999999991</v>
      </c>
      <c r="AC19" s="236">
        <f t="shared" si="3"/>
        <v>1703581.0279999999</v>
      </c>
      <c r="AD19" s="203">
        <f>[4]Programs!AY30</f>
        <v>4232511.5</v>
      </c>
      <c r="AE19" s="204">
        <f>[4]Programs!AZ30</f>
        <v>1813933.5000000002</v>
      </c>
      <c r="AF19" s="230"/>
      <c r="AG19" s="230"/>
      <c r="AH19" s="204">
        <f>[4]Programs!BA30</f>
        <v>251239.79999999996</v>
      </c>
      <c r="AI19" s="205">
        <f>[4]Programs!BB30</f>
        <v>107674.20000000001</v>
      </c>
      <c r="AJ19" s="230"/>
      <c r="AK19" s="230"/>
      <c r="AL19" s="186"/>
      <c r="AM19" s="186"/>
      <c r="AN19" s="195" t="s">
        <v>153</v>
      </c>
      <c r="AO19" s="185" t="s">
        <v>147</v>
      </c>
      <c r="AP19" s="239">
        <f t="shared" si="6"/>
        <v>1639390</v>
      </c>
      <c r="AQ19" s="240">
        <f t="shared" si="6"/>
        <v>0</v>
      </c>
      <c r="AR19" s="240">
        <f t="shared" si="6"/>
        <v>64191.027999999991</v>
      </c>
      <c r="AS19" s="241">
        <f t="shared" si="6"/>
        <v>1703581.0279999999</v>
      </c>
      <c r="AT19" s="242">
        <f t="shared" si="4"/>
        <v>6046445</v>
      </c>
      <c r="AU19" s="243">
        <f t="shared" si="5"/>
        <v>358914</v>
      </c>
    </row>
    <row r="20" spans="1:50">
      <c r="A20" s="195" t="s">
        <v>154</v>
      </c>
      <c r="B20" s="185" t="s">
        <v>147</v>
      </c>
      <c r="C20" s="232">
        <f>[4]Programs!BY31</f>
        <v>125999.99999999999</v>
      </c>
      <c r="D20" s="233"/>
      <c r="E20" s="233"/>
      <c r="F20" s="234">
        <f>[4]Programs!BZ31</f>
        <v>54000.000000000007</v>
      </c>
      <c r="G20" s="234">
        <f>[4]Programs!CA31</f>
        <v>0</v>
      </c>
      <c r="H20" s="233"/>
      <c r="I20" s="233"/>
      <c r="J20" s="236">
        <f>[4]Programs!BU31</f>
        <v>15749.999999999998</v>
      </c>
      <c r="K20" s="237"/>
      <c r="L20" s="237"/>
      <c r="M20" s="236">
        <f>[4]Programs!BV31</f>
        <v>6750.0000000000009</v>
      </c>
      <c r="N20" s="236">
        <f>[4]Programs!BW31</f>
        <v>0</v>
      </c>
      <c r="O20" s="235">
        <f>[4]Programs!BX31</f>
        <v>0</v>
      </c>
      <c r="P20" s="233"/>
      <c r="Q20" s="233"/>
      <c r="R20" s="236">
        <f>[4]Programs!BM31</f>
        <v>0</v>
      </c>
      <c r="S20" s="236">
        <f>[4]Programs!BN31</f>
        <v>0</v>
      </c>
      <c r="T20" s="237"/>
      <c r="U20" s="237"/>
      <c r="V20" s="236">
        <f>[4]Programs!BO31</f>
        <v>0</v>
      </c>
      <c r="W20" s="235">
        <f>[4]Programs!BP31</f>
        <v>0</v>
      </c>
      <c r="X20" s="233"/>
      <c r="Y20" s="233"/>
      <c r="Z20" s="236">
        <f t="shared" si="0"/>
        <v>180000</v>
      </c>
      <c r="AA20" s="236">
        <f t="shared" si="1"/>
        <v>22500</v>
      </c>
      <c r="AB20" s="238">
        <f t="shared" si="2"/>
        <v>0</v>
      </c>
      <c r="AC20" s="236">
        <f t="shared" si="3"/>
        <v>202500</v>
      </c>
      <c r="AD20" s="203">
        <f>[4]Programs!AY31</f>
        <v>1071000</v>
      </c>
      <c r="AE20" s="204">
        <f>[4]Programs!AZ31</f>
        <v>459000.00000000006</v>
      </c>
      <c r="AF20" s="230"/>
      <c r="AG20" s="230"/>
      <c r="AH20" s="204">
        <f>[4]Programs!BA31</f>
        <v>0</v>
      </c>
      <c r="AI20" s="205">
        <f>[4]Programs!BB31</f>
        <v>0</v>
      </c>
      <c r="AJ20" s="230"/>
      <c r="AK20" s="230"/>
      <c r="AL20" s="186"/>
      <c r="AM20" s="186"/>
      <c r="AN20" s="195" t="s">
        <v>154</v>
      </c>
      <c r="AO20" s="185" t="s">
        <v>147</v>
      </c>
      <c r="AP20" s="239">
        <f t="shared" si="6"/>
        <v>180000</v>
      </c>
      <c r="AQ20" s="240">
        <f t="shared" si="6"/>
        <v>22500</v>
      </c>
      <c r="AR20" s="240">
        <f t="shared" si="6"/>
        <v>0</v>
      </c>
      <c r="AS20" s="241">
        <f t="shared" si="6"/>
        <v>202500</v>
      </c>
      <c r="AT20" s="242">
        <f t="shared" si="4"/>
        <v>1530000</v>
      </c>
      <c r="AU20" s="243">
        <f t="shared" si="5"/>
        <v>0</v>
      </c>
    </row>
    <row r="21" spans="1:50">
      <c r="A21" s="195" t="s">
        <v>155</v>
      </c>
      <c r="B21" s="185" t="s">
        <v>147</v>
      </c>
      <c r="C21" s="232">
        <f>[4]Programs!BY32</f>
        <v>52500</v>
      </c>
      <c r="D21" s="233"/>
      <c r="E21" s="233"/>
      <c r="F21" s="234">
        <f>[4]Programs!BZ32</f>
        <v>22500.000000000004</v>
      </c>
      <c r="G21" s="234">
        <f>[4]Programs!CA32</f>
        <v>0</v>
      </c>
      <c r="H21" s="233"/>
      <c r="I21" s="233"/>
      <c r="J21" s="236">
        <f>[4]Programs!BU32</f>
        <v>192500</v>
      </c>
      <c r="K21" s="237"/>
      <c r="L21" s="237"/>
      <c r="M21" s="236">
        <f>[4]Programs!BV32</f>
        <v>82500.000000000015</v>
      </c>
      <c r="N21" s="236">
        <f>[4]Programs!BW32</f>
        <v>0</v>
      </c>
      <c r="O21" s="235">
        <f>[4]Programs!BX32</f>
        <v>0</v>
      </c>
      <c r="P21" s="233"/>
      <c r="Q21" s="233"/>
      <c r="R21" s="236">
        <f>[4]Programs!BM32</f>
        <v>0</v>
      </c>
      <c r="S21" s="236">
        <f>[4]Programs!BN32</f>
        <v>0</v>
      </c>
      <c r="T21" s="237"/>
      <c r="U21" s="237"/>
      <c r="V21" s="236">
        <f>[4]Programs!BO32</f>
        <v>0</v>
      </c>
      <c r="W21" s="235">
        <f>[4]Programs!BP32</f>
        <v>0</v>
      </c>
      <c r="X21" s="233"/>
      <c r="Y21" s="233"/>
      <c r="Z21" s="236">
        <f t="shared" si="0"/>
        <v>75000</v>
      </c>
      <c r="AA21" s="236">
        <f t="shared" si="1"/>
        <v>275000</v>
      </c>
      <c r="AB21" s="238">
        <f t="shared" si="2"/>
        <v>0</v>
      </c>
      <c r="AC21" s="236">
        <f t="shared" si="3"/>
        <v>350000</v>
      </c>
      <c r="AD21" s="203">
        <f>[4]Programs!AY32</f>
        <v>1013249.9999999999</v>
      </c>
      <c r="AE21" s="204">
        <f>[4]Programs!AZ32</f>
        <v>434250.00000000006</v>
      </c>
      <c r="AF21" s="230"/>
      <c r="AG21" s="230"/>
      <c r="AH21" s="204">
        <f>[4]Programs!BA32</f>
        <v>0</v>
      </c>
      <c r="AI21" s="205">
        <f>[4]Programs!BB32</f>
        <v>0</v>
      </c>
      <c r="AJ21" s="230"/>
      <c r="AK21" s="230"/>
      <c r="AL21" s="186"/>
      <c r="AM21" s="186"/>
      <c r="AN21" s="195" t="s">
        <v>155</v>
      </c>
      <c r="AO21" s="185" t="s">
        <v>147</v>
      </c>
      <c r="AP21" s="239">
        <f t="shared" si="6"/>
        <v>75000</v>
      </c>
      <c r="AQ21" s="240">
        <f t="shared" si="6"/>
        <v>275000</v>
      </c>
      <c r="AR21" s="240">
        <f t="shared" si="6"/>
        <v>0</v>
      </c>
      <c r="AS21" s="241">
        <f t="shared" si="6"/>
        <v>350000</v>
      </c>
      <c r="AT21" s="242">
        <f t="shared" si="4"/>
        <v>1447500</v>
      </c>
      <c r="AU21" s="243">
        <f t="shared" si="5"/>
        <v>0</v>
      </c>
    </row>
    <row r="22" spans="1:50">
      <c r="A22" s="195" t="s">
        <v>156</v>
      </c>
      <c r="B22" s="185" t="s">
        <v>147</v>
      </c>
      <c r="C22" s="232">
        <f>[4]Programs!BY33</f>
        <v>418591.54757048894</v>
      </c>
      <c r="D22" s="233"/>
      <c r="E22" s="233"/>
      <c r="F22" s="234">
        <f>[4]Programs!BZ33</f>
        <v>179396.3775302096</v>
      </c>
      <c r="G22" s="234">
        <f>[4]Programs!CA33</f>
        <v>767365.95242951112</v>
      </c>
      <c r="H22" s="233"/>
      <c r="I22" s="233"/>
      <c r="J22" s="236">
        <f>[4]Programs!BU33</f>
        <v>0</v>
      </c>
      <c r="K22" s="237"/>
      <c r="L22" s="237"/>
      <c r="M22" s="236">
        <f>[4]Programs!BV33</f>
        <v>0</v>
      </c>
      <c r="N22" s="236">
        <f>[4]Programs!BW33</f>
        <v>0</v>
      </c>
      <c r="O22" s="235">
        <f>[4]Programs!BX33</f>
        <v>0</v>
      </c>
      <c r="P22" s="233"/>
      <c r="Q22" s="233"/>
      <c r="R22" s="236">
        <f>[4]Programs!BM33</f>
        <v>15464.95978509389</v>
      </c>
      <c r="S22" s="236">
        <f>[4]Programs!BN33</f>
        <v>6627.8399078973835</v>
      </c>
      <c r="T22" s="237"/>
      <c r="U22" s="237"/>
      <c r="V22" s="236">
        <f>[4]Programs!BO33</f>
        <v>13806.511814906113</v>
      </c>
      <c r="W22" s="235">
        <f>[4]Programs!BP33</f>
        <v>5917.0764921026193</v>
      </c>
      <c r="X22" s="233"/>
      <c r="Y22" s="233"/>
      <c r="Z22" s="236">
        <f t="shared" si="0"/>
        <v>1365353.8775302097</v>
      </c>
      <c r="AA22" s="236">
        <f t="shared" si="1"/>
        <v>0</v>
      </c>
      <c r="AB22" s="238">
        <f t="shared" si="2"/>
        <v>41816.388000000006</v>
      </c>
      <c r="AC22" s="236">
        <f t="shared" si="3"/>
        <v>1407170.2655302098</v>
      </c>
      <c r="AD22" s="203">
        <f>[4]Programs!AY33</f>
        <v>2912844.9</v>
      </c>
      <c r="AE22" s="204">
        <f>[4]Programs!AZ33</f>
        <v>1248362.1000000001</v>
      </c>
      <c r="AF22" s="230"/>
      <c r="AG22" s="230"/>
      <c r="AH22" s="204">
        <f>[4]Programs!BA33</f>
        <v>302505</v>
      </c>
      <c r="AI22" s="205">
        <f>[4]Programs!BB33</f>
        <v>129645</v>
      </c>
      <c r="AJ22" s="230"/>
      <c r="AK22" s="230"/>
      <c r="AL22" s="186"/>
      <c r="AM22" s="186"/>
      <c r="AN22" s="195" t="s">
        <v>156</v>
      </c>
      <c r="AO22" s="185" t="s">
        <v>147</v>
      </c>
      <c r="AP22" s="239">
        <f t="shared" si="6"/>
        <v>1365353.8775302097</v>
      </c>
      <c r="AQ22" s="240">
        <f t="shared" si="6"/>
        <v>0</v>
      </c>
      <c r="AR22" s="240">
        <f t="shared" si="6"/>
        <v>41816.388000000006</v>
      </c>
      <c r="AS22" s="241">
        <f t="shared" si="6"/>
        <v>1407170.2655302098</v>
      </c>
      <c r="AT22" s="242">
        <f t="shared" si="4"/>
        <v>4161207</v>
      </c>
      <c r="AU22" s="243">
        <f t="shared" si="5"/>
        <v>432150</v>
      </c>
    </row>
    <row r="23" spans="1:50">
      <c r="A23" s="195" t="s">
        <v>157</v>
      </c>
      <c r="B23" s="185" t="s">
        <v>147</v>
      </c>
      <c r="C23" s="232">
        <f>[4]Programs!BY34</f>
        <v>17710</v>
      </c>
      <c r="D23" s="233"/>
      <c r="E23" s="233"/>
      <c r="F23" s="234">
        <f>[4]Programs!BZ34</f>
        <v>7590.0000000000009</v>
      </c>
      <c r="G23" s="234">
        <f>[4]Programs!CA34</f>
        <v>15190</v>
      </c>
      <c r="H23" s="233"/>
      <c r="I23" s="233"/>
      <c r="J23" s="236">
        <f>[4]Programs!BU34</f>
        <v>0</v>
      </c>
      <c r="K23" s="237"/>
      <c r="L23" s="237"/>
      <c r="M23" s="236">
        <f>[4]Programs!BV34</f>
        <v>0</v>
      </c>
      <c r="N23" s="236">
        <f>[4]Programs!BW34</f>
        <v>0</v>
      </c>
      <c r="O23" s="235">
        <f>[4]Programs!BX34</f>
        <v>0</v>
      </c>
      <c r="P23" s="233"/>
      <c r="Q23" s="233"/>
      <c r="R23" s="236">
        <f>[4]Programs!BM34</f>
        <v>18640.378790459774</v>
      </c>
      <c r="S23" s="236">
        <f>[4]Programs!BN34</f>
        <v>7988.7337673399043</v>
      </c>
      <c r="T23" s="237"/>
      <c r="U23" s="237"/>
      <c r="V23" s="236">
        <f>[4]Programs!BO34</f>
        <v>10631.092809540231</v>
      </c>
      <c r="W23" s="235">
        <f>[4]Programs!BP34</f>
        <v>4556.1826326600994</v>
      </c>
      <c r="X23" s="233"/>
      <c r="Y23" s="233"/>
      <c r="Z23" s="236">
        <f t="shared" si="0"/>
        <v>40490</v>
      </c>
      <c r="AA23" s="236">
        <f t="shared" si="1"/>
        <v>0</v>
      </c>
      <c r="AB23" s="238">
        <f t="shared" si="2"/>
        <v>41816.388000000006</v>
      </c>
      <c r="AC23" s="236">
        <f t="shared" si="3"/>
        <v>82306.388000000006</v>
      </c>
      <c r="AD23" s="203">
        <f>[4]Programs!AY34</f>
        <v>83237</v>
      </c>
      <c r="AE23" s="204">
        <f>[4]Programs!AZ34</f>
        <v>35673.000000000007</v>
      </c>
      <c r="AF23" s="230"/>
      <c r="AG23" s="230"/>
      <c r="AH23" s="204">
        <f>[4]Programs!BA34</f>
        <v>5027.3999999999996</v>
      </c>
      <c r="AI23" s="205">
        <f>[4]Programs!BB34</f>
        <v>2154.6000000000004</v>
      </c>
      <c r="AJ23" s="230"/>
      <c r="AK23" s="230"/>
      <c r="AL23" s="186"/>
      <c r="AM23" s="186"/>
      <c r="AN23" s="195" t="s">
        <v>157</v>
      </c>
      <c r="AO23" s="185" t="s">
        <v>147</v>
      </c>
      <c r="AP23" s="239">
        <f t="shared" si="6"/>
        <v>40490</v>
      </c>
      <c r="AQ23" s="240">
        <f t="shared" si="6"/>
        <v>0</v>
      </c>
      <c r="AR23" s="240">
        <f t="shared" si="6"/>
        <v>41816.388000000006</v>
      </c>
      <c r="AS23" s="241">
        <f t="shared" si="6"/>
        <v>82306.388000000006</v>
      </c>
      <c r="AT23" s="242">
        <f t="shared" si="4"/>
        <v>118910</v>
      </c>
      <c r="AU23" s="243">
        <f t="shared" si="5"/>
        <v>7182</v>
      </c>
    </row>
    <row r="24" spans="1:50">
      <c r="A24" s="195" t="s">
        <v>158</v>
      </c>
      <c r="B24" s="185" t="s">
        <v>147</v>
      </c>
      <c r="C24" s="232">
        <f>[4]Programs!BY39</f>
        <v>1260</v>
      </c>
      <c r="D24" s="233"/>
      <c r="E24" s="233"/>
      <c r="F24" s="234">
        <f>[4]Programs!BZ39</f>
        <v>540.00000000000011</v>
      </c>
      <c r="G24" s="234">
        <f>[4]Programs!CA39</f>
        <v>0</v>
      </c>
      <c r="H24" s="233"/>
      <c r="I24" s="233"/>
      <c r="J24" s="236">
        <f>[4]Programs!BU39</f>
        <v>0</v>
      </c>
      <c r="K24" s="237"/>
      <c r="L24" s="237"/>
      <c r="M24" s="236">
        <f>[4]Programs!BV39</f>
        <v>0</v>
      </c>
      <c r="N24" s="236">
        <f>[4]Programs!BW39</f>
        <v>0</v>
      </c>
      <c r="O24" s="235">
        <f>[4]Programs!BX39</f>
        <v>0</v>
      </c>
      <c r="P24" s="233"/>
      <c r="Q24" s="233"/>
      <c r="R24" s="236">
        <f>[4]Programs!BM39</f>
        <v>0</v>
      </c>
      <c r="S24" s="236">
        <f>[4]Programs!BN39</f>
        <v>0</v>
      </c>
      <c r="T24" s="237"/>
      <c r="U24" s="237"/>
      <c r="V24" s="236">
        <f>[4]Programs!BO39</f>
        <v>0</v>
      </c>
      <c r="W24" s="235">
        <f>[4]Programs!BP39</f>
        <v>0</v>
      </c>
      <c r="X24" s="233"/>
      <c r="Y24" s="233"/>
      <c r="Z24" s="236">
        <f t="shared" si="0"/>
        <v>1800</v>
      </c>
      <c r="AA24" s="236">
        <f t="shared" si="1"/>
        <v>0</v>
      </c>
      <c r="AB24" s="238">
        <f t="shared" si="2"/>
        <v>0</v>
      </c>
      <c r="AC24" s="236">
        <f t="shared" si="3"/>
        <v>1800</v>
      </c>
      <c r="AD24" s="203">
        <f>[4]Programs!AY39</f>
        <v>1461.6</v>
      </c>
      <c r="AE24" s="204">
        <f>[4]Programs!AZ39</f>
        <v>626.40000000000009</v>
      </c>
      <c r="AF24" s="230"/>
      <c r="AG24" s="230"/>
      <c r="AH24" s="204">
        <f>[4]Programs!BA39</f>
        <v>0</v>
      </c>
      <c r="AI24" s="205">
        <f>[4]Programs!BB39</f>
        <v>0</v>
      </c>
      <c r="AJ24" s="230"/>
      <c r="AK24" s="230"/>
      <c r="AL24" s="186"/>
      <c r="AM24" s="186"/>
      <c r="AN24" s="195" t="s">
        <v>158</v>
      </c>
      <c r="AO24" s="185" t="s">
        <v>147</v>
      </c>
      <c r="AP24" s="239">
        <f t="shared" si="6"/>
        <v>1800</v>
      </c>
      <c r="AQ24" s="240">
        <f t="shared" si="6"/>
        <v>0</v>
      </c>
      <c r="AR24" s="240">
        <f t="shared" si="6"/>
        <v>0</v>
      </c>
      <c r="AS24" s="241">
        <f t="shared" si="6"/>
        <v>1800</v>
      </c>
      <c r="AT24" s="242">
        <f t="shared" si="4"/>
        <v>2088</v>
      </c>
      <c r="AU24" s="243">
        <f t="shared" si="5"/>
        <v>0</v>
      </c>
    </row>
    <row r="25" spans="1:50">
      <c r="A25" s="244" t="s">
        <v>159</v>
      </c>
      <c r="B25" s="185" t="s">
        <v>147</v>
      </c>
      <c r="C25" s="232">
        <f>[4]Programs!BY40</f>
        <v>0</v>
      </c>
      <c r="D25" s="233"/>
      <c r="E25" s="233"/>
      <c r="F25" s="234">
        <f>[4]Programs!BZ40</f>
        <v>0</v>
      </c>
      <c r="G25" s="234">
        <f>[4]Programs!CA40</f>
        <v>0</v>
      </c>
      <c r="H25" s="233"/>
      <c r="I25" s="233"/>
      <c r="J25" s="236">
        <f>[4]Programs!BU40</f>
        <v>0</v>
      </c>
      <c r="K25" s="237"/>
      <c r="L25" s="237"/>
      <c r="M25" s="236">
        <f>[4]Programs!BV40</f>
        <v>0</v>
      </c>
      <c r="N25" s="236">
        <f>[4]Programs!BW40</f>
        <v>0</v>
      </c>
      <c r="O25" s="235">
        <f>[4]Programs!BX40</f>
        <v>0</v>
      </c>
      <c r="P25" s="233"/>
      <c r="Q25" s="233"/>
      <c r="R25" s="236">
        <f>[4]Programs!BM40</f>
        <v>0</v>
      </c>
      <c r="S25" s="236">
        <f>[4]Programs!BN40</f>
        <v>0</v>
      </c>
      <c r="T25" s="237"/>
      <c r="U25" s="237"/>
      <c r="V25" s="236">
        <f>[4]Programs!BO40</f>
        <v>0</v>
      </c>
      <c r="W25" s="235">
        <f>[4]Programs!BP40</f>
        <v>0</v>
      </c>
      <c r="X25" s="233"/>
      <c r="Y25" s="233"/>
      <c r="Z25" s="236">
        <f t="shared" si="0"/>
        <v>0</v>
      </c>
      <c r="AA25" s="236">
        <f t="shared" si="1"/>
        <v>0</v>
      </c>
      <c r="AB25" s="238">
        <f t="shared" si="2"/>
        <v>0</v>
      </c>
      <c r="AC25" s="236">
        <f t="shared" si="3"/>
        <v>0</v>
      </c>
      <c r="AD25" s="203">
        <f>[4]Programs!AY40</f>
        <v>0</v>
      </c>
      <c r="AE25" s="204">
        <f>[4]Programs!AZ40</f>
        <v>0</v>
      </c>
      <c r="AF25" s="230"/>
      <c r="AG25" s="230"/>
      <c r="AH25" s="204">
        <f>[4]Programs!BA40</f>
        <v>0</v>
      </c>
      <c r="AI25" s="205">
        <f>[4]Programs!BB40</f>
        <v>0</v>
      </c>
      <c r="AJ25" s="230"/>
      <c r="AK25" s="230"/>
      <c r="AL25" s="186"/>
      <c r="AM25" s="186"/>
      <c r="AN25" s="244" t="s">
        <v>159</v>
      </c>
      <c r="AO25" s="185" t="s">
        <v>147</v>
      </c>
      <c r="AP25" s="239">
        <f t="shared" si="6"/>
        <v>0</v>
      </c>
      <c r="AQ25" s="240">
        <f t="shared" si="6"/>
        <v>0</v>
      </c>
      <c r="AR25" s="240">
        <f t="shared" si="6"/>
        <v>0</v>
      </c>
      <c r="AS25" s="241">
        <f t="shared" si="6"/>
        <v>0</v>
      </c>
      <c r="AT25" s="242">
        <f t="shared" si="4"/>
        <v>0</v>
      </c>
      <c r="AU25" s="243">
        <f t="shared" si="5"/>
        <v>0</v>
      </c>
    </row>
    <row r="26" spans="1:50" ht="10.8" thickBot="1">
      <c r="A26" s="195" t="s">
        <v>160</v>
      </c>
      <c r="B26" s="185" t="s">
        <v>147</v>
      </c>
      <c r="C26" s="232">
        <f>[4]Programs!BY45</f>
        <v>0</v>
      </c>
      <c r="D26" s="233"/>
      <c r="E26" s="233"/>
      <c r="F26" s="234">
        <f>[4]Programs!BZ45</f>
        <v>0</v>
      </c>
      <c r="G26" s="234">
        <f>[4]Programs!CA45</f>
        <v>0</v>
      </c>
      <c r="H26" s="233"/>
      <c r="I26" s="233"/>
      <c r="J26" s="236">
        <f>[4]Programs!BU45</f>
        <v>21232.972999612131</v>
      </c>
      <c r="K26" s="237"/>
      <c r="L26" s="237"/>
      <c r="M26" s="236">
        <f>[4]Programs!BV45</f>
        <v>0</v>
      </c>
      <c r="N26" s="236">
        <f>[4]Programs!BW45</f>
        <v>14627.02700038787</v>
      </c>
      <c r="O26" s="235">
        <f>[4]Programs!BX45</f>
        <v>0</v>
      </c>
      <c r="P26" s="233"/>
      <c r="Q26" s="233"/>
      <c r="R26" s="236">
        <f>[4]Programs!BM45</f>
        <v>121479.17463603083</v>
      </c>
      <c r="S26" s="236">
        <f>[4]Programs!BN45</f>
        <v>0</v>
      </c>
      <c r="T26" s="237"/>
      <c r="U26" s="237"/>
      <c r="V26" s="236">
        <f>[4]Programs!BO45</f>
        <v>36503.925363969167</v>
      </c>
      <c r="W26" s="235">
        <f>[4]Programs!BP45</f>
        <v>0</v>
      </c>
      <c r="X26" s="233"/>
      <c r="Y26" s="233"/>
      <c r="Z26" s="236">
        <f t="shared" si="0"/>
        <v>0</v>
      </c>
      <c r="AA26" s="236">
        <f t="shared" si="1"/>
        <v>35860</v>
      </c>
      <c r="AB26" s="238">
        <f t="shared" si="2"/>
        <v>157983.1</v>
      </c>
      <c r="AC26" s="236">
        <f t="shared" si="3"/>
        <v>193843.1</v>
      </c>
      <c r="AD26" s="203">
        <f>[4]Programs!AY45</f>
        <v>599116.37071491347</v>
      </c>
      <c r="AE26" s="204">
        <f>[4]Programs!AZ45</f>
        <v>0</v>
      </c>
      <c r="AF26" s="230"/>
      <c r="AG26" s="230"/>
      <c r="AH26" s="204">
        <f>[4]Programs!BA45</f>
        <v>15210.999999999998</v>
      </c>
      <c r="AI26" s="205">
        <f>[4]Programs!BB45</f>
        <v>0</v>
      </c>
      <c r="AJ26" s="230"/>
      <c r="AK26" s="230"/>
      <c r="AL26" s="186"/>
      <c r="AM26" s="186"/>
      <c r="AN26" s="245" t="s">
        <v>160</v>
      </c>
      <c r="AO26" s="246" t="s">
        <v>147</v>
      </c>
      <c r="AP26" s="247">
        <f t="shared" si="6"/>
        <v>0</v>
      </c>
      <c r="AQ26" s="248">
        <f t="shared" si="6"/>
        <v>35860</v>
      </c>
      <c r="AR26" s="248">
        <f t="shared" si="6"/>
        <v>157983.1</v>
      </c>
      <c r="AS26" s="249">
        <f t="shared" si="6"/>
        <v>193843.1</v>
      </c>
      <c r="AT26" s="250">
        <f t="shared" si="4"/>
        <v>599116.37071491347</v>
      </c>
      <c r="AU26" s="251">
        <f t="shared" si="5"/>
        <v>15210.999999999998</v>
      </c>
    </row>
    <row r="27" spans="1:50" ht="10.8" thickTop="1">
      <c r="A27" s="252" t="s">
        <v>161</v>
      </c>
      <c r="C27" s="253">
        <f t="shared" ref="C27:AI27" si="7">SUM(C11:C26)</f>
        <v>1718520.5982413711</v>
      </c>
      <c r="D27" s="254"/>
      <c r="E27" s="254"/>
      <c r="F27" s="255">
        <f t="shared" si="7"/>
        <v>736508.82781773061</v>
      </c>
      <c r="G27" s="255">
        <f t="shared" si="7"/>
        <v>1771742.4017586289</v>
      </c>
      <c r="H27" s="254"/>
      <c r="I27" s="254"/>
      <c r="J27" s="253">
        <f t="shared" si="7"/>
        <v>229482.97299961213</v>
      </c>
      <c r="K27" s="254"/>
      <c r="L27" s="254"/>
      <c r="M27" s="255">
        <f t="shared" si="7"/>
        <v>89250.000000000015</v>
      </c>
      <c r="N27" s="255">
        <f t="shared" si="7"/>
        <v>14627.02700038787</v>
      </c>
      <c r="O27" s="256">
        <f t="shared" si="7"/>
        <v>0</v>
      </c>
      <c r="P27" s="254"/>
      <c r="Q27" s="254"/>
      <c r="R27" s="253">
        <f t="shared" si="7"/>
        <v>324463.73346029053</v>
      </c>
      <c r="S27" s="255">
        <f t="shared" si="7"/>
        <v>86993.382353254172</v>
      </c>
      <c r="T27" s="254"/>
      <c r="U27" s="254"/>
      <c r="V27" s="255">
        <f t="shared" si="7"/>
        <v>100179.72133970947</v>
      </c>
      <c r="W27" s="256">
        <f t="shared" si="7"/>
        <v>27289.626846745843</v>
      </c>
      <c r="X27" s="254"/>
      <c r="Y27" s="254"/>
      <c r="Z27" s="253">
        <f t="shared" si="7"/>
        <v>4226771.8278177306</v>
      </c>
      <c r="AA27" s="255">
        <f t="shared" si="7"/>
        <v>333360</v>
      </c>
      <c r="AB27" s="255">
        <f t="shared" si="7"/>
        <v>538926.46400000004</v>
      </c>
      <c r="AC27" s="257">
        <f t="shared" si="7"/>
        <v>5099058.2918177303</v>
      </c>
      <c r="AD27" s="258">
        <f t="shared" si="7"/>
        <v>13076619.870714914</v>
      </c>
      <c r="AE27" s="259">
        <f t="shared" si="7"/>
        <v>5347501.5000000009</v>
      </c>
      <c r="AF27" s="260"/>
      <c r="AG27" s="260"/>
      <c r="AH27" s="259">
        <f t="shared" si="7"/>
        <v>599817.4</v>
      </c>
      <c r="AI27" s="261">
        <f t="shared" si="7"/>
        <v>250545.6</v>
      </c>
      <c r="AJ27" s="260"/>
      <c r="AK27" s="260"/>
      <c r="AL27" s="186"/>
      <c r="AM27" s="186"/>
      <c r="AN27" s="252" t="s">
        <v>161</v>
      </c>
      <c r="AO27" s="185"/>
      <c r="AP27" s="262">
        <f>Z27</f>
        <v>4226771.8278177306</v>
      </c>
      <c r="AQ27" s="263">
        <f t="shared" si="6"/>
        <v>333360</v>
      </c>
      <c r="AR27" s="263">
        <f t="shared" si="6"/>
        <v>538926.46400000004</v>
      </c>
      <c r="AS27" s="264">
        <f t="shared" si="6"/>
        <v>5099058.2918177303</v>
      </c>
      <c r="AT27" s="265">
        <f t="shared" si="4"/>
        <v>18424121.370714914</v>
      </c>
      <c r="AU27" s="266">
        <f t="shared" si="5"/>
        <v>850363</v>
      </c>
      <c r="AW27" s="267">
        <f>AT27/(AT$27+AT$36+AT$60)</f>
        <v>0.24575185091981724</v>
      </c>
      <c r="AX27" s="267" t="e">
        <f>AU27/AU$103</f>
        <v>#DIV/0!</v>
      </c>
    </row>
    <row r="28" spans="1:50">
      <c r="A28" s="252"/>
      <c r="C28" s="225"/>
      <c r="D28" s="226"/>
      <c r="E28" s="226"/>
      <c r="F28" s="227"/>
      <c r="G28" s="227"/>
      <c r="H28" s="226"/>
      <c r="I28" s="226"/>
      <c r="K28" s="228"/>
      <c r="L28" s="228"/>
      <c r="O28" s="207"/>
      <c r="P28" s="226"/>
      <c r="Q28" s="226"/>
      <c r="T28" s="228"/>
      <c r="U28" s="228"/>
      <c r="W28" s="207"/>
      <c r="X28" s="226"/>
      <c r="Y28" s="226"/>
      <c r="AB28" s="229"/>
      <c r="AD28" s="203"/>
      <c r="AE28" s="204"/>
      <c r="AF28" s="230"/>
      <c r="AG28" s="230"/>
      <c r="AH28" s="204"/>
      <c r="AI28" s="205"/>
      <c r="AJ28" s="230"/>
      <c r="AK28" s="230"/>
      <c r="AL28" s="186"/>
      <c r="AM28" s="186"/>
      <c r="AN28" s="252"/>
      <c r="AO28" s="185"/>
      <c r="AP28" s="225"/>
      <c r="AS28" s="231"/>
      <c r="AT28" s="206"/>
      <c r="AU28" s="207"/>
    </row>
    <row r="29" spans="1:50">
      <c r="A29" s="224" t="s">
        <v>162</v>
      </c>
      <c r="C29" s="225"/>
      <c r="D29" s="226"/>
      <c r="E29" s="226"/>
      <c r="F29" s="227"/>
      <c r="G29" s="227"/>
      <c r="H29" s="226"/>
      <c r="I29" s="226"/>
      <c r="K29" s="228"/>
      <c r="L29" s="228"/>
      <c r="O29" s="207"/>
      <c r="P29" s="226"/>
      <c r="Q29" s="226"/>
      <c r="T29" s="228"/>
      <c r="U29" s="228"/>
      <c r="W29" s="207"/>
      <c r="X29" s="226"/>
      <c r="Y29" s="226"/>
      <c r="AB29" s="229"/>
      <c r="AD29" s="203"/>
      <c r="AE29" s="204"/>
      <c r="AF29" s="230"/>
      <c r="AG29" s="230"/>
      <c r="AH29" s="204"/>
      <c r="AI29" s="205"/>
      <c r="AJ29" s="230"/>
      <c r="AK29" s="230"/>
      <c r="AL29" s="186"/>
      <c r="AM29" s="186"/>
      <c r="AN29" s="224" t="s">
        <v>162</v>
      </c>
      <c r="AO29" s="185"/>
      <c r="AP29" s="225"/>
      <c r="AS29" s="231"/>
      <c r="AT29" s="206"/>
      <c r="AU29" s="207"/>
    </row>
    <row r="30" spans="1:50">
      <c r="A30" s="244" t="s">
        <v>163</v>
      </c>
      <c r="B30" s="185" t="s">
        <v>164</v>
      </c>
      <c r="C30" s="232">
        <f>[4]Programs!BY10</f>
        <v>51143.217402273651</v>
      </c>
      <c r="D30" s="233"/>
      <c r="E30" s="233"/>
      <c r="F30" s="234">
        <f>[4]Programs!BZ10</f>
        <v>17900.126090795784</v>
      </c>
      <c r="G30" s="234">
        <f>[4]Programs!CA10</f>
        <v>0</v>
      </c>
      <c r="H30" s="233"/>
      <c r="I30" s="233"/>
      <c r="J30" s="236">
        <f>[4]Programs!BU10</f>
        <v>7671.4826103410487</v>
      </c>
      <c r="K30" s="237"/>
      <c r="L30" s="237"/>
      <c r="M30" s="236">
        <f>[4]Programs!BV10</f>
        <v>2685.0189136193676</v>
      </c>
      <c r="N30" s="236">
        <f>[4]Programs!BW10</f>
        <v>0</v>
      </c>
      <c r="O30" s="235">
        <f>[4]Programs!BX10</f>
        <v>0</v>
      </c>
      <c r="P30" s="233"/>
      <c r="Q30" s="233"/>
      <c r="R30" s="236">
        <f>[4]Programs!BM10</f>
        <v>8286.9037037037033</v>
      </c>
      <c r="S30" s="236">
        <f>[4]Programs!BN10</f>
        <v>2900.4162962962969</v>
      </c>
      <c r="T30" s="237"/>
      <c r="U30" s="237"/>
      <c r="V30" s="236">
        <f>[4]Programs!BO10</f>
        <v>0</v>
      </c>
      <c r="W30" s="235">
        <f>[4]Programs!BP10</f>
        <v>0</v>
      </c>
      <c r="X30" s="233"/>
      <c r="Y30" s="233"/>
      <c r="Z30" s="236">
        <f t="shared" ref="Z30:Z35" si="8">SUM(C30:I30)</f>
        <v>69043.343493069435</v>
      </c>
      <c r="AA30" s="236">
        <f t="shared" ref="AA30:AA35" si="9">SUM(J30:O30)</f>
        <v>10356.501523960416</v>
      </c>
      <c r="AB30" s="238">
        <f t="shared" ref="AB30:AB35" si="10">SUM(R30:W30)</f>
        <v>11187.32</v>
      </c>
      <c r="AC30" s="236">
        <f t="shared" ref="AC30:AC35" si="11">SUM(Z30:AB30)</f>
        <v>90587.165017029853</v>
      </c>
      <c r="AD30" s="203">
        <f>[4]Programs!AY10</f>
        <v>7009.1847438908071</v>
      </c>
      <c r="AE30" s="204">
        <f>[4]Programs!AZ10</f>
        <v>2453.214660361783</v>
      </c>
      <c r="AF30" s="230"/>
      <c r="AG30" s="230"/>
      <c r="AH30" s="204">
        <f>[4]Programs!BA10</f>
        <v>0</v>
      </c>
      <c r="AI30" s="205">
        <f>[4]Programs!BB10</f>
        <v>0</v>
      </c>
      <c r="AJ30" s="230"/>
      <c r="AK30" s="230"/>
      <c r="AL30" s="186"/>
      <c r="AM30" s="186"/>
      <c r="AN30" s="244" t="s">
        <v>163</v>
      </c>
      <c r="AO30" s="185" t="s">
        <v>164</v>
      </c>
      <c r="AP30" s="239">
        <f>Z30</f>
        <v>69043.343493069435</v>
      </c>
      <c r="AQ30" s="240">
        <f>AA30</f>
        <v>10356.501523960416</v>
      </c>
      <c r="AR30" s="240">
        <f>AB30</f>
        <v>11187.32</v>
      </c>
      <c r="AS30" s="241">
        <f>AC30</f>
        <v>90587.165017029853</v>
      </c>
      <c r="AT30" s="242">
        <f>AD30+AE30</f>
        <v>9462.3994042525901</v>
      </c>
      <c r="AU30" s="243">
        <f>AH30+AI30</f>
        <v>0</v>
      </c>
    </row>
    <row r="31" spans="1:50">
      <c r="A31" s="244" t="s">
        <v>165</v>
      </c>
      <c r="B31" s="185" t="s">
        <v>164</v>
      </c>
      <c r="C31" s="232">
        <f>[4]Programs!BY11</f>
        <v>323755.52528126229</v>
      </c>
      <c r="D31" s="233"/>
      <c r="E31" s="233"/>
      <c r="F31" s="234">
        <f>[4]Programs!BZ11</f>
        <v>113314.43384844183</v>
      </c>
      <c r="G31" s="234">
        <f>[4]Programs!CA11</f>
        <v>0</v>
      </c>
      <c r="H31" s="233"/>
      <c r="I31" s="233"/>
      <c r="J31" s="236">
        <f>[4]Programs!BU11</f>
        <v>48563.328792189342</v>
      </c>
      <c r="K31" s="237"/>
      <c r="L31" s="237"/>
      <c r="M31" s="236">
        <f>[4]Programs!BV11</f>
        <v>16997.165077266276</v>
      </c>
      <c r="N31" s="236">
        <f>[4]Programs!BW11</f>
        <v>0</v>
      </c>
      <c r="O31" s="235">
        <f>[4]Programs!BX11</f>
        <v>0</v>
      </c>
      <c r="P31" s="233"/>
      <c r="Q31" s="233"/>
      <c r="R31" s="236">
        <f>[4]Programs!BM11</f>
        <v>8286.9037037036996</v>
      </c>
      <c r="S31" s="236">
        <f>[4]Programs!BN11</f>
        <v>2900.4162962962955</v>
      </c>
      <c r="T31" s="237"/>
      <c r="U31" s="237"/>
      <c r="V31" s="236">
        <f>[4]Programs!BO11</f>
        <v>0</v>
      </c>
      <c r="W31" s="235">
        <f>[4]Programs!BP11</f>
        <v>0</v>
      </c>
      <c r="X31" s="233"/>
      <c r="Y31" s="233"/>
      <c r="Z31" s="236">
        <f t="shared" si="8"/>
        <v>437069.9591297041</v>
      </c>
      <c r="AA31" s="236">
        <f t="shared" si="9"/>
        <v>65560.493869455619</v>
      </c>
      <c r="AB31" s="238">
        <f t="shared" si="10"/>
        <v>11187.319999999996</v>
      </c>
      <c r="AC31" s="236">
        <f t="shared" si="11"/>
        <v>513817.7729991597</v>
      </c>
      <c r="AD31" s="203">
        <f>[4]Programs!AY11</f>
        <v>801840.15651526779</v>
      </c>
      <c r="AE31" s="204">
        <f>[4]Programs!AZ11</f>
        <v>280644.05478034378</v>
      </c>
      <c r="AF31" s="230"/>
      <c r="AG31" s="230"/>
      <c r="AH31" s="204">
        <f>[4]Programs!BA11</f>
        <v>0</v>
      </c>
      <c r="AI31" s="205">
        <f>[4]Programs!BB11</f>
        <v>0</v>
      </c>
      <c r="AJ31" s="230"/>
      <c r="AK31" s="230"/>
      <c r="AL31" s="186"/>
      <c r="AM31" s="186"/>
      <c r="AN31" s="244" t="s">
        <v>165</v>
      </c>
      <c r="AO31" s="185" t="s">
        <v>164</v>
      </c>
      <c r="AP31" s="239">
        <f t="shared" ref="AP31:AS36" si="12">Z31</f>
        <v>437069.9591297041</v>
      </c>
      <c r="AQ31" s="240">
        <f t="shared" si="12"/>
        <v>65560.493869455619</v>
      </c>
      <c r="AR31" s="240">
        <f t="shared" si="12"/>
        <v>11187.319999999996</v>
      </c>
      <c r="AS31" s="241">
        <f t="shared" si="12"/>
        <v>513817.7729991597</v>
      </c>
      <c r="AT31" s="242">
        <f t="shared" ref="AT31:AT36" si="13">AD31+AE31</f>
        <v>1082484.2112956117</v>
      </c>
      <c r="AU31" s="243">
        <f t="shared" ref="AU31:AU36" si="14">AH31+AI31</f>
        <v>0</v>
      </c>
    </row>
    <row r="32" spans="1:50">
      <c r="A32" s="244" t="s">
        <v>166</v>
      </c>
      <c r="B32" s="185" t="s">
        <v>164</v>
      </c>
      <c r="C32" s="232">
        <f>[4]Programs!BY12</f>
        <v>0</v>
      </c>
      <c r="D32" s="233"/>
      <c r="E32" s="233"/>
      <c r="F32" s="234">
        <f>[4]Programs!BZ12</f>
        <v>0</v>
      </c>
      <c r="G32" s="234">
        <f>[4]Programs!CA12</f>
        <v>24999.767773680152</v>
      </c>
      <c r="H32" s="233"/>
      <c r="I32" s="233"/>
      <c r="J32" s="236">
        <f>[4]Programs!BU12</f>
        <v>0</v>
      </c>
      <c r="K32" s="237"/>
      <c r="L32" s="237"/>
      <c r="M32" s="236">
        <f>[4]Programs!BV12</f>
        <v>0</v>
      </c>
      <c r="N32" s="236">
        <f>[4]Programs!BW12</f>
        <v>3749.9651660520235</v>
      </c>
      <c r="O32" s="235">
        <f>[4]Programs!BX12</f>
        <v>1312.4878081182085</v>
      </c>
      <c r="P32" s="233"/>
      <c r="Q32" s="233"/>
      <c r="R32" s="236">
        <f>[4]Programs!BM12</f>
        <v>0</v>
      </c>
      <c r="S32" s="236">
        <f>[4]Programs!BN12</f>
        <v>0</v>
      </c>
      <c r="T32" s="237"/>
      <c r="U32" s="237"/>
      <c r="V32" s="236">
        <f>[4]Programs!BO12</f>
        <v>24860.711111111108</v>
      </c>
      <c r="W32" s="235">
        <f>[4]Programs!BP12</f>
        <v>8701.2488888888893</v>
      </c>
      <c r="X32" s="233"/>
      <c r="Y32" s="233"/>
      <c r="Z32" s="236">
        <f t="shared" si="8"/>
        <v>24999.767773680152</v>
      </c>
      <c r="AA32" s="236">
        <f t="shared" si="9"/>
        <v>5062.4529741702318</v>
      </c>
      <c r="AB32" s="238">
        <f t="shared" si="10"/>
        <v>33561.96</v>
      </c>
      <c r="AC32" s="236">
        <f t="shared" si="11"/>
        <v>63624.180747850383</v>
      </c>
      <c r="AD32" s="203">
        <f>[4]Programs!AY12</f>
        <v>0</v>
      </c>
      <c r="AE32" s="204">
        <f>[4]Programs!AZ12</f>
        <v>0</v>
      </c>
      <c r="AF32" s="230"/>
      <c r="AG32" s="230"/>
      <c r="AH32" s="204">
        <f>[4]Programs!BA12</f>
        <v>773.12065474817632</v>
      </c>
      <c r="AI32" s="205">
        <f>[4]Programs!BB12</f>
        <v>270.59222916186178</v>
      </c>
      <c r="AJ32" s="230"/>
      <c r="AK32" s="230"/>
      <c r="AL32" s="186"/>
      <c r="AM32" s="186"/>
      <c r="AN32" s="244" t="s">
        <v>166</v>
      </c>
      <c r="AO32" s="185" t="s">
        <v>164</v>
      </c>
      <c r="AP32" s="239">
        <f t="shared" si="12"/>
        <v>24999.767773680152</v>
      </c>
      <c r="AQ32" s="240">
        <f t="shared" si="12"/>
        <v>5062.4529741702318</v>
      </c>
      <c r="AR32" s="240">
        <f t="shared" si="12"/>
        <v>33561.96</v>
      </c>
      <c r="AS32" s="241">
        <f t="shared" si="12"/>
        <v>63624.180747850383</v>
      </c>
      <c r="AT32" s="242">
        <f t="shared" si="13"/>
        <v>0</v>
      </c>
      <c r="AU32" s="243">
        <f t="shared" si="14"/>
        <v>1043.712883910038</v>
      </c>
    </row>
    <row r="33" spans="1:56">
      <c r="A33" s="244" t="s">
        <v>167</v>
      </c>
      <c r="B33" s="185" t="s">
        <v>164</v>
      </c>
      <c r="C33" s="232">
        <f>[4]Programs!BY13</f>
        <v>534651.93962012068</v>
      </c>
      <c r="D33" s="233"/>
      <c r="E33" s="233"/>
      <c r="F33" s="234">
        <f>[4]Programs!BZ13</f>
        <v>187128.17886704233</v>
      </c>
      <c r="G33" s="234">
        <f>[4]Programs!CA13</f>
        <v>685169.48827528919</v>
      </c>
      <c r="H33" s="233"/>
      <c r="I33" s="233"/>
      <c r="J33" s="236">
        <f>[4]Programs!BU13</f>
        <v>80197.790943018103</v>
      </c>
      <c r="K33" s="237"/>
      <c r="L33" s="237"/>
      <c r="M33" s="236">
        <f>[4]Programs!BV13</f>
        <v>28069.226830056341</v>
      </c>
      <c r="N33" s="236">
        <f>[4]Programs!BW13</f>
        <v>102775.42324129335</v>
      </c>
      <c r="O33" s="235">
        <f>[4]Programs!BX13</f>
        <v>35971.398134452684</v>
      </c>
      <c r="P33" s="233"/>
      <c r="Q33" s="233"/>
      <c r="R33" s="236">
        <f>[4]Programs!BM13</f>
        <v>2825.9240849716812</v>
      </c>
      <c r="S33" s="236">
        <f>[4]Programs!BN13</f>
        <v>989.07342974008839</v>
      </c>
      <c r="T33" s="237"/>
      <c r="U33" s="237"/>
      <c r="V33" s="236">
        <f>[4]Programs!BO13</f>
        <v>22034.787026139427</v>
      </c>
      <c r="W33" s="235">
        <f>[4]Programs!BP13</f>
        <v>7712.1754591488016</v>
      </c>
      <c r="X33" s="233"/>
      <c r="Y33" s="233"/>
      <c r="Z33" s="236">
        <f t="shared" si="8"/>
        <v>1406949.6067624521</v>
      </c>
      <c r="AA33" s="236">
        <f t="shared" si="9"/>
        <v>247013.83914882049</v>
      </c>
      <c r="AB33" s="238">
        <f t="shared" si="10"/>
        <v>33561.96</v>
      </c>
      <c r="AC33" s="236">
        <f t="shared" si="11"/>
        <v>1687525.4059112724</v>
      </c>
      <c r="AD33" s="203">
        <f>[4]Programs!AY13</f>
        <v>1365484.3967033266</v>
      </c>
      <c r="AE33" s="204">
        <f>[4]Programs!AZ13</f>
        <v>477919.53884616436</v>
      </c>
      <c r="AF33" s="230"/>
      <c r="AG33" s="230"/>
      <c r="AH33" s="204">
        <f>[4]Programs!BA13</f>
        <v>85417.351075456303</v>
      </c>
      <c r="AI33" s="205">
        <f>[4]Programs!BB13</f>
        <v>29896.072876409715</v>
      </c>
      <c r="AJ33" s="230"/>
      <c r="AK33" s="230"/>
      <c r="AL33" s="186"/>
      <c r="AM33" s="186"/>
      <c r="AN33" s="244" t="s">
        <v>167</v>
      </c>
      <c r="AO33" s="185" t="s">
        <v>164</v>
      </c>
      <c r="AP33" s="239">
        <f t="shared" si="12"/>
        <v>1406949.6067624521</v>
      </c>
      <c r="AQ33" s="240">
        <f t="shared" si="12"/>
        <v>247013.83914882049</v>
      </c>
      <c r="AR33" s="240">
        <f t="shared" si="12"/>
        <v>33561.96</v>
      </c>
      <c r="AS33" s="241">
        <f t="shared" si="12"/>
        <v>1687525.4059112724</v>
      </c>
      <c r="AT33" s="242">
        <f t="shared" si="13"/>
        <v>1843403.9355494911</v>
      </c>
      <c r="AU33" s="243">
        <f t="shared" si="14"/>
        <v>115313.42395186602</v>
      </c>
    </row>
    <row r="34" spans="1:56">
      <c r="A34" s="244" t="s">
        <v>128</v>
      </c>
      <c r="B34" s="185" t="s">
        <v>164</v>
      </c>
      <c r="C34" s="232">
        <f>[4]Programs!BY14</f>
        <v>3321.6352218867059</v>
      </c>
      <c r="D34" s="233"/>
      <c r="E34" s="233"/>
      <c r="F34" s="234">
        <f>[4]Programs!BZ14</f>
        <v>1162.5723276603474</v>
      </c>
      <c r="G34" s="234">
        <f>[4]Programs!CA14</f>
        <v>13862.654955010741</v>
      </c>
      <c r="H34" s="233"/>
      <c r="I34" s="233"/>
      <c r="J34" s="236">
        <f>[4]Programs!BU14</f>
        <v>498.24528328300596</v>
      </c>
      <c r="K34" s="237"/>
      <c r="L34" s="237"/>
      <c r="M34" s="236">
        <f>[4]Programs!BV14</f>
        <v>174.38584914905212</v>
      </c>
      <c r="N34" s="236">
        <f>[4]Programs!BW14</f>
        <v>2079.3982432516104</v>
      </c>
      <c r="O34" s="235">
        <f>[4]Programs!BX14</f>
        <v>727.78938513806384</v>
      </c>
      <c r="P34" s="233"/>
      <c r="Q34" s="233"/>
      <c r="R34" s="236">
        <f>[4]Programs!BM14</f>
        <v>5121.2579747038371</v>
      </c>
      <c r="S34" s="236">
        <f>[4]Programs!BN14</f>
        <v>1792.4402911463433</v>
      </c>
      <c r="T34" s="237"/>
      <c r="U34" s="237"/>
      <c r="V34" s="236">
        <f>[4]Programs!BO14</f>
        <v>3165.6457289998671</v>
      </c>
      <c r="W34" s="235">
        <f>[4]Programs!BP14</f>
        <v>1107.9760051499538</v>
      </c>
      <c r="X34" s="233"/>
      <c r="Y34" s="233"/>
      <c r="Z34" s="236">
        <f t="shared" si="8"/>
        <v>18346.862504557794</v>
      </c>
      <c r="AA34" s="236">
        <f t="shared" si="9"/>
        <v>3479.8187608217322</v>
      </c>
      <c r="AB34" s="238">
        <f t="shared" si="10"/>
        <v>11187.320000000002</v>
      </c>
      <c r="AC34" s="236">
        <f t="shared" si="11"/>
        <v>33014.001265379527</v>
      </c>
      <c r="AD34" s="203">
        <f>[4]Programs!AY14</f>
        <v>1073.9283427163984</v>
      </c>
      <c r="AE34" s="204">
        <f>[4]Programs!AZ14</f>
        <v>375.87491995073952</v>
      </c>
      <c r="AF34" s="230"/>
      <c r="AG34" s="230"/>
      <c r="AH34" s="204">
        <f>[4]Programs!BA14</f>
        <v>71.834671753605249</v>
      </c>
      <c r="AI34" s="205">
        <f>[4]Programs!BB14</f>
        <v>25.142135113761842</v>
      </c>
      <c r="AJ34" s="230"/>
      <c r="AK34" s="230"/>
      <c r="AL34" s="186"/>
      <c r="AM34" s="186"/>
      <c r="AN34" s="244" t="s">
        <v>128</v>
      </c>
      <c r="AO34" s="185" t="s">
        <v>164</v>
      </c>
      <c r="AP34" s="239">
        <f t="shared" si="12"/>
        <v>18346.862504557794</v>
      </c>
      <c r="AQ34" s="240">
        <f t="shared" si="12"/>
        <v>3479.8187608217322</v>
      </c>
      <c r="AR34" s="240">
        <f t="shared" si="12"/>
        <v>11187.320000000002</v>
      </c>
      <c r="AS34" s="241">
        <f t="shared" si="12"/>
        <v>33014.001265379527</v>
      </c>
      <c r="AT34" s="242">
        <f t="shared" si="13"/>
        <v>1449.8032626671379</v>
      </c>
      <c r="AU34" s="243">
        <f t="shared" si="14"/>
        <v>96.976806867367088</v>
      </c>
    </row>
    <row r="35" spans="1:56" ht="10.8" thickBot="1">
      <c r="A35" s="195" t="s">
        <v>168</v>
      </c>
      <c r="B35" s="185" t="s">
        <v>164</v>
      </c>
      <c r="C35" s="232">
        <f>[4]Programs!BY44</f>
        <v>102296.20977570367</v>
      </c>
      <c r="D35" s="233"/>
      <c r="E35" s="233"/>
      <c r="F35" s="234">
        <f>[4]Programs!BZ44</f>
        <v>35803.673421496293</v>
      </c>
      <c r="G35" s="234">
        <f>[4]Programs!CA44</f>
        <v>0</v>
      </c>
      <c r="H35" s="233"/>
      <c r="I35" s="233"/>
      <c r="J35" s="236">
        <f>[4]Programs!BU44</f>
        <v>15344.431466355551</v>
      </c>
      <c r="K35" s="237"/>
      <c r="L35" s="237"/>
      <c r="M35" s="236">
        <f>[4]Programs!BV44</f>
        <v>5370.5510132244435</v>
      </c>
      <c r="N35" s="236">
        <f>[4]Programs!BW44</f>
        <v>0</v>
      </c>
      <c r="O35" s="235">
        <f>[4]Programs!BX44</f>
        <v>0</v>
      </c>
      <c r="P35" s="233"/>
      <c r="Q35" s="233"/>
      <c r="R35" s="236">
        <f>[4]Programs!BM44</f>
        <v>0</v>
      </c>
      <c r="S35" s="236">
        <f>[4]Programs!BN44</f>
        <v>0</v>
      </c>
      <c r="T35" s="237"/>
      <c r="U35" s="237"/>
      <c r="V35" s="236">
        <f>[4]Programs!BO44</f>
        <v>0</v>
      </c>
      <c r="W35" s="235">
        <f>[4]Programs!BP44</f>
        <v>0</v>
      </c>
      <c r="X35" s="233"/>
      <c r="Y35" s="233"/>
      <c r="Z35" s="236">
        <f t="shared" si="8"/>
        <v>138099.88319719996</v>
      </c>
      <c r="AA35" s="236">
        <f t="shared" si="9"/>
        <v>20714.982479579994</v>
      </c>
      <c r="AB35" s="238">
        <f t="shared" si="10"/>
        <v>0</v>
      </c>
      <c r="AC35" s="236">
        <f t="shared" si="11"/>
        <v>158814.86567677994</v>
      </c>
      <c r="AD35" s="203">
        <f>[4]Programs!AY44</f>
        <v>0</v>
      </c>
      <c r="AE35" s="204">
        <f>[4]Programs!AZ44</f>
        <v>0</v>
      </c>
      <c r="AF35" s="230"/>
      <c r="AG35" s="230"/>
      <c r="AH35" s="204">
        <f>[4]Programs!BA44</f>
        <v>0</v>
      </c>
      <c r="AI35" s="205">
        <f>[4]Programs!BB44</f>
        <v>0</v>
      </c>
      <c r="AJ35" s="230"/>
      <c r="AK35" s="230"/>
      <c r="AL35" s="186"/>
      <c r="AM35" s="186"/>
      <c r="AN35" s="245" t="s">
        <v>168</v>
      </c>
      <c r="AO35" s="246" t="s">
        <v>164</v>
      </c>
      <c r="AP35" s="247">
        <f t="shared" si="12"/>
        <v>138099.88319719996</v>
      </c>
      <c r="AQ35" s="248">
        <f t="shared" si="12"/>
        <v>20714.982479579994</v>
      </c>
      <c r="AR35" s="248">
        <f t="shared" si="12"/>
        <v>0</v>
      </c>
      <c r="AS35" s="249">
        <f t="shared" si="12"/>
        <v>158814.86567677994</v>
      </c>
      <c r="AT35" s="250">
        <f t="shared" si="13"/>
        <v>0</v>
      </c>
      <c r="AU35" s="251">
        <f t="shared" si="14"/>
        <v>0</v>
      </c>
    </row>
    <row r="36" spans="1:56" s="272" customFormat="1" ht="10.8" thickTop="1">
      <c r="A36" s="252" t="s">
        <v>169</v>
      </c>
      <c r="B36" s="268"/>
      <c r="C36" s="253">
        <f t="shared" ref="C36:AI36" si="15">SUM(C28:C35)</f>
        <v>1015168.527301247</v>
      </c>
      <c r="D36" s="254"/>
      <c r="E36" s="254"/>
      <c r="F36" s="255">
        <f t="shared" si="15"/>
        <v>355308.98455543659</v>
      </c>
      <c r="G36" s="255">
        <f t="shared" si="15"/>
        <v>724031.91100398009</v>
      </c>
      <c r="H36" s="254"/>
      <c r="I36" s="254"/>
      <c r="J36" s="253">
        <f t="shared" si="15"/>
        <v>152275.27909518706</v>
      </c>
      <c r="K36" s="254"/>
      <c r="L36" s="254"/>
      <c r="M36" s="255">
        <f t="shared" si="15"/>
        <v>53296.347683315478</v>
      </c>
      <c r="N36" s="255">
        <f t="shared" si="15"/>
        <v>108604.78665059697</v>
      </c>
      <c r="O36" s="256">
        <f t="shared" si="15"/>
        <v>38011.675327708959</v>
      </c>
      <c r="P36" s="254"/>
      <c r="Q36" s="254"/>
      <c r="R36" s="253">
        <f t="shared" si="15"/>
        <v>24520.98946708292</v>
      </c>
      <c r="S36" s="255">
        <f t="shared" si="15"/>
        <v>8582.3463134790254</v>
      </c>
      <c r="T36" s="254"/>
      <c r="U36" s="254"/>
      <c r="V36" s="255">
        <f t="shared" si="15"/>
        <v>50061.143866250401</v>
      </c>
      <c r="W36" s="256">
        <f t="shared" si="15"/>
        <v>17521.400353187644</v>
      </c>
      <c r="X36" s="254"/>
      <c r="Y36" s="254"/>
      <c r="Z36" s="253">
        <f t="shared" si="15"/>
        <v>2094509.4228606634</v>
      </c>
      <c r="AA36" s="255">
        <f t="shared" si="15"/>
        <v>352188.08875680843</v>
      </c>
      <c r="AB36" s="269">
        <f t="shared" si="15"/>
        <v>100685.88</v>
      </c>
      <c r="AC36" s="270">
        <f t="shared" si="15"/>
        <v>2547383.3916174718</v>
      </c>
      <c r="AD36" s="258">
        <f t="shared" si="15"/>
        <v>2175407.6663052016</v>
      </c>
      <c r="AE36" s="259">
        <f t="shared" si="15"/>
        <v>761392.68320682063</v>
      </c>
      <c r="AF36" s="260"/>
      <c r="AG36" s="260"/>
      <c r="AH36" s="259">
        <f t="shared" si="15"/>
        <v>86262.306401958078</v>
      </c>
      <c r="AI36" s="261">
        <f t="shared" si="15"/>
        <v>30191.807240685339</v>
      </c>
      <c r="AJ36" s="260"/>
      <c r="AK36" s="260"/>
      <c r="AL36" s="271"/>
      <c r="AM36" s="271"/>
      <c r="AN36" s="252" t="s">
        <v>169</v>
      </c>
      <c r="AO36" s="268"/>
      <c r="AP36" s="262">
        <f t="shared" si="12"/>
        <v>2094509.4228606634</v>
      </c>
      <c r="AQ36" s="263">
        <f t="shared" si="12"/>
        <v>352188.08875680843</v>
      </c>
      <c r="AR36" s="263">
        <f t="shared" si="12"/>
        <v>100685.88</v>
      </c>
      <c r="AS36" s="264">
        <f t="shared" si="12"/>
        <v>2547383.3916174718</v>
      </c>
      <c r="AT36" s="265">
        <f t="shared" si="13"/>
        <v>2936800.349512022</v>
      </c>
      <c r="AU36" s="266">
        <f t="shared" si="14"/>
        <v>116454.11364264341</v>
      </c>
      <c r="AW36" s="267">
        <f>AT36/(AT$27+AT$36+AT$60)</f>
        <v>3.9172783719375832E-2</v>
      </c>
      <c r="AX36" s="267" t="e">
        <f>AU36/AU$103</f>
        <v>#DIV/0!</v>
      </c>
    </row>
    <row r="37" spans="1:56">
      <c r="A37" s="252"/>
      <c r="C37" s="232"/>
      <c r="D37" s="233"/>
      <c r="E37" s="233"/>
      <c r="F37" s="234"/>
      <c r="G37" s="234"/>
      <c r="H37" s="233"/>
      <c r="I37" s="233"/>
      <c r="J37" s="236"/>
      <c r="K37" s="237"/>
      <c r="L37" s="237"/>
      <c r="M37" s="236"/>
      <c r="N37" s="236"/>
      <c r="O37" s="235"/>
      <c r="P37" s="233"/>
      <c r="Q37" s="233"/>
      <c r="R37" s="236"/>
      <c r="S37" s="236"/>
      <c r="T37" s="237"/>
      <c r="U37" s="237"/>
      <c r="V37" s="236"/>
      <c r="W37" s="235"/>
      <c r="X37" s="233"/>
      <c r="Y37" s="233"/>
      <c r="Z37" s="236"/>
      <c r="AA37" s="236"/>
      <c r="AB37" s="238"/>
      <c r="AC37" s="236"/>
      <c r="AD37" s="203"/>
      <c r="AE37" s="204"/>
      <c r="AF37" s="230"/>
      <c r="AG37" s="230"/>
      <c r="AH37" s="204"/>
      <c r="AI37" s="205"/>
      <c r="AJ37" s="230"/>
      <c r="AK37" s="230"/>
      <c r="AL37" s="186"/>
      <c r="AM37" s="186"/>
      <c r="AN37" s="252"/>
      <c r="AO37" s="185"/>
      <c r="AP37" s="225"/>
      <c r="AS37" s="231"/>
      <c r="AT37" s="206"/>
      <c r="AU37" s="207"/>
    </row>
    <row r="38" spans="1:56">
      <c r="A38" s="224" t="s">
        <v>170</v>
      </c>
      <c r="C38" s="225"/>
      <c r="D38" s="226"/>
      <c r="E38" s="226"/>
      <c r="F38" s="227"/>
      <c r="G38" s="227"/>
      <c r="H38" s="226"/>
      <c r="I38" s="226"/>
      <c r="K38" s="228"/>
      <c r="L38" s="228"/>
      <c r="O38" s="207"/>
      <c r="P38" s="226"/>
      <c r="Q38" s="226"/>
      <c r="T38" s="228"/>
      <c r="U38" s="228"/>
      <c r="W38" s="207"/>
      <c r="X38" s="226"/>
      <c r="Y38" s="226"/>
      <c r="AB38" s="229"/>
      <c r="AD38" s="203"/>
      <c r="AE38" s="204"/>
      <c r="AF38" s="230"/>
      <c r="AG38" s="230"/>
      <c r="AH38" s="204"/>
      <c r="AI38" s="205"/>
      <c r="AJ38" s="230"/>
      <c r="AK38" s="230"/>
      <c r="AL38" s="186"/>
      <c r="AM38" s="186"/>
      <c r="AN38" s="224" t="s">
        <v>170</v>
      </c>
      <c r="AO38" s="185"/>
      <c r="AP38" s="225"/>
      <c r="AS38" s="231"/>
      <c r="AT38" s="206"/>
      <c r="AU38" s="207"/>
    </row>
    <row r="39" spans="1:56">
      <c r="A39" s="195" t="s">
        <v>171</v>
      </c>
      <c r="B39" s="185" t="s">
        <v>172</v>
      </c>
      <c r="C39" s="232">
        <f>[4]Programs!BY4</f>
        <v>1259.9199234728096</v>
      </c>
      <c r="D39" s="233"/>
      <c r="E39" s="233"/>
      <c r="F39" s="234">
        <f>[4]Programs!BZ4</f>
        <v>539.96568148834706</v>
      </c>
      <c r="G39" s="234">
        <f>[4]Programs!CA4</f>
        <v>3290.0800765271892</v>
      </c>
      <c r="H39" s="233"/>
      <c r="I39" s="233"/>
      <c r="J39" s="236">
        <f>[4]Programs!BU4</f>
        <v>0</v>
      </c>
      <c r="K39" s="237"/>
      <c r="L39" s="237"/>
      <c r="M39" s="236">
        <f>[4]Programs!BV4</f>
        <v>0</v>
      </c>
      <c r="N39" s="236">
        <f>[4]Programs!BW4</f>
        <v>0</v>
      </c>
      <c r="O39" s="235">
        <f>[4]Programs!BX4</f>
        <v>0</v>
      </c>
      <c r="P39" s="233"/>
      <c r="Q39" s="233"/>
      <c r="R39" s="236">
        <f>[4]Programs!BM4</f>
        <v>0</v>
      </c>
      <c r="S39" s="236">
        <f>[4]Programs!BN4</f>
        <v>0</v>
      </c>
      <c r="T39" s="237"/>
      <c r="U39" s="237"/>
      <c r="V39" s="236">
        <f>[4]Programs!BO4</f>
        <v>0</v>
      </c>
      <c r="W39" s="235">
        <f>[4]Programs!BP4</f>
        <v>0</v>
      </c>
      <c r="X39" s="233"/>
      <c r="Y39" s="233"/>
      <c r="Z39" s="236">
        <f t="shared" ref="Z39:Z59" si="16">SUM(C39:I39)</f>
        <v>5089.9656814883456</v>
      </c>
      <c r="AA39" s="236">
        <f t="shared" ref="AA39:AA59" si="17">SUM(J39:O39)</f>
        <v>0</v>
      </c>
      <c r="AB39" s="238">
        <f t="shared" ref="AB39:AB59" si="18">SUM(R39:W39)</f>
        <v>0</v>
      </c>
      <c r="AC39" s="236">
        <f t="shared" ref="AC39:AC59" si="19">SUM(Z39:AB39)</f>
        <v>5089.9656814883456</v>
      </c>
      <c r="AD39" s="203">
        <f>[4]Programs!AY4</f>
        <v>19048.152694610773</v>
      </c>
      <c r="AE39" s="204">
        <f>[4]Programs!AZ4</f>
        <v>8163.4940119760477</v>
      </c>
      <c r="AF39" s="230"/>
      <c r="AG39" s="230"/>
      <c r="AH39" s="204">
        <f>[4]Programs!BA4</f>
        <v>1697.6676646706585</v>
      </c>
      <c r="AI39" s="205">
        <f>[4]Programs!BB4</f>
        <v>727.57185628742525</v>
      </c>
      <c r="AJ39" s="230"/>
      <c r="AK39" s="230"/>
      <c r="AL39" s="186"/>
      <c r="AM39" s="186"/>
      <c r="AN39" s="195" t="s">
        <v>171</v>
      </c>
      <c r="AO39" s="185" t="s">
        <v>172</v>
      </c>
      <c r="AP39" s="239">
        <f>Z39</f>
        <v>5089.9656814883456</v>
      </c>
      <c r="AQ39" s="240">
        <f>AA39</f>
        <v>0</v>
      </c>
      <c r="AR39" s="240">
        <f>AB39</f>
        <v>0</v>
      </c>
      <c r="AS39" s="241">
        <f>AC39</f>
        <v>5089.9656814883456</v>
      </c>
      <c r="AT39" s="242">
        <f>AD39+AE39</f>
        <v>27211.64670658682</v>
      </c>
      <c r="AU39" s="243">
        <f>AH39+AI39</f>
        <v>2425.2395209580836</v>
      </c>
    </row>
    <row r="40" spans="1:56">
      <c r="A40" s="195" t="s">
        <v>173</v>
      </c>
      <c r="B40" s="185" t="s">
        <v>172</v>
      </c>
      <c r="C40" s="232">
        <f>[4]Programs!BY7</f>
        <v>555170.84684950253</v>
      </c>
      <c r="D40" s="233"/>
      <c r="E40" s="233"/>
      <c r="F40" s="234">
        <f>[4]Programs!BZ7</f>
        <v>237930.36293550115</v>
      </c>
      <c r="G40" s="234">
        <f>[4]Programs!CA7</f>
        <v>0</v>
      </c>
      <c r="H40" s="233"/>
      <c r="I40" s="233"/>
      <c r="J40" s="236">
        <f>[4]Programs!BU7</f>
        <v>392490.00000000006</v>
      </c>
      <c r="K40" s="237"/>
      <c r="L40" s="237"/>
      <c r="M40" s="236">
        <f>[4]Programs!BV7</f>
        <v>168210.00000000006</v>
      </c>
      <c r="N40" s="236">
        <f>[4]Programs!BW7</f>
        <v>0</v>
      </c>
      <c r="O40" s="235">
        <f>[4]Programs!BX7</f>
        <v>0</v>
      </c>
      <c r="P40" s="233"/>
      <c r="Q40" s="233"/>
      <c r="R40" s="236">
        <f>[4]Programs!BM7</f>
        <v>7831.1239999999989</v>
      </c>
      <c r="S40" s="236">
        <f>[4]Programs!BN7</f>
        <v>3356.1959999999999</v>
      </c>
      <c r="T40" s="237"/>
      <c r="U40" s="237"/>
      <c r="V40" s="236">
        <f>[4]Programs!BO7</f>
        <v>0</v>
      </c>
      <c r="W40" s="235">
        <f>[4]Programs!BP7</f>
        <v>0</v>
      </c>
      <c r="X40" s="233"/>
      <c r="Y40" s="233"/>
      <c r="Z40" s="236">
        <f t="shared" si="16"/>
        <v>793101.20978500368</v>
      </c>
      <c r="AA40" s="236">
        <f t="shared" si="17"/>
        <v>560700.00000000012</v>
      </c>
      <c r="AB40" s="238">
        <f t="shared" si="18"/>
        <v>11187.32</v>
      </c>
      <c r="AC40" s="236">
        <f t="shared" si="19"/>
        <v>1364988.5297850037</v>
      </c>
      <c r="AD40" s="203">
        <f>[4]Programs!AY7</f>
        <v>4900000.0000000009</v>
      </c>
      <c r="AE40" s="204">
        <f>[4]Programs!AZ7</f>
        <v>2100000.0000000005</v>
      </c>
      <c r="AF40" s="230"/>
      <c r="AG40" s="230"/>
      <c r="AH40" s="204">
        <f>[4]Programs!BA7</f>
        <v>0</v>
      </c>
      <c r="AI40" s="205">
        <f>[4]Programs!BB7</f>
        <v>0</v>
      </c>
      <c r="AJ40" s="230"/>
      <c r="AK40" s="230"/>
      <c r="AL40" s="186"/>
      <c r="AM40" s="186"/>
      <c r="AN40" s="195" t="s">
        <v>173</v>
      </c>
      <c r="AO40" s="185" t="s">
        <v>172</v>
      </c>
      <c r="AP40" s="239">
        <f t="shared" ref="AP40:AS60" si="20">Z40</f>
        <v>793101.20978500368</v>
      </c>
      <c r="AQ40" s="240">
        <f t="shared" si="20"/>
        <v>560700.00000000012</v>
      </c>
      <c r="AR40" s="240">
        <f t="shared" si="20"/>
        <v>11187.32</v>
      </c>
      <c r="AS40" s="241">
        <f t="shared" si="20"/>
        <v>1364988.5297850037</v>
      </c>
      <c r="AT40" s="242">
        <f t="shared" ref="AT40:AT60" si="21">AD40+AE40</f>
        <v>7000000.0000000019</v>
      </c>
      <c r="AU40" s="243">
        <f t="shared" ref="AU40:AU60" si="22">AH40+AI40</f>
        <v>0</v>
      </c>
    </row>
    <row r="41" spans="1:56">
      <c r="A41" s="244" t="s">
        <v>174</v>
      </c>
      <c r="B41" s="185" t="s">
        <v>172</v>
      </c>
      <c r="C41" s="232">
        <f>[4]Programs!BY9</f>
        <v>6307</v>
      </c>
      <c r="D41" s="233"/>
      <c r="E41" s="233"/>
      <c r="F41" s="234">
        <f>[4]Programs!BZ9</f>
        <v>2703.0000000000005</v>
      </c>
      <c r="G41" s="234">
        <f>[4]Programs!CA9</f>
        <v>0</v>
      </c>
      <c r="H41" s="233"/>
      <c r="I41" s="233"/>
      <c r="J41" s="236">
        <f>[4]Programs!BU9</f>
        <v>2656.2550000000001</v>
      </c>
      <c r="K41" s="237"/>
      <c r="L41" s="237"/>
      <c r="M41" s="236">
        <f>[4]Programs!BV9</f>
        <v>1138.3950000000002</v>
      </c>
      <c r="N41" s="236">
        <f>[4]Programs!BW9</f>
        <v>0</v>
      </c>
      <c r="O41" s="235">
        <f>[4]Programs!BX9</f>
        <v>0</v>
      </c>
      <c r="P41" s="233"/>
      <c r="Q41" s="233"/>
      <c r="R41" s="236">
        <f>[4]Programs!BM9</f>
        <v>0</v>
      </c>
      <c r="S41" s="236">
        <f>[4]Programs!BN9</f>
        <v>0</v>
      </c>
      <c r="T41" s="237"/>
      <c r="U41" s="237"/>
      <c r="V41" s="236">
        <f>[4]Programs!BO9</f>
        <v>0</v>
      </c>
      <c r="W41" s="235">
        <f>[4]Programs!BP9</f>
        <v>0</v>
      </c>
      <c r="X41" s="233"/>
      <c r="Y41" s="233"/>
      <c r="Z41" s="236">
        <f t="shared" si="16"/>
        <v>9010</v>
      </c>
      <c r="AA41" s="236">
        <f t="shared" si="17"/>
        <v>3794.6500000000005</v>
      </c>
      <c r="AB41" s="238">
        <f t="shared" si="18"/>
        <v>0</v>
      </c>
      <c r="AC41" s="236">
        <f t="shared" si="19"/>
        <v>12804.650000000001</v>
      </c>
      <c r="AD41" s="203">
        <f>[4]Programs!AY9</f>
        <v>53125.1</v>
      </c>
      <c r="AE41" s="204">
        <f>[4]Programs!AZ9</f>
        <v>22767.900000000005</v>
      </c>
      <c r="AF41" s="230"/>
      <c r="AG41" s="230"/>
      <c r="AH41" s="204">
        <f>[4]Programs!BA9</f>
        <v>0</v>
      </c>
      <c r="AI41" s="205">
        <f>[4]Programs!BB9</f>
        <v>0</v>
      </c>
      <c r="AJ41" s="230"/>
      <c r="AK41" s="230"/>
      <c r="AL41" s="186"/>
      <c r="AM41" s="186"/>
      <c r="AN41" s="244" t="s">
        <v>174</v>
      </c>
      <c r="AO41" s="185" t="s">
        <v>172</v>
      </c>
      <c r="AP41" s="239">
        <f t="shared" si="20"/>
        <v>9010</v>
      </c>
      <c r="AQ41" s="240">
        <f t="shared" si="20"/>
        <v>3794.6500000000005</v>
      </c>
      <c r="AR41" s="240">
        <f t="shared" si="20"/>
        <v>0</v>
      </c>
      <c r="AS41" s="241">
        <f t="shared" si="20"/>
        <v>12804.650000000001</v>
      </c>
      <c r="AT41" s="242">
        <f t="shared" si="21"/>
        <v>75893</v>
      </c>
      <c r="AU41" s="243">
        <f t="shared" si="22"/>
        <v>0</v>
      </c>
    </row>
    <row r="42" spans="1:56">
      <c r="A42" s="208" t="s">
        <v>175</v>
      </c>
      <c r="B42" s="185" t="s">
        <v>172</v>
      </c>
      <c r="C42" s="232">
        <f>[4]Programs!BY16</f>
        <v>0</v>
      </c>
      <c r="D42" s="233"/>
      <c r="E42" s="233"/>
      <c r="F42" s="234">
        <f>[4]Programs!BZ16</f>
        <v>0</v>
      </c>
      <c r="G42" s="234">
        <f>[4]Programs!CA16</f>
        <v>0</v>
      </c>
      <c r="H42" s="233"/>
      <c r="I42" s="233"/>
      <c r="J42" s="236">
        <f>[4]Programs!BU16</f>
        <v>0</v>
      </c>
      <c r="K42" s="237"/>
      <c r="L42" s="237"/>
      <c r="M42" s="236">
        <f>[4]Programs!BV16</f>
        <v>0</v>
      </c>
      <c r="N42" s="236">
        <f>[4]Programs!BW16</f>
        <v>0</v>
      </c>
      <c r="O42" s="235">
        <f>[4]Programs!BX16</f>
        <v>0</v>
      </c>
      <c r="P42" s="233"/>
      <c r="Q42" s="233"/>
      <c r="R42" s="236">
        <f>[4]Programs!BM16</f>
        <v>0</v>
      </c>
      <c r="S42" s="236">
        <f>[4]Programs!BN16</f>
        <v>0</v>
      </c>
      <c r="T42" s="237"/>
      <c r="U42" s="237"/>
      <c r="V42" s="236">
        <f>[4]Programs!BO16</f>
        <v>0</v>
      </c>
      <c r="W42" s="235">
        <f>[4]Programs!BP16</f>
        <v>0</v>
      </c>
      <c r="X42" s="233"/>
      <c r="Y42" s="233"/>
      <c r="Z42" s="236">
        <f t="shared" si="16"/>
        <v>0</v>
      </c>
      <c r="AA42" s="236">
        <f t="shared" si="17"/>
        <v>0</v>
      </c>
      <c r="AB42" s="238">
        <f t="shared" si="18"/>
        <v>0</v>
      </c>
      <c r="AC42" s="236">
        <f t="shared" si="19"/>
        <v>0</v>
      </c>
      <c r="AD42" s="203">
        <f>[4]Programs!AY16</f>
        <v>0</v>
      </c>
      <c r="AE42" s="204">
        <f>[4]Programs!AZ16</f>
        <v>0</v>
      </c>
      <c r="AF42" s="230"/>
      <c r="AG42" s="230"/>
      <c r="AH42" s="204">
        <f>[4]Programs!BA16</f>
        <v>0</v>
      </c>
      <c r="AI42" s="205">
        <f>[4]Programs!BB16</f>
        <v>0</v>
      </c>
      <c r="AJ42" s="230"/>
      <c r="AK42" s="230"/>
      <c r="AL42" s="186"/>
      <c r="AM42" s="186"/>
      <c r="AN42" s="208" t="s">
        <v>175</v>
      </c>
      <c r="AO42" s="185" t="s">
        <v>172</v>
      </c>
      <c r="AP42" s="239">
        <f t="shared" si="20"/>
        <v>0</v>
      </c>
      <c r="AQ42" s="240">
        <f t="shared" si="20"/>
        <v>0</v>
      </c>
      <c r="AR42" s="240">
        <f t="shared" si="20"/>
        <v>0</v>
      </c>
      <c r="AS42" s="241">
        <f t="shared" si="20"/>
        <v>0</v>
      </c>
      <c r="AT42" s="242">
        <f t="shared" si="21"/>
        <v>0</v>
      </c>
      <c r="AU42" s="243">
        <f t="shared" si="22"/>
        <v>0</v>
      </c>
    </row>
    <row r="43" spans="1:56">
      <c r="A43" s="195" t="s">
        <v>176</v>
      </c>
      <c r="B43" s="185" t="s">
        <v>172</v>
      </c>
      <c r="C43" s="232">
        <f>[4]Programs!BY17</f>
        <v>34494</v>
      </c>
      <c r="D43" s="233"/>
      <c r="E43" s="233"/>
      <c r="F43" s="234">
        <f>[4]Programs!BZ17</f>
        <v>-4074</v>
      </c>
      <c r="G43" s="234">
        <f>[4]Programs!CA17</f>
        <v>0</v>
      </c>
      <c r="H43" s="233"/>
      <c r="I43" s="233"/>
      <c r="J43" s="236">
        <f>[4]Programs!BU17</f>
        <v>0</v>
      </c>
      <c r="K43" s="237"/>
      <c r="L43" s="237"/>
      <c r="M43" s="236">
        <f>[4]Programs!BV17</f>
        <v>0</v>
      </c>
      <c r="N43" s="236">
        <f>[4]Programs!BW17</f>
        <v>0</v>
      </c>
      <c r="O43" s="235">
        <f>[4]Programs!BX17</f>
        <v>0</v>
      </c>
      <c r="P43" s="233"/>
      <c r="Q43" s="233"/>
      <c r="R43" s="236">
        <f>[4]Programs!BM17</f>
        <v>0</v>
      </c>
      <c r="S43" s="236">
        <f>[4]Programs!BN17</f>
        <v>0</v>
      </c>
      <c r="T43" s="237"/>
      <c r="U43" s="237"/>
      <c r="V43" s="236">
        <f>[4]Programs!BO17</f>
        <v>0</v>
      </c>
      <c r="W43" s="235">
        <f>[4]Programs!BP17</f>
        <v>0</v>
      </c>
      <c r="X43" s="233"/>
      <c r="Y43" s="233"/>
      <c r="Z43" s="236">
        <f t="shared" si="16"/>
        <v>30420</v>
      </c>
      <c r="AA43" s="236">
        <f t="shared" si="17"/>
        <v>0</v>
      </c>
      <c r="AB43" s="238">
        <f t="shared" si="18"/>
        <v>0</v>
      </c>
      <c r="AC43" s="236">
        <f t="shared" si="19"/>
        <v>30420</v>
      </c>
      <c r="AD43" s="203">
        <f>[4]Programs!AY17</f>
        <v>167399.51999999999</v>
      </c>
      <c r="AE43" s="204">
        <f>[4]Programs!AZ17</f>
        <v>50954.080000000009</v>
      </c>
      <c r="AF43" s="230"/>
      <c r="AG43" s="230"/>
      <c r="AH43" s="204">
        <f>[4]Programs!BA17</f>
        <v>0</v>
      </c>
      <c r="AI43" s="205">
        <f>[4]Programs!BB17</f>
        <v>0</v>
      </c>
      <c r="AJ43" s="230"/>
      <c r="AK43" s="230"/>
      <c r="AL43" s="186"/>
      <c r="AM43" s="186"/>
      <c r="AN43" s="195" t="s">
        <v>176</v>
      </c>
      <c r="AO43" s="185" t="s">
        <v>172</v>
      </c>
      <c r="AP43" s="239">
        <f t="shared" si="20"/>
        <v>30420</v>
      </c>
      <c r="AQ43" s="240">
        <f t="shared" si="20"/>
        <v>0</v>
      </c>
      <c r="AR43" s="240">
        <f t="shared" si="20"/>
        <v>0</v>
      </c>
      <c r="AS43" s="241">
        <f t="shared" si="20"/>
        <v>30420</v>
      </c>
      <c r="AT43" s="242">
        <f t="shared" si="21"/>
        <v>218353.6</v>
      </c>
      <c r="AU43" s="243">
        <f t="shared" si="22"/>
        <v>0</v>
      </c>
    </row>
    <row r="44" spans="1:56">
      <c r="A44" s="195" t="s">
        <v>177</v>
      </c>
      <c r="B44" s="185" t="s">
        <v>172</v>
      </c>
      <c r="C44" s="232">
        <f>[4]Programs!BY18</f>
        <v>630</v>
      </c>
      <c r="D44" s="233"/>
      <c r="E44" s="233"/>
      <c r="F44" s="234">
        <f>[4]Programs!BZ18</f>
        <v>270.00000000000006</v>
      </c>
      <c r="G44" s="234">
        <f>[4]Programs!CA18</f>
        <v>0</v>
      </c>
      <c r="H44" s="233"/>
      <c r="I44" s="233"/>
      <c r="J44" s="236">
        <f>[4]Programs!BU18</f>
        <v>0</v>
      </c>
      <c r="K44" s="237"/>
      <c r="L44" s="237"/>
      <c r="M44" s="236">
        <f>[4]Programs!BV18</f>
        <v>0</v>
      </c>
      <c r="N44" s="236">
        <f>[4]Programs!BW18</f>
        <v>0</v>
      </c>
      <c r="O44" s="235">
        <f>[4]Programs!BX18</f>
        <v>0</v>
      </c>
      <c r="P44" s="233"/>
      <c r="Q44" s="233"/>
      <c r="R44" s="236">
        <f>[4]Programs!BM18</f>
        <v>0</v>
      </c>
      <c r="S44" s="236">
        <f>[4]Programs!BN18</f>
        <v>0</v>
      </c>
      <c r="T44" s="237"/>
      <c r="U44" s="237"/>
      <c r="V44" s="236">
        <f>[4]Programs!BO18</f>
        <v>0</v>
      </c>
      <c r="W44" s="235">
        <f>[4]Programs!BP18</f>
        <v>0</v>
      </c>
      <c r="X44" s="233"/>
      <c r="Y44" s="233"/>
      <c r="Z44" s="236">
        <f t="shared" si="16"/>
        <v>900</v>
      </c>
      <c r="AA44" s="236">
        <f t="shared" si="17"/>
        <v>0</v>
      </c>
      <c r="AB44" s="238">
        <f t="shared" si="18"/>
        <v>0</v>
      </c>
      <c r="AC44" s="236">
        <f t="shared" si="19"/>
        <v>900</v>
      </c>
      <c r="AD44" s="203">
        <f>[4]Programs!AY18</f>
        <v>6300</v>
      </c>
      <c r="AE44" s="204">
        <f>[4]Programs!AZ18</f>
        <v>2700.0000000000005</v>
      </c>
      <c r="AF44" s="230"/>
      <c r="AG44" s="230"/>
      <c r="AH44" s="204">
        <f>[4]Programs!BA18</f>
        <v>0</v>
      </c>
      <c r="AI44" s="205">
        <f>[4]Programs!BB18</f>
        <v>0</v>
      </c>
      <c r="AJ44" s="230"/>
      <c r="AK44" s="230"/>
      <c r="AL44" s="186"/>
      <c r="AM44" s="186"/>
      <c r="AN44" s="195" t="s">
        <v>177</v>
      </c>
      <c r="AO44" s="185" t="s">
        <v>172</v>
      </c>
      <c r="AP44" s="239">
        <f t="shared" si="20"/>
        <v>900</v>
      </c>
      <c r="AQ44" s="240">
        <f t="shared" si="20"/>
        <v>0</v>
      </c>
      <c r="AR44" s="240">
        <f t="shared" si="20"/>
        <v>0</v>
      </c>
      <c r="AS44" s="241">
        <f t="shared" si="20"/>
        <v>900</v>
      </c>
      <c r="AT44" s="242">
        <f t="shared" si="21"/>
        <v>9000</v>
      </c>
      <c r="AU44" s="243">
        <f t="shared" si="22"/>
        <v>0</v>
      </c>
    </row>
    <row r="45" spans="1:56">
      <c r="A45" s="195" t="s">
        <v>178</v>
      </c>
      <c r="B45" s="185" t="s">
        <v>172</v>
      </c>
      <c r="C45" s="232">
        <f>[4]Programs!BY19</f>
        <v>24633.584438078036</v>
      </c>
      <c r="D45" s="233"/>
      <c r="E45" s="233"/>
      <c r="F45" s="234">
        <f>[4]Programs!BZ19</f>
        <v>10557.25047346202</v>
      </c>
      <c r="G45" s="234">
        <f>[4]Programs!CA19</f>
        <v>20547.915561921964</v>
      </c>
      <c r="H45" s="233"/>
      <c r="I45" s="233"/>
      <c r="J45" s="236">
        <f>[4]Programs!BU19</f>
        <v>0</v>
      </c>
      <c r="K45" s="237"/>
      <c r="L45" s="237"/>
      <c r="M45" s="236">
        <f>[4]Programs!BV19</f>
        <v>0</v>
      </c>
      <c r="N45" s="236">
        <f>[4]Programs!BW19</f>
        <v>0</v>
      </c>
      <c r="O45" s="235">
        <f>[4]Programs!BX19</f>
        <v>0</v>
      </c>
      <c r="P45" s="233"/>
      <c r="Q45" s="233"/>
      <c r="R45" s="236">
        <f>[4]Programs!BM19</f>
        <v>4960.3405477500501</v>
      </c>
      <c r="S45" s="236">
        <f>[4]Programs!BN19</f>
        <v>2125.8602347500209</v>
      </c>
      <c r="T45" s="237"/>
      <c r="U45" s="237"/>
      <c r="V45" s="236">
        <f>[4]Programs!BO19</f>
        <v>2870.7834522499506</v>
      </c>
      <c r="W45" s="235">
        <f>[4]Programs!BP19</f>
        <v>1230.3357652499792</v>
      </c>
      <c r="X45" s="233"/>
      <c r="Y45" s="233"/>
      <c r="Z45" s="236">
        <f t="shared" si="16"/>
        <v>55738.750473462016</v>
      </c>
      <c r="AA45" s="236">
        <f t="shared" si="17"/>
        <v>0</v>
      </c>
      <c r="AB45" s="238">
        <f t="shared" si="18"/>
        <v>11187.320000000002</v>
      </c>
      <c r="AC45" s="236">
        <f t="shared" si="19"/>
        <v>66926.070473462023</v>
      </c>
      <c r="AD45" s="203">
        <f>[4]Programs!AY19</f>
        <v>275574.75904405635</v>
      </c>
      <c r="AE45" s="204">
        <f>[4]Programs!AZ19</f>
        <v>118103.46816173843</v>
      </c>
      <c r="AF45" s="230"/>
      <c r="AG45" s="230"/>
      <c r="AH45" s="204">
        <f>[4]Programs!BA19</f>
        <v>16681.824278074862</v>
      </c>
      <c r="AI45" s="205">
        <f>[4]Programs!BB19</f>
        <v>7149.3532620320866</v>
      </c>
      <c r="AJ45" s="230"/>
      <c r="AK45" s="230"/>
      <c r="AL45" s="186"/>
      <c r="AM45" s="186"/>
      <c r="AN45" s="195" t="s">
        <v>178</v>
      </c>
      <c r="AO45" s="185" t="s">
        <v>172</v>
      </c>
      <c r="AP45" s="239">
        <f t="shared" si="20"/>
        <v>55738.750473462016</v>
      </c>
      <c r="AQ45" s="240">
        <f t="shared" si="20"/>
        <v>0</v>
      </c>
      <c r="AR45" s="240">
        <f t="shared" si="20"/>
        <v>11187.320000000002</v>
      </c>
      <c r="AS45" s="241">
        <f t="shared" si="20"/>
        <v>66926.070473462023</v>
      </c>
      <c r="AT45" s="242">
        <f t="shared" si="21"/>
        <v>393678.22720579477</v>
      </c>
      <c r="AU45" s="243">
        <f t="shared" si="22"/>
        <v>23831.17754010695</v>
      </c>
    </row>
    <row r="46" spans="1:56">
      <c r="A46" s="195" t="s">
        <v>179</v>
      </c>
      <c r="B46" s="185" t="s">
        <v>172</v>
      </c>
      <c r="C46" s="232">
        <f>[4]Programs!BY20</f>
        <v>20475</v>
      </c>
      <c r="D46" s="233"/>
      <c r="E46" s="233"/>
      <c r="F46" s="234">
        <f>[4]Programs!BZ20</f>
        <v>8775.0000000000018</v>
      </c>
      <c r="G46" s="234">
        <f>[4]Programs!CA20</f>
        <v>0</v>
      </c>
      <c r="H46" s="233"/>
      <c r="I46" s="233"/>
      <c r="J46" s="236">
        <f>[4]Programs!BU20</f>
        <v>0</v>
      </c>
      <c r="K46" s="237"/>
      <c r="L46" s="237"/>
      <c r="M46" s="236">
        <f>[4]Programs!BV20</f>
        <v>0</v>
      </c>
      <c r="N46" s="236">
        <f>[4]Programs!BW20</f>
        <v>0</v>
      </c>
      <c r="O46" s="235">
        <f>[4]Programs!BX20</f>
        <v>0</v>
      </c>
      <c r="P46" s="233"/>
      <c r="Q46" s="233"/>
      <c r="R46" s="236">
        <f>[4]Programs!BM20</f>
        <v>0</v>
      </c>
      <c r="S46" s="236">
        <f>[4]Programs!BN20</f>
        <v>0</v>
      </c>
      <c r="T46" s="237"/>
      <c r="U46" s="237"/>
      <c r="V46" s="236">
        <f>[4]Programs!BO20</f>
        <v>0</v>
      </c>
      <c r="W46" s="235">
        <f>[4]Programs!BP20</f>
        <v>0</v>
      </c>
      <c r="X46" s="233"/>
      <c r="Y46" s="233"/>
      <c r="Z46" s="236">
        <f t="shared" si="16"/>
        <v>29250</v>
      </c>
      <c r="AA46" s="236">
        <f t="shared" si="17"/>
        <v>0</v>
      </c>
      <c r="AB46" s="238">
        <f t="shared" si="18"/>
        <v>0</v>
      </c>
      <c r="AC46" s="236">
        <f t="shared" si="19"/>
        <v>29250</v>
      </c>
      <c r="AD46" s="203">
        <f>[4]Programs!AY20</f>
        <v>245699.99999999997</v>
      </c>
      <c r="AE46" s="204">
        <f>[4]Programs!AZ20</f>
        <v>105300.00000000001</v>
      </c>
      <c r="AF46" s="230"/>
      <c r="AG46" s="230"/>
      <c r="AH46" s="204">
        <f>[4]Programs!BA20</f>
        <v>0</v>
      </c>
      <c r="AI46" s="205">
        <f>[4]Programs!BB20</f>
        <v>0</v>
      </c>
      <c r="AJ46" s="230"/>
      <c r="AK46" s="230"/>
      <c r="AL46" s="186"/>
      <c r="AM46" s="186"/>
      <c r="AN46" s="195" t="s">
        <v>179</v>
      </c>
      <c r="AO46" s="185" t="s">
        <v>172</v>
      </c>
      <c r="AP46" s="239">
        <f t="shared" si="20"/>
        <v>29250</v>
      </c>
      <c r="AQ46" s="240">
        <f t="shared" si="20"/>
        <v>0</v>
      </c>
      <c r="AR46" s="240">
        <f t="shared" si="20"/>
        <v>0</v>
      </c>
      <c r="AS46" s="241">
        <f t="shared" si="20"/>
        <v>29250</v>
      </c>
      <c r="AT46" s="242">
        <f t="shared" si="21"/>
        <v>351000</v>
      </c>
      <c r="AU46" s="243">
        <f t="shared" si="22"/>
        <v>0</v>
      </c>
    </row>
    <row r="47" spans="1:56">
      <c r="A47" s="194" t="s">
        <v>180</v>
      </c>
      <c r="B47" s="185" t="s">
        <v>172</v>
      </c>
      <c r="C47" s="232">
        <f>[4]Programs!BY21</f>
        <v>0</v>
      </c>
      <c r="D47" s="233"/>
      <c r="E47" s="233"/>
      <c r="F47" s="234">
        <f>[4]Programs!BZ21</f>
        <v>0</v>
      </c>
      <c r="G47" s="234">
        <f>[4]Programs!CA21</f>
        <v>0</v>
      </c>
      <c r="H47" s="233"/>
      <c r="I47" s="233"/>
      <c r="J47" s="236">
        <f>[4]Programs!BU21</f>
        <v>0</v>
      </c>
      <c r="K47" s="237"/>
      <c r="L47" s="237"/>
      <c r="M47" s="236">
        <f>[4]Programs!BV21</f>
        <v>0</v>
      </c>
      <c r="N47" s="236">
        <f>[4]Programs!BW21</f>
        <v>0</v>
      </c>
      <c r="O47" s="235">
        <f>[4]Programs!BX21</f>
        <v>0</v>
      </c>
      <c r="P47" s="233"/>
      <c r="Q47" s="233"/>
      <c r="R47" s="236">
        <f>[4]Programs!BM21</f>
        <v>0</v>
      </c>
      <c r="S47" s="236">
        <f>[4]Programs!BN21</f>
        <v>0</v>
      </c>
      <c r="T47" s="237"/>
      <c r="U47" s="237"/>
      <c r="V47" s="236">
        <f>[4]Programs!BO21</f>
        <v>0</v>
      </c>
      <c r="W47" s="235">
        <f>[4]Programs!BP21</f>
        <v>0</v>
      </c>
      <c r="X47" s="233"/>
      <c r="Y47" s="233"/>
      <c r="Z47" s="236">
        <f t="shared" si="16"/>
        <v>0</v>
      </c>
      <c r="AA47" s="236">
        <f t="shared" si="17"/>
        <v>0</v>
      </c>
      <c r="AB47" s="238">
        <f t="shared" si="18"/>
        <v>0</v>
      </c>
      <c r="AC47" s="236">
        <f t="shared" si="19"/>
        <v>0</v>
      </c>
      <c r="AD47" s="203">
        <f>[4]Programs!AY21</f>
        <v>0</v>
      </c>
      <c r="AE47" s="204">
        <f>[4]Programs!AZ21</f>
        <v>0</v>
      </c>
      <c r="AF47" s="230"/>
      <c r="AG47" s="230"/>
      <c r="AH47" s="204">
        <f>[4]Programs!BA21</f>
        <v>0</v>
      </c>
      <c r="AI47" s="205">
        <f>[4]Programs!BB21</f>
        <v>0</v>
      </c>
      <c r="AJ47" s="230"/>
      <c r="AK47" s="230"/>
      <c r="AL47" s="186"/>
      <c r="AM47" s="186"/>
      <c r="AN47" s="194" t="s">
        <v>180</v>
      </c>
      <c r="AO47" s="185" t="s">
        <v>172</v>
      </c>
      <c r="AP47" s="239">
        <f t="shared" si="20"/>
        <v>0</v>
      </c>
      <c r="AQ47" s="240">
        <f t="shared" si="20"/>
        <v>0</v>
      </c>
      <c r="AR47" s="240">
        <f t="shared" si="20"/>
        <v>0</v>
      </c>
      <c r="AS47" s="241">
        <f t="shared" si="20"/>
        <v>0</v>
      </c>
      <c r="AT47" s="242">
        <f t="shared" si="21"/>
        <v>0</v>
      </c>
      <c r="AU47" s="243">
        <f t="shared" si="22"/>
        <v>0</v>
      </c>
    </row>
    <row r="48" spans="1:56">
      <c r="A48" s="195" t="s">
        <v>181</v>
      </c>
      <c r="B48" s="185" t="s">
        <v>172</v>
      </c>
      <c r="C48" s="232">
        <f>[4]Programs!BY22</f>
        <v>4011.0740772756794</v>
      </c>
      <c r="D48" s="233"/>
      <c r="E48" s="233"/>
      <c r="F48" s="234">
        <f>[4]Programs!BZ22</f>
        <v>1719.0317474038629</v>
      </c>
      <c r="G48" s="234">
        <f>[4]Programs!CA22</f>
        <v>2988.9259227243201</v>
      </c>
      <c r="H48" s="233"/>
      <c r="I48" s="233"/>
      <c r="J48" s="236">
        <f>[4]Programs!BU22</f>
        <v>0</v>
      </c>
      <c r="K48" s="237"/>
      <c r="L48" s="237"/>
      <c r="M48" s="236">
        <f>[4]Programs!BV22</f>
        <v>0</v>
      </c>
      <c r="N48" s="236">
        <f>[4]Programs!BW22</f>
        <v>0</v>
      </c>
      <c r="O48" s="235">
        <f>[4]Programs!BX22</f>
        <v>0</v>
      </c>
      <c r="P48" s="233"/>
      <c r="Q48" s="233"/>
      <c r="R48" s="236">
        <f>[4]Programs!BM22</f>
        <v>0</v>
      </c>
      <c r="S48" s="236">
        <f>[4]Programs!BN22</f>
        <v>0</v>
      </c>
      <c r="T48" s="237"/>
      <c r="U48" s="237"/>
      <c r="V48" s="236">
        <f>[4]Programs!BO22</f>
        <v>0</v>
      </c>
      <c r="W48" s="235">
        <f>[4]Programs!BP22</f>
        <v>0</v>
      </c>
      <c r="X48" s="233"/>
      <c r="Y48" s="233"/>
      <c r="Z48" s="236">
        <f t="shared" si="16"/>
        <v>8719.031747403862</v>
      </c>
      <c r="AA48" s="236">
        <f t="shared" si="17"/>
        <v>0</v>
      </c>
      <c r="AB48" s="238">
        <f t="shared" si="18"/>
        <v>0</v>
      </c>
      <c r="AC48" s="236">
        <f t="shared" si="19"/>
        <v>8719.031747403862</v>
      </c>
      <c r="AD48" s="203">
        <f>[4]Programs!AY22</f>
        <v>21709.1</v>
      </c>
      <c r="AE48" s="204">
        <f>[4]Programs!AZ22</f>
        <v>9303.9000000000015</v>
      </c>
      <c r="AF48" s="230"/>
      <c r="AG48" s="230"/>
      <c r="AH48" s="204">
        <f>[4]Programs!BA22</f>
        <v>595</v>
      </c>
      <c r="AI48" s="205">
        <f>[4]Programs!BB22</f>
        <v>255.00000000000003</v>
      </c>
      <c r="AJ48" s="230"/>
      <c r="AK48" s="230"/>
      <c r="AL48" s="186"/>
      <c r="AM48" s="186"/>
      <c r="AN48" s="195" t="s">
        <v>181</v>
      </c>
      <c r="AO48" s="185" t="s">
        <v>172</v>
      </c>
      <c r="AP48" s="239">
        <f t="shared" si="20"/>
        <v>8719.031747403862</v>
      </c>
      <c r="AQ48" s="240">
        <f t="shared" si="20"/>
        <v>0</v>
      </c>
      <c r="AR48" s="240">
        <f t="shared" si="20"/>
        <v>0</v>
      </c>
      <c r="AS48" s="241">
        <f t="shared" si="20"/>
        <v>8719.031747403862</v>
      </c>
      <c r="AT48" s="242">
        <f t="shared" si="21"/>
        <v>31013</v>
      </c>
      <c r="AU48" s="243">
        <f t="shared" si="22"/>
        <v>850</v>
      </c>
      <c r="BD48" s="184" t="s">
        <v>88</v>
      </c>
    </row>
    <row r="49" spans="1:65">
      <c r="A49" s="195" t="s">
        <v>182</v>
      </c>
      <c r="B49" s="185" t="s">
        <v>172</v>
      </c>
      <c r="C49" s="232">
        <f>[4]Programs!BY23</f>
        <v>1703060.2805684304</v>
      </c>
      <c r="D49" s="233"/>
      <c r="E49" s="233"/>
      <c r="F49" s="234">
        <f>[4]Programs!BZ23</f>
        <v>729882.9773864703</v>
      </c>
      <c r="G49" s="234">
        <f>[4]Programs!CA23</f>
        <v>0</v>
      </c>
      <c r="H49" s="233"/>
      <c r="I49" s="233"/>
      <c r="J49" s="236">
        <f>[4]Programs!BU23</f>
        <v>0</v>
      </c>
      <c r="K49" s="237"/>
      <c r="L49" s="237"/>
      <c r="M49" s="236">
        <f>[4]Programs!BV23</f>
        <v>0</v>
      </c>
      <c r="N49" s="236">
        <f>[4]Programs!BW23</f>
        <v>0</v>
      </c>
      <c r="O49" s="235">
        <f>[4]Programs!BX23</f>
        <v>0</v>
      </c>
      <c r="P49" s="233"/>
      <c r="Q49" s="233"/>
      <c r="R49" s="236">
        <f>[4]Programs!BM23</f>
        <v>54817.867999999973</v>
      </c>
      <c r="S49" s="236">
        <f>[4]Programs!BN23</f>
        <v>23493.371999999996</v>
      </c>
      <c r="T49" s="237"/>
      <c r="U49" s="237"/>
      <c r="V49" s="236">
        <f>[4]Programs!BO23</f>
        <v>0</v>
      </c>
      <c r="W49" s="235">
        <f>[4]Programs!BP23</f>
        <v>0</v>
      </c>
      <c r="X49" s="233"/>
      <c r="Y49" s="233"/>
      <c r="Z49" s="236">
        <f t="shared" si="16"/>
        <v>2432943.2579549006</v>
      </c>
      <c r="AA49" s="236">
        <f t="shared" si="17"/>
        <v>0</v>
      </c>
      <c r="AB49" s="238">
        <f t="shared" si="18"/>
        <v>78311.239999999962</v>
      </c>
      <c r="AC49" s="236">
        <f t="shared" si="19"/>
        <v>2511254.4979549004</v>
      </c>
      <c r="AD49" s="203">
        <f>[4]Programs!AY23</f>
        <v>10021666.666666666</v>
      </c>
      <c r="AE49" s="204">
        <f>[4]Programs!AZ23</f>
        <v>4295000.0000000009</v>
      </c>
      <c r="AF49" s="230"/>
      <c r="AG49" s="230"/>
      <c r="AH49" s="204">
        <f>[4]Programs!BA23</f>
        <v>0</v>
      </c>
      <c r="AI49" s="205">
        <f>[4]Programs!BB23</f>
        <v>0</v>
      </c>
      <c r="AJ49" s="230"/>
      <c r="AK49" s="230"/>
      <c r="AL49" s="186"/>
      <c r="AM49" s="186"/>
      <c r="AN49" s="195" t="s">
        <v>182</v>
      </c>
      <c r="AO49" s="185" t="s">
        <v>172</v>
      </c>
      <c r="AP49" s="239">
        <f t="shared" si="20"/>
        <v>2432943.2579549006</v>
      </c>
      <c r="AQ49" s="240">
        <f t="shared" si="20"/>
        <v>0</v>
      </c>
      <c r="AR49" s="240">
        <f t="shared" si="20"/>
        <v>78311.239999999962</v>
      </c>
      <c r="AS49" s="241">
        <f t="shared" si="20"/>
        <v>2511254.4979549004</v>
      </c>
      <c r="AT49" s="242">
        <f t="shared" si="21"/>
        <v>14316666.666666668</v>
      </c>
      <c r="AU49" s="243">
        <f t="shared" si="22"/>
        <v>0</v>
      </c>
    </row>
    <row r="50" spans="1:65">
      <c r="A50" s="195" t="s">
        <v>183</v>
      </c>
      <c r="B50" s="185" t="s">
        <v>172</v>
      </c>
      <c r="C50" s="232">
        <f>[4]Programs!BY24</f>
        <v>7371</v>
      </c>
      <c r="D50" s="233"/>
      <c r="E50" s="233"/>
      <c r="F50" s="234">
        <f>[4]Programs!BZ24</f>
        <v>3159.0000000000005</v>
      </c>
      <c r="G50" s="234">
        <f>[4]Programs!CA24</f>
        <v>27562.5</v>
      </c>
      <c r="H50" s="233"/>
      <c r="I50" s="233"/>
      <c r="J50" s="236">
        <f>[4]Programs!BU24</f>
        <v>0</v>
      </c>
      <c r="K50" s="237"/>
      <c r="L50" s="237"/>
      <c r="M50" s="236">
        <f>[4]Programs!BV24</f>
        <v>0</v>
      </c>
      <c r="N50" s="236">
        <f>[4]Programs!BW24</f>
        <v>0</v>
      </c>
      <c r="O50" s="235">
        <f>[4]Programs!BX24</f>
        <v>0</v>
      </c>
      <c r="P50" s="233"/>
      <c r="Q50" s="233"/>
      <c r="R50" s="236">
        <f>[4]Programs!BM24</f>
        <v>0</v>
      </c>
      <c r="S50" s="236">
        <f>[4]Programs!BN24</f>
        <v>0</v>
      </c>
      <c r="T50" s="237"/>
      <c r="U50" s="237"/>
      <c r="V50" s="236">
        <f>[4]Programs!BO24</f>
        <v>0</v>
      </c>
      <c r="W50" s="235">
        <f>[4]Programs!BP24</f>
        <v>0</v>
      </c>
      <c r="X50" s="233"/>
      <c r="Y50" s="233"/>
      <c r="Z50" s="236">
        <f t="shared" si="16"/>
        <v>38092.5</v>
      </c>
      <c r="AA50" s="236">
        <f t="shared" si="17"/>
        <v>0</v>
      </c>
      <c r="AB50" s="238">
        <f t="shared" si="18"/>
        <v>0</v>
      </c>
      <c r="AC50" s="236">
        <f t="shared" si="19"/>
        <v>38092.5</v>
      </c>
      <c r="AD50" s="203">
        <f>[4]Programs!AY24</f>
        <v>84794.790079999992</v>
      </c>
      <c r="AE50" s="204">
        <f>[4]Programs!AZ24</f>
        <v>36340.624320000003</v>
      </c>
      <c r="AF50" s="230"/>
      <c r="AG50" s="230"/>
      <c r="AH50" s="204">
        <f>[4]Programs!BA24</f>
        <v>8575</v>
      </c>
      <c r="AI50" s="205">
        <f>[4]Programs!BB24</f>
        <v>3675.0000000000005</v>
      </c>
      <c r="AJ50" s="230"/>
      <c r="AK50" s="230"/>
      <c r="AL50" s="186"/>
      <c r="AM50" s="186"/>
      <c r="AN50" s="195" t="s">
        <v>183</v>
      </c>
      <c r="AO50" s="185" t="s">
        <v>172</v>
      </c>
      <c r="AP50" s="239">
        <f t="shared" si="20"/>
        <v>38092.5</v>
      </c>
      <c r="AQ50" s="240">
        <f t="shared" si="20"/>
        <v>0</v>
      </c>
      <c r="AR50" s="240">
        <f t="shared" si="20"/>
        <v>0</v>
      </c>
      <c r="AS50" s="241">
        <f t="shared" si="20"/>
        <v>38092.5</v>
      </c>
      <c r="AT50" s="242">
        <f t="shared" si="21"/>
        <v>121135.41439999999</v>
      </c>
      <c r="AU50" s="243">
        <f t="shared" si="22"/>
        <v>12250</v>
      </c>
    </row>
    <row r="51" spans="1:65">
      <c r="A51" s="195" t="s">
        <v>184</v>
      </c>
      <c r="B51" s="185" t="s">
        <v>172</v>
      </c>
      <c r="C51" s="232">
        <f>[4]Programs!BY25</f>
        <v>100549.94124559341</v>
      </c>
      <c r="D51" s="233"/>
      <c r="E51" s="233"/>
      <c r="F51" s="234">
        <f>[4]Programs!BZ25</f>
        <v>43092.831962397184</v>
      </c>
      <c r="G51" s="234">
        <f>[4]Programs!CA25</f>
        <v>0</v>
      </c>
      <c r="H51" s="233"/>
      <c r="I51" s="233"/>
      <c r="J51" s="236">
        <f>[4]Programs!BU25</f>
        <v>0</v>
      </c>
      <c r="K51" s="237"/>
      <c r="L51" s="237"/>
      <c r="M51" s="236">
        <f>[4]Programs!BV25</f>
        <v>0</v>
      </c>
      <c r="N51" s="236">
        <f>[4]Programs!BW25</f>
        <v>0</v>
      </c>
      <c r="O51" s="235">
        <f>[4]Programs!BX25</f>
        <v>0</v>
      </c>
      <c r="P51" s="233"/>
      <c r="Q51" s="233"/>
      <c r="R51" s="236">
        <f>[4]Programs!BM25</f>
        <v>7831.123999999998</v>
      </c>
      <c r="S51" s="236">
        <f>[4]Programs!BN25</f>
        <v>3356.1960000000008</v>
      </c>
      <c r="T51" s="237"/>
      <c r="U51" s="237"/>
      <c r="V51" s="236">
        <f>[4]Programs!BO25</f>
        <v>0</v>
      </c>
      <c r="W51" s="235">
        <f>[4]Programs!BP25</f>
        <v>0</v>
      </c>
      <c r="X51" s="233"/>
      <c r="Y51" s="233"/>
      <c r="Z51" s="236">
        <f t="shared" si="16"/>
        <v>143642.7732079906</v>
      </c>
      <c r="AA51" s="236">
        <f t="shared" si="17"/>
        <v>0</v>
      </c>
      <c r="AB51" s="238">
        <f t="shared" si="18"/>
        <v>11187.32</v>
      </c>
      <c r="AC51" s="236">
        <f t="shared" si="19"/>
        <v>154830.09320799061</v>
      </c>
      <c r="AD51" s="203">
        <f>[4]Programs!AY25</f>
        <v>1437285.0763807285</v>
      </c>
      <c r="AE51" s="204">
        <f>[4]Programs!AZ25</f>
        <v>615979.31844888395</v>
      </c>
      <c r="AF51" s="230"/>
      <c r="AG51" s="230"/>
      <c r="AH51" s="204">
        <f>[4]Programs!BA25</f>
        <v>0</v>
      </c>
      <c r="AI51" s="205">
        <f>[4]Programs!BB25</f>
        <v>0</v>
      </c>
      <c r="AJ51" s="230"/>
      <c r="AK51" s="230"/>
      <c r="AL51" s="186"/>
      <c r="AM51" s="186"/>
      <c r="AN51" s="195" t="s">
        <v>184</v>
      </c>
      <c r="AO51" s="185" t="s">
        <v>172</v>
      </c>
      <c r="AP51" s="239">
        <f t="shared" si="20"/>
        <v>143642.7732079906</v>
      </c>
      <c r="AQ51" s="240">
        <f t="shared" si="20"/>
        <v>0</v>
      </c>
      <c r="AR51" s="240">
        <f t="shared" si="20"/>
        <v>11187.32</v>
      </c>
      <c r="AS51" s="241">
        <f t="shared" si="20"/>
        <v>154830.09320799061</v>
      </c>
      <c r="AT51" s="242">
        <f t="shared" si="21"/>
        <v>2053264.3948296125</v>
      </c>
      <c r="AU51" s="243">
        <f t="shared" si="22"/>
        <v>0</v>
      </c>
    </row>
    <row r="52" spans="1:65">
      <c r="A52" s="195" t="s">
        <v>185</v>
      </c>
      <c r="B52" s="185" t="s">
        <v>172</v>
      </c>
      <c r="C52" s="232">
        <f>[4]Programs!BY26</f>
        <v>34605.260841188952</v>
      </c>
      <c r="D52" s="233"/>
      <c r="E52" s="233"/>
      <c r="F52" s="234">
        <f>[4]Programs!BZ26</f>
        <v>14830.826074795268</v>
      </c>
      <c r="G52" s="234">
        <f>[4]Programs!CA26</f>
        <v>0</v>
      </c>
      <c r="H52" s="233"/>
      <c r="I52" s="233"/>
      <c r="J52" s="236">
        <f>[4]Programs!BU26</f>
        <v>0</v>
      </c>
      <c r="K52" s="237"/>
      <c r="L52" s="237"/>
      <c r="M52" s="236">
        <f>[4]Programs!BV26</f>
        <v>0</v>
      </c>
      <c r="N52" s="236">
        <f>[4]Programs!BW26</f>
        <v>0</v>
      </c>
      <c r="O52" s="235">
        <f>[4]Programs!BX26</f>
        <v>0</v>
      </c>
      <c r="P52" s="233"/>
      <c r="Q52" s="233"/>
      <c r="R52" s="236">
        <f>[4]Programs!BM26</f>
        <v>0</v>
      </c>
      <c r="S52" s="236">
        <f>[4]Programs!BN26</f>
        <v>0</v>
      </c>
      <c r="T52" s="237"/>
      <c r="U52" s="237"/>
      <c r="V52" s="236">
        <f>[4]Programs!BO26</f>
        <v>0</v>
      </c>
      <c r="W52" s="235">
        <f>[4]Programs!BP26</f>
        <v>0</v>
      </c>
      <c r="X52" s="233"/>
      <c r="Y52" s="233"/>
      <c r="Z52" s="236">
        <f t="shared" si="16"/>
        <v>49436.086915984219</v>
      </c>
      <c r="AA52" s="236">
        <f t="shared" si="17"/>
        <v>0</v>
      </c>
      <c r="AB52" s="238">
        <f t="shared" si="18"/>
        <v>0</v>
      </c>
      <c r="AC52" s="236">
        <f t="shared" si="19"/>
        <v>49436.086915984219</v>
      </c>
      <c r="AD52" s="203">
        <f>[4]Programs!AY26</f>
        <v>230999.99999999892</v>
      </c>
      <c r="AE52" s="204">
        <f>[4]Programs!AZ26</f>
        <v>98999.999999999563</v>
      </c>
      <c r="AF52" s="230"/>
      <c r="AG52" s="230"/>
      <c r="AH52" s="204">
        <f>[4]Programs!BA26</f>
        <v>0</v>
      </c>
      <c r="AI52" s="205">
        <f>[4]Programs!BB26</f>
        <v>0</v>
      </c>
      <c r="AJ52" s="230"/>
      <c r="AK52" s="230"/>
      <c r="AL52" s="186"/>
      <c r="AM52" s="186"/>
      <c r="AN52" s="195" t="s">
        <v>185</v>
      </c>
      <c r="AO52" s="185" t="s">
        <v>172</v>
      </c>
      <c r="AP52" s="239">
        <f t="shared" si="20"/>
        <v>49436.086915984219</v>
      </c>
      <c r="AQ52" s="240">
        <f t="shared" si="20"/>
        <v>0</v>
      </c>
      <c r="AR52" s="240">
        <f t="shared" si="20"/>
        <v>0</v>
      </c>
      <c r="AS52" s="241">
        <f t="shared" si="20"/>
        <v>49436.086915984219</v>
      </c>
      <c r="AT52" s="242">
        <f t="shared" si="21"/>
        <v>329999.99999999849</v>
      </c>
      <c r="AU52" s="243">
        <f t="shared" si="22"/>
        <v>0</v>
      </c>
    </row>
    <row r="53" spans="1:65">
      <c r="A53" s="195" t="s">
        <v>186</v>
      </c>
      <c r="B53" s="185" t="s">
        <v>172</v>
      </c>
      <c r="C53" s="232">
        <f>[4]Programs!BY35</f>
        <v>0</v>
      </c>
      <c r="D53" s="233"/>
      <c r="E53" s="233"/>
      <c r="F53" s="234">
        <f>[4]Programs!BZ35</f>
        <v>0</v>
      </c>
      <c r="G53" s="234">
        <f>[4]Programs!CA35</f>
        <v>0</v>
      </c>
      <c r="H53" s="233"/>
      <c r="I53" s="233"/>
      <c r="J53" s="236">
        <f>[4]Programs!BU35</f>
        <v>5809.0939498845182</v>
      </c>
      <c r="K53" s="237"/>
      <c r="L53" s="237"/>
      <c r="M53" s="236">
        <f>[4]Programs!BV35</f>
        <v>2489.6116928076513</v>
      </c>
      <c r="N53" s="236">
        <f>[4]Programs!BW35</f>
        <v>11690.906050115478</v>
      </c>
      <c r="O53" s="235">
        <f>[4]Programs!BX35</f>
        <v>5010.3883071923483</v>
      </c>
      <c r="P53" s="233"/>
      <c r="Q53" s="233"/>
      <c r="R53" s="236">
        <f>[4]Programs!BM35</f>
        <v>4459.4858667670014</v>
      </c>
      <c r="S53" s="236">
        <f>[4]Programs!BN35</f>
        <v>1911.2082286144296</v>
      </c>
      <c r="T53" s="237"/>
      <c r="U53" s="237"/>
      <c r="V53" s="236">
        <f>[4]Programs!BO35</f>
        <v>3371.6381332329979</v>
      </c>
      <c r="W53" s="235">
        <f>[4]Programs!BP35</f>
        <v>1444.9877713855708</v>
      </c>
      <c r="X53" s="233"/>
      <c r="Y53" s="233"/>
      <c r="Z53" s="236">
        <f t="shared" si="16"/>
        <v>0</v>
      </c>
      <c r="AA53" s="236">
        <f t="shared" si="17"/>
        <v>24999.999999999996</v>
      </c>
      <c r="AB53" s="238">
        <f t="shared" si="18"/>
        <v>11187.32</v>
      </c>
      <c r="AC53" s="236">
        <f t="shared" si="19"/>
        <v>36187.319999999992</v>
      </c>
      <c r="AD53" s="203">
        <f>[4]Programs!AY35</f>
        <v>167284.152</v>
      </c>
      <c r="AE53" s="204">
        <f>[4]Programs!AZ35</f>
        <v>71693.208000000013</v>
      </c>
      <c r="AF53" s="230"/>
      <c r="AG53" s="230"/>
      <c r="AH53" s="204">
        <f>[4]Programs!BA35</f>
        <v>11490.286499999998</v>
      </c>
      <c r="AI53" s="205">
        <f>[4]Programs!BB35</f>
        <v>4924.4085000000005</v>
      </c>
      <c r="AJ53" s="230"/>
      <c r="AK53" s="230"/>
      <c r="AL53" s="186"/>
      <c r="AM53" s="186"/>
      <c r="AN53" s="195" t="s">
        <v>186</v>
      </c>
      <c r="AO53" s="185" t="s">
        <v>172</v>
      </c>
      <c r="AP53" s="239">
        <f t="shared" si="20"/>
        <v>0</v>
      </c>
      <c r="AQ53" s="240">
        <f t="shared" si="20"/>
        <v>24999.999999999996</v>
      </c>
      <c r="AR53" s="240">
        <f t="shared" si="20"/>
        <v>11187.32</v>
      </c>
      <c r="AS53" s="241">
        <f t="shared" si="20"/>
        <v>36187.319999999992</v>
      </c>
      <c r="AT53" s="242">
        <f t="shared" si="21"/>
        <v>238977.36000000002</v>
      </c>
      <c r="AU53" s="243">
        <f t="shared" si="22"/>
        <v>16414.695</v>
      </c>
    </row>
    <row r="54" spans="1:65">
      <c r="A54" s="195" t="s">
        <v>187</v>
      </c>
      <c r="B54" s="185" t="s">
        <v>172</v>
      </c>
      <c r="C54" s="232">
        <f>[4]Programs!BY36</f>
        <v>37800</v>
      </c>
      <c r="D54" s="233"/>
      <c r="E54" s="233"/>
      <c r="F54" s="234">
        <f>[4]Programs!BZ36</f>
        <v>16200.000000000002</v>
      </c>
      <c r="G54" s="234">
        <f>[4]Programs!CA36</f>
        <v>0</v>
      </c>
      <c r="H54" s="233"/>
      <c r="I54" s="233"/>
      <c r="J54" s="236">
        <f>[4]Programs!BU36</f>
        <v>0</v>
      </c>
      <c r="K54" s="237"/>
      <c r="L54" s="237"/>
      <c r="M54" s="236">
        <f>[4]Programs!BV36</f>
        <v>0</v>
      </c>
      <c r="N54" s="236">
        <f>[4]Programs!BW36</f>
        <v>0</v>
      </c>
      <c r="O54" s="235">
        <f>[4]Programs!BX36</f>
        <v>0</v>
      </c>
      <c r="P54" s="233"/>
      <c r="Q54" s="233"/>
      <c r="R54" s="236">
        <f>[4]Programs!BM36</f>
        <v>0</v>
      </c>
      <c r="S54" s="236">
        <f>[4]Programs!BN36</f>
        <v>0</v>
      </c>
      <c r="T54" s="237"/>
      <c r="U54" s="237"/>
      <c r="V54" s="236">
        <f>[4]Programs!BO36</f>
        <v>0</v>
      </c>
      <c r="W54" s="235">
        <f>[4]Programs!BP36</f>
        <v>0</v>
      </c>
      <c r="X54" s="233"/>
      <c r="Y54" s="233"/>
      <c r="Z54" s="236">
        <f t="shared" si="16"/>
        <v>54000</v>
      </c>
      <c r="AA54" s="236">
        <f t="shared" si="17"/>
        <v>0</v>
      </c>
      <c r="AB54" s="238">
        <f t="shared" si="18"/>
        <v>0</v>
      </c>
      <c r="AC54" s="236">
        <f t="shared" si="19"/>
        <v>54000</v>
      </c>
      <c r="AD54" s="203">
        <f>[4]Programs!AY36</f>
        <v>266700</v>
      </c>
      <c r="AE54" s="204">
        <f>[4]Programs!AZ36</f>
        <v>114300.00000000001</v>
      </c>
      <c r="AF54" s="230"/>
      <c r="AG54" s="230"/>
      <c r="AH54" s="204">
        <f>[4]Programs!BA36</f>
        <v>0</v>
      </c>
      <c r="AI54" s="205">
        <f>[4]Programs!BB36</f>
        <v>0</v>
      </c>
      <c r="AJ54" s="230"/>
      <c r="AK54" s="230"/>
      <c r="AL54" s="186"/>
      <c r="AM54" s="186"/>
      <c r="AN54" s="195" t="s">
        <v>187</v>
      </c>
      <c r="AO54" s="185" t="s">
        <v>172</v>
      </c>
      <c r="AP54" s="239">
        <f t="shared" si="20"/>
        <v>54000</v>
      </c>
      <c r="AQ54" s="240">
        <f t="shared" si="20"/>
        <v>0</v>
      </c>
      <c r="AR54" s="240">
        <f t="shared" si="20"/>
        <v>0</v>
      </c>
      <c r="AS54" s="241">
        <f t="shared" si="20"/>
        <v>54000</v>
      </c>
      <c r="AT54" s="242">
        <f t="shared" si="21"/>
        <v>381000</v>
      </c>
      <c r="AU54" s="243">
        <f t="shared" si="22"/>
        <v>0</v>
      </c>
    </row>
    <row r="55" spans="1:65">
      <c r="A55" s="195" t="s">
        <v>188</v>
      </c>
      <c r="B55" s="185" t="s">
        <v>172</v>
      </c>
      <c r="C55" s="232">
        <f>[4]Programs!BY38</f>
        <v>0</v>
      </c>
      <c r="D55" s="233"/>
      <c r="E55" s="233"/>
      <c r="F55" s="234">
        <f>[4]Programs!BZ38</f>
        <v>0</v>
      </c>
      <c r="G55" s="234">
        <f>[4]Programs!CA38</f>
        <v>4998</v>
      </c>
      <c r="H55" s="233"/>
      <c r="I55" s="233"/>
      <c r="J55" s="236">
        <f>[4]Programs!BU38</f>
        <v>0</v>
      </c>
      <c r="K55" s="237"/>
      <c r="L55" s="237"/>
      <c r="M55" s="236">
        <f>[4]Programs!BV38</f>
        <v>0</v>
      </c>
      <c r="N55" s="236">
        <f>[4]Programs!BW38</f>
        <v>0</v>
      </c>
      <c r="O55" s="235">
        <f>[4]Programs!BX38</f>
        <v>0</v>
      </c>
      <c r="P55" s="233"/>
      <c r="Q55" s="233"/>
      <c r="R55" s="236">
        <f>[4]Programs!BM38</f>
        <v>0</v>
      </c>
      <c r="S55" s="236">
        <f>[4]Programs!BN38</f>
        <v>0</v>
      </c>
      <c r="T55" s="237"/>
      <c r="U55" s="237"/>
      <c r="V55" s="236">
        <f>[4]Programs!BO38</f>
        <v>0</v>
      </c>
      <c r="W55" s="235">
        <f>[4]Programs!BP38</f>
        <v>0</v>
      </c>
      <c r="X55" s="233"/>
      <c r="Y55" s="233"/>
      <c r="Z55" s="236">
        <f t="shared" si="16"/>
        <v>4998</v>
      </c>
      <c r="AA55" s="236">
        <f t="shared" si="17"/>
        <v>0</v>
      </c>
      <c r="AB55" s="238">
        <f t="shared" si="18"/>
        <v>0</v>
      </c>
      <c r="AC55" s="236">
        <f t="shared" si="19"/>
        <v>4998</v>
      </c>
      <c r="AD55" s="203">
        <f>[4]Programs!AY38</f>
        <v>0</v>
      </c>
      <c r="AE55" s="204">
        <f>[4]Programs!AZ38</f>
        <v>0</v>
      </c>
      <c r="AF55" s="230"/>
      <c r="AG55" s="230"/>
      <c r="AH55" s="204">
        <f>[4]Programs!BA38</f>
        <v>8967.6027533502383</v>
      </c>
      <c r="AI55" s="205">
        <f>[4]Programs!BB38</f>
        <v>3843.2583228643884</v>
      </c>
      <c r="AJ55" s="230"/>
      <c r="AK55" s="230"/>
      <c r="AL55" s="186"/>
      <c r="AM55" s="186"/>
      <c r="AN55" s="195" t="s">
        <v>188</v>
      </c>
      <c r="AO55" s="185" t="s">
        <v>172</v>
      </c>
      <c r="AP55" s="239">
        <f t="shared" si="20"/>
        <v>4998</v>
      </c>
      <c r="AQ55" s="240">
        <f t="shared" si="20"/>
        <v>0</v>
      </c>
      <c r="AR55" s="240">
        <f t="shared" si="20"/>
        <v>0</v>
      </c>
      <c r="AS55" s="241">
        <f t="shared" si="20"/>
        <v>4998</v>
      </c>
      <c r="AT55" s="242">
        <f t="shared" si="21"/>
        <v>0</v>
      </c>
      <c r="AU55" s="243">
        <f t="shared" si="22"/>
        <v>12810.861076214627</v>
      </c>
    </row>
    <row r="56" spans="1:65">
      <c r="A56" s="195" t="s">
        <v>189</v>
      </c>
      <c r="B56" s="185" t="s">
        <v>172</v>
      </c>
      <c r="C56" s="232">
        <f>[4]Programs!BY42</f>
        <v>0</v>
      </c>
      <c r="D56" s="233"/>
      <c r="E56" s="233"/>
      <c r="F56" s="234">
        <f>[4]Programs!BZ42</f>
        <v>0</v>
      </c>
      <c r="G56" s="234">
        <f>[4]Programs!CA42</f>
        <v>26250</v>
      </c>
      <c r="H56" s="233"/>
      <c r="I56" s="233"/>
      <c r="J56" s="236">
        <f>[4]Programs!BU42</f>
        <v>0</v>
      </c>
      <c r="K56" s="237"/>
      <c r="L56" s="237"/>
      <c r="M56" s="236">
        <f>[4]Programs!BV42</f>
        <v>0</v>
      </c>
      <c r="N56" s="236">
        <f>[4]Programs!BW42</f>
        <v>0</v>
      </c>
      <c r="O56" s="235">
        <f>[4]Programs!BX42</f>
        <v>0</v>
      </c>
      <c r="P56" s="233"/>
      <c r="Q56" s="233"/>
      <c r="R56" s="236">
        <f>[4]Programs!BM42</f>
        <v>0</v>
      </c>
      <c r="S56" s="236">
        <f>[4]Programs!BN42</f>
        <v>0</v>
      </c>
      <c r="T56" s="237"/>
      <c r="U56" s="237"/>
      <c r="V56" s="236">
        <f>[4]Programs!BO42</f>
        <v>0</v>
      </c>
      <c r="W56" s="235">
        <f>[4]Programs!BP42</f>
        <v>0</v>
      </c>
      <c r="X56" s="233"/>
      <c r="Y56" s="233"/>
      <c r="Z56" s="236">
        <f t="shared" si="16"/>
        <v>26250</v>
      </c>
      <c r="AA56" s="236">
        <f t="shared" si="17"/>
        <v>0</v>
      </c>
      <c r="AB56" s="238">
        <f t="shared" si="18"/>
        <v>0</v>
      </c>
      <c r="AC56" s="236">
        <f t="shared" si="19"/>
        <v>26250</v>
      </c>
      <c r="AD56" s="203">
        <f>[4]Programs!AY42</f>
        <v>0</v>
      </c>
      <c r="AE56" s="204">
        <f>[4]Programs!AZ42</f>
        <v>0</v>
      </c>
      <c r="AF56" s="230"/>
      <c r="AG56" s="230"/>
      <c r="AH56" s="204">
        <f>[4]Programs!BA42</f>
        <v>21539</v>
      </c>
      <c r="AI56" s="205">
        <f>[4]Programs!BB42</f>
        <v>9231.0000000000018</v>
      </c>
      <c r="AJ56" s="230"/>
      <c r="AK56" s="230"/>
      <c r="AL56" s="186"/>
      <c r="AM56" s="186"/>
      <c r="AN56" s="195" t="s">
        <v>189</v>
      </c>
      <c r="AO56" s="185" t="s">
        <v>172</v>
      </c>
      <c r="AP56" s="239">
        <f t="shared" si="20"/>
        <v>26250</v>
      </c>
      <c r="AQ56" s="240">
        <f t="shared" si="20"/>
        <v>0</v>
      </c>
      <c r="AR56" s="240">
        <f t="shared" si="20"/>
        <v>0</v>
      </c>
      <c r="AS56" s="241">
        <f t="shared" si="20"/>
        <v>26250</v>
      </c>
      <c r="AT56" s="242">
        <f t="shared" si="21"/>
        <v>0</v>
      </c>
      <c r="AU56" s="243">
        <f t="shared" si="22"/>
        <v>30770</v>
      </c>
    </row>
    <row r="57" spans="1:65">
      <c r="A57" s="195" t="s">
        <v>190</v>
      </c>
      <c r="B57" s="185" t="s">
        <v>172</v>
      </c>
      <c r="C57" s="232">
        <f>[4]Programs!BY43</f>
        <v>23331.354073263923</v>
      </c>
      <c r="D57" s="233"/>
      <c r="E57" s="233"/>
      <c r="F57" s="234">
        <f>[4]Programs!BZ43</f>
        <v>9999.1517456845395</v>
      </c>
      <c r="G57" s="234">
        <f>[4]Programs!CA43</f>
        <v>20068.645926736077</v>
      </c>
      <c r="H57" s="233"/>
      <c r="I57" s="233"/>
      <c r="J57" s="236">
        <f>[4]Programs!BU43</f>
        <v>0</v>
      </c>
      <c r="K57" s="237"/>
      <c r="L57" s="237"/>
      <c r="M57" s="236">
        <f>[4]Programs!BV43</f>
        <v>0</v>
      </c>
      <c r="N57" s="236">
        <f>[4]Programs!BW43</f>
        <v>0</v>
      </c>
      <c r="O57" s="235">
        <f>[4]Programs!BX43</f>
        <v>0</v>
      </c>
      <c r="P57" s="233"/>
      <c r="Q57" s="233"/>
      <c r="R57" s="236">
        <f>[4]Programs!BM43</f>
        <v>0</v>
      </c>
      <c r="S57" s="236">
        <f>[4]Programs!BN43</f>
        <v>0</v>
      </c>
      <c r="T57" s="237"/>
      <c r="U57" s="237"/>
      <c r="V57" s="236">
        <f>[4]Programs!BO43</f>
        <v>0</v>
      </c>
      <c r="W57" s="235">
        <f>[4]Programs!BP43</f>
        <v>0</v>
      </c>
      <c r="X57" s="233"/>
      <c r="Y57" s="233"/>
      <c r="Z57" s="236">
        <f t="shared" si="16"/>
        <v>53399.151745684539</v>
      </c>
      <c r="AA57" s="236">
        <f t="shared" si="17"/>
        <v>0</v>
      </c>
      <c r="AB57" s="238">
        <f t="shared" si="18"/>
        <v>0</v>
      </c>
      <c r="AC57" s="236">
        <f t="shared" si="19"/>
        <v>53399.151745684539</v>
      </c>
      <c r="AD57" s="203">
        <f>[4]Programs!AY43</f>
        <v>123165</v>
      </c>
      <c r="AE57" s="204">
        <f>[4]Programs!AZ43</f>
        <v>52785.000000000007</v>
      </c>
      <c r="AF57" s="230"/>
      <c r="AG57" s="230"/>
      <c r="AH57" s="204">
        <f>[4]Programs!BA43</f>
        <v>8190</v>
      </c>
      <c r="AI57" s="205">
        <f>[4]Programs!BB43</f>
        <v>3510.0000000000005</v>
      </c>
      <c r="AJ57" s="230"/>
      <c r="AK57" s="230"/>
      <c r="AL57" s="186"/>
      <c r="AM57" s="186"/>
      <c r="AN57" s="195" t="s">
        <v>190</v>
      </c>
      <c r="AO57" s="185" t="s">
        <v>172</v>
      </c>
      <c r="AP57" s="239">
        <f t="shared" si="20"/>
        <v>53399.151745684539</v>
      </c>
      <c r="AQ57" s="240">
        <f t="shared" si="20"/>
        <v>0</v>
      </c>
      <c r="AR57" s="240">
        <f t="shared" si="20"/>
        <v>0</v>
      </c>
      <c r="AS57" s="241">
        <f t="shared" si="20"/>
        <v>53399.151745684539</v>
      </c>
      <c r="AT57" s="242">
        <f t="shared" si="21"/>
        <v>175950</v>
      </c>
      <c r="AU57" s="243">
        <f t="shared" si="22"/>
        <v>11700</v>
      </c>
    </row>
    <row r="58" spans="1:65">
      <c r="A58" s="195" t="s">
        <v>191</v>
      </c>
      <c r="B58" s="185" t="s">
        <v>172</v>
      </c>
      <c r="C58" s="232">
        <f>[4]Programs!BY46</f>
        <v>283911.77499999997</v>
      </c>
      <c r="D58" s="233"/>
      <c r="E58" s="233"/>
      <c r="F58" s="234">
        <f>[4]Programs!BZ46</f>
        <v>121676.47500000002</v>
      </c>
      <c r="G58" s="234">
        <f>[4]Programs!CA46</f>
        <v>0</v>
      </c>
      <c r="H58" s="233"/>
      <c r="I58" s="233"/>
      <c r="J58" s="236">
        <f>[4]Programs!BU46</f>
        <v>0</v>
      </c>
      <c r="K58" s="237"/>
      <c r="L58" s="237"/>
      <c r="M58" s="236">
        <f>[4]Programs!BV46</f>
        <v>0</v>
      </c>
      <c r="N58" s="236">
        <f>[4]Programs!BW46</f>
        <v>0</v>
      </c>
      <c r="O58" s="235">
        <f>[4]Programs!BX46</f>
        <v>0</v>
      </c>
      <c r="P58" s="233"/>
      <c r="Q58" s="233"/>
      <c r="R58" s="236">
        <f>[4]Programs!BM46</f>
        <v>0</v>
      </c>
      <c r="S58" s="236">
        <f>[4]Programs!BN46</f>
        <v>0</v>
      </c>
      <c r="T58" s="237"/>
      <c r="U58" s="237"/>
      <c r="V58" s="236">
        <f>[4]Programs!BO46</f>
        <v>0</v>
      </c>
      <c r="W58" s="235">
        <f>[4]Programs!BP46</f>
        <v>0</v>
      </c>
      <c r="X58" s="233"/>
      <c r="Y58" s="233"/>
      <c r="Z58" s="236">
        <f t="shared" si="16"/>
        <v>405588.25</v>
      </c>
      <c r="AA58" s="236">
        <f t="shared" si="17"/>
        <v>0</v>
      </c>
      <c r="AB58" s="238">
        <f t="shared" si="18"/>
        <v>0</v>
      </c>
      <c r="AC58" s="236">
        <f t="shared" si="19"/>
        <v>405588.25</v>
      </c>
      <c r="AD58" s="203">
        <f>[4]Programs!AY46</f>
        <v>0</v>
      </c>
      <c r="AE58" s="204">
        <f>[4]Programs!AZ46</f>
        <v>0</v>
      </c>
      <c r="AF58" s="230"/>
      <c r="AG58" s="230"/>
      <c r="AH58" s="204">
        <f>[4]Programs!BA46</f>
        <v>0</v>
      </c>
      <c r="AI58" s="205">
        <f>[4]Programs!BB46</f>
        <v>0</v>
      </c>
      <c r="AJ58" s="230"/>
      <c r="AK58" s="230"/>
      <c r="AL58" s="186"/>
      <c r="AM58" s="186"/>
      <c r="AN58" s="195" t="s">
        <v>191</v>
      </c>
      <c r="AO58" s="185" t="s">
        <v>172</v>
      </c>
      <c r="AP58" s="239">
        <f t="shared" si="20"/>
        <v>405588.25</v>
      </c>
      <c r="AQ58" s="240">
        <f t="shared" si="20"/>
        <v>0</v>
      </c>
      <c r="AR58" s="240">
        <f t="shared" si="20"/>
        <v>0</v>
      </c>
      <c r="AS58" s="241">
        <f t="shared" si="20"/>
        <v>405588.25</v>
      </c>
      <c r="AT58" s="242">
        <f t="shared" si="21"/>
        <v>0</v>
      </c>
      <c r="AU58" s="243">
        <f t="shared" si="22"/>
        <v>0</v>
      </c>
    </row>
    <row r="59" spans="1:65" ht="10.8" thickBot="1">
      <c r="A59" s="273" t="s">
        <v>192</v>
      </c>
      <c r="B59" s="274" t="s">
        <v>172</v>
      </c>
      <c r="C59" s="232">
        <f>[4]Programs!BY52</f>
        <v>2928068.0799999996</v>
      </c>
      <c r="D59" s="233"/>
      <c r="E59" s="233"/>
      <c r="F59" s="234">
        <f>[4]Programs!BZ52</f>
        <v>1254886.32</v>
      </c>
      <c r="G59" s="234">
        <f>[4]Programs!CA52</f>
        <v>1778728.7466666664</v>
      </c>
      <c r="H59" s="233"/>
      <c r="I59" s="233"/>
      <c r="J59" s="236">
        <f>[4]Programs!BU52</f>
        <v>35995.116635767547</v>
      </c>
      <c r="K59" s="237"/>
      <c r="L59" s="237"/>
      <c r="M59" s="236">
        <f>[4]Programs!BV52</f>
        <v>15426.478558186096</v>
      </c>
      <c r="N59" s="236">
        <f>[4]Programs!BW52</f>
        <v>12618.925689908638</v>
      </c>
      <c r="O59" s="235">
        <f>[4]Programs!BX52</f>
        <v>5408.1110099608459</v>
      </c>
      <c r="P59" s="233"/>
      <c r="Q59" s="233"/>
      <c r="R59" s="236">
        <f>[4]Programs!BM52</f>
        <v>486746.98289585521</v>
      </c>
      <c r="S59" s="236">
        <f>[4]Programs!BN52</f>
        <v>208605.84981250943</v>
      </c>
      <c r="T59" s="237"/>
      <c r="U59" s="237"/>
      <c r="V59" s="236">
        <f>[4]Programs!BO52</f>
        <v>170644.1291041447</v>
      </c>
      <c r="W59" s="235">
        <f>[4]Programs!BP52</f>
        <v>73133.19818749059</v>
      </c>
      <c r="X59" s="233"/>
      <c r="Y59" s="233"/>
      <c r="Z59" s="236">
        <f t="shared" si="16"/>
        <v>5961683.1466666656</v>
      </c>
      <c r="AA59" s="236">
        <f t="shared" si="17"/>
        <v>69448.631893823127</v>
      </c>
      <c r="AB59" s="238">
        <f t="shared" si="18"/>
        <v>939130.1599999998</v>
      </c>
      <c r="AC59" s="236">
        <f t="shared" si="19"/>
        <v>6970261.9385604886</v>
      </c>
      <c r="AD59" s="203">
        <f>[4]Programs!AY52</f>
        <v>19520453.866666667</v>
      </c>
      <c r="AE59" s="204">
        <f>[4]Programs!AZ52</f>
        <v>8365908.8000000017</v>
      </c>
      <c r="AF59" s="230"/>
      <c r="AG59" s="230"/>
      <c r="AH59" s="204">
        <f>[4]Programs!BA52</f>
        <v>635260.2666666666</v>
      </c>
      <c r="AI59" s="205">
        <f>[4]Programs!BB52</f>
        <v>272254.40000000002</v>
      </c>
      <c r="AJ59" s="230"/>
      <c r="AK59" s="230"/>
      <c r="AL59" s="186"/>
      <c r="AM59" s="186"/>
      <c r="AN59" s="245" t="s">
        <v>192</v>
      </c>
      <c r="AO59" s="246" t="s">
        <v>172</v>
      </c>
      <c r="AP59" s="247">
        <f t="shared" si="20"/>
        <v>5961683.1466666656</v>
      </c>
      <c r="AQ59" s="248">
        <f t="shared" si="20"/>
        <v>69448.631893823127</v>
      </c>
      <c r="AR59" s="248">
        <f t="shared" si="20"/>
        <v>939130.1599999998</v>
      </c>
      <c r="AS59" s="249">
        <f t="shared" si="20"/>
        <v>6970261.9385604886</v>
      </c>
      <c r="AT59" s="250">
        <f t="shared" si="21"/>
        <v>27886362.666666668</v>
      </c>
      <c r="AU59" s="251">
        <f t="shared" si="22"/>
        <v>907514.66666666663</v>
      </c>
    </row>
    <row r="60" spans="1:65" s="272" customFormat="1" ht="10.8" thickTop="1">
      <c r="A60" s="275" t="s">
        <v>193</v>
      </c>
      <c r="B60" s="276"/>
      <c r="C60" s="253">
        <f t="shared" ref="C60:AI60" si="23">SUM(C37:C59)</f>
        <v>5765679.1170168053</v>
      </c>
      <c r="D60" s="254"/>
      <c r="E60" s="254"/>
      <c r="F60" s="255">
        <f t="shared" si="23"/>
        <v>2452148.1930072028</v>
      </c>
      <c r="G60" s="255">
        <f t="shared" si="23"/>
        <v>1884434.8141545758</v>
      </c>
      <c r="H60" s="254"/>
      <c r="I60" s="254"/>
      <c r="J60" s="253">
        <f t="shared" si="23"/>
        <v>436950.46558565216</v>
      </c>
      <c r="K60" s="254"/>
      <c r="L60" s="254"/>
      <c r="M60" s="255">
        <f t="shared" si="23"/>
        <v>187264.48525099378</v>
      </c>
      <c r="N60" s="255">
        <f t="shared" si="23"/>
        <v>24309.831740024114</v>
      </c>
      <c r="O60" s="256">
        <f t="shared" si="23"/>
        <v>10418.499317153193</v>
      </c>
      <c r="P60" s="254"/>
      <c r="Q60" s="254"/>
      <c r="R60" s="253">
        <f t="shared" si="23"/>
        <v>566646.92531037226</v>
      </c>
      <c r="S60" s="255">
        <f t="shared" si="23"/>
        <v>242848.68227587387</v>
      </c>
      <c r="T60" s="254"/>
      <c r="U60" s="254"/>
      <c r="V60" s="255">
        <f t="shared" si="23"/>
        <v>176886.55068962765</v>
      </c>
      <c r="W60" s="256">
        <f t="shared" si="23"/>
        <v>75808.521724126142</v>
      </c>
      <c r="X60" s="254"/>
      <c r="Y60" s="254"/>
      <c r="Z60" s="253">
        <f t="shared" si="23"/>
        <v>10102262.124178583</v>
      </c>
      <c r="AA60" s="255">
        <f t="shared" si="23"/>
        <v>658943.2818938233</v>
      </c>
      <c r="AB60" s="269">
        <f t="shared" si="23"/>
        <v>1062190.6799999997</v>
      </c>
      <c r="AC60" s="270">
        <f t="shared" si="23"/>
        <v>11823396.086072406</v>
      </c>
      <c r="AD60" s="258">
        <f t="shared" si="23"/>
        <v>37541206.18353273</v>
      </c>
      <c r="AE60" s="259">
        <f t="shared" si="23"/>
        <v>16068299.792942602</v>
      </c>
      <c r="AF60" s="260"/>
      <c r="AG60" s="260"/>
      <c r="AH60" s="259">
        <f t="shared" si="23"/>
        <v>712996.64786276233</v>
      </c>
      <c r="AI60" s="261">
        <f t="shared" si="23"/>
        <v>305569.99194118392</v>
      </c>
      <c r="AJ60" s="260"/>
      <c r="AK60" s="260"/>
      <c r="AL60" s="271"/>
      <c r="AM60" s="271"/>
      <c r="AN60" s="275" t="s">
        <v>193</v>
      </c>
      <c r="AO60" s="276"/>
      <c r="AP60" s="262">
        <f t="shared" si="20"/>
        <v>10102262.124178583</v>
      </c>
      <c r="AQ60" s="263">
        <f t="shared" si="20"/>
        <v>658943.2818938233</v>
      </c>
      <c r="AR60" s="263">
        <f t="shared" si="20"/>
        <v>1062190.6799999997</v>
      </c>
      <c r="AS60" s="264">
        <f t="shared" si="20"/>
        <v>11823396.086072406</v>
      </c>
      <c r="AT60" s="265">
        <f t="shared" si="21"/>
        <v>53609505.976475328</v>
      </c>
      <c r="AU60" s="266">
        <f t="shared" si="22"/>
        <v>1018566.6398039463</v>
      </c>
      <c r="AW60" s="267">
        <f>AT60/(AT$27+AT$36+AT$60)</f>
        <v>0.71507536536080685</v>
      </c>
      <c r="AX60" s="267" t="e">
        <f>AU60/AU$103</f>
        <v>#DIV/0!</v>
      </c>
    </row>
    <row r="61" spans="1:65">
      <c r="C61" s="225"/>
      <c r="D61" s="226"/>
      <c r="E61" s="226"/>
      <c r="F61" s="227"/>
      <c r="G61" s="227"/>
      <c r="H61" s="226"/>
      <c r="I61" s="226"/>
      <c r="K61" s="228"/>
      <c r="L61" s="228"/>
      <c r="O61" s="207"/>
      <c r="P61" s="226"/>
      <c r="Q61" s="226"/>
      <c r="T61" s="228"/>
      <c r="U61" s="228"/>
      <c r="W61" s="207"/>
      <c r="X61" s="226"/>
      <c r="Y61" s="226"/>
      <c r="AB61" s="229"/>
      <c r="AD61" s="203"/>
      <c r="AE61" s="204"/>
      <c r="AF61" s="230"/>
      <c r="AG61" s="230"/>
      <c r="AH61" s="204"/>
      <c r="AI61" s="205"/>
      <c r="AJ61" s="230"/>
      <c r="AK61" s="230"/>
      <c r="AL61" s="186"/>
      <c r="AM61" s="186"/>
      <c r="AN61" s="195"/>
      <c r="AO61" s="185"/>
      <c r="AP61" s="225"/>
      <c r="AS61" s="231"/>
      <c r="AT61" s="206"/>
      <c r="AU61" s="207"/>
    </row>
    <row r="62" spans="1:65">
      <c r="A62" s="277" t="s">
        <v>194</v>
      </c>
      <c r="B62" s="278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80"/>
      <c r="AE62" s="280"/>
      <c r="AF62" s="280"/>
      <c r="AG62" s="280"/>
      <c r="AH62" s="280"/>
      <c r="AI62" s="280"/>
      <c r="AJ62" s="280"/>
      <c r="AK62" s="280"/>
      <c r="AL62" s="279"/>
      <c r="AM62" s="279"/>
      <c r="AN62" s="277"/>
      <c r="AO62" s="278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</row>
    <row r="63" spans="1:65">
      <c r="A63" s="279"/>
      <c r="B63" s="278"/>
      <c r="C63" s="281"/>
      <c r="D63" s="281"/>
      <c r="E63" s="281"/>
      <c r="F63" s="281"/>
      <c r="G63" s="281"/>
      <c r="H63" s="281"/>
      <c r="I63" s="281"/>
      <c r="J63" s="282"/>
      <c r="K63" s="282"/>
      <c r="L63" s="282"/>
      <c r="M63" s="282"/>
      <c r="N63" s="282"/>
      <c r="O63" s="282"/>
      <c r="P63" s="282"/>
      <c r="Q63" s="282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0"/>
      <c r="AE63" s="280"/>
      <c r="AF63" s="280"/>
      <c r="AG63" s="280"/>
      <c r="AH63" s="280"/>
      <c r="AI63" s="280"/>
      <c r="AJ63" s="280"/>
      <c r="AK63" s="280"/>
      <c r="AL63" s="279"/>
      <c r="AM63" s="279"/>
      <c r="AN63" s="279"/>
      <c r="AO63" s="278"/>
      <c r="AP63" s="283"/>
      <c r="AQ63" s="283"/>
      <c r="AR63" s="283"/>
      <c r="AS63" s="283"/>
      <c r="AT63" s="284"/>
      <c r="AU63" s="284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  <c r="BK63" s="279"/>
      <c r="BL63" s="279"/>
      <c r="BM63" s="279"/>
    </row>
    <row r="64" spans="1:65" s="270" customFormat="1">
      <c r="A64" s="285"/>
      <c r="B64" s="286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8"/>
      <c r="AE64" s="288"/>
      <c r="AF64" s="288"/>
      <c r="AG64" s="288"/>
      <c r="AH64" s="288"/>
      <c r="AI64" s="288"/>
      <c r="AJ64" s="288"/>
      <c r="AK64" s="288"/>
      <c r="AL64" s="287"/>
      <c r="AM64" s="287"/>
      <c r="AN64" s="285"/>
      <c r="AO64" s="286"/>
      <c r="AP64" s="289"/>
      <c r="AQ64" s="289"/>
      <c r="AR64" s="289"/>
      <c r="AS64" s="289"/>
      <c r="AT64" s="290"/>
      <c r="AU64" s="290"/>
      <c r="AV64" s="287"/>
      <c r="AW64" s="279"/>
      <c r="AX64" s="279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7"/>
    </row>
    <row r="65" spans="1:65">
      <c r="A65" s="291"/>
      <c r="B65" s="278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80"/>
      <c r="AE65" s="280"/>
      <c r="AF65" s="280"/>
      <c r="AG65" s="280"/>
      <c r="AH65" s="280"/>
      <c r="AI65" s="280"/>
      <c r="AJ65" s="280"/>
      <c r="AK65" s="280"/>
      <c r="AL65" s="279"/>
      <c r="AM65" s="279"/>
      <c r="AN65" s="291"/>
      <c r="AO65" s="278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  <c r="BI65" s="279"/>
      <c r="BJ65" s="279"/>
      <c r="BK65" s="279"/>
      <c r="BL65" s="279"/>
      <c r="BM65" s="279"/>
    </row>
    <row r="66" spans="1:65">
      <c r="A66" s="277"/>
      <c r="B66" s="278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80"/>
      <c r="AE66" s="280"/>
      <c r="AF66" s="280"/>
      <c r="AG66" s="280"/>
      <c r="AH66" s="280"/>
      <c r="AI66" s="280"/>
      <c r="AJ66" s="280"/>
      <c r="AK66" s="280"/>
      <c r="AL66" s="279"/>
      <c r="AM66" s="279"/>
      <c r="AN66" s="277"/>
      <c r="AO66" s="278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</row>
    <row r="67" spans="1:65">
      <c r="A67" s="292"/>
      <c r="B67" s="278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0"/>
      <c r="AE67" s="280"/>
      <c r="AF67" s="280"/>
      <c r="AG67" s="280"/>
      <c r="AH67" s="280"/>
      <c r="AI67" s="280"/>
      <c r="AJ67" s="280"/>
      <c r="AK67" s="280"/>
      <c r="AL67" s="279"/>
      <c r="AM67" s="279"/>
      <c r="AN67" s="292"/>
      <c r="AO67" s="278"/>
      <c r="AP67" s="283"/>
      <c r="AQ67" s="283"/>
      <c r="AR67" s="283"/>
      <c r="AS67" s="283"/>
      <c r="AT67" s="284"/>
      <c r="AU67" s="284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</row>
    <row r="68" spans="1:65">
      <c r="A68" s="292"/>
      <c r="B68" s="278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0"/>
      <c r="AE68" s="280"/>
      <c r="AF68" s="280"/>
      <c r="AG68" s="280"/>
      <c r="AH68" s="280"/>
      <c r="AI68" s="280"/>
      <c r="AJ68" s="280"/>
      <c r="AK68" s="280"/>
      <c r="AL68" s="279"/>
      <c r="AM68" s="279"/>
      <c r="AN68" s="292"/>
      <c r="AO68" s="278"/>
      <c r="AP68" s="283"/>
      <c r="AQ68" s="283"/>
      <c r="AR68" s="283"/>
      <c r="AS68" s="283"/>
      <c r="AT68" s="284"/>
      <c r="AU68" s="284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</row>
    <row r="69" spans="1:65" s="270" customFormat="1">
      <c r="A69" s="285"/>
      <c r="B69" s="286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8"/>
      <c r="AE69" s="288"/>
      <c r="AF69" s="288"/>
      <c r="AG69" s="288"/>
      <c r="AH69" s="288"/>
      <c r="AI69" s="288"/>
      <c r="AJ69" s="288"/>
      <c r="AK69" s="288"/>
      <c r="AL69" s="287"/>
      <c r="AM69" s="287"/>
      <c r="AN69" s="285"/>
      <c r="AO69" s="286"/>
      <c r="AP69" s="289"/>
      <c r="AQ69" s="289"/>
      <c r="AR69" s="289"/>
      <c r="AS69" s="289"/>
      <c r="AT69" s="290"/>
      <c r="AU69" s="290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</row>
    <row r="70" spans="1:65">
      <c r="A70" s="293"/>
      <c r="B70" s="278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80"/>
      <c r="AE70" s="280"/>
      <c r="AF70" s="280"/>
      <c r="AG70" s="280"/>
      <c r="AH70" s="280"/>
      <c r="AI70" s="280"/>
      <c r="AJ70" s="280"/>
      <c r="AK70" s="280"/>
      <c r="AL70" s="279"/>
      <c r="AM70" s="279"/>
      <c r="AN70" s="293"/>
      <c r="AO70" s="278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</row>
    <row r="71" spans="1:65">
      <c r="A71" s="277"/>
      <c r="B71" s="278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0"/>
      <c r="AE71" s="280"/>
      <c r="AF71" s="280"/>
      <c r="AG71" s="280"/>
      <c r="AH71" s="280"/>
      <c r="AI71" s="280"/>
      <c r="AJ71" s="280"/>
      <c r="AK71" s="280"/>
      <c r="AL71" s="279"/>
      <c r="AM71" s="279"/>
      <c r="AN71" s="277"/>
      <c r="AO71" s="278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279"/>
      <c r="BK71" s="279"/>
      <c r="BL71" s="279"/>
      <c r="BM71" s="279"/>
    </row>
    <row r="72" spans="1:65">
      <c r="A72" s="294"/>
      <c r="B72" s="278"/>
      <c r="C72" s="281"/>
      <c r="D72" s="281"/>
      <c r="E72" s="281"/>
      <c r="F72" s="281"/>
      <c r="G72" s="281"/>
      <c r="H72" s="281"/>
      <c r="I72" s="281"/>
      <c r="J72" s="282"/>
      <c r="K72" s="282"/>
      <c r="L72" s="282"/>
      <c r="M72" s="282"/>
      <c r="N72" s="282"/>
      <c r="O72" s="282"/>
      <c r="P72" s="282"/>
      <c r="Q72" s="282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0"/>
      <c r="AE72" s="280"/>
      <c r="AF72" s="280"/>
      <c r="AG72" s="280"/>
      <c r="AH72" s="280"/>
      <c r="AI72" s="280"/>
      <c r="AJ72" s="280"/>
      <c r="AK72" s="280"/>
      <c r="AL72" s="279"/>
      <c r="AM72" s="279"/>
      <c r="AN72" s="294"/>
      <c r="AO72" s="278"/>
      <c r="AP72" s="283"/>
      <c r="AQ72" s="283"/>
      <c r="AR72" s="283"/>
      <c r="AS72" s="283"/>
      <c r="AT72" s="284"/>
      <c r="AU72" s="284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</row>
    <row r="73" spans="1:65">
      <c r="A73" s="294"/>
      <c r="B73" s="278"/>
      <c r="C73" s="281"/>
      <c r="D73" s="281"/>
      <c r="E73" s="281"/>
      <c r="F73" s="281"/>
      <c r="G73" s="281"/>
      <c r="H73" s="281"/>
      <c r="I73" s="281"/>
      <c r="J73" s="282"/>
      <c r="K73" s="282"/>
      <c r="L73" s="282"/>
      <c r="M73" s="282"/>
      <c r="N73" s="282"/>
      <c r="O73" s="282"/>
      <c r="P73" s="282"/>
      <c r="Q73" s="282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0"/>
      <c r="AE73" s="280"/>
      <c r="AF73" s="280"/>
      <c r="AG73" s="280"/>
      <c r="AH73" s="280"/>
      <c r="AI73" s="280"/>
      <c r="AJ73" s="280"/>
      <c r="AK73" s="280"/>
      <c r="AL73" s="279"/>
      <c r="AM73" s="279"/>
      <c r="AN73" s="294"/>
      <c r="AO73" s="278"/>
      <c r="AP73" s="283"/>
      <c r="AQ73" s="283"/>
      <c r="AR73" s="283"/>
      <c r="AS73" s="283"/>
      <c r="AT73" s="284"/>
      <c r="AU73" s="284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</row>
    <row r="74" spans="1:65">
      <c r="A74" s="294"/>
      <c r="B74" s="278"/>
      <c r="C74" s="281"/>
      <c r="D74" s="281"/>
      <c r="E74" s="281"/>
      <c r="F74" s="281"/>
      <c r="G74" s="281"/>
      <c r="H74" s="281"/>
      <c r="I74" s="281"/>
      <c r="J74" s="282"/>
      <c r="K74" s="282"/>
      <c r="L74" s="282"/>
      <c r="M74" s="282"/>
      <c r="N74" s="282"/>
      <c r="O74" s="282"/>
      <c r="P74" s="282"/>
      <c r="Q74" s="282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0"/>
      <c r="AE74" s="280"/>
      <c r="AF74" s="280"/>
      <c r="AG74" s="280"/>
      <c r="AH74" s="280"/>
      <c r="AI74" s="280"/>
      <c r="AJ74" s="280"/>
      <c r="AK74" s="280"/>
      <c r="AL74" s="279"/>
      <c r="AM74" s="279"/>
      <c r="AN74" s="294"/>
      <c r="AO74" s="278"/>
      <c r="AP74" s="283"/>
      <c r="AQ74" s="283"/>
      <c r="AR74" s="283"/>
      <c r="AS74" s="283"/>
      <c r="AT74" s="284"/>
      <c r="AU74" s="284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</row>
    <row r="75" spans="1:65">
      <c r="A75" s="295"/>
      <c r="B75" s="278"/>
      <c r="C75" s="281"/>
      <c r="D75" s="281"/>
      <c r="E75" s="281"/>
      <c r="F75" s="281"/>
      <c r="G75" s="281"/>
      <c r="H75" s="281"/>
      <c r="I75" s="281"/>
      <c r="J75" s="282"/>
      <c r="K75" s="282"/>
      <c r="L75" s="282"/>
      <c r="M75" s="282"/>
      <c r="N75" s="282"/>
      <c r="O75" s="282"/>
      <c r="P75" s="282"/>
      <c r="Q75" s="282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0"/>
      <c r="AE75" s="280"/>
      <c r="AF75" s="280"/>
      <c r="AG75" s="280"/>
      <c r="AH75" s="280"/>
      <c r="AI75" s="280"/>
      <c r="AJ75" s="280"/>
      <c r="AK75" s="280"/>
      <c r="AL75" s="279"/>
      <c r="AM75" s="279"/>
      <c r="AN75" s="295"/>
      <c r="AO75" s="278"/>
      <c r="AP75" s="283"/>
      <c r="AQ75" s="283"/>
      <c r="AR75" s="283"/>
      <c r="AS75" s="283"/>
      <c r="AT75" s="284"/>
      <c r="AU75" s="284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</row>
    <row r="76" spans="1:65">
      <c r="A76" s="295"/>
      <c r="B76" s="278"/>
      <c r="C76" s="281"/>
      <c r="D76" s="281"/>
      <c r="E76" s="281"/>
      <c r="F76" s="281"/>
      <c r="G76" s="281"/>
      <c r="H76" s="281"/>
      <c r="I76" s="281"/>
      <c r="J76" s="282"/>
      <c r="K76" s="282"/>
      <c r="L76" s="282"/>
      <c r="M76" s="282"/>
      <c r="N76" s="282"/>
      <c r="O76" s="282"/>
      <c r="P76" s="282"/>
      <c r="Q76" s="282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0"/>
      <c r="AE76" s="280"/>
      <c r="AF76" s="280"/>
      <c r="AG76" s="280"/>
      <c r="AH76" s="280"/>
      <c r="AI76" s="280"/>
      <c r="AJ76" s="280"/>
      <c r="AK76" s="280"/>
      <c r="AL76" s="279"/>
      <c r="AM76" s="279"/>
      <c r="AN76" s="295"/>
      <c r="AO76" s="278"/>
      <c r="AP76" s="283"/>
      <c r="AQ76" s="283"/>
      <c r="AR76" s="283"/>
      <c r="AS76" s="283"/>
      <c r="AT76" s="284"/>
      <c r="AU76" s="284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</row>
    <row r="77" spans="1:65">
      <c r="A77" s="295"/>
      <c r="B77" s="278"/>
      <c r="C77" s="281"/>
      <c r="D77" s="281"/>
      <c r="E77" s="281"/>
      <c r="F77" s="281"/>
      <c r="G77" s="281"/>
      <c r="H77" s="281"/>
      <c r="I77" s="281"/>
      <c r="J77" s="282"/>
      <c r="K77" s="282"/>
      <c r="L77" s="282"/>
      <c r="M77" s="282"/>
      <c r="N77" s="282"/>
      <c r="O77" s="282"/>
      <c r="P77" s="282"/>
      <c r="Q77" s="282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0"/>
      <c r="AE77" s="280"/>
      <c r="AF77" s="280"/>
      <c r="AG77" s="280"/>
      <c r="AH77" s="280"/>
      <c r="AI77" s="280"/>
      <c r="AJ77" s="280"/>
      <c r="AK77" s="280"/>
      <c r="AL77" s="279"/>
      <c r="AM77" s="279"/>
      <c r="AN77" s="295"/>
      <c r="AO77" s="278"/>
      <c r="AP77" s="283"/>
      <c r="AQ77" s="283"/>
      <c r="AR77" s="283"/>
      <c r="AS77" s="283"/>
      <c r="AT77" s="284"/>
      <c r="AU77" s="284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</row>
    <row r="78" spans="1:65">
      <c r="A78" s="294"/>
      <c r="B78" s="278"/>
      <c r="C78" s="281"/>
      <c r="D78" s="281"/>
      <c r="E78" s="281"/>
      <c r="F78" s="281"/>
      <c r="G78" s="281"/>
      <c r="H78" s="281"/>
      <c r="I78" s="281"/>
      <c r="J78" s="282"/>
      <c r="K78" s="282"/>
      <c r="L78" s="282"/>
      <c r="M78" s="282"/>
      <c r="N78" s="282"/>
      <c r="O78" s="282"/>
      <c r="P78" s="282"/>
      <c r="Q78" s="282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0"/>
      <c r="AE78" s="280"/>
      <c r="AF78" s="280"/>
      <c r="AG78" s="280"/>
      <c r="AH78" s="280"/>
      <c r="AI78" s="280"/>
      <c r="AJ78" s="280"/>
      <c r="AK78" s="280"/>
      <c r="AL78" s="279"/>
      <c r="AM78" s="279"/>
      <c r="AN78" s="294"/>
      <c r="AO78" s="278"/>
      <c r="AP78" s="283"/>
      <c r="AQ78" s="283"/>
      <c r="AR78" s="283"/>
      <c r="AS78" s="283"/>
      <c r="AT78" s="284"/>
      <c r="AU78" s="284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279"/>
      <c r="BL78" s="279"/>
      <c r="BM78" s="279"/>
    </row>
    <row r="79" spans="1:65">
      <c r="A79" s="294"/>
      <c r="B79" s="278"/>
      <c r="C79" s="281"/>
      <c r="D79" s="281"/>
      <c r="E79" s="281"/>
      <c r="F79" s="281"/>
      <c r="G79" s="281"/>
      <c r="H79" s="281"/>
      <c r="I79" s="281"/>
      <c r="J79" s="282"/>
      <c r="K79" s="282"/>
      <c r="L79" s="282"/>
      <c r="M79" s="282"/>
      <c r="N79" s="282"/>
      <c r="O79" s="282"/>
      <c r="P79" s="282"/>
      <c r="Q79" s="282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0"/>
      <c r="AE79" s="280"/>
      <c r="AF79" s="280"/>
      <c r="AG79" s="280"/>
      <c r="AH79" s="280"/>
      <c r="AI79" s="280"/>
      <c r="AJ79" s="280"/>
      <c r="AK79" s="280"/>
      <c r="AL79" s="279"/>
      <c r="AM79" s="279"/>
      <c r="AN79" s="294"/>
      <c r="AO79" s="278"/>
      <c r="AP79" s="283"/>
      <c r="AQ79" s="283"/>
      <c r="AR79" s="283"/>
      <c r="AS79" s="283"/>
      <c r="AT79" s="284"/>
      <c r="AU79" s="284"/>
      <c r="AV79" s="279"/>
      <c r="AW79" s="279"/>
      <c r="AX79" s="279"/>
      <c r="AY79" s="279"/>
      <c r="AZ79" s="279"/>
      <c r="BA79" s="279"/>
      <c r="BB79" s="279"/>
      <c r="BC79" s="279"/>
      <c r="BD79" s="279"/>
      <c r="BE79" s="279"/>
      <c r="BF79" s="279"/>
      <c r="BG79" s="279"/>
      <c r="BH79" s="279"/>
      <c r="BI79" s="279"/>
      <c r="BJ79" s="279"/>
      <c r="BK79" s="279"/>
      <c r="BL79" s="279"/>
      <c r="BM79" s="279"/>
    </row>
    <row r="80" spans="1:65">
      <c r="A80" s="294"/>
      <c r="B80" s="278"/>
      <c r="C80" s="281"/>
      <c r="D80" s="281"/>
      <c r="E80" s="281"/>
      <c r="F80" s="281"/>
      <c r="G80" s="281"/>
      <c r="H80" s="281"/>
      <c r="I80" s="281"/>
      <c r="J80" s="282"/>
      <c r="K80" s="282"/>
      <c r="L80" s="282"/>
      <c r="M80" s="282"/>
      <c r="N80" s="282"/>
      <c r="O80" s="282"/>
      <c r="P80" s="282"/>
      <c r="Q80" s="282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0"/>
      <c r="AE80" s="280"/>
      <c r="AF80" s="280"/>
      <c r="AG80" s="280"/>
      <c r="AH80" s="280"/>
      <c r="AI80" s="280"/>
      <c r="AJ80" s="280"/>
      <c r="AK80" s="280"/>
      <c r="AL80" s="279"/>
      <c r="AM80" s="279"/>
      <c r="AN80" s="294"/>
      <c r="AO80" s="278"/>
      <c r="AP80" s="283"/>
      <c r="AQ80" s="283"/>
      <c r="AR80" s="283"/>
      <c r="AS80" s="283"/>
      <c r="AT80" s="284"/>
      <c r="AU80" s="284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</row>
    <row r="81" spans="1:65">
      <c r="A81" s="294"/>
      <c r="B81" s="278"/>
      <c r="C81" s="281"/>
      <c r="D81" s="281"/>
      <c r="E81" s="281"/>
      <c r="F81" s="281"/>
      <c r="G81" s="281"/>
      <c r="H81" s="281"/>
      <c r="I81" s="281"/>
      <c r="J81" s="282"/>
      <c r="K81" s="282"/>
      <c r="L81" s="282"/>
      <c r="M81" s="282"/>
      <c r="N81" s="282"/>
      <c r="O81" s="282"/>
      <c r="P81" s="282"/>
      <c r="Q81" s="282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0"/>
      <c r="AE81" s="280"/>
      <c r="AF81" s="280"/>
      <c r="AG81" s="280"/>
      <c r="AH81" s="280"/>
      <c r="AI81" s="280"/>
      <c r="AJ81" s="280"/>
      <c r="AK81" s="280"/>
      <c r="AL81" s="279"/>
      <c r="AM81" s="279"/>
      <c r="AN81" s="294"/>
      <c r="AO81" s="278"/>
      <c r="AP81" s="283"/>
      <c r="AQ81" s="283"/>
      <c r="AR81" s="283"/>
      <c r="AS81" s="283"/>
      <c r="AT81" s="284"/>
      <c r="AU81" s="284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</row>
    <row r="82" spans="1:65">
      <c r="A82" s="294"/>
      <c r="B82" s="278"/>
      <c r="C82" s="281"/>
      <c r="D82" s="281"/>
      <c r="E82" s="281"/>
      <c r="F82" s="281"/>
      <c r="G82" s="281"/>
      <c r="H82" s="281"/>
      <c r="I82" s="281"/>
      <c r="J82" s="282"/>
      <c r="K82" s="282"/>
      <c r="L82" s="282"/>
      <c r="M82" s="282"/>
      <c r="N82" s="282"/>
      <c r="O82" s="282"/>
      <c r="P82" s="282"/>
      <c r="Q82" s="282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0"/>
      <c r="AE82" s="280"/>
      <c r="AF82" s="280"/>
      <c r="AG82" s="280"/>
      <c r="AH82" s="280"/>
      <c r="AI82" s="280"/>
      <c r="AJ82" s="280"/>
      <c r="AK82" s="280"/>
      <c r="AL82" s="279"/>
      <c r="AM82" s="279"/>
      <c r="AN82" s="294"/>
      <c r="AO82" s="278"/>
      <c r="AP82" s="283"/>
      <c r="AQ82" s="283"/>
      <c r="AR82" s="283"/>
      <c r="AS82" s="283"/>
      <c r="AT82" s="284"/>
      <c r="AU82" s="284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</row>
    <row r="83" spans="1:65">
      <c r="A83" s="294"/>
      <c r="B83" s="278"/>
      <c r="C83" s="281"/>
      <c r="D83" s="281"/>
      <c r="E83" s="281"/>
      <c r="F83" s="281"/>
      <c r="G83" s="281"/>
      <c r="H83" s="281"/>
      <c r="I83" s="281"/>
      <c r="J83" s="282"/>
      <c r="K83" s="282"/>
      <c r="L83" s="282"/>
      <c r="M83" s="282"/>
      <c r="N83" s="282"/>
      <c r="O83" s="282"/>
      <c r="P83" s="282"/>
      <c r="Q83" s="282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0"/>
      <c r="AE83" s="280"/>
      <c r="AF83" s="280"/>
      <c r="AG83" s="280"/>
      <c r="AH83" s="280"/>
      <c r="AI83" s="280"/>
      <c r="AJ83" s="280"/>
      <c r="AK83" s="280"/>
      <c r="AL83" s="279"/>
      <c r="AM83" s="279"/>
      <c r="AN83" s="294"/>
      <c r="AO83" s="278"/>
      <c r="AP83" s="283"/>
      <c r="AQ83" s="283"/>
      <c r="AR83" s="283"/>
      <c r="AS83" s="283"/>
      <c r="AT83" s="284"/>
      <c r="AU83" s="284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</row>
    <row r="84" spans="1:65" s="272" customFormat="1">
      <c r="A84" s="291"/>
      <c r="B84" s="296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8"/>
      <c r="AE84" s="288"/>
      <c r="AF84" s="288"/>
      <c r="AG84" s="288"/>
      <c r="AH84" s="288"/>
      <c r="AI84" s="288"/>
      <c r="AJ84" s="288"/>
      <c r="AK84" s="288"/>
      <c r="AL84" s="297"/>
      <c r="AM84" s="297"/>
      <c r="AN84" s="291"/>
      <c r="AO84" s="296"/>
      <c r="AP84" s="289"/>
      <c r="AQ84" s="289"/>
      <c r="AR84" s="289"/>
      <c r="AS84" s="289"/>
      <c r="AT84" s="290"/>
      <c r="AU84" s="290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65">
      <c r="A85" s="294"/>
      <c r="B85" s="278"/>
      <c r="C85" s="281"/>
      <c r="D85" s="281"/>
      <c r="E85" s="281"/>
      <c r="F85" s="281"/>
      <c r="G85" s="281"/>
      <c r="H85" s="281"/>
      <c r="I85" s="281"/>
      <c r="J85" s="282"/>
      <c r="K85" s="282"/>
      <c r="L85" s="282"/>
      <c r="M85" s="282"/>
      <c r="N85" s="282"/>
      <c r="O85" s="282"/>
      <c r="P85" s="282"/>
      <c r="Q85" s="282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0"/>
      <c r="AE85" s="280"/>
      <c r="AF85" s="280"/>
      <c r="AG85" s="280"/>
      <c r="AH85" s="280"/>
      <c r="AI85" s="280"/>
      <c r="AJ85" s="280"/>
      <c r="AK85" s="280"/>
      <c r="AL85" s="279"/>
      <c r="AM85" s="279"/>
      <c r="AN85" s="294"/>
      <c r="AO85" s="278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</row>
    <row r="86" spans="1:65">
      <c r="A86" s="298"/>
      <c r="B86" s="278"/>
      <c r="C86" s="281"/>
      <c r="D86" s="281"/>
      <c r="E86" s="281"/>
      <c r="F86" s="281"/>
      <c r="G86" s="281"/>
      <c r="H86" s="281"/>
      <c r="I86" s="281"/>
      <c r="J86" s="282"/>
      <c r="K86" s="282"/>
      <c r="L86" s="282"/>
      <c r="M86" s="282"/>
      <c r="N86" s="282"/>
      <c r="O86" s="282"/>
      <c r="P86" s="282"/>
      <c r="Q86" s="282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0"/>
      <c r="AE86" s="280"/>
      <c r="AF86" s="280"/>
      <c r="AG86" s="280"/>
      <c r="AH86" s="280"/>
      <c r="AI86" s="280"/>
      <c r="AJ86" s="280"/>
      <c r="AK86" s="280"/>
      <c r="AL86" s="279"/>
      <c r="AM86" s="279"/>
      <c r="AN86" s="298"/>
      <c r="AO86" s="278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279"/>
      <c r="BL86" s="279"/>
      <c r="BM86" s="279"/>
    </row>
    <row r="87" spans="1:65">
      <c r="A87" s="294"/>
      <c r="B87" s="278"/>
      <c r="C87" s="281"/>
      <c r="D87" s="281"/>
      <c r="E87" s="281"/>
      <c r="F87" s="281"/>
      <c r="G87" s="281"/>
      <c r="H87" s="281"/>
      <c r="I87" s="281"/>
      <c r="J87" s="282"/>
      <c r="K87" s="282"/>
      <c r="L87" s="282"/>
      <c r="M87" s="282"/>
      <c r="N87" s="282"/>
      <c r="O87" s="282"/>
      <c r="P87" s="282"/>
      <c r="Q87" s="282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0"/>
      <c r="AE87" s="280"/>
      <c r="AF87" s="280"/>
      <c r="AG87" s="280"/>
      <c r="AH87" s="280"/>
      <c r="AI87" s="280"/>
      <c r="AJ87" s="280"/>
      <c r="AK87" s="280"/>
      <c r="AL87" s="279"/>
      <c r="AM87" s="279"/>
      <c r="AN87" s="294"/>
      <c r="AO87" s="278"/>
      <c r="AP87" s="283"/>
      <c r="AQ87" s="283"/>
      <c r="AR87" s="283"/>
      <c r="AS87" s="283"/>
      <c r="AT87" s="284"/>
      <c r="AU87" s="284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</row>
    <row r="88" spans="1:65">
      <c r="A88" s="294"/>
      <c r="B88" s="278"/>
      <c r="C88" s="281"/>
      <c r="D88" s="281"/>
      <c r="E88" s="281"/>
      <c r="F88" s="281"/>
      <c r="G88" s="281"/>
      <c r="H88" s="281"/>
      <c r="I88" s="281"/>
      <c r="J88" s="282"/>
      <c r="K88" s="282"/>
      <c r="L88" s="282"/>
      <c r="M88" s="282"/>
      <c r="N88" s="282"/>
      <c r="O88" s="282"/>
      <c r="P88" s="282"/>
      <c r="Q88" s="282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0"/>
      <c r="AE88" s="280"/>
      <c r="AF88" s="280"/>
      <c r="AG88" s="280"/>
      <c r="AH88" s="280"/>
      <c r="AI88" s="280"/>
      <c r="AJ88" s="280"/>
      <c r="AK88" s="280"/>
      <c r="AL88" s="279"/>
      <c r="AM88" s="279"/>
      <c r="AN88" s="294"/>
      <c r="AO88" s="278"/>
      <c r="AP88" s="283"/>
      <c r="AQ88" s="283"/>
      <c r="AR88" s="283"/>
      <c r="AS88" s="283"/>
      <c r="AT88" s="284"/>
      <c r="AU88" s="284"/>
      <c r="AV88" s="279"/>
      <c r="AW88" s="279"/>
      <c r="AX88" s="279"/>
      <c r="AY88" s="279"/>
      <c r="AZ88" s="279"/>
      <c r="BA88" s="279"/>
      <c r="BB88" s="279"/>
      <c r="BC88" s="279"/>
      <c r="BD88" s="279"/>
      <c r="BE88" s="279"/>
      <c r="BF88" s="279"/>
      <c r="BG88" s="279"/>
      <c r="BH88" s="279"/>
      <c r="BI88" s="279"/>
      <c r="BJ88" s="279"/>
      <c r="BK88" s="279"/>
      <c r="BL88" s="279"/>
      <c r="BM88" s="279"/>
    </row>
    <row r="89" spans="1:65">
      <c r="A89" s="294"/>
      <c r="B89" s="278"/>
      <c r="C89" s="281"/>
      <c r="D89" s="281"/>
      <c r="E89" s="281"/>
      <c r="F89" s="281"/>
      <c r="G89" s="281"/>
      <c r="H89" s="281"/>
      <c r="I89" s="281"/>
      <c r="J89" s="282"/>
      <c r="K89" s="282"/>
      <c r="L89" s="282"/>
      <c r="M89" s="282"/>
      <c r="N89" s="282"/>
      <c r="O89" s="282"/>
      <c r="P89" s="282"/>
      <c r="Q89" s="282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0"/>
      <c r="AE89" s="280"/>
      <c r="AF89" s="280"/>
      <c r="AG89" s="280"/>
      <c r="AH89" s="280"/>
      <c r="AI89" s="280"/>
      <c r="AJ89" s="280"/>
      <c r="AK89" s="280"/>
      <c r="AL89" s="279"/>
      <c r="AM89" s="279"/>
      <c r="AN89" s="294"/>
      <c r="AO89" s="278"/>
      <c r="AP89" s="283"/>
      <c r="AQ89" s="283"/>
      <c r="AR89" s="283"/>
      <c r="AS89" s="283"/>
      <c r="AT89" s="284"/>
      <c r="AU89" s="284"/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  <c r="BK89" s="279"/>
      <c r="BL89" s="279"/>
      <c r="BM89" s="279"/>
    </row>
    <row r="90" spans="1:65">
      <c r="A90" s="294"/>
      <c r="B90" s="278"/>
      <c r="C90" s="281"/>
      <c r="D90" s="281"/>
      <c r="E90" s="281"/>
      <c r="F90" s="281"/>
      <c r="G90" s="281"/>
      <c r="H90" s="281"/>
      <c r="I90" s="281"/>
      <c r="J90" s="282"/>
      <c r="K90" s="282"/>
      <c r="L90" s="282"/>
      <c r="M90" s="282"/>
      <c r="N90" s="282"/>
      <c r="O90" s="282"/>
      <c r="P90" s="282"/>
      <c r="Q90" s="282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0"/>
      <c r="AE90" s="280"/>
      <c r="AF90" s="280"/>
      <c r="AG90" s="280"/>
      <c r="AH90" s="280"/>
      <c r="AI90" s="280"/>
      <c r="AJ90" s="280"/>
      <c r="AK90" s="280"/>
      <c r="AL90" s="279"/>
      <c r="AM90" s="279"/>
      <c r="AN90" s="294"/>
      <c r="AO90" s="278"/>
      <c r="AP90" s="283"/>
      <c r="AQ90" s="283"/>
      <c r="AR90" s="283"/>
      <c r="AS90" s="283"/>
      <c r="AT90" s="284"/>
      <c r="AU90" s="284"/>
      <c r="AV90" s="279"/>
      <c r="AW90" s="279"/>
      <c r="AX90" s="279"/>
      <c r="AY90" s="279"/>
      <c r="AZ90" s="279"/>
      <c r="BA90" s="279"/>
      <c r="BB90" s="279"/>
      <c r="BC90" s="279"/>
      <c r="BD90" s="279"/>
      <c r="BE90" s="279"/>
      <c r="BF90" s="279"/>
      <c r="BG90" s="279"/>
      <c r="BH90" s="279"/>
      <c r="BI90" s="279"/>
      <c r="BJ90" s="279"/>
      <c r="BK90" s="279"/>
      <c r="BL90" s="279"/>
      <c r="BM90" s="279"/>
    </row>
    <row r="91" spans="1:65">
      <c r="A91" s="294"/>
      <c r="B91" s="278"/>
      <c r="C91" s="281"/>
      <c r="D91" s="281"/>
      <c r="E91" s="281"/>
      <c r="F91" s="281"/>
      <c r="G91" s="281"/>
      <c r="H91" s="281"/>
      <c r="I91" s="281"/>
      <c r="J91" s="282"/>
      <c r="K91" s="282"/>
      <c r="L91" s="282"/>
      <c r="M91" s="282"/>
      <c r="N91" s="282"/>
      <c r="O91" s="282"/>
      <c r="P91" s="282"/>
      <c r="Q91" s="282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0"/>
      <c r="AE91" s="280"/>
      <c r="AF91" s="280"/>
      <c r="AG91" s="280"/>
      <c r="AH91" s="280"/>
      <c r="AI91" s="280"/>
      <c r="AJ91" s="280"/>
      <c r="AK91" s="280"/>
      <c r="AL91" s="279"/>
      <c r="AM91" s="279"/>
      <c r="AN91" s="294"/>
      <c r="AO91" s="278"/>
      <c r="AP91" s="283"/>
      <c r="AQ91" s="283"/>
      <c r="AR91" s="283"/>
      <c r="AS91" s="283"/>
      <c r="AT91" s="284"/>
      <c r="AU91" s="284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</row>
    <row r="92" spans="1:65">
      <c r="A92" s="294"/>
      <c r="B92" s="278"/>
      <c r="C92" s="281"/>
      <c r="D92" s="281"/>
      <c r="E92" s="281"/>
      <c r="F92" s="281"/>
      <c r="G92" s="281"/>
      <c r="H92" s="281"/>
      <c r="I92" s="281"/>
      <c r="J92" s="282"/>
      <c r="K92" s="282"/>
      <c r="L92" s="282"/>
      <c r="M92" s="282"/>
      <c r="N92" s="282"/>
      <c r="O92" s="282"/>
      <c r="P92" s="282"/>
      <c r="Q92" s="282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0"/>
      <c r="AE92" s="280"/>
      <c r="AF92" s="280"/>
      <c r="AG92" s="280"/>
      <c r="AH92" s="280"/>
      <c r="AI92" s="280"/>
      <c r="AJ92" s="280"/>
      <c r="AK92" s="280"/>
      <c r="AL92" s="279"/>
      <c r="AM92" s="279"/>
      <c r="AN92" s="294"/>
      <c r="AO92" s="278"/>
      <c r="AP92" s="283"/>
      <c r="AQ92" s="283"/>
      <c r="AR92" s="283"/>
      <c r="AS92" s="283"/>
      <c r="AT92" s="284"/>
      <c r="AU92" s="284"/>
      <c r="AV92" s="279"/>
      <c r="AW92" s="279"/>
      <c r="AX92" s="279"/>
      <c r="AY92" s="279"/>
      <c r="AZ92" s="279"/>
      <c r="BA92" s="279"/>
      <c r="BB92" s="279"/>
      <c r="BC92" s="279"/>
      <c r="BD92" s="279"/>
      <c r="BE92" s="279"/>
      <c r="BF92" s="279"/>
      <c r="BG92" s="279"/>
      <c r="BH92" s="279"/>
      <c r="BI92" s="279"/>
      <c r="BJ92" s="279"/>
      <c r="BK92" s="279"/>
      <c r="BL92" s="279"/>
      <c r="BM92" s="279"/>
    </row>
    <row r="93" spans="1:65">
      <c r="A93" s="294"/>
      <c r="B93" s="278"/>
      <c r="C93" s="281"/>
      <c r="D93" s="281"/>
      <c r="E93" s="281"/>
      <c r="F93" s="281"/>
      <c r="G93" s="281"/>
      <c r="H93" s="281"/>
      <c r="I93" s="281"/>
      <c r="J93" s="282"/>
      <c r="K93" s="282"/>
      <c r="L93" s="282"/>
      <c r="M93" s="282"/>
      <c r="N93" s="282"/>
      <c r="O93" s="282"/>
      <c r="P93" s="282"/>
      <c r="Q93" s="282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0"/>
      <c r="AE93" s="280"/>
      <c r="AF93" s="280"/>
      <c r="AG93" s="280"/>
      <c r="AH93" s="280"/>
      <c r="AI93" s="280"/>
      <c r="AJ93" s="280"/>
      <c r="AK93" s="280"/>
      <c r="AL93" s="279"/>
      <c r="AM93" s="279"/>
      <c r="AN93" s="294"/>
      <c r="AO93" s="278"/>
      <c r="AP93" s="283"/>
      <c r="AQ93" s="283"/>
      <c r="AR93" s="283"/>
      <c r="AS93" s="283"/>
      <c r="AT93" s="284"/>
      <c r="AU93" s="284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79"/>
      <c r="BH93" s="279"/>
      <c r="BI93" s="279"/>
      <c r="BJ93" s="279"/>
      <c r="BK93" s="279"/>
      <c r="BL93" s="279"/>
      <c r="BM93" s="279"/>
    </row>
    <row r="94" spans="1:65">
      <c r="A94" s="294"/>
      <c r="B94" s="278"/>
      <c r="C94" s="281"/>
      <c r="D94" s="281"/>
      <c r="E94" s="281"/>
      <c r="F94" s="281"/>
      <c r="G94" s="281"/>
      <c r="H94" s="281"/>
      <c r="I94" s="281"/>
      <c r="J94" s="282"/>
      <c r="K94" s="282"/>
      <c r="L94" s="282"/>
      <c r="M94" s="282"/>
      <c r="N94" s="282"/>
      <c r="O94" s="282"/>
      <c r="P94" s="282"/>
      <c r="Q94" s="282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0"/>
      <c r="AE94" s="280"/>
      <c r="AF94" s="280"/>
      <c r="AG94" s="280"/>
      <c r="AH94" s="280"/>
      <c r="AI94" s="280"/>
      <c r="AJ94" s="280"/>
      <c r="AK94" s="280"/>
      <c r="AL94" s="279"/>
      <c r="AM94" s="279"/>
      <c r="AN94" s="294"/>
      <c r="AO94" s="278"/>
      <c r="AP94" s="283"/>
      <c r="AQ94" s="283"/>
      <c r="AR94" s="283"/>
      <c r="AS94" s="283"/>
      <c r="AT94" s="284"/>
      <c r="AU94" s="284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279"/>
      <c r="BH94" s="279"/>
      <c r="BI94" s="279"/>
      <c r="BJ94" s="279"/>
      <c r="BK94" s="279"/>
      <c r="BL94" s="279"/>
      <c r="BM94" s="279"/>
    </row>
    <row r="95" spans="1:65">
      <c r="A95" s="294"/>
      <c r="B95" s="278"/>
      <c r="C95" s="281"/>
      <c r="D95" s="281"/>
      <c r="E95" s="281"/>
      <c r="F95" s="281"/>
      <c r="G95" s="281"/>
      <c r="H95" s="281"/>
      <c r="I95" s="281"/>
      <c r="J95" s="282"/>
      <c r="K95" s="282"/>
      <c r="L95" s="282"/>
      <c r="M95" s="282"/>
      <c r="N95" s="282"/>
      <c r="O95" s="282"/>
      <c r="P95" s="282"/>
      <c r="Q95" s="282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0"/>
      <c r="AE95" s="280"/>
      <c r="AF95" s="280"/>
      <c r="AG95" s="280"/>
      <c r="AH95" s="280"/>
      <c r="AI95" s="280"/>
      <c r="AJ95" s="280"/>
      <c r="AK95" s="280"/>
      <c r="AL95" s="279"/>
      <c r="AM95" s="279"/>
      <c r="AN95" s="294"/>
      <c r="AO95" s="278"/>
      <c r="AP95" s="283"/>
      <c r="AQ95" s="283"/>
      <c r="AR95" s="283"/>
      <c r="AS95" s="283"/>
      <c r="AT95" s="284"/>
      <c r="AU95" s="284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</row>
    <row r="96" spans="1:65">
      <c r="A96" s="294"/>
      <c r="B96" s="278"/>
      <c r="C96" s="281"/>
      <c r="D96" s="281"/>
      <c r="E96" s="281"/>
      <c r="F96" s="281"/>
      <c r="G96" s="281"/>
      <c r="H96" s="281"/>
      <c r="I96" s="281"/>
      <c r="J96" s="282"/>
      <c r="K96" s="282"/>
      <c r="L96" s="282"/>
      <c r="M96" s="282"/>
      <c r="N96" s="282"/>
      <c r="O96" s="282"/>
      <c r="P96" s="282"/>
      <c r="Q96" s="282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0"/>
      <c r="AE96" s="280"/>
      <c r="AF96" s="280"/>
      <c r="AG96" s="280"/>
      <c r="AH96" s="280"/>
      <c r="AI96" s="280"/>
      <c r="AJ96" s="280"/>
      <c r="AK96" s="280"/>
      <c r="AL96" s="279"/>
      <c r="AM96" s="279"/>
      <c r="AN96" s="294"/>
      <c r="AO96" s="278"/>
      <c r="AP96" s="283"/>
      <c r="AQ96" s="283"/>
      <c r="AR96" s="283"/>
      <c r="AS96" s="283"/>
      <c r="AT96" s="284"/>
      <c r="AU96" s="284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</row>
    <row r="97" spans="1:65">
      <c r="A97" s="294"/>
      <c r="B97" s="278"/>
      <c r="C97" s="281"/>
      <c r="D97" s="281"/>
      <c r="E97" s="281"/>
      <c r="F97" s="281"/>
      <c r="G97" s="281"/>
      <c r="H97" s="281"/>
      <c r="I97" s="281"/>
      <c r="J97" s="282"/>
      <c r="K97" s="282"/>
      <c r="L97" s="282"/>
      <c r="M97" s="282"/>
      <c r="N97" s="282"/>
      <c r="O97" s="282"/>
      <c r="P97" s="282"/>
      <c r="Q97" s="282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0"/>
      <c r="AE97" s="280"/>
      <c r="AF97" s="280"/>
      <c r="AG97" s="280"/>
      <c r="AH97" s="280"/>
      <c r="AI97" s="280"/>
      <c r="AJ97" s="280"/>
      <c r="AK97" s="280"/>
      <c r="AL97" s="279"/>
      <c r="AM97" s="279"/>
      <c r="AN97" s="294"/>
      <c r="AO97" s="278"/>
      <c r="AP97" s="283"/>
      <c r="AQ97" s="283"/>
      <c r="AR97" s="283"/>
      <c r="AS97" s="283"/>
      <c r="AT97" s="284"/>
      <c r="AU97" s="284"/>
      <c r="AV97" s="279"/>
      <c r="AW97" s="279"/>
      <c r="AX97" s="279"/>
      <c r="AY97" s="279"/>
      <c r="AZ97" s="279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  <c r="BK97" s="279"/>
      <c r="BL97" s="279"/>
      <c r="BM97" s="279"/>
    </row>
    <row r="98" spans="1:65" s="272" customFormat="1">
      <c r="A98" s="291"/>
      <c r="B98" s="296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8"/>
      <c r="AE98" s="288"/>
      <c r="AF98" s="288"/>
      <c r="AG98" s="288"/>
      <c r="AH98" s="288"/>
      <c r="AI98" s="288"/>
      <c r="AJ98" s="288"/>
      <c r="AK98" s="288"/>
      <c r="AL98" s="297"/>
      <c r="AM98" s="297"/>
      <c r="AN98" s="291"/>
      <c r="AO98" s="296"/>
      <c r="AP98" s="289"/>
      <c r="AQ98" s="289"/>
      <c r="AR98" s="289"/>
      <c r="AS98" s="289"/>
      <c r="AT98" s="290"/>
      <c r="AU98" s="290"/>
      <c r="AV98" s="279"/>
      <c r="AW98" s="279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1:65">
      <c r="A99" s="293"/>
      <c r="B99" s="278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80"/>
      <c r="AE99" s="280"/>
      <c r="AF99" s="280"/>
      <c r="AG99" s="280"/>
      <c r="AH99" s="280"/>
      <c r="AI99" s="280"/>
      <c r="AJ99" s="280"/>
      <c r="AK99" s="280"/>
      <c r="AL99" s="279"/>
      <c r="AM99" s="279"/>
      <c r="AN99" s="293"/>
      <c r="AO99" s="278"/>
      <c r="AP99" s="279"/>
      <c r="AQ99" s="279"/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  <c r="BD99" s="279"/>
      <c r="BE99" s="279"/>
      <c r="BF99" s="279"/>
      <c r="BG99" s="279"/>
      <c r="BH99" s="279"/>
      <c r="BI99" s="279"/>
      <c r="BJ99" s="279"/>
      <c r="BK99" s="279"/>
      <c r="BL99" s="279"/>
      <c r="BM99" s="279"/>
    </row>
    <row r="100" spans="1:65">
      <c r="A100" s="293"/>
      <c r="B100" s="278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0"/>
      <c r="AE100" s="280"/>
      <c r="AF100" s="280"/>
      <c r="AG100" s="280"/>
      <c r="AH100" s="280"/>
      <c r="AI100" s="280"/>
      <c r="AJ100" s="280"/>
      <c r="AK100" s="280"/>
      <c r="AL100" s="279"/>
      <c r="AM100" s="279"/>
      <c r="AN100" s="293"/>
      <c r="AO100" s="278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  <c r="BK100" s="279"/>
      <c r="BL100" s="279"/>
      <c r="BM100" s="279"/>
    </row>
    <row r="101" spans="1:65" s="272" customFormat="1">
      <c r="A101" s="291"/>
      <c r="B101" s="296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8"/>
      <c r="AE101" s="288"/>
      <c r="AF101" s="288"/>
      <c r="AG101" s="288"/>
      <c r="AH101" s="288"/>
      <c r="AI101" s="288"/>
      <c r="AJ101" s="288"/>
      <c r="AK101" s="288"/>
      <c r="AL101" s="297"/>
      <c r="AM101" s="297"/>
      <c r="AN101" s="291"/>
      <c r="AO101" s="296"/>
      <c r="AP101" s="289"/>
      <c r="AQ101" s="289"/>
      <c r="AR101" s="289"/>
      <c r="AS101" s="289"/>
      <c r="AT101" s="290"/>
      <c r="AU101" s="290"/>
      <c r="AV101" s="279"/>
      <c r="AW101" s="279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1:65">
      <c r="A102" s="293"/>
      <c r="B102" s="278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0"/>
      <c r="AE102" s="280"/>
      <c r="AF102" s="280"/>
      <c r="AG102" s="280"/>
      <c r="AH102" s="280"/>
      <c r="AI102" s="280"/>
      <c r="AJ102" s="280"/>
      <c r="AK102" s="280"/>
      <c r="AL102" s="279"/>
      <c r="AM102" s="279"/>
      <c r="AN102" s="293"/>
      <c r="AO102" s="278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279"/>
      <c r="BH102" s="279"/>
      <c r="BI102" s="279"/>
      <c r="BJ102" s="279"/>
      <c r="BK102" s="279"/>
      <c r="BL102" s="279"/>
      <c r="BM102" s="279"/>
    </row>
    <row r="103" spans="1:65">
      <c r="A103" s="293"/>
      <c r="B103" s="278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0"/>
      <c r="AE103" s="280"/>
      <c r="AF103" s="280"/>
      <c r="AG103" s="280"/>
      <c r="AH103" s="280"/>
      <c r="AI103" s="280"/>
      <c r="AJ103" s="280"/>
      <c r="AK103" s="280"/>
      <c r="AL103" s="279"/>
      <c r="AM103" s="279"/>
      <c r="AN103" s="293"/>
      <c r="AO103" s="291"/>
      <c r="AP103" s="283"/>
      <c r="AQ103" s="283"/>
      <c r="AR103" s="283"/>
      <c r="AS103" s="283"/>
      <c r="AT103" s="280"/>
      <c r="AU103" s="280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</row>
    <row r="104" spans="1:65">
      <c r="A104" s="293"/>
      <c r="B104" s="278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2"/>
      <c r="X104" s="282"/>
      <c r="Y104" s="282"/>
      <c r="Z104" s="281"/>
      <c r="AA104" s="281"/>
      <c r="AB104" s="281"/>
      <c r="AC104" s="281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79"/>
      <c r="BI104" s="279"/>
      <c r="BJ104" s="279"/>
      <c r="BK104" s="279"/>
      <c r="BL104" s="279"/>
      <c r="BM104" s="279"/>
    </row>
    <row r="105" spans="1:65">
      <c r="A105" s="293"/>
      <c r="B105" s="278"/>
      <c r="C105" s="299"/>
      <c r="D105" s="299"/>
      <c r="E105" s="299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2"/>
      <c r="X105" s="282"/>
      <c r="Y105" s="282"/>
      <c r="Z105" s="281"/>
      <c r="AA105" s="281"/>
      <c r="AB105" s="281"/>
      <c r="AC105" s="281"/>
      <c r="AD105" s="279"/>
      <c r="AE105" s="300"/>
      <c r="AF105" s="300"/>
      <c r="AG105" s="300"/>
      <c r="AH105" s="284"/>
      <c r="AI105" s="279"/>
      <c r="AJ105" s="279"/>
      <c r="AK105" s="279"/>
      <c r="AL105" s="279"/>
      <c r="AM105" s="279"/>
      <c r="AN105" s="279"/>
      <c r="AO105" s="278"/>
      <c r="AP105" s="300"/>
      <c r="AQ105" s="301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79"/>
      <c r="BI105" s="279"/>
      <c r="BJ105" s="279"/>
      <c r="BK105" s="279"/>
      <c r="BL105" s="279"/>
      <c r="BM105" s="279"/>
    </row>
    <row r="106" spans="1:65">
      <c r="A106" s="293"/>
      <c r="B106" s="300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79"/>
      <c r="AE106" s="300"/>
      <c r="AF106" s="300"/>
      <c r="AG106" s="300"/>
      <c r="AH106" s="284"/>
      <c r="AI106" s="279"/>
      <c r="AJ106" s="279"/>
      <c r="AK106" s="279"/>
      <c r="AL106" s="279"/>
      <c r="AM106" s="279"/>
      <c r="AN106" s="279"/>
      <c r="AO106" s="279"/>
      <c r="AP106" s="300"/>
      <c r="AQ106" s="281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79"/>
      <c r="BE106" s="279"/>
      <c r="BF106" s="279"/>
      <c r="BG106" s="279"/>
      <c r="BH106" s="279"/>
      <c r="BI106" s="279"/>
      <c r="BJ106" s="279"/>
      <c r="BK106" s="279"/>
      <c r="BL106" s="279"/>
      <c r="BM106" s="279"/>
    </row>
    <row r="107" spans="1:65">
      <c r="A107" s="293"/>
      <c r="B107" s="300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300"/>
      <c r="AQ107" s="281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279"/>
      <c r="BF107" s="279"/>
      <c r="BG107" s="279"/>
      <c r="BH107" s="279"/>
      <c r="BI107" s="279"/>
      <c r="BJ107" s="279"/>
      <c r="BK107" s="279"/>
      <c r="BL107" s="279"/>
      <c r="BM107" s="279"/>
    </row>
    <row r="108" spans="1:65">
      <c r="A108" s="293"/>
      <c r="B108" s="278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</row>
    <row r="109" spans="1:65" s="307" customFormat="1">
      <c r="A109" s="302"/>
      <c r="B109" s="303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0"/>
      <c r="AQ109" s="305"/>
      <c r="AR109" s="306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  <c r="BI109" s="302"/>
      <c r="BJ109" s="302"/>
      <c r="BK109" s="302"/>
      <c r="BL109" s="302"/>
      <c r="BM109" s="302"/>
    </row>
    <row r="110" spans="1:65">
      <c r="A110" s="293"/>
      <c r="B110" s="278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300"/>
      <c r="AQ110" s="305"/>
      <c r="AR110" s="306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</row>
    <row r="111" spans="1:65">
      <c r="A111" s="293"/>
      <c r="B111" s="278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308"/>
      <c r="S111" s="308"/>
      <c r="T111" s="308"/>
      <c r="U111" s="308"/>
      <c r="V111" s="308"/>
      <c r="W111" s="308"/>
      <c r="X111" s="308"/>
      <c r="Y111" s="308"/>
      <c r="Z111" s="308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300"/>
      <c r="AQ111" s="309"/>
      <c r="AR111" s="306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9"/>
    </row>
    <row r="112" spans="1:65">
      <c r="A112" s="293"/>
      <c r="B112" s="283"/>
      <c r="C112" s="283"/>
      <c r="D112" s="283"/>
      <c r="E112" s="283"/>
      <c r="F112" s="283"/>
      <c r="G112" s="310"/>
      <c r="H112" s="310"/>
      <c r="I112" s="310"/>
      <c r="J112" s="279"/>
      <c r="K112" s="279"/>
      <c r="L112" s="279"/>
      <c r="M112" s="279"/>
      <c r="N112" s="311"/>
      <c r="O112" s="312"/>
      <c r="P112" s="312"/>
      <c r="Q112" s="312"/>
      <c r="R112" s="313"/>
      <c r="S112" s="313"/>
      <c r="T112" s="313"/>
      <c r="U112" s="313"/>
      <c r="V112" s="313"/>
      <c r="W112" s="313"/>
      <c r="X112" s="313"/>
      <c r="Y112" s="313"/>
      <c r="Z112" s="313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79"/>
      <c r="BI112" s="279"/>
      <c r="BJ112" s="279"/>
      <c r="BK112" s="279"/>
      <c r="BL112" s="279"/>
      <c r="BM112" s="279"/>
    </row>
    <row r="113" spans="1:65">
      <c r="A113" s="293"/>
      <c r="B113" s="278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311"/>
      <c r="O113" s="312"/>
      <c r="P113" s="312"/>
      <c r="Q113" s="312"/>
      <c r="R113" s="313"/>
      <c r="S113" s="313"/>
      <c r="T113" s="313"/>
      <c r="U113" s="313"/>
      <c r="V113" s="313"/>
      <c r="W113" s="313"/>
      <c r="X113" s="313"/>
      <c r="Y113" s="313"/>
      <c r="Z113" s="313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  <c r="BD113" s="279"/>
      <c r="BE113" s="279"/>
      <c r="BF113" s="279"/>
      <c r="BG113" s="279"/>
      <c r="BH113" s="279"/>
      <c r="BI113" s="279"/>
      <c r="BJ113" s="279"/>
      <c r="BK113" s="279"/>
      <c r="BL113" s="279"/>
      <c r="BM113" s="279"/>
    </row>
    <row r="114" spans="1:65">
      <c r="A114" s="293"/>
      <c r="B114" s="278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311"/>
      <c r="O114" s="312"/>
      <c r="P114" s="312"/>
      <c r="Q114" s="312"/>
      <c r="R114" s="313"/>
      <c r="S114" s="313"/>
      <c r="T114" s="313"/>
      <c r="U114" s="313"/>
      <c r="V114" s="313"/>
      <c r="W114" s="313"/>
      <c r="X114" s="313"/>
      <c r="Y114" s="313"/>
      <c r="Z114" s="313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79"/>
      <c r="BI114" s="279"/>
      <c r="BJ114" s="279"/>
      <c r="BK114" s="279"/>
      <c r="BL114" s="279"/>
      <c r="BM114" s="279"/>
    </row>
    <row r="115" spans="1:65">
      <c r="A115" s="293"/>
      <c r="B115" s="278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311"/>
      <c r="O115" s="312"/>
      <c r="P115" s="312"/>
      <c r="Q115" s="312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4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279"/>
      <c r="AR115" s="279"/>
      <c r="AS115" s="279"/>
      <c r="AT115" s="279"/>
      <c r="AU115" s="279"/>
      <c r="AV115" s="279"/>
      <c r="AW115" s="279"/>
      <c r="AX115" s="279"/>
      <c r="AY115" s="279"/>
      <c r="AZ115" s="279"/>
      <c r="BA115" s="279"/>
      <c r="BB115" s="279"/>
      <c r="BC115" s="279"/>
      <c r="BD115" s="279"/>
      <c r="BE115" s="279"/>
      <c r="BF115" s="279"/>
      <c r="BG115" s="279"/>
      <c r="BH115" s="279"/>
      <c r="BI115" s="279"/>
      <c r="BJ115" s="279"/>
      <c r="BK115" s="279"/>
      <c r="BL115" s="279"/>
      <c r="BM115" s="279"/>
    </row>
    <row r="116" spans="1:65">
      <c r="A116" s="293"/>
      <c r="B116" s="278"/>
      <c r="C116" s="300"/>
      <c r="D116" s="300"/>
      <c r="E116" s="300"/>
      <c r="F116" s="300"/>
      <c r="G116" s="300"/>
      <c r="H116" s="300"/>
      <c r="I116" s="300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84"/>
      <c r="AI116" s="279"/>
      <c r="AJ116" s="279"/>
      <c r="AK116" s="279"/>
      <c r="AL116" s="279"/>
      <c r="AM116" s="280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</row>
    <row r="117" spans="1:65">
      <c r="A117" s="293"/>
      <c r="B117" s="278"/>
      <c r="C117" s="283"/>
      <c r="D117" s="283"/>
      <c r="E117" s="283"/>
      <c r="F117" s="283"/>
      <c r="G117" s="283"/>
      <c r="H117" s="283"/>
      <c r="I117" s="283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279"/>
      <c r="X117" s="279"/>
      <c r="Y117" s="279"/>
      <c r="Z117" s="279"/>
      <c r="AA117" s="279"/>
      <c r="AB117" s="284"/>
      <c r="AC117" s="279"/>
      <c r="AD117" s="279"/>
      <c r="AE117" s="279"/>
      <c r="AF117" s="279"/>
      <c r="AG117" s="279"/>
      <c r="AH117" s="284"/>
      <c r="AI117" s="279"/>
      <c r="AJ117" s="279"/>
      <c r="AK117" s="279"/>
      <c r="AL117" s="279"/>
      <c r="AM117" s="280"/>
      <c r="AN117" s="279"/>
      <c r="AO117" s="279"/>
      <c r="AP117" s="279"/>
      <c r="AQ117" s="279"/>
      <c r="AR117" s="279"/>
      <c r="AS117" s="279"/>
      <c r="AT117" s="279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</row>
    <row r="118" spans="1:65">
      <c r="A118" s="293"/>
      <c r="B118" s="278"/>
      <c r="C118" s="279"/>
      <c r="D118" s="279"/>
      <c r="E118" s="279"/>
      <c r="F118" s="279"/>
      <c r="G118" s="279"/>
      <c r="H118" s="279"/>
      <c r="I118" s="279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279"/>
      <c r="X118" s="279"/>
      <c r="Y118" s="279"/>
      <c r="Z118" s="279"/>
      <c r="AA118" s="279"/>
      <c r="AB118" s="284"/>
      <c r="AC118" s="279"/>
      <c r="AD118" s="279"/>
      <c r="AE118" s="279"/>
      <c r="AF118" s="279"/>
      <c r="AG118" s="279"/>
      <c r="AH118" s="284"/>
      <c r="AI118" s="279"/>
      <c r="AJ118" s="279"/>
      <c r="AK118" s="279"/>
      <c r="AL118" s="279"/>
      <c r="AM118" s="280"/>
      <c r="AN118" s="279"/>
      <c r="AO118" s="279"/>
      <c r="AP118" s="279"/>
      <c r="AQ118" s="279"/>
      <c r="AR118" s="279"/>
      <c r="AS118" s="279"/>
      <c r="AT118" s="279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</row>
    <row r="119" spans="1:65">
      <c r="A119" s="293"/>
      <c r="B119" s="278"/>
      <c r="C119" s="279"/>
      <c r="D119" s="279"/>
      <c r="E119" s="279"/>
      <c r="F119" s="279"/>
      <c r="G119" s="279"/>
      <c r="H119" s="279"/>
      <c r="I119" s="279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279"/>
      <c r="X119" s="279"/>
      <c r="Y119" s="279"/>
      <c r="Z119" s="279"/>
      <c r="AA119" s="279"/>
      <c r="AB119" s="284"/>
      <c r="AC119" s="279"/>
      <c r="AD119" s="279"/>
      <c r="AE119" s="279"/>
      <c r="AF119" s="279"/>
      <c r="AG119" s="279"/>
      <c r="AH119" s="284"/>
      <c r="AI119" s="279"/>
      <c r="AJ119" s="279"/>
      <c r="AK119" s="279"/>
      <c r="AL119" s="279"/>
      <c r="AM119" s="280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</row>
    <row r="120" spans="1:65">
      <c r="A120" s="293"/>
      <c r="B120" s="278"/>
      <c r="C120" s="279"/>
      <c r="D120" s="279"/>
      <c r="E120" s="279"/>
      <c r="F120" s="279"/>
      <c r="G120" s="279"/>
      <c r="H120" s="279"/>
      <c r="I120" s="279"/>
      <c r="J120" s="315"/>
      <c r="K120" s="315"/>
      <c r="L120" s="315"/>
      <c r="M120" s="316"/>
      <c r="N120" s="317"/>
      <c r="O120" s="318"/>
      <c r="P120" s="318"/>
      <c r="Q120" s="318"/>
      <c r="R120" s="316"/>
      <c r="S120" s="316"/>
      <c r="T120" s="316"/>
      <c r="U120" s="316"/>
      <c r="V120" s="318"/>
      <c r="W120" s="279"/>
      <c r="X120" s="279"/>
      <c r="Y120" s="279"/>
      <c r="Z120" s="279"/>
      <c r="AA120" s="279"/>
      <c r="AB120" s="284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279"/>
      <c r="BC120" s="279"/>
      <c r="BD120" s="279"/>
      <c r="BE120" s="279"/>
      <c r="BF120" s="279"/>
      <c r="BG120" s="279"/>
      <c r="BH120" s="279"/>
      <c r="BI120" s="279"/>
      <c r="BJ120" s="279"/>
      <c r="BK120" s="279"/>
      <c r="BL120" s="279"/>
      <c r="BM120" s="279"/>
    </row>
    <row r="121" spans="1:65">
      <c r="A121" s="293"/>
      <c r="B121" s="278"/>
      <c r="C121" s="280"/>
      <c r="D121" s="280"/>
      <c r="E121" s="280"/>
      <c r="F121" s="280"/>
      <c r="G121" s="280"/>
      <c r="H121" s="280"/>
      <c r="I121" s="280"/>
      <c r="J121" s="315"/>
      <c r="K121" s="315"/>
      <c r="L121" s="315"/>
      <c r="M121" s="316"/>
      <c r="N121" s="317"/>
      <c r="O121" s="318"/>
      <c r="P121" s="318"/>
      <c r="Q121" s="318"/>
      <c r="R121" s="316"/>
      <c r="S121" s="316"/>
      <c r="T121" s="316"/>
      <c r="U121" s="316"/>
      <c r="V121" s="318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  <c r="BD121" s="279"/>
      <c r="BE121" s="279"/>
      <c r="BF121" s="279"/>
      <c r="BG121" s="279"/>
      <c r="BH121" s="279"/>
      <c r="BI121" s="279"/>
      <c r="BJ121" s="279"/>
      <c r="BK121" s="279"/>
      <c r="BL121" s="279"/>
      <c r="BM121" s="279"/>
    </row>
    <row r="122" spans="1:65">
      <c r="A122" s="293"/>
      <c r="B122" s="278"/>
      <c r="C122" s="279"/>
      <c r="D122" s="279"/>
      <c r="E122" s="279"/>
      <c r="F122" s="279"/>
      <c r="G122" s="279"/>
      <c r="H122" s="279"/>
      <c r="I122" s="279"/>
      <c r="J122" s="315"/>
      <c r="K122" s="315"/>
      <c r="L122" s="315"/>
      <c r="M122" s="316"/>
      <c r="N122" s="317"/>
      <c r="O122" s="318"/>
      <c r="P122" s="318"/>
      <c r="Q122" s="318"/>
      <c r="R122" s="316"/>
      <c r="S122" s="316"/>
      <c r="T122" s="316"/>
      <c r="U122" s="316"/>
      <c r="V122" s="318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</row>
    <row r="123" spans="1:65">
      <c r="A123" s="293"/>
      <c r="B123" s="278"/>
      <c r="C123" s="279"/>
      <c r="D123" s="279"/>
      <c r="E123" s="279"/>
      <c r="F123" s="279"/>
      <c r="G123" s="279"/>
      <c r="H123" s="279"/>
      <c r="I123" s="279"/>
      <c r="J123" s="315"/>
      <c r="K123" s="315"/>
      <c r="L123" s="315"/>
      <c r="M123" s="316"/>
      <c r="N123" s="317"/>
      <c r="O123" s="318"/>
      <c r="P123" s="318"/>
      <c r="Q123" s="318"/>
      <c r="R123" s="316"/>
      <c r="S123" s="316"/>
      <c r="T123" s="316"/>
      <c r="U123" s="316"/>
      <c r="V123" s="318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  <c r="AU123" s="279"/>
      <c r="AV123" s="279"/>
      <c r="AW123" s="279"/>
      <c r="AX123" s="279"/>
      <c r="AY123" s="279"/>
      <c r="AZ123" s="279"/>
      <c r="BA123" s="279"/>
      <c r="BB123" s="279"/>
      <c r="BC123" s="279"/>
      <c r="BD123" s="279"/>
      <c r="BE123" s="279"/>
      <c r="BF123" s="279"/>
      <c r="BG123" s="279"/>
      <c r="BH123" s="279"/>
      <c r="BI123" s="279"/>
      <c r="BJ123" s="279"/>
      <c r="BK123" s="279"/>
      <c r="BL123" s="279"/>
      <c r="BM123" s="279"/>
    </row>
    <row r="124" spans="1:65">
      <c r="A124" s="293"/>
      <c r="B124" s="278"/>
      <c r="C124" s="279"/>
      <c r="D124" s="279"/>
      <c r="E124" s="279"/>
      <c r="F124" s="279"/>
      <c r="G124" s="279"/>
      <c r="H124" s="279"/>
      <c r="I124" s="279"/>
      <c r="J124" s="315"/>
      <c r="K124" s="315"/>
      <c r="L124" s="315"/>
      <c r="M124" s="316"/>
      <c r="N124" s="317"/>
      <c r="O124" s="318"/>
      <c r="P124" s="318"/>
      <c r="Q124" s="318"/>
      <c r="R124" s="316"/>
      <c r="S124" s="316"/>
      <c r="T124" s="316"/>
      <c r="U124" s="316"/>
      <c r="V124" s="318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79"/>
      <c r="BI124" s="279"/>
      <c r="BJ124" s="279"/>
      <c r="BK124" s="279"/>
      <c r="BL124" s="279"/>
      <c r="BM124" s="279"/>
    </row>
    <row r="125" spans="1:65">
      <c r="A125" s="293"/>
      <c r="B125" s="278"/>
      <c r="C125" s="279"/>
      <c r="D125" s="279"/>
      <c r="E125" s="279"/>
      <c r="F125" s="279"/>
      <c r="G125" s="279"/>
      <c r="H125" s="279"/>
      <c r="I125" s="279"/>
      <c r="J125" s="315"/>
      <c r="K125" s="315"/>
      <c r="L125" s="315"/>
      <c r="M125" s="316"/>
      <c r="N125" s="317"/>
      <c r="O125" s="318"/>
      <c r="P125" s="318"/>
      <c r="Q125" s="318"/>
      <c r="R125" s="316"/>
      <c r="S125" s="316"/>
      <c r="T125" s="316"/>
      <c r="U125" s="316"/>
      <c r="V125" s="318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  <c r="BK125" s="279"/>
      <c r="BL125" s="279"/>
      <c r="BM125" s="279"/>
    </row>
    <row r="126" spans="1:65">
      <c r="A126" s="293"/>
      <c r="B126" s="278"/>
      <c r="C126" s="279"/>
      <c r="D126" s="279"/>
      <c r="E126" s="279"/>
      <c r="F126" s="279"/>
      <c r="G126" s="279"/>
      <c r="H126" s="279"/>
      <c r="I126" s="279"/>
      <c r="J126" s="315"/>
      <c r="K126" s="315"/>
      <c r="L126" s="315"/>
      <c r="M126" s="316"/>
      <c r="N126" s="317"/>
      <c r="O126" s="318"/>
      <c r="P126" s="318"/>
      <c r="Q126" s="318"/>
      <c r="R126" s="316"/>
      <c r="S126" s="317"/>
      <c r="T126" s="317"/>
      <c r="U126" s="317"/>
      <c r="V126" s="318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  <c r="BK126" s="279"/>
      <c r="BL126" s="279"/>
      <c r="BM126" s="279"/>
    </row>
    <row r="127" spans="1:65">
      <c r="A127" s="293"/>
      <c r="B127" s="278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314"/>
      <c r="P127" s="314"/>
      <c r="Q127" s="314"/>
      <c r="R127" s="279"/>
      <c r="S127" s="314"/>
      <c r="T127" s="314"/>
      <c r="U127" s="314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  <c r="AV127" s="279"/>
      <c r="AW127" s="279"/>
      <c r="AX127" s="279"/>
      <c r="AY127" s="279"/>
      <c r="AZ127" s="279"/>
      <c r="BA127" s="279"/>
      <c r="BB127" s="279"/>
      <c r="BC127" s="279"/>
      <c r="BD127" s="279"/>
      <c r="BE127" s="279"/>
      <c r="BF127" s="279"/>
      <c r="BG127" s="279"/>
      <c r="BH127" s="279"/>
      <c r="BI127" s="279"/>
      <c r="BJ127" s="279"/>
      <c r="BK127" s="279"/>
      <c r="BL127" s="279"/>
      <c r="BM127" s="279"/>
    </row>
    <row r="128" spans="1:65">
      <c r="A128" s="293"/>
      <c r="B128" s="278"/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  <c r="BK128" s="279"/>
      <c r="BL128" s="279"/>
      <c r="BM128" s="279"/>
    </row>
    <row r="129" spans="1:65">
      <c r="A129" s="293"/>
      <c r="B129" s="278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  <c r="BD129" s="279"/>
      <c r="BE129" s="279"/>
      <c r="BF129" s="279"/>
      <c r="BG129" s="279"/>
      <c r="BH129" s="279"/>
      <c r="BI129" s="279"/>
      <c r="BJ129" s="279"/>
      <c r="BK129" s="279"/>
      <c r="BL129" s="279"/>
      <c r="BM129" s="279"/>
    </row>
    <row r="130" spans="1:65">
      <c r="A130" s="293"/>
      <c r="B130" s="278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279"/>
      <c r="BB130" s="279"/>
      <c r="BC130" s="279"/>
      <c r="BD130" s="279"/>
      <c r="BE130" s="279"/>
      <c r="BF130" s="279"/>
      <c r="BG130" s="279"/>
      <c r="BH130" s="279"/>
      <c r="BI130" s="279"/>
      <c r="BJ130" s="279"/>
      <c r="BK130" s="279"/>
      <c r="BL130" s="279"/>
      <c r="BM130" s="279"/>
    </row>
    <row r="131" spans="1:65">
      <c r="A131" s="293"/>
      <c r="B131" s="278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79"/>
      <c r="AU131" s="279"/>
      <c r="AV131" s="279"/>
      <c r="AW131" s="279"/>
      <c r="AX131" s="279"/>
      <c r="AY131" s="279"/>
      <c r="AZ131" s="279"/>
      <c r="BA131" s="279"/>
      <c r="BB131" s="279"/>
      <c r="BC131" s="279"/>
      <c r="BD131" s="279"/>
      <c r="BE131" s="279"/>
      <c r="BF131" s="279"/>
      <c r="BG131" s="279"/>
      <c r="BH131" s="279"/>
      <c r="BI131" s="279"/>
      <c r="BJ131" s="279"/>
      <c r="BK131" s="279"/>
      <c r="BL131" s="279"/>
      <c r="BM131" s="279"/>
    </row>
    <row r="132" spans="1:65">
      <c r="A132" s="293"/>
      <c r="B132" s="278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79"/>
      <c r="BB132" s="279"/>
      <c r="BC132" s="279"/>
      <c r="BD132" s="279"/>
      <c r="BE132" s="279"/>
      <c r="BF132" s="279"/>
      <c r="BG132" s="279"/>
      <c r="BH132" s="279"/>
      <c r="BI132" s="279"/>
      <c r="BJ132" s="279"/>
      <c r="BK132" s="279"/>
      <c r="BL132" s="279"/>
      <c r="BM132" s="279"/>
    </row>
    <row r="133" spans="1:65">
      <c r="A133" s="293"/>
      <c r="B133" s="278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  <c r="AV133" s="279"/>
      <c r="AW133" s="279"/>
      <c r="AX133" s="279"/>
      <c r="AY133" s="279"/>
      <c r="AZ133" s="279"/>
      <c r="BA133" s="279"/>
      <c r="BB133" s="279"/>
      <c r="BC133" s="279"/>
      <c r="BD133" s="279"/>
      <c r="BE133" s="279"/>
      <c r="BF133" s="279"/>
      <c r="BG133" s="279"/>
      <c r="BH133" s="279"/>
      <c r="BI133" s="279"/>
      <c r="BJ133" s="279"/>
      <c r="BK133" s="279"/>
      <c r="BL133" s="279"/>
      <c r="BM133" s="279"/>
    </row>
    <row r="134" spans="1:65">
      <c r="A134" s="293"/>
      <c r="B134" s="278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  <c r="BD134" s="279"/>
      <c r="BE134" s="279"/>
      <c r="BF134" s="279"/>
      <c r="BG134" s="279"/>
      <c r="BH134" s="279"/>
      <c r="BI134" s="279"/>
      <c r="BJ134" s="279"/>
      <c r="BK134" s="279"/>
      <c r="BL134" s="279"/>
      <c r="BM134" s="279"/>
    </row>
    <row r="135" spans="1:65">
      <c r="A135" s="293"/>
      <c r="B135" s="278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  <c r="BD135" s="279"/>
      <c r="BE135" s="279"/>
      <c r="BF135" s="279"/>
      <c r="BG135" s="279"/>
      <c r="BH135" s="279"/>
      <c r="BI135" s="279"/>
      <c r="BJ135" s="279"/>
      <c r="BK135" s="279"/>
      <c r="BL135" s="279"/>
      <c r="BM135" s="279"/>
    </row>
    <row r="136" spans="1:65">
      <c r="A136" s="293"/>
      <c r="B136" s="278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  <c r="AV136" s="279"/>
      <c r="AW136" s="279"/>
      <c r="AX136" s="279"/>
      <c r="AY136" s="279"/>
      <c r="AZ136" s="279"/>
      <c r="BA136" s="279"/>
      <c r="BB136" s="279"/>
      <c r="BC136" s="279"/>
      <c r="BD136" s="279"/>
      <c r="BE136" s="279"/>
      <c r="BF136" s="279"/>
      <c r="BG136" s="279"/>
      <c r="BH136" s="279"/>
      <c r="BI136" s="279"/>
      <c r="BJ136" s="279"/>
      <c r="BK136" s="279"/>
      <c r="BL136" s="279"/>
      <c r="BM136" s="279"/>
    </row>
    <row r="137" spans="1:65">
      <c r="A137" s="293"/>
      <c r="B137" s="278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  <c r="BK137" s="279"/>
      <c r="BL137" s="279"/>
      <c r="BM137" s="279"/>
    </row>
    <row r="138" spans="1:65">
      <c r="A138" s="293"/>
      <c r="B138" s="278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  <c r="BD138" s="279"/>
      <c r="BE138" s="279"/>
      <c r="BF138" s="279"/>
      <c r="BG138" s="279"/>
      <c r="BH138" s="279"/>
      <c r="BI138" s="279"/>
      <c r="BJ138" s="279"/>
      <c r="BK138" s="279"/>
      <c r="BL138" s="279"/>
      <c r="BM138" s="279"/>
    </row>
    <row r="139" spans="1:65">
      <c r="A139" s="293"/>
      <c r="B139" s="278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  <c r="BD139" s="279"/>
      <c r="BE139" s="279"/>
      <c r="BF139" s="279"/>
      <c r="BG139" s="279"/>
      <c r="BH139" s="279"/>
      <c r="BI139" s="279"/>
      <c r="BJ139" s="279"/>
      <c r="BK139" s="279"/>
      <c r="BL139" s="279"/>
      <c r="BM139" s="279"/>
    </row>
    <row r="140" spans="1:65">
      <c r="A140" s="293"/>
      <c r="B140" s="278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279"/>
      <c r="BI140" s="279"/>
      <c r="BJ140" s="279"/>
      <c r="BK140" s="279"/>
      <c r="BL140" s="279"/>
      <c r="BM140" s="279"/>
    </row>
    <row r="141" spans="1:65">
      <c r="A141" s="293"/>
      <c r="B141" s="278"/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79"/>
      <c r="BG141" s="279"/>
      <c r="BH141" s="279"/>
      <c r="BI141" s="279"/>
      <c r="BJ141" s="279"/>
      <c r="BK141" s="279"/>
      <c r="BL141" s="279"/>
      <c r="BM141" s="279"/>
    </row>
    <row r="142" spans="1:65">
      <c r="A142" s="293"/>
      <c r="B142" s="278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79"/>
      <c r="BG142" s="279"/>
      <c r="BH142" s="279"/>
      <c r="BI142" s="279"/>
      <c r="BJ142" s="279"/>
      <c r="BK142" s="279"/>
      <c r="BL142" s="279"/>
      <c r="BM142" s="279"/>
    </row>
    <row r="143" spans="1:65">
      <c r="A143" s="293"/>
      <c r="B143" s="278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79"/>
      <c r="BG143" s="279"/>
      <c r="BH143" s="279"/>
      <c r="BI143" s="279"/>
      <c r="BJ143" s="279"/>
      <c r="BK143" s="279"/>
      <c r="BL143" s="279"/>
      <c r="BM143" s="279"/>
    </row>
    <row r="144" spans="1:65">
      <c r="A144" s="293"/>
      <c r="B144" s="278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83"/>
      <c r="AA144" s="284"/>
      <c r="AB144" s="279"/>
      <c r="AC144" s="279"/>
      <c r="AD144" s="283"/>
      <c r="AE144" s="284"/>
      <c r="AF144" s="284"/>
      <c r="AG144" s="284"/>
      <c r="AH144" s="279"/>
      <c r="AI144" s="279"/>
      <c r="AJ144" s="279"/>
      <c r="AK144" s="279"/>
      <c r="AL144" s="283"/>
      <c r="AM144" s="284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  <c r="BD144" s="279"/>
      <c r="BE144" s="279"/>
      <c r="BF144" s="279"/>
      <c r="BG144" s="279"/>
      <c r="BH144" s="279"/>
      <c r="BI144" s="279"/>
      <c r="BJ144" s="279"/>
      <c r="BK144" s="279"/>
      <c r="BL144" s="279"/>
      <c r="BM144" s="279"/>
    </row>
    <row r="145" spans="1:65">
      <c r="A145" s="293"/>
      <c r="B145" s="278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83"/>
      <c r="AA145" s="284"/>
      <c r="AB145" s="279"/>
      <c r="AC145" s="279"/>
      <c r="AD145" s="283"/>
      <c r="AE145" s="284"/>
      <c r="AF145" s="284"/>
      <c r="AG145" s="284"/>
      <c r="AH145" s="279"/>
      <c r="AI145" s="279"/>
      <c r="AJ145" s="279"/>
      <c r="AK145" s="279"/>
      <c r="AL145" s="283"/>
      <c r="AM145" s="284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79"/>
      <c r="BK145" s="279"/>
      <c r="BL145" s="279"/>
      <c r="BM145" s="279"/>
    </row>
    <row r="146" spans="1:65">
      <c r="A146" s="293"/>
      <c r="B146" s="278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83"/>
      <c r="AA146" s="284"/>
      <c r="AB146" s="279"/>
      <c r="AC146" s="279"/>
      <c r="AD146" s="283"/>
      <c r="AE146" s="284"/>
      <c r="AF146" s="284"/>
      <c r="AG146" s="284"/>
      <c r="AH146" s="279"/>
      <c r="AI146" s="279"/>
      <c r="AJ146" s="279"/>
      <c r="AK146" s="279"/>
      <c r="AL146" s="283"/>
      <c r="AM146" s="284"/>
      <c r="AN146" s="279"/>
      <c r="AO146" s="279"/>
      <c r="AP146" s="279"/>
      <c r="AQ146" s="279"/>
      <c r="AR146" s="279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  <c r="BD146" s="279"/>
      <c r="BE146" s="279"/>
      <c r="BF146" s="279"/>
      <c r="BG146" s="279"/>
      <c r="BH146" s="279"/>
      <c r="BI146" s="279"/>
      <c r="BJ146" s="279"/>
      <c r="BK146" s="279"/>
      <c r="BL146" s="279"/>
      <c r="BM146" s="279"/>
    </row>
    <row r="147" spans="1:65">
      <c r="A147" s="293"/>
      <c r="B147" s="278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279"/>
      <c r="BJ147" s="279"/>
      <c r="BK147" s="279"/>
      <c r="BL147" s="279"/>
      <c r="BM147" s="279"/>
    </row>
    <row r="148" spans="1:65">
      <c r="A148" s="293"/>
      <c r="B148" s="278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79"/>
      <c r="BJ148" s="279"/>
      <c r="BK148" s="279"/>
      <c r="BL148" s="279"/>
      <c r="BM148" s="279"/>
    </row>
    <row r="149" spans="1:65">
      <c r="A149" s="293"/>
      <c r="B149" s="278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309"/>
      <c r="AA149" s="309"/>
      <c r="AB149" s="279"/>
      <c r="AC149" s="279"/>
      <c r="AD149" s="309"/>
      <c r="AE149" s="309"/>
      <c r="AF149" s="309"/>
      <c r="AG149" s="309"/>
      <c r="AH149" s="279"/>
      <c r="AI149" s="279"/>
      <c r="AJ149" s="279"/>
      <c r="AK149" s="279"/>
      <c r="AL149" s="309"/>
      <c r="AM149" s="30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  <c r="BK149" s="279"/>
      <c r="BL149" s="279"/>
      <c r="BM149" s="279"/>
    </row>
    <row r="150" spans="1:65">
      <c r="A150" s="293"/>
      <c r="B150" s="278"/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309"/>
      <c r="AA150" s="309"/>
      <c r="AB150" s="279"/>
      <c r="AC150" s="279"/>
      <c r="AD150" s="309"/>
      <c r="AE150" s="309"/>
      <c r="AF150" s="309"/>
      <c r="AG150" s="309"/>
      <c r="AH150" s="279"/>
      <c r="AI150" s="279"/>
      <c r="AJ150" s="279"/>
      <c r="AK150" s="279"/>
      <c r="AL150" s="309"/>
      <c r="AM150" s="30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  <c r="BK150" s="279"/>
      <c r="BL150" s="279"/>
      <c r="BM150" s="279"/>
    </row>
    <row r="151" spans="1:65">
      <c r="A151" s="293"/>
      <c r="B151" s="278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309"/>
      <c r="AA151" s="309"/>
      <c r="AB151" s="279"/>
      <c r="AC151" s="279"/>
      <c r="AD151" s="309"/>
      <c r="AE151" s="309"/>
      <c r="AF151" s="309"/>
      <c r="AG151" s="309"/>
      <c r="AH151" s="279"/>
      <c r="AI151" s="279"/>
      <c r="AJ151" s="279"/>
      <c r="AK151" s="279"/>
      <c r="AL151" s="309"/>
      <c r="AM151" s="30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/>
    </row>
    <row r="152" spans="1:65">
      <c r="A152" s="293"/>
      <c r="B152" s="278"/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</row>
    <row r="153" spans="1:65">
      <c r="A153" s="293"/>
      <c r="B153" s="278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</row>
    <row r="154" spans="1:65">
      <c r="A154" s="293"/>
      <c r="B154" s="278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</row>
    <row r="155" spans="1:65">
      <c r="A155" s="293"/>
      <c r="B155" s="278"/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79"/>
      <c r="BJ155" s="279"/>
      <c r="BK155" s="279"/>
      <c r="BL155" s="279"/>
      <c r="BM155" s="279"/>
    </row>
    <row r="156" spans="1:65">
      <c r="A156" s="293"/>
      <c r="B156" s="278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</row>
    <row r="157" spans="1:65">
      <c r="A157" s="293"/>
      <c r="B157" s="278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9"/>
      <c r="BF157" s="279"/>
      <c r="BG157" s="279"/>
      <c r="BH157" s="279"/>
      <c r="BI157" s="279"/>
      <c r="BJ157" s="279"/>
      <c r="BK157" s="279"/>
      <c r="BL157" s="279"/>
      <c r="BM157" s="279"/>
    </row>
    <row r="158" spans="1:65">
      <c r="A158" s="293"/>
      <c r="B158" s="278"/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9"/>
    </row>
    <row r="159" spans="1:65">
      <c r="A159" s="293"/>
      <c r="B159" s="278"/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  <c r="BD159" s="279"/>
      <c r="BE159" s="279"/>
      <c r="BF159" s="279"/>
      <c r="BG159" s="279"/>
      <c r="BH159" s="279"/>
      <c r="BI159" s="279"/>
      <c r="BJ159" s="279"/>
      <c r="BK159" s="279"/>
      <c r="BL159" s="279"/>
      <c r="BM159" s="279"/>
    </row>
    <row r="160" spans="1:65">
      <c r="A160" s="293"/>
      <c r="B160" s="278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  <c r="BD160" s="279"/>
      <c r="BE160" s="279"/>
      <c r="BF160" s="279"/>
      <c r="BG160" s="279"/>
      <c r="BH160" s="279"/>
      <c r="BI160" s="279"/>
      <c r="BJ160" s="279"/>
      <c r="BK160" s="279"/>
      <c r="BL160" s="279"/>
      <c r="BM160" s="279"/>
    </row>
    <row r="161" spans="1:65">
      <c r="A161" s="293"/>
      <c r="B161" s="278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279"/>
      <c r="AR161" s="279"/>
      <c r="AS161" s="279"/>
      <c r="AT161" s="279"/>
      <c r="AU161" s="279"/>
      <c r="AV161" s="279"/>
      <c r="AW161" s="279"/>
      <c r="AX161" s="279"/>
      <c r="AY161" s="279"/>
      <c r="AZ161" s="279"/>
      <c r="BA161" s="279"/>
      <c r="BB161" s="279"/>
      <c r="BC161" s="279"/>
      <c r="BD161" s="279"/>
      <c r="BE161" s="279"/>
      <c r="BF161" s="279"/>
      <c r="BG161" s="279"/>
      <c r="BH161" s="279"/>
      <c r="BI161" s="279"/>
      <c r="BJ161" s="279"/>
      <c r="BK161" s="279"/>
      <c r="BL161" s="279"/>
      <c r="BM161" s="279"/>
    </row>
    <row r="162" spans="1:65">
      <c r="A162" s="293"/>
      <c r="B162" s="278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279"/>
      <c r="AR162" s="279"/>
      <c r="AS162" s="279"/>
      <c r="AT162" s="279"/>
      <c r="AU162" s="279"/>
      <c r="AV162" s="279"/>
      <c r="AW162" s="279"/>
      <c r="AX162" s="279"/>
      <c r="AY162" s="279"/>
      <c r="AZ162" s="279"/>
      <c r="BA162" s="279"/>
      <c r="BB162" s="279"/>
      <c r="BC162" s="279"/>
      <c r="BD162" s="279"/>
      <c r="BE162" s="279"/>
      <c r="BF162" s="279"/>
      <c r="BG162" s="279"/>
      <c r="BH162" s="279"/>
      <c r="BI162" s="279"/>
      <c r="BJ162" s="279"/>
      <c r="BK162" s="279"/>
      <c r="BL162" s="279"/>
      <c r="BM162" s="279"/>
    </row>
    <row r="163" spans="1:65">
      <c r="A163" s="293"/>
      <c r="B163" s="278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  <c r="AY163" s="279"/>
      <c r="AZ163" s="279"/>
      <c r="BA163" s="279"/>
      <c r="BB163" s="279"/>
      <c r="BC163" s="279"/>
      <c r="BD163" s="279"/>
      <c r="BE163" s="279"/>
      <c r="BF163" s="279"/>
      <c r="BG163" s="279"/>
      <c r="BH163" s="279"/>
      <c r="BI163" s="279"/>
      <c r="BJ163" s="279"/>
      <c r="BK163" s="279"/>
      <c r="BL163" s="279"/>
      <c r="BM163" s="279"/>
    </row>
    <row r="164" spans="1:65">
      <c r="A164" s="293"/>
      <c r="B164" s="278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  <c r="AY164" s="279"/>
      <c r="AZ164" s="279"/>
      <c r="BA164" s="279"/>
      <c r="BB164" s="279"/>
      <c r="BC164" s="279"/>
      <c r="BD164" s="279"/>
      <c r="BE164" s="279"/>
      <c r="BF164" s="279"/>
      <c r="BG164" s="279"/>
      <c r="BH164" s="279"/>
      <c r="BI164" s="279"/>
      <c r="BJ164" s="279"/>
      <c r="BK164" s="279"/>
      <c r="BL164" s="279"/>
      <c r="BM164" s="279"/>
    </row>
    <row r="165" spans="1:65">
      <c r="A165" s="293"/>
      <c r="B165" s="278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  <c r="AY165" s="279"/>
      <c r="AZ165" s="279"/>
      <c r="BA165" s="279"/>
      <c r="BB165" s="279"/>
      <c r="BC165" s="279"/>
      <c r="BD165" s="279"/>
      <c r="BE165" s="279"/>
      <c r="BF165" s="279"/>
      <c r="BG165" s="279"/>
      <c r="BH165" s="279"/>
      <c r="BI165" s="279"/>
      <c r="BJ165" s="279"/>
      <c r="BK165" s="279"/>
      <c r="BL165" s="279"/>
      <c r="BM165" s="279"/>
    </row>
    <row r="166" spans="1:65">
      <c r="A166" s="293"/>
      <c r="B166" s="278"/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79"/>
      <c r="AP166" s="279"/>
      <c r="AQ166" s="279"/>
      <c r="AR166" s="279"/>
      <c r="AS166" s="279"/>
      <c r="AT166" s="279"/>
      <c r="AU166" s="279"/>
      <c r="AV166" s="279"/>
      <c r="AW166" s="279"/>
      <c r="AX166" s="279"/>
      <c r="AY166" s="279"/>
      <c r="AZ166" s="279"/>
      <c r="BA166" s="279"/>
      <c r="BB166" s="279"/>
      <c r="BC166" s="279"/>
      <c r="BD166" s="279"/>
      <c r="BE166" s="279"/>
      <c r="BF166" s="279"/>
      <c r="BG166" s="279"/>
      <c r="BH166" s="279"/>
      <c r="BI166" s="279"/>
      <c r="BJ166" s="279"/>
      <c r="BK166" s="279"/>
      <c r="BL166" s="279"/>
      <c r="BM166" s="279"/>
    </row>
    <row r="167" spans="1:65">
      <c r="A167" s="293"/>
      <c r="B167" s="278"/>
      <c r="C167" s="283"/>
      <c r="D167" s="283"/>
      <c r="E167" s="283"/>
      <c r="F167" s="283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279"/>
      <c r="AR167" s="279"/>
      <c r="AS167" s="279"/>
      <c r="AT167" s="279"/>
      <c r="AU167" s="279"/>
      <c r="AV167" s="279"/>
      <c r="AW167" s="279"/>
      <c r="AX167" s="279"/>
      <c r="AY167" s="279"/>
      <c r="AZ167" s="279"/>
      <c r="BA167" s="279"/>
      <c r="BB167" s="279"/>
      <c r="BC167" s="279"/>
      <c r="BD167" s="279"/>
      <c r="BE167" s="279"/>
      <c r="BF167" s="279"/>
      <c r="BG167" s="279"/>
      <c r="BH167" s="279"/>
      <c r="BI167" s="279"/>
      <c r="BJ167" s="279"/>
      <c r="BK167" s="279"/>
      <c r="BL167" s="279"/>
      <c r="BM167" s="279"/>
    </row>
    <row r="168" spans="1:65">
      <c r="A168" s="293"/>
      <c r="B168" s="278"/>
      <c r="C168" s="283"/>
      <c r="D168" s="283"/>
      <c r="E168" s="283"/>
      <c r="F168" s="283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279"/>
      <c r="AR168" s="279"/>
      <c r="AS168" s="279"/>
      <c r="AT168" s="279"/>
      <c r="AU168" s="279"/>
      <c r="AV168" s="279"/>
      <c r="AW168" s="279"/>
      <c r="AX168" s="279"/>
      <c r="AY168" s="279"/>
      <c r="AZ168" s="279"/>
      <c r="BA168" s="279"/>
      <c r="BB168" s="279"/>
      <c r="BC168" s="279"/>
      <c r="BD168" s="279"/>
      <c r="BE168" s="279"/>
      <c r="BF168" s="279"/>
      <c r="BG168" s="279"/>
      <c r="BH168" s="279"/>
      <c r="BI168" s="279"/>
      <c r="BJ168" s="279"/>
      <c r="BK168" s="279"/>
      <c r="BL168" s="279"/>
      <c r="BM168" s="279"/>
    </row>
    <row r="169" spans="1:65">
      <c r="A169" s="293"/>
      <c r="B169" s="278"/>
      <c r="C169" s="310"/>
      <c r="D169" s="310"/>
      <c r="E169" s="310"/>
      <c r="F169" s="310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79"/>
      <c r="AU169" s="279"/>
      <c r="AV169" s="279"/>
      <c r="AW169" s="279"/>
      <c r="AX169" s="279"/>
      <c r="AY169" s="279"/>
      <c r="AZ169" s="279"/>
      <c r="BA169" s="279"/>
      <c r="BB169" s="279"/>
      <c r="BC169" s="279"/>
      <c r="BD169" s="279"/>
      <c r="BE169" s="279"/>
      <c r="BF169" s="279"/>
      <c r="BG169" s="279"/>
      <c r="BH169" s="279"/>
      <c r="BI169" s="279"/>
      <c r="BJ169" s="279"/>
      <c r="BK169" s="279"/>
      <c r="BL169" s="279"/>
      <c r="BM169" s="279"/>
    </row>
    <row r="170" spans="1:65">
      <c r="A170" s="293"/>
      <c r="B170" s="278"/>
      <c r="C170" s="283"/>
      <c r="D170" s="283"/>
      <c r="E170" s="283"/>
      <c r="F170" s="283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  <c r="BD170" s="279"/>
      <c r="BE170" s="279"/>
      <c r="BF170" s="279"/>
      <c r="BG170" s="279"/>
      <c r="BH170" s="279"/>
      <c r="BI170" s="279"/>
      <c r="BJ170" s="279"/>
      <c r="BK170" s="279"/>
      <c r="BL170" s="279"/>
      <c r="BM170" s="279"/>
    </row>
    <row r="171" spans="1:65">
      <c r="A171" s="293"/>
      <c r="B171" s="278"/>
      <c r="C171" s="310"/>
      <c r="D171" s="310"/>
      <c r="E171" s="310"/>
      <c r="F171" s="310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279"/>
      <c r="AR171" s="279"/>
      <c r="AS171" s="279"/>
      <c r="AT171" s="279"/>
      <c r="AU171" s="279"/>
      <c r="AV171" s="279"/>
      <c r="AW171" s="279"/>
      <c r="AX171" s="279"/>
      <c r="AY171" s="279"/>
      <c r="AZ171" s="279"/>
      <c r="BA171" s="279"/>
      <c r="BB171" s="279"/>
      <c r="BC171" s="279"/>
      <c r="BD171" s="279"/>
      <c r="BE171" s="279"/>
      <c r="BF171" s="279"/>
      <c r="BG171" s="279"/>
      <c r="BH171" s="279"/>
      <c r="BI171" s="279"/>
      <c r="BJ171" s="279"/>
      <c r="BK171" s="279"/>
      <c r="BL171" s="279"/>
      <c r="BM171" s="279"/>
    </row>
    <row r="172" spans="1:65">
      <c r="A172" s="293"/>
      <c r="B172" s="278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279"/>
      <c r="BJ172" s="279"/>
      <c r="BK172" s="279"/>
      <c r="BL172" s="279"/>
      <c r="BM172" s="279"/>
    </row>
    <row r="173" spans="1:65">
      <c r="A173" s="293"/>
      <c r="B173" s="278"/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279"/>
      <c r="AR173" s="279"/>
      <c r="AS173" s="279"/>
      <c r="AT173" s="279"/>
      <c r="AU173" s="279"/>
      <c r="AV173" s="279"/>
      <c r="AW173" s="279"/>
      <c r="AX173" s="279"/>
      <c r="AY173" s="279"/>
      <c r="AZ173" s="279"/>
      <c r="BA173" s="279"/>
      <c r="BB173" s="279"/>
      <c r="BC173" s="279"/>
      <c r="BD173" s="279"/>
      <c r="BE173" s="279"/>
      <c r="BF173" s="279"/>
      <c r="BG173" s="279"/>
      <c r="BH173" s="279"/>
      <c r="BI173" s="279"/>
      <c r="BJ173" s="279"/>
      <c r="BK173" s="279"/>
      <c r="BL173" s="279"/>
      <c r="BM173" s="279"/>
    </row>
    <row r="174" spans="1:65">
      <c r="A174" s="293"/>
      <c r="B174" s="278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9"/>
    </row>
    <row r="175" spans="1:65">
      <c r="A175" s="293"/>
      <c r="B175" s="278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9"/>
    </row>
    <row r="176" spans="1:65">
      <c r="A176" s="293"/>
      <c r="B176" s="278"/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9"/>
    </row>
    <row r="177" spans="1:65">
      <c r="A177" s="293"/>
      <c r="B177" s="278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300"/>
      <c r="AD177" s="310"/>
      <c r="AE177" s="310"/>
      <c r="AF177" s="310"/>
      <c r="AG177" s="310"/>
      <c r="AH177" s="279"/>
      <c r="AI177" s="319"/>
      <c r="AJ177" s="319"/>
      <c r="AK177" s="319"/>
      <c r="AL177" s="319"/>
      <c r="AM177" s="279"/>
      <c r="AN177" s="279"/>
      <c r="AO177" s="279"/>
      <c r="AP177" s="279"/>
      <c r="AQ177" s="279"/>
      <c r="AR177" s="279"/>
      <c r="AS177" s="279"/>
      <c r="AT177" s="279"/>
      <c r="AU177" s="279"/>
      <c r="AV177" s="279"/>
      <c r="AW177" s="279"/>
      <c r="AX177" s="279"/>
      <c r="AY177" s="279"/>
      <c r="AZ177" s="279"/>
      <c r="BA177" s="279"/>
      <c r="BB177" s="279"/>
      <c r="BC177" s="279"/>
      <c r="BD177" s="279"/>
      <c r="BE177" s="279"/>
      <c r="BF177" s="279"/>
      <c r="BG177" s="279"/>
      <c r="BH177" s="279"/>
      <c r="BI177" s="279"/>
      <c r="BJ177" s="279"/>
      <c r="BK177" s="279"/>
      <c r="BL177" s="279"/>
      <c r="BM177" s="279"/>
    </row>
    <row r="178" spans="1:65">
      <c r="A178" s="293"/>
      <c r="B178" s="278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300"/>
      <c r="AD178" s="310"/>
      <c r="AE178" s="310"/>
      <c r="AF178" s="310"/>
      <c r="AG178" s="310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  <c r="AX178" s="279"/>
      <c r="AY178" s="279"/>
      <c r="AZ178" s="279"/>
      <c r="BA178" s="279"/>
      <c r="BB178" s="279"/>
      <c r="BC178" s="279"/>
      <c r="BD178" s="279"/>
      <c r="BE178" s="279"/>
      <c r="BF178" s="279"/>
      <c r="BG178" s="279"/>
      <c r="BH178" s="279"/>
      <c r="BI178" s="279"/>
      <c r="BJ178" s="279"/>
      <c r="BK178" s="279"/>
      <c r="BL178" s="279"/>
      <c r="BM178" s="279"/>
    </row>
    <row r="179" spans="1:65">
      <c r="A179" s="293"/>
      <c r="B179" s="278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  <c r="AX179" s="279"/>
      <c r="AY179" s="279"/>
      <c r="AZ179" s="279"/>
      <c r="BA179" s="279"/>
      <c r="BB179" s="279"/>
      <c r="BC179" s="279"/>
      <c r="BD179" s="279"/>
      <c r="BE179" s="279"/>
      <c r="BF179" s="279"/>
      <c r="BG179" s="279"/>
      <c r="BH179" s="279"/>
      <c r="BI179" s="279"/>
      <c r="BJ179" s="279"/>
      <c r="BK179" s="279"/>
      <c r="BL179" s="279"/>
      <c r="BM179" s="279"/>
    </row>
    <row r="180" spans="1:65">
      <c r="A180" s="293"/>
      <c r="B180" s="278"/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300"/>
      <c r="AD180" s="310"/>
      <c r="AE180" s="310"/>
      <c r="AF180" s="310"/>
      <c r="AG180" s="310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  <c r="BB180" s="279"/>
      <c r="BC180" s="279"/>
      <c r="BD180" s="279"/>
      <c r="BE180" s="279"/>
      <c r="BF180" s="279"/>
      <c r="BG180" s="279"/>
      <c r="BH180" s="279"/>
      <c r="BI180" s="279"/>
      <c r="BJ180" s="279"/>
      <c r="BK180" s="279"/>
      <c r="BL180" s="279"/>
      <c r="BM180" s="279"/>
    </row>
    <row r="181" spans="1:65">
      <c r="A181" s="293"/>
      <c r="B181" s="278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300"/>
      <c r="AD181" s="310"/>
      <c r="AE181" s="310"/>
      <c r="AF181" s="310"/>
      <c r="AG181" s="310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79"/>
      <c r="BC181" s="279"/>
      <c r="BD181" s="279"/>
      <c r="BE181" s="279"/>
      <c r="BF181" s="279"/>
      <c r="BG181" s="279"/>
      <c r="BH181" s="279"/>
      <c r="BI181" s="279"/>
      <c r="BJ181" s="279"/>
      <c r="BK181" s="279"/>
      <c r="BL181" s="279"/>
      <c r="BM181" s="279"/>
    </row>
    <row r="182" spans="1:65">
      <c r="A182" s="293"/>
      <c r="B182" s="278"/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  <c r="BD182" s="279"/>
      <c r="BE182" s="279"/>
      <c r="BF182" s="279"/>
      <c r="BG182" s="279"/>
      <c r="BH182" s="279"/>
      <c r="BI182" s="279"/>
      <c r="BJ182" s="279"/>
      <c r="BK182" s="279"/>
      <c r="BL182" s="279"/>
      <c r="BM182" s="279"/>
    </row>
    <row r="183" spans="1:65">
      <c r="A183" s="293"/>
      <c r="B183" s="278"/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300"/>
      <c r="AD183" s="310"/>
      <c r="AE183" s="310"/>
      <c r="AF183" s="310"/>
      <c r="AG183" s="310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279"/>
      <c r="BJ183" s="279"/>
      <c r="BK183" s="279"/>
      <c r="BL183" s="279"/>
      <c r="BM183" s="279"/>
    </row>
    <row r="184" spans="1:65">
      <c r="A184" s="293"/>
      <c r="B184" s="278"/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300"/>
      <c r="AD184" s="310"/>
      <c r="AE184" s="310"/>
      <c r="AF184" s="310"/>
      <c r="AG184" s="310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</row>
    <row r="185" spans="1:65">
      <c r="A185" s="293"/>
      <c r="B185" s="278"/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  <c r="BB185" s="279"/>
      <c r="BC185" s="279"/>
      <c r="BD185" s="279"/>
      <c r="BE185" s="279"/>
      <c r="BF185" s="279"/>
      <c r="BG185" s="279"/>
      <c r="BH185" s="279"/>
      <c r="BI185" s="279"/>
      <c r="BJ185" s="279"/>
      <c r="BK185" s="279"/>
      <c r="BL185" s="279"/>
      <c r="BM185" s="279"/>
    </row>
    <row r="186" spans="1:65">
      <c r="A186" s="293"/>
      <c r="B186" s="278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  <c r="BD186" s="279"/>
      <c r="BE186" s="279"/>
      <c r="BF186" s="279"/>
      <c r="BG186" s="279"/>
      <c r="BH186" s="279"/>
      <c r="BI186" s="279"/>
      <c r="BJ186" s="279"/>
      <c r="BK186" s="279"/>
      <c r="BL186" s="279"/>
      <c r="BM186" s="279"/>
    </row>
    <row r="187" spans="1:65">
      <c r="A187" s="293"/>
      <c r="B187" s="278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  <c r="BD187" s="279"/>
      <c r="BE187" s="279"/>
      <c r="BF187" s="279"/>
      <c r="BG187" s="279"/>
      <c r="BH187" s="279"/>
      <c r="BI187" s="279"/>
      <c r="BJ187" s="279"/>
      <c r="BK187" s="279"/>
      <c r="BL187" s="279"/>
      <c r="BM187" s="279"/>
    </row>
    <row r="188" spans="1:65">
      <c r="A188" s="293"/>
      <c r="B188" s="278"/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  <c r="BD188" s="279"/>
      <c r="BE188" s="279"/>
      <c r="BF188" s="279"/>
      <c r="BG188" s="279"/>
      <c r="BH188" s="279"/>
      <c r="BI188" s="279"/>
      <c r="BJ188" s="279"/>
      <c r="BK188" s="279"/>
      <c r="BL188" s="279"/>
      <c r="BM188" s="279"/>
    </row>
    <row r="189" spans="1:65">
      <c r="A189" s="293"/>
      <c r="B189" s="278"/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  <c r="BD189" s="279"/>
      <c r="BE189" s="279"/>
      <c r="BF189" s="279"/>
      <c r="BG189" s="279"/>
      <c r="BH189" s="279"/>
      <c r="BI189" s="279"/>
      <c r="BJ189" s="279"/>
      <c r="BK189" s="279"/>
      <c r="BL189" s="279"/>
      <c r="BM189" s="279"/>
    </row>
    <row r="190" spans="1:65">
      <c r="A190" s="293"/>
      <c r="B190" s="278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279"/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  <c r="BD190" s="279"/>
      <c r="BE190" s="279"/>
      <c r="BF190" s="279"/>
      <c r="BG190" s="279"/>
      <c r="BH190" s="279"/>
      <c r="BI190" s="279"/>
      <c r="BJ190" s="279"/>
      <c r="BK190" s="279"/>
      <c r="BL190" s="279"/>
      <c r="BM190" s="279"/>
    </row>
    <row r="191" spans="1:65">
      <c r="A191" s="293"/>
      <c r="B191" s="278"/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79"/>
      <c r="BC191" s="279"/>
      <c r="BD191" s="279"/>
      <c r="BE191" s="279"/>
      <c r="BF191" s="279"/>
      <c r="BG191" s="279"/>
      <c r="BH191" s="279"/>
      <c r="BI191" s="279"/>
      <c r="BJ191" s="279"/>
      <c r="BK191" s="279"/>
      <c r="BL191" s="279"/>
      <c r="BM191" s="279"/>
    </row>
    <row r="192" spans="1:65">
      <c r="A192" s="293"/>
      <c r="B192" s="278"/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279"/>
      <c r="AR192" s="279"/>
      <c r="AS192" s="279"/>
      <c r="AT192" s="279"/>
      <c r="AU192" s="279"/>
      <c r="AV192" s="279"/>
      <c r="AW192" s="279"/>
      <c r="AX192" s="279"/>
      <c r="AY192" s="279"/>
      <c r="AZ192" s="279"/>
      <c r="BA192" s="279"/>
      <c r="BB192" s="279"/>
      <c r="BC192" s="279"/>
      <c r="BD192" s="279"/>
      <c r="BE192" s="279"/>
      <c r="BF192" s="279"/>
      <c r="BG192" s="279"/>
      <c r="BH192" s="279"/>
      <c r="BI192" s="279"/>
      <c r="BJ192" s="279"/>
      <c r="BK192" s="279"/>
      <c r="BL192" s="279"/>
      <c r="BM192" s="279"/>
    </row>
    <row r="193" spans="1:65">
      <c r="A193" s="293"/>
      <c r="B193" s="278"/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  <c r="BD193" s="279"/>
      <c r="BE193" s="279"/>
      <c r="BF193" s="279"/>
      <c r="BG193" s="279"/>
      <c r="BH193" s="279"/>
      <c r="BI193" s="279"/>
      <c r="BJ193" s="279"/>
      <c r="BK193" s="279"/>
      <c r="BL193" s="279"/>
      <c r="BM193" s="279"/>
    </row>
    <row r="194" spans="1:65">
      <c r="A194" s="293"/>
      <c r="B194" s="278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279"/>
      <c r="BJ194" s="279"/>
      <c r="BK194" s="279"/>
      <c r="BL194" s="279"/>
      <c r="BM194" s="279"/>
    </row>
    <row r="195" spans="1:65">
      <c r="A195" s="293"/>
      <c r="B195" s="278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  <c r="BD195" s="279"/>
      <c r="BE195" s="279"/>
      <c r="BF195" s="279"/>
      <c r="BG195" s="279"/>
      <c r="BH195" s="279"/>
      <c r="BI195" s="279"/>
      <c r="BJ195" s="279"/>
      <c r="BK195" s="279"/>
      <c r="BL195" s="279"/>
      <c r="BM195" s="279"/>
    </row>
    <row r="196" spans="1:65">
      <c r="A196" s="293"/>
      <c r="B196" s="278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  <c r="BD196" s="279"/>
      <c r="BE196" s="279"/>
      <c r="BF196" s="279"/>
      <c r="BG196" s="279"/>
      <c r="BH196" s="279"/>
      <c r="BI196" s="279"/>
      <c r="BJ196" s="279"/>
      <c r="BK196" s="279"/>
      <c r="BL196" s="279"/>
      <c r="BM196" s="279"/>
    </row>
    <row r="197" spans="1:65">
      <c r="A197" s="293"/>
      <c r="B197" s="278"/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279"/>
      <c r="AR197" s="279"/>
      <c r="AS197" s="279"/>
      <c r="AT197" s="279"/>
      <c r="AU197" s="279"/>
      <c r="AV197" s="279"/>
      <c r="AW197" s="279"/>
      <c r="AX197" s="279"/>
      <c r="AY197" s="279"/>
      <c r="AZ197" s="279"/>
      <c r="BA197" s="279"/>
      <c r="BB197" s="279"/>
      <c r="BC197" s="279"/>
      <c r="BD197" s="279"/>
      <c r="BE197" s="279"/>
      <c r="BF197" s="279"/>
      <c r="BG197" s="279"/>
      <c r="BH197" s="279"/>
      <c r="BI197" s="279"/>
      <c r="BJ197" s="279"/>
      <c r="BK197" s="279"/>
      <c r="BL197" s="279"/>
      <c r="BM197" s="279"/>
    </row>
    <row r="198" spans="1:65">
      <c r="A198" s="293"/>
      <c r="B198" s="278"/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79"/>
      <c r="BF198" s="279"/>
      <c r="BG198" s="279"/>
      <c r="BH198" s="279"/>
      <c r="BI198" s="279"/>
      <c r="BJ198" s="279"/>
      <c r="BK198" s="279"/>
      <c r="BL198" s="279"/>
      <c r="BM198" s="279"/>
    </row>
    <row r="199" spans="1:65">
      <c r="A199" s="293"/>
      <c r="B199" s="278"/>
      <c r="C199" s="283"/>
      <c r="D199" s="283"/>
      <c r="E199" s="283"/>
      <c r="F199" s="283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  <c r="BD199" s="279"/>
      <c r="BE199" s="279"/>
      <c r="BF199" s="279"/>
      <c r="BG199" s="279"/>
      <c r="BH199" s="279"/>
      <c r="BI199" s="279"/>
      <c r="BJ199" s="279"/>
      <c r="BK199" s="279"/>
      <c r="BL199" s="279"/>
      <c r="BM199" s="279"/>
    </row>
    <row r="200" spans="1:65">
      <c r="A200" s="293"/>
      <c r="B200" s="278"/>
      <c r="C200" s="283"/>
      <c r="D200" s="283"/>
      <c r="E200" s="283"/>
      <c r="F200" s="283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  <c r="BD200" s="279"/>
      <c r="BE200" s="279"/>
      <c r="BF200" s="279"/>
      <c r="BG200" s="279"/>
      <c r="BH200" s="279"/>
      <c r="BI200" s="279"/>
      <c r="BJ200" s="279"/>
      <c r="BK200" s="279"/>
      <c r="BL200" s="279"/>
      <c r="BM200" s="279"/>
    </row>
    <row r="201" spans="1:65">
      <c r="A201" s="293"/>
      <c r="B201" s="278"/>
      <c r="C201" s="310"/>
      <c r="D201" s="310"/>
      <c r="E201" s="310"/>
      <c r="F201" s="310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  <c r="BD201" s="279"/>
      <c r="BE201" s="279"/>
      <c r="BF201" s="279"/>
      <c r="BG201" s="279"/>
      <c r="BH201" s="279"/>
      <c r="BI201" s="279"/>
      <c r="BJ201" s="279"/>
      <c r="BK201" s="279"/>
      <c r="BL201" s="279"/>
      <c r="BM201" s="279"/>
    </row>
    <row r="202" spans="1:65">
      <c r="A202" s="293"/>
      <c r="B202" s="278"/>
      <c r="C202" s="283"/>
      <c r="D202" s="283"/>
      <c r="E202" s="283"/>
      <c r="F202" s="283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  <c r="AM202" s="279"/>
      <c r="AN202" s="279"/>
      <c r="AO202" s="279"/>
      <c r="AP202" s="279"/>
      <c r="AQ202" s="279"/>
      <c r="AR202" s="279"/>
      <c r="AS202" s="279"/>
      <c r="AT202" s="279"/>
      <c r="AU202" s="279"/>
      <c r="AV202" s="279"/>
      <c r="AW202" s="279"/>
      <c r="AX202" s="279"/>
      <c r="AY202" s="279"/>
      <c r="AZ202" s="279"/>
      <c r="BA202" s="279"/>
      <c r="BB202" s="279"/>
      <c r="BC202" s="279"/>
      <c r="BD202" s="279"/>
      <c r="BE202" s="279"/>
      <c r="BF202" s="279"/>
      <c r="BG202" s="279"/>
      <c r="BH202" s="279"/>
      <c r="BI202" s="279"/>
      <c r="BJ202" s="279"/>
      <c r="BK202" s="279"/>
      <c r="BL202" s="279"/>
      <c r="BM202" s="279"/>
    </row>
    <row r="203" spans="1:65">
      <c r="A203" s="293"/>
      <c r="B203" s="278"/>
      <c r="C203" s="310"/>
      <c r="D203" s="310"/>
      <c r="E203" s="310"/>
      <c r="F203" s="310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279"/>
      <c r="AR203" s="279"/>
      <c r="AS203" s="279"/>
      <c r="AT203" s="279"/>
      <c r="AU203" s="279"/>
      <c r="AV203" s="279"/>
      <c r="AW203" s="279"/>
      <c r="AX203" s="279"/>
      <c r="AY203" s="279"/>
      <c r="AZ203" s="279"/>
      <c r="BA203" s="279"/>
      <c r="BB203" s="279"/>
      <c r="BC203" s="279"/>
      <c r="BD203" s="279"/>
      <c r="BE203" s="279"/>
      <c r="BF203" s="279"/>
      <c r="BG203" s="279"/>
      <c r="BH203" s="279"/>
      <c r="BI203" s="279"/>
      <c r="BJ203" s="279"/>
      <c r="BK203" s="279"/>
      <c r="BL203" s="279"/>
      <c r="BM203" s="279"/>
    </row>
    <row r="204" spans="1:65">
      <c r="A204" s="293"/>
      <c r="B204" s="278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  <c r="AM204" s="279"/>
      <c r="AN204" s="279"/>
      <c r="AO204" s="279"/>
      <c r="AP204" s="279"/>
      <c r="AQ204" s="279"/>
      <c r="AR204" s="279"/>
      <c r="AS204" s="279"/>
      <c r="AT204" s="279"/>
      <c r="AU204" s="279"/>
      <c r="AV204" s="279"/>
      <c r="AW204" s="279"/>
      <c r="AX204" s="279"/>
      <c r="AY204" s="279"/>
      <c r="AZ204" s="279"/>
      <c r="BA204" s="279"/>
      <c r="BB204" s="279"/>
      <c r="BC204" s="279"/>
      <c r="BD204" s="279"/>
      <c r="BE204" s="279"/>
      <c r="BF204" s="279"/>
      <c r="BG204" s="279"/>
      <c r="BH204" s="279"/>
      <c r="BI204" s="279"/>
      <c r="BJ204" s="279"/>
      <c r="BK204" s="279"/>
      <c r="BL204" s="279"/>
      <c r="BM204" s="279"/>
    </row>
    <row r="205" spans="1:65">
      <c r="A205" s="293"/>
      <c r="B205" s="278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79"/>
      <c r="AM205" s="279"/>
      <c r="AN205" s="279"/>
      <c r="AO205" s="279"/>
      <c r="AP205" s="279"/>
      <c r="AQ205" s="279"/>
      <c r="AR205" s="279"/>
      <c r="AS205" s="279"/>
      <c r="AT205" s="279"/>
      <c r="AU205" s="279"/>
      <c r="AV205" s="279"/>
      <c r="AW205" s="279"/>
      <c r="AX205" s="279"/>
      <c r="AY205" s="279"/>
      <c r="AZ205" s="279"/>
      <c r="BA205" s="279"/>
      <c r="BB205" s="279"/>
      <c r="BC205" s="279"/>
      <c r="BD205" s="279"/>
      <c r="BE205" s="279"/>
      <c r="BF205" s="279"/>
      <c r="BG205" s="279"/>
      <c r="BH205" s="279"/>
      <c r="BI205" s="279"/>
      <c r="BJ205" s="279"/>
      <c r="BK205" s="279"/>
      <c r="BL205" s="279"/>
      <c r="BM205" s="279"/>
    </row>
    <row r="206" spans="1:65">
      <c r="A206" s="293"/>
      <c r="B206" s="278"/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279"/>
      <c r="AR206" s="279"/>
      <c r="AS206" s="279"/>
      <c r="AT206" s="279"/>
      <c r="AU206" s="279"/>
      <c r="AV206" s="279"/>
      <c r="AW206" s="279"/>
      <c r="AX206" s="279"/>
      <c r="AY206" s="279"/>
      <c r="AZ206" s="279"/>
      <c r="BA206" s="279"/>
      <c r="BB206" s="279"/>
      <c r="BC206" s="279"/>
      <c r="BD206" s="279"/>
      <c r="BE206" s="279"/>
      <c r="BF206" s="279"/>
      <c r="BG206" s="279"/>
      <c r="BH206" s="279"/>
      <c r="BI206" s="279"/>
      <c r="BJ206" s="279"/>
      <c r="BK206" s="279"/>
      <c r="BL206" s="279"/>
      <c r="BM206" s="279"/>
    </row>
    <row r="207" spans="1:65">
      <c r="A207" s="293"/>
      <c r="B207" s="278"/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  <c r="AK207" s="279"/>
      <c r="AL207" s="279"/>
      <c r="AM207" s="279"/>
      <c r="AN207" s="279"/>
      <c r="AO207" s="279"/>
      <c r="AP207" s="279"/>
      <c r="AQ207" s="279"/>
      <c r="AR207" s="279"/>
      <c r="AS207" s="279"/>
      <c r="AT207" s="279"/>
      <c r="AU207" s="279"/>
      <c r="AV207" s="279"/>
      <c r="AW207" s="279"/>
      <c r="AX207" s="279"/>
      <c r="AY207" s="279"/>
      <c r="AZ207" s="279"/>
      <c r="BA207" s="279"/>
      <c r="BB207" s="279"/>
      <c r="BC207" s="279"/>
      <c r="BD207" s="279"/>
      <c r="BE207" s="279"/>
      <c r="BF207" s="279"/>
      <c r="BG207" s="279"/>
      <c r="BH207" s="279"/>
      <c r="BI207" s="279"/>
      <c r="BJ207" s="279"/>
      <c r="BK207" s="279"/>
      <c r="BL207" s="279"/>
      <c r="BM207" s="279"/>
    </row>
    <row r="208" spans="1:65">
      <c r="A208" s="293"/>
      <c r="B208" s="278"/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279"/>
      <c r="AO208" s="279"/>
      <c r="AP208" s="279"/>
      <c r="AQ208" s="279"/>
      <c r="AR208" s="279"/>
      <c r="AS208" s="279"/>
      <c r="AT208" s="279"/>
      <c r="AU208" s="279"/>
      <c r="AV208" s="279"/>
      <c r="AW208" s="279"/>
      <c r="AX208" s="279"/>
      <c r="AY208" s="279"/>
      <c r="AZ208" s="279"/>
      <c r="BA208" s="279"/>
      <c r="BB208" s="279"/>
      <c r="BC208" s="279"/>
      <c r="BD208" s="279"/>
      <c r="BE208" s="279"/>
      <c r="BF208" s="279"/>
      <c r="BG208" s="279"/>
      <c r="BH208" s="279"/>
      <c r="BI208" s="279"/>
      <c r="BJ208" s="279"/>
      <c r="BK208" s="279"/>
      <c r="BL208" s="279"/>
      <c r="BM208" s="279"/>
    </row>
    <row r="209" spans="1:65">
      <c r="A209" s="293"/>
      <c r="B209" s="278"/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79"/>
      <c r="AQ209" s="279"/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  <c r="BD209" s="279"/>
      <c r="BE209" s="279"/>
      <c r="BF209" s="279"/>
      <c r="BG209" s="279"/>
      <c r="BH209" s="279"/>
      <c r="BI209" s="279"/>
      <c r="BJ209" s="279"/>
      <c r="BK209" s="279"/>
      <c r="BL209" s="279"/>
      <c r="BM209" s="279"/>
    </row>
    <row r="210" spans="1:65">
      <c r="A210" s="293"/>
      <c r="B210" s="278"/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  <c r="BD210" s="279"/>
      <c r="BE210" s="279"/>
      <c r="BF210" s="279"/>
      <c r="BG210" s="279"/>
      <c r="BH210" s="279"/>
      <c r="BI210" s="279"/>
      <c r="BJ210" s="279"/>
      <c r="BK210" s="279"/>
      <c r="BL210" s="279"/>
      <c r="BM210" s="279"/>
    </row>
    <row r="211" spans="1:65">
      <c r="A211" s="293"/>
      <c r="B211" s="278"/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  <c r="AM211" s="279"/>
      <c r="AN211" s="279"/>
      <c r="AO211" s="279"/>
      <c r="AP211" s="279"/>
      <c r="AQ211" s="279"/>
      <c r="AR211" s="279"/>
      <c r="AS211" s="279"/>
      <c r="AT211" s="279"/>
      <c r="AU211" s="279"/>
      <c r="AV211" s="279"/>
      <c r="AW211" s="279"/>
      <c r="AX211" s="279"/>
      <c r="AY211" s="279"/>
      <c r="AZ211" s="279"/>
      <c r="BA211" s="279"/>
      <c r="BB211" s="279"/>
      <c r="BC211" s="279"/>
      <c r="BD211" s="279"/>
      <c r="BE211" s="279"/>
      <c r="BF211" s="279"/>
      <c r="BG211" s="279"/>
      <c r="BH211" s="279"/>
      <c r="BI211" s="279"/>
      <c r="BJ211" s="279"/>
      <c r="BK211" s="279"/>
      <c r="BL211" s="279"/>
      <c r="BM211" s="279"/>
    </row>
    <row r="212" spans="1:65">
      <c r="A212" s="293"/>
      <c r="B212" s="278"/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79"/>
      <c r="AO212" s="279"/>
      <c r="AP212" s="279"/>
      <c r="AQ212" s="279"/>
      <c r="AR212" s="279"/>
      <c r="AS212" s="279"/>
      <c r="AT212" s="279"/>
      <c r="AU212" s="279"/>
      <c r="AV212" s="279"/>
      <c r="AW212" s="279"/>
      <c r="AX212" s="279"/>
      <c r="AY212" s="279"/>
      <c r="AZ212" s="279"/>
      <c r="BA212" s="279"/>
      <c r="BB212" s="279"/>
      <c r="BC212" s="279"/>
      <c r="BD212" s="279"/>
      <c r="BE212" s="279"/>
      <c r="BF212" s="279"/>
      <c r="BG212" s="279"/>
      <c r="BH212" s="279"/>
      <c r="BI212" s="279"/>
      <c r="BJ212" s="279"/>
      <c r="BK212" s="279"/>
      <c r="BL212" s="279"/>
      <c r="BM212" s="279"/>
    </row>
    <row r="213" spans="1:65">
      <c r="A213" s="293"/>
      <c r="B213" s="278"/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279"/>
      <c r="AO213" s="279"/>
      <c r="AP213" s="279"/>
      <c r="AQ213" s="279"/>
      <c r="AR213" s="279"/>
      <c r="AS213" s="279"/>
      <c r="AT213" s="279"/>
      <c r="AU213" s="279"/>
      <c r="AV213" s="279"/>
      <c r="AW213" s="279"/>
      <c r="AX213" s="279"/>
      <c r="AY213" s="279"/>
      <c r="AZ213" s="279"/>
      <c r="BA213" s="279"/>
      <c r="BB213" s="279"/>
      <c r="BC213" s="279"/>
      <c r="BD213" s="279"/>
      <c r="BE213" s="279"/>
      <c r="BF213" s="279"/>
      <c r="BG213" s="279"/>
      <c r="BH213" s="279"/>
      <c r="BI213" s="279"/>
      <c r="BJ213" s="279"/>
      <c r="BK213" s="279"/>
      <c r="BL213" s="279"/>
      <c r="BM213" s="279"/>
    </row>
    <row r="214" spans="1:65">
      <c r="A214" s="293"/>
      <c r="B214" s="278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  <c r="BD214" s="279"/>
      <c r="BE214" s="279"/>
      <c r="BF214" s="279"/>
      <c r="BG214" s="279"/>
      <c r="BH214" s="279"/>
      <c r="BI214" s="279"/>
      <c r="BJ214" s="279"/>
      <c r="BK214" s="279"/>
      <c r="BL214" s="279"/>
      <c r="BM214" s="279"/>
    </row>
    <row r="215" spans="1:65">
      <c r="A215" s="293"/>
      <c r="B215" s="278"/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  <c r="AX215" s="279"/>
      <c r="AY215" s="279"/>
      <c r="AZ215" s="279"/>
      <c r="BA215" s="279"/>
      <c r="BB215" s="279"/>
      <c r="BC215" s="279"/>
      <c r="BD215" s="279"/>
      <c r="BE215" s="279"/>
      <c r="BF215" s="279"/>
      <c r="BG215" s="279"/>
      <c r="BH215" s="279"/>
      <c r="BI215" s="279"/>
      <c r="BJ215" s="279"/>
      <c r="BK215" s="279"/>
      <c r="BL215" s="279"/>
      <c r="BM215" s="279"/>
    </row>
    <row r="216" spans="1:65">
      <c r="A216" s="293"/>
      <c r="B216" s="278"/>
      <c r="C216" s="279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279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279"/>
      <c r="BJ216" s="279"/>
      <c r="BK216" s="279"/>
      <c r="BL216" s="279"/>
      <c r="BM216" s="279"/>
    </row>
    <row r="217" spans="1:65">
      <c r="A217" s="293"/>
      <c r="B217" s="278"/>
      <c r="C217" s="279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279"/>
      <c r="AR217" s="279"/>
      <c r="AS217" s="279"/>
      <c r="AT217" s="279"/>
      <c r="AU217" s="279"/>
      <c r="AV217" s="279"/>
      <c r="AW217" s="279"/>
      <c r="AX217" s="279"/>
      <c r="AY217" s="279"/>
      <c r="AZ217" s="279"/>
      <c r="BA217" s="279"/>
      <c r="BB217" s="279"/>
      <c r="BC217" s="279"/>
      <c r="BD217" s="279"/>
      <c r="BE217" s="279"/>
      <c r="BF217" s="279"/>
      <c r="BG217" s="279"/>
      <c r="BH217" s="279"/>
      <c r="BI217" s="279"/>
      <c r="BJ217" s="279"/>
      <c r="BK217" s="279"/>
      <c r="BL217" s="279"/>
      <c r="BM217" s="279"/>
    </row>
    <row r="218" spans="1:65">
      <c r="A218" s="293"/>
      <c r="B218" s="278"/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279"/>
      <c r="AR218" s="279"/>
      <c r="AS218" s="279"/>
      <c r="AT218" s="279"/>
      <c r="AU218" s="279"/>
      <c r="AV218" s="279"/>
      <c r="AW218" s="279"/>
      <c r="AX218" s="279"/>
      <c r="AY218" s="279"/>
      <c r="AZ218" s="279"/>
      <c r="BA218" s="279"/>
      <c r="BB218" s="279"/>
      <c r="BC218" s="279"/>
      <c r="BD218" s="279"/>
      <c r="BE218" s="279"/>
      <c r="BF218" s="279"/>
      <c r="BG218" s="279"/>
      <c r="BH218" s="279"/>
      <c r="BI218" s="279"/>
      <c r="BJ218" s="279"/>
      <c r="BK218" s="279"/>
      <c r="BL218" s="279"/>
      <c r="BM218" s="279"/>
    </row>
    <row r="219" spans="1:65">
      <c r="A219" s="293"/>
      <c r="B219" s="278"/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  <c r="AM219" s="279"/>
      <c r="AN219" s="279"/>
      <c r="AO219" s="279"/>
      <c r="AP219" s="279"/>
      <c r="AQ219" s="279"/>
      <c r="AR219" s="279"/>
      <c r="AS219" s="279"/>
      <c r="AT219" s="279"/>
      <c r="AU219" s="279"/>
      <c r="AV219" s="279"/>
      <c r="AW219" s="279"/>
      <c r="AX219" s="279"/>
      <c r="AY219" s="279"/>
      <c r="AZ219" s="279"/>
      <c r="BA219" s="279"/>
      <c r="BB219" s="279"/>
      <c r="BC219" s="279"/>
      <c r="BD219" s="279"/>
      <c r="BE219" s="279"/>
      <c r="BF219" s="279"/>
      <c r="BG219" s="279"/>
      <c r="BH219" s="279"/>
      <c r="BI219" s="279"/>
      <c r="BJ219" s="279"/>
      <c r="BK219" s="279"/>
      <c r="BL219" s="279"/>
      <c r="BM219" s="279"/>
    </row>
    <row r="220" spans="1:65">
      <c r="A220" s="293"/>
      <c r="B220" s="278"/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  <c r="AX220" s="279"/>
      <c r="AY220" s="279"/>
      <c r="AZ220" s="279"/>
      <c r="BA220" s="279"/>
      <c r="BB220" s="279"/>
      <c r="BC220" s="279"/>
      <c r="BD220" s="279"/>
      <c r="BE220" s="279"/>
      <c r="BF220" s="279"/>
      <c r="BG220" s="279"/>
      <c r="BH220" s="279"/>
      <c r="BI220" s="279"/>
      <c r="BJ220" s="279"/>
      <c r="BK220" s="279"/>
      <c r="BL220" s="279"/>
      <c r="BM220" s="279"/>
    </row>
    <row r="221" spans="1:65">
      <c r="A221" s="293"/>
      <c r="B221" s="278"/>
      <c r="C221" s="279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  <c r="AV221" s="279"/>
      <c r="AW221" s="279"/>
      <c r="AX221" s="279"/>
      <c r="AY221" s="279"/>
      <c r="AZ221" s="279"/>
      <c r="BA221" s="279"/>
      <c r="BB221" s="279"/>
      <c r="BC221" s="279"/>
      <c r="BD221" s="279"/>
      <c r="BE221" s="279"/>
      <c r="BF221" s="279"/>
      <c r="BG221" s="279"/>
      <c r="BH221" s="279"/>
      <c r="BI221" s="279"/>
      <c r="BJ221" s="279"/>
      <c r="BK221" s="279"/>
      <c r="BL221" s="279"/>
      <c r="BM221" s="279"/>
    </row>
    <row r="222" spans="1:65">
      <c r="A222" s="293"/>
      <c r="B222" s="278"/>
      <c r="C222" s="279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  <c r="AM222" s="279"/>
      <c r="AN222" s="279"/>
      <c r="AO222" s="279"/>
      <c r="AP222" s="279"/>
      <c r="AQ222" s="279"/>
      <c r="AR222" s="279"/>
      <c r="AS222" s="279"/>
      <c r="AT222" s="279"/>
      <c r="AU222" s="279"/>
      <c r="AV222" s="279"/>
      <c r="AW222" s="279"/>
      <c r="AX222" s="279"/>
      <c r="AY222" s="279"/>
      <c r="AZ222" s="279"/>
      <c r="BA222" s="279"/>
      <c r="BB222" s="279"/>
      <c r="BC222" s="279"/>
      <c r="BD222" s="279"/>
      <c r="BE222" s="279"/>
      <c r="BF222" s="279"/>
      <c r="BG222" s="279"/>
      <c r="BH222" s="279"/>
      <c r="BI222" s="279"/>
      <c r="BJ222" s="279"/>
      <c r="BK222" s="279"/>
      <c r="BL222" s="279"/>
      <c r="BM222" s="279"/>
    </row>
    <row r="223" spans="1:65">
      <c r="A223" s="293"/>
      <c r="B223" s="278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  <c r="AM223" s="279"/>
      <c r="AN223" s="279"/>
      <c r="AO223" s="279"/>
      <c r="AP223" s="279"/>
      <c r="AQ223" s="279"/>
      <c r="AR223" s="279"/>
      <c r="AS223" s="279"/>
      <c r="AT223" s="279"/>
      <c r="AU223" s="279"/>
      <c r="AV223" s="279"/>
      <c r="AW223" s="279"/>
      <c r="AX223" s="279"/>
      <c r="AY223" s="279"/>
      <c r="AZ223" s="279"/>
      <c r="BA223" s="279"/>
      <c r="BB223" s="279"/>
      <c r="BC223" s="279"/>
      <c r="BD223" s="279"/>
      <c r="BE223" s="279"/>
      <c r="BF223" s="279"/>
      <c r="BG223" s="279"/>
      <c r="BH223" s="279"/>
      <c r="BI223" s="279"/>
      <c r="BJ223" s="279"/>
      <c r="BK223" s="279"/>
      <c r="BL223" s="279"/>
      <c r="BM223" s="279"/>
    </row>
    <row r="224" spans="1:65">
      <c r="A224" s="293"/>
      <c r="B224" s="278"/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  <c r="AM224" s="279"/>
      <c r="AN224" s="279"/>
      <c r="AO224" s="279"/>
      <c r="AP224" s="279"/>
      <c r="AQ224" s="279"/>
      <c r="AR224" s="279"/>
      <c r="AS224" s="279"/>
      <c r="AT224" s="279"/>
      <c r="AU224" s="279"/>
      <c r="AV224" s="279"/>
      <c r="AW224" s="279"/>
      <c r="AX224" s="279"/>
      <c r="AY224" s="279"/>
      <c r="AZ224" s="279"/>
      <c r="BA224" s="279"/>
      <c r="BB224" s="279"/>
      <c r="BC224" s="279"/>
      <c r="BD224" s="279"/>
      <c r="BE224" s="279"/>
      <c r="BF224" s="279"/>
      <c r="BG224" s="279"/>
      <c r="BH224" s="279"/>
      <c r="BI224" s="279"/>
      <c r="BJ224" s="279"/>
      <c r="BK224" s="279"/>
      <c r="BL224" s="279"/>
      <c r="BM224" s="279"/>
    </row>
    <row r="225" spans="1:65">
      <c r="A225" s="293"/>
      <c r="B225" s="278"/>
      <c r="C225" s="279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  <c r="AM225" s="279"/>
      <c r="AN225" s="279"/>
      <c r="AO225" s="279"/>
      <c r="AP225" s="279"/>
      <c r="AQ225" s="279"/>
      <c r="AR225" s="279"/>
      <c r="AS225" s="279"/>
      <c r="AT225" s="279"/>
      <c r="AU225" s="279"/>
      <c r="AV225" s="279"/>
      <c r="AW225" s="279"/>
      <c r="AX225" s="279"/>
      <c r="AY225" s="279"/>
      <c r="AZ225" s="279"/>
      <c r="BA225" s="279"/>
      <c r="BB225" s="279"/>
      <c r="BC225" s="279"/>
      <c r="BD225" s="279"/>
      <c r="BE225" s="279"/>
      <c r="BF225" s="279"/>
      <c r="BG225" s="279"/>
      <c r="BH225" s="279"/>
      <c r="BI225" s="279"/>
      <c r="BJ225" s="279"/>
      <c r="BK225" s="279"/>
      <c r="BL225" s="279"/>
      <c r="BM225" s="279"/>
    </row>
    <row r="226" spans="1:65">
      <c r="A226" s="293"/>
      <c r="B226" s="278"/>
      <c r="C226" s="279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  <c r="AM226" s="279"/>
      <c r="AN226" s="279"/>
      <c r="AO226" s="279"/>
      <c r="AP226" s="279"/>
      <c r="AQ226" s="279"/>
      <c r="AR226" s="279"/>
      <c r="AS226" s="279"/>
      <c r="AT226" s="279"/>
      <c r="AU226" s="279"/>
      <c r="AV226" s="279"/>
      <c r="AW226" s="279"/>
      <c r="AX226" s="279"/>
      <c r="AY226" s="279"/>
      <c r="AZ226" s="279"/>
      <c r="BA226" s="279"/>
      <c r="BB226" s="279"/>
      <c r="BC226" s="279"/>
      <c r="BD226" s="279"/>
      <c r="BE226" s="279"/>
      <c r="BF226" s="279"/>
      <c r="BG226" s="279"/>
      <c r="BH226" s="279"/>
      <c r="BI226" s="279"/>
      <c r="BJ226" s="279"/>
      <c r="BK226" s="279"/>
      <c r="BL226" s="279"/>
      <c r="BM226" s="279"/>
    </row>
    <row r="227" spans="1:65">
      <c r="A227" s="293"/>
      <c r="B227" s="278"/>
      <c r="C227" s="279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  <c r="AM227" s="279"/>
      <c r="AN227" s="279"/>
      <c r="AO227" s="279"/>
      <c r="AP227" s="279"/>
      <c r="AQ227" s="279"/>
      <c r="AR227" s="279"/>
      <c r="AS227" s="279"/>
      <c r="AT227" s="279"/>
      <c r="AU227" s="279"/>
      <c r="AV227" s="279"/>
      <c r="AW227" s="279"/>
      <c r="AX227" s="279"/>
      <c r="AY227" s="279"/>
      <c r="AZ227" s="279"/>
      <c r="BA227" s="279"/>
      <c r="BB227" s="279"/>
      <c r="BC227" s="279"/>
      <c r="BD227" s="279"/>
      <c r="BE227" s="279"/>
      <c r="BF227" s="279"/>
      <c r="BG227" s="279"/>
      <c r="BH227" s="279"/>
      <c r="BI227" s="279"/>
      <c r="BJ227" s="279"/>
      <c r="BK227" s="279"/>
      <c r="BL227" s="279"/>
      <c r="BM227" s="279"/>
    </row>
    <row r="228" spans="1:65">
      <c r="A228" s="293"/>
      <c r="B228" s="278"/>
      <c r="C228" s="279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  <c r="AM228" s="279"/>
      <c r="AN228" s="279"/>
      <c r="AO228" s="279"/>
      <c r="AP228" s="279"/>
      <c r="AQ228" s="279"/>
      <c r="AR228" s="279"/>
      <c r="AS228" s="279"/>
      <c r="AT228" s="279"/>
      <c r="AU228" s="279"/>
      <c r="AV228" s="279"/>
      <c r="AW228" s="279"/>
      <c r="AX228" s="279"/>
      <c r="AY228" s="279"/>
      <c r="AZ228" s="279"/>
      <c r="BA228" s="279"/>
      <c r="BB228" s="279"/>
      <c r="BC228" s="279"/>
      <c r="BD228" s="279"/>
      <c r="BE228" s="279"/>
      <c r="BF228" s="279"/>
      <c r="BG228" s="279"/>
      <c r="BH228" s="279"/>
      <c r="BI228" s="279"/>
      <c r="BJ228" s="279"/>
      <c r="BK228" s="279"/>
      <c r="BL228" s="279"/>
      <c r="BM228" s="279"/>
    </row>
    <row r="229" spans="1:65">
      <c r="A229" s="293"/>
      <c r="B229" s="278"/>
      <c r="C229" s="279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  <c r="AM229" s="279"/>
      <c r="AN229" s="279"/>
      <c r="AO229" s="279"/>
      <c r="AP229" s="279"/>
      <c r="AQ229" s="279"/>
      <c r="AR229" s="279"/>
      <c r="AS229" s="279"/>
      <c r="AT229" s="279"/>
      <c r="AU229" s="279"/>
      <c r="AV229" s="279"/>
      <c r="AW229" s="279"/>
      <c r="AX229" s="279"/>
      <c r="AY229" s="279"/>
      <c r="AZ229" s="279"/>
      <c r="BA229" s="279"/>
      <c r="BB229" s="279"/>
      <c r="BC229" s="279"/>
      <c r="BD229" s="279"/>
      <c r="BE229" s="279"/>
      <c r="BF229" s="279"/>
      <c r="BG229" s="279"/>
      <c r="BH229" s="279"/>
      <c r="BI229" s="279"/>
      <c r="BJ229" s="279"/>
      <c r="BK229" s="279"/>
      <c r="BL229" s="279"/>
      <c r="BM229" s="279"/>
    </row>
    <row r="230" spans="1:65">
      <c r="A230" s="293"/>
      <c r="B230" s="278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79"/>
      <c r="AW230" s="279"/>
      <c r="AX230" s="279"/>
      <c r="AY230" s="279"/>
      <c r="AZ230" s="279"/>
      <c r="BA230" s="279"/>
      <c r="BB230" s="279"/>
      <c r="BC230" s="279"/>
      <c r="BD230" s="279"/>
      <c r="BE230" s="279"/>
      <c r="BF230" s="279"/>
      <c r="BG230" s="279"/>
      <c r="BH230" s="279"/>
      <c r="BI230" s="279"/>
      <c r="BJ230" s="279"/>
      <c r="BK230" s="279"/>
      <c r="BL230" s="279"/>
      <c r="BM230" s="279"/>
    </row>
    <row r="231" spans="1:65">
      <c r="A231" s="293"/>
      <c r="B231" s="294"/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79"/>
      <c r="AW231" s="279"/>
      <c r="AX231" s="279"/>
      <c r="AY231" s="279"/>
      <c r="AZ231" s="279"/>
      <c r="BA231" s="279"/>
      <c r="BB231" s="279"/>
      <c r="BC231" s="279"/>
      <c r="BD231" s="279"/>
      <c r="BE231" s="279"/>
      <c r="BF231" s="279"/>
      <c r="BG231" s="279"/>
      <c r="BH231" s="279"/>
      <c r="BI231" s="279"/>
      <c r="BJ231" s="279"/>
      <c r="BK231" s="279"/>
      <c r="BL231" s="279"/>
      <c r="BM231" s="279"/>
    </row>
    <row r="232" spans="1:65">
      <c r="A232" s="293"/>
      <c r="B232" s="278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79"/>
      <c r="AW232" s="279"/>
      <c r="AX232" s="279"/>
      <c r="AY232" s="279"/>
      <c r="AZ232" s="279"/>
      <c r="BA232" s="279"/>
      <c r="BB232" s="279"/>
      <c r="BC232" s="279"/>
      <c r="BD232" s="279"/>
      <c r="BE232" s="279"/>
      <c r="BF232" s="279"/>
      <c r="BG232" s="279"/>
      <c r="BH232" s="279"/>
      <c r="BI232" s="279"/>
      <c r="BJ232" s="279"/>
      <c r="BK232" s="279"/>
      <c r="BL232" s="279"/>
      <c r="BM232" s="279"/>
    </row>
    <row r="233" spans="1:65">
      <c r="A233" s="293"/>
      <c r="B233" s="278"/>
      <c r="C233" s="301"/>
      <c r="D233" s="301"/>
      <c r="E233" s="301"/>
      <c r="F233" s="301"/>
      <c r="G233" s="279"/>
      <c r="H233" s="279"/>
      <c r="I233" s="279"/>
      <c r="J233" s="301"/>
      <c r="K233" s="301"/>
      <c r="L233" s="301"/>
      <c r="M233" s="301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  <c r="X233" s="279"/>
      <c r="Y233" s="279"/>
      <c r="Z233" s="279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  <c r="AM233" s="279"/>
      <c r="AN233" s="279"/>
      <c r="AO233" s="279"/>
      <c r="AP233" s="279"/>
      <c r="AQ233" s="279"/>
      <c r="AR233" s="279"/>
      <c r="AS233" s="279"/>
      <c r="AT233" s="279"/>
      <c r="AU233" s="279"/>
      <c r="AV233" s="279"/>
      <c r="AW233" s="279"/>
      <c r="AX233" s="279"/>
      <c r="AY233" s="279"/>
      <c r="AZ233" s="279"/>
      <c r="BA233" s="279"/>
      <c r="BB233" s="279"/>
      <c r="BC233" s="279"/>
      <c r="BD233" s="279"/>
      <c r="BE233" s="279"/>
      <c r="BF233" s="279"/>
      <c r="BG233" s="279"/>
      <c r="BH233" s="279"/>
      <c r="BI233" s="279"/>
      <c r="BJ233" s="279"/>
      <c r="BK233" s="279"/>
      <c r="BL233" s="279"/>
      <c r="BM233" s="279"/>
    </row>
    <row r="234" spans="1:65">
      <c r="A234" s="293"/>
      <c r="B234" s="278"/>
      <c r="C234" s="301"/>
      <c r="D234" s="301"/>
      <c r="E234" s="301"/>
      <c r="F234" s="301"/>
      <c r="G234" s="279"/>
      <c r="H234" s="279"/>
      <c r="I234" s="279"/>
      <c r="J234" s="301"/>
      <c r="K234" s="301"/>
      <c r="L234" s="301"/>
      <c r="M234" s="301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79"/>
      <c r="AX234" s="279"/>
      <c r="AY234" s="279"/>
      <c r="AZ234" s="279"/>
      <c r="BA234" s="279"/>
      <c r="BB234" s="279"/>
      <c r="BC234" s="279"/>
      <c r="BD234" s="279"/>
      <c r="BE234" s="279"/>
      <c r="BF234" s="279"/>
      <c r="BG234" s="279"/>
      <c r="BH234" s="279"/>
      <c r="BI234" s="279"/>
      <c r="BJ234" s="279"/>
      <c r="BK234" s="279"/>
      <c r="BL234" s="279"/>
      <c r="BM234" s="279"/>
    </row>
    <row r="235" spans="1:65">
      <c r="A235" s="293"/>
      <c r="B235" s="278"/>
      <c r="C235" s="301"/>
      <c r="D235" s="301"/>
      <c r="E235" s="301"/>
      <c r="F235" s="301"/>
      <c r="G235" s="279"/>
      <c r="H235" s="279"/>
      <c r="I235" s="279"/>
      <c r="J235" s="301"/>
      <c r="K235" s="301"/>
      <c r="L235" s="301"/>
      <c r="M235" s="301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  <c r="AM235" s="279"/>
      <c r="AN235" s="279"/>
      <c r="AO235" s="279"/>
      <c r="AP235" s="279"/>
      <c r="AQ235" s="279"/>
      <c r="AR235" s="279"/>
      <c r="AS235" s="279"/>
      <c r="AT235" s="279"/>
      <c r="AU235" s="279"/>
      <c r="AV235" s="279"/>
      <c r="AW235" s="279"/>
      <c r="AX235" s="279"/>
      <c r="AY235" s="279"/>
      <c r="AZ235" s="279"/>
      <c r="BA235" s="279"/>
      <c r="BB235" s="279"/>
      <c r="BC235" s="279"/>
      <c r="BD235" s="279"/>
      <c r="BE235" s="279"/>
      <c r="BF235" s="279"/>
      <c r="BG235" s="279"/>
      <c r="BH235" s="279"/>
      <c r="BI235" s="279"/>
      <c r="BJ235" s="279"/>
      <c r="BK235" s="279"/>
      <c r="BL235" s="279"/>
      <c r="BM235" s="279"/>
    </row>
    <row r="236" spans="1:65">
      <c r="A236" s="293"/>
      <c r="B236" s="278"/>
      <c r="C236" s="279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79"/>
      <c r="AL236" s="279"/>
      <c r="AM236" s="279"/>
      <c r="AN236" s="279"/>
      <c r="AO236" s="279"/>
      <c r="AP236" s="279"/>
      <c r="AQ236" s="279"/>
      <c r="AR236" s="279"/>
      <c r="AS236" s="279"/>
      <c r="AT236" s="279"/>
      <c r="AU236" s="279"/>
      <c r="AV236" s="279"/>
      <c r="AW236" s="279"/>
      <c r="AX236" s="279"/>
      <c r="AY236" s="279"/>
      <c r="AZ236" s="279"/>
      <c r="BA236" s="279"/>
      <c r="BB236" s="279"/>
      <c r="BC236" s="279"/>
      <c r="BD236" s="279"/>
      <c r="BE236" s="279"/>
      <c r="BF236" s="279"/>
      <c r="BG236" s="279"/>
      <c r="BH236" s="279"/>
      <c r="BI236" s="279"/>
      <c r="BJ236" s="279"/>
      <c r="BK236" s="279"/>
      <c r="BL236" s="279"/>
      <c r="BM236" s="279"/>
    </row>
    <row r="237" spans="1:65">
      <c r="A237" s="293"/>
      <c r="B237" s="278"/>
      <c r="C237" s="279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  <c r="T237" s="279"/>
      <c r="U237" s="279"/>
      <c r="V237" s="279"/>
      <c r="W237" s="279"/>
      <c r="X237" s="279"/>
      <c r="Y237" s="279"/>
      <c r="Z237" s="279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  <c r="AM237" s="279"/>
      <c r="AN237" s="279"/>
      <c r="AO237" s="279"/>
      <c r="AP237" s="279"/>
      <c r="AQ237" s="279"/>
      <c r="AR237" s="279"/>
      <c r="AS237" s="279"/>
      <c r="AT237" s="279"/>
      <c r="AU237" s="279"/>
      <c r="AV237" s="279"/>
      <c r="AW237" s="279"/>
      <c r="AX237" s="279"/>
      <c r="AY237" s="279"/>
      <c r="AZ237" s="279"/>
      <c r="BA237" s="279"/>
      <c r="BB237" s="279"/>
      <c r="BC237" s="279"/>
      <c r="BD237" s="279"/>
      <c r="BE237" s="279"/>
      <c r="BF237" s="279"/>
      <c r="BG237" s="279"/>
      <c r="BH237" s="279"/>
      <c r="BI237" s="279"/>
      <c r="BJ237" s="279"/>
      <c r="BK237" s="279"/>
      <c r="BL237" s="279"/>
      <c r="BM237" s="279"/>
    </row>
    <row r="238" spans="1:65">
      <c r="A238" s="293"/>
      <c r="B238" s="278"/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79"/>
      <c r="AL238" s="279"/>
      <c r="AM238" s="279"/>
      <c r="AN238" s="279"/>
      <c r="AO238" s="279"/>
      <c r="AP238" s="279"/>
      <c r="AQ238" s="279"/>
      <c r="AR238" s="279"/>
      <c r="AS238" s="279"/>
      <c r="AT238" s="279"/>
      <c r="AU238" s="279"/>
      <c r="AV238" s="279"/>
      <c r="AW238" s="279"/>
      <c r="AX238" s="279"/>
      <c r="AY238" s="279"/>
      <c r="AZ238" s="279"/>
      <c r="BA238" s="279"/>
      <c r="BB238" s="279"/>
      <c r="BC238" s="279"/>
      <c r="BD238" s="279"/>
      <c r="BE238" s="279"/>
      <c r="BF238" s="279"/>
      <c r="BG238" s="279"/>
      <c r="BH238" s="279"/>
      <c r="BI238" s="279"/>
      <c r="BJ238" s="279"/>
      <c r="BK238" s="279"/>
      <c r="BL238" s="279"/>
      <c r="BM238" s="279"/>
    </row>
    <row r="239" spans="1:65">
      <c r="A239" s="293"/>
      <c r="B239" s="278"/>
      <c r="C239" s="279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  <c r="AM239" s="279"/>
      <c r="AN239" s="279"/>
      <c r="AO239" s="279"/>
      <c r="AP239" s="279"/>
      <c r="AQ239" s="279"/>
      <c r="AR239" s="279"/>
      <c r="AS239" s="279"/>
      <c r="AT239" s="279"/>
      <c r="AU239" s="279"/>
      <c r="AV239" s="279"/>
      <c r="AW239" s="279"/>
      <c r="AX239" s="279"/>
      <c r="AY239" s="279"/>
      <c r="AZ239" s="279"/>
      <c r="BA239" s="279"/>
      <c r="BB239" s="279"/>
      <c r="BC239" s="279"/>
      <c r="BD239" s="279"/>
      <c r="BE239" s="279"/>
      <c r="BF239" s="279"/>
      <c r="BG239" s="279"/>
      <c r="BH239" s="279"/>
      <c r="BI239" s="279"/>
      <c r="BJ239" s="279"/>
      <c r="BK239" s="279"/>
      <c r="BL239" s="279"/>
      <c r="BM239" s="279"/>
    </row>
    <row r="240" spans="1:65">
      <c r="A240" s="293"/>
      <c r="B240" s="278"/>
      <c r="C240" s="279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  <c r="AK240" s="279"/>
      <c r="AL240" s="279"/>
      <c r="AM240" s="279"/>
      <c r="AN240" s="279"/>
      <c r="AO240" s="279"/>
      <c r="AP240" s="279"/>
      <c r="AQ240" s="279"/>
      <c r="AR240" s="279"/>
      <c r="AS240" s="279"/>
      <c r="AT240" s="279"/>
      <c r="AU240" s="279"/>
      <c r="AV240" s="279"/>
      <c r="AW240" s="279"/>
      <c r="AX240" s="279"/>
      <c r="AY240" s="279"/>
      <c r="AZ240" s="279"/>
      <c r="BA240" s="279"/>
      <c r="BB240" s="279"/>
      <c r="BC240" s="279"/>
      <c r="BD240" s="279"/>
      <c r="BE240" s="279"/>
      <c r="BF240" s="279"/>
      <c r="BG240" s="279"/>
      <c r="BH240" s="279"/>
      <c r="BI240" s="279"/>
      <c r="BJ240" s="279"/>
      <c r="BK240" s="279"/>
      <c r="BL240" s="279"/>
      <c r="BM240" s="279"/>
    </row>
    <row r="241" spans="1:65">
      <c r="A241" s="293"/>
      <c r="B241" s="278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  <c r="T241" s="279"/>
      <c r="U241" s="279"/>
      <c r="V241" s="279"/>
      <c r="W241" s="279"/>
      <c r="X241" s="279"/>
      <c r="Y241" s="279"/>
      <c r="Z241" s="279"/>
      <c r="AA241" s="279"/>
      <c r="AB241" s="279"/>
      <c r="AC241" s="279"/>
      <c r="AD241" s="279"/>
      <c r="AE241" s="279"/>
      <c r="AF241" s="279"/>
      <c r="AG241" s="279"/>
      <c r="AH241" s="279"/>
      <c r="AI241" s="279"/>
      <c r="AJ241" s="279"/>
      <c r="AK241" s="279"/>
      <c r="AL241" s="279"/>
      <c r="AM241" s="279"/>
      <c r="AN241" s="279"/>
      <c r="AO241" s="279"/>
      <c r="AP241" s="279"/>
      <c r="AQ241" s="279"/>
      <c r="AR241" s="279"/>
      <c r="AS241" s="279"/>
      <c r="AT241" s="279"/>
      <c r="AU241" s="279"/>
      <c r="AV241" s="279"/>
      <c r="AW241" s="279"/>
      <c r="AX241" s="279"/>
      <c r="AY241" s="279"/>
      <c r="AZ241" s="279"/>
      <c r="BA241" s="279"/>
      <c r="BB241" s="279"/>
      <c r="BC241" s="279"/>
      <c r="BD241" s="279"/>
      <c r="BE241" s="279"/>
      <c r="BF241" s="279"/>
      <c r="BG241" s="279"/>
      <c r="BH241" s="279"/>
      <c r="BI241" s="279"/>
      <c r="BJ241" s="279"/>
      <c r="BK241" s="279"/>
      <c r="BL241" s="279"/>
      <c r="BM241" s="279"/>
    </row>
    <row r="242" spans="1:65">
      <c r="A242" s="293"/>
      <c r="B242" s="278"/>
      <c r="C242" s="279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279"/>
      <c r="T242" s="279"/>
      <c r="U242" s="279"/>
      <c r="V242" s="279"/>
      <c r="W242" s="279"/>
      <c r="X242" s="279"/>
      <c r="Y242" s="279"/>
      <c r="Z242" s="279"/>
      <c r="AA242" s="279"/>
      <c r="AB242" s="279"/>
      <c r="AC242" s="279"/>
      <c r="AD242" s="279"/>
      <c r="AE242" s="279"/>
      <c r="AF242" s="279"/>
      <c r="AG242" s="279"/>
      <c r="AH242" s="279"/>
      <c r="AI242" s="279"/>
      <c r="AJ242" s="279"/>
      <c r="AK242" s="279"/>
      <c r="AL242" s="279"/>
      <c r="AM242" s="279"/>
      <c r="AN242" s="279"/>
      <c r="AO242" s="279"/>
      <c r="AP242" s="279"/>
      <c r="AQ242" s="279"/>
      <c r="AR242" s="279"/>
      <c r="AS242" s="279"/>
      <c r="AT242" s="279"/>
      <c r="AU242" s="279"/>
      <c r="AV242" s="279"/>
      <c r="AW242" s="279"/>
      <c r="AX242" s="279"/>
      <c r="AY242" s="279"/>
      <c r="AZ242" s="279"/>
      <c r="BA242" s="279"/>
      <c r="BB242" s="279"/>
      <c r="BC242" s="279"/>
      <c r="BD242" s="279"/>
      <c r="BE242" s="279"/>
      <c r="BF242" s="279"/>
      <c r="BG242" s="279"/>
      <c r="BH242" s="279"/>
      <c r="BI242" s="279"/>
      <c r="BJ242" s="279"/>
      <c r="BK242" s="279"/>
      <c r="BL242" s="279"/>
      <c r="BM242" s="279"/>
    </row>
    <row r="243" spans="1:65">
      <c r="A243" s="293"/>
      <c r="B243" s="278"/>
      <c r="C243" s="279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79"/>
      <c r="AL243" s="279"/>
      <c r="AM243" s="279"/>
      <c r="AN243" s="279"/>
      <c r="AO243" s="279"/>
      <c r="AP243" s="279"/>
      <c r="AQ243" s="279"/>
      <c r="AR243" s="279"/>
      <c r="AS243" s="279"/>
      <c r="AT243" s="279"/>
      <c r="AU243" s="279"/>
      <c r="AV243" s="279"/>
      <c r="AW243" s="279"/>
      <c r="AX243" s="279"/>
      <c r="AY243" s="279"/>
      <c r="AZ243" s="279"/>
      <c r="BA243" s="279"/>
      <c r="BB243" s="279"/>
      <c r="BC243" s="279"/>
      <c r="BD243" s="279"/>
      <c r="BE243" s="279"/>
      <c r="BF243" s="279"/>
      <c r="BG243" s="279"/>
      <c r="BH243" s="279"/>
      <c r="BI243" s="279"/>
      <c r="BJ243" s="279"/>
      <c r="BK243" s="279"/>
      <c r="BL243" s="279"/>
      <c r="BM243" s="279"/>
    </row>
    <row r="244" spans="1:65">
      <c r="A244" s="293"/>
      <c r="B244" s="278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  <c r="T244" s="279"/>
      <c r="U244" s="279"/>
      <c r="V244" s="279"/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79"/>
      <c r="AL244" s="279"/>
      <c r="AM244" s="279"/>
      <c r="AN244" s="279"/>
      <c r="AO244" s="279"/>
      <c r="AP244" s="279"/>
      <c r="AQ244" s="279"/>
      <c r="AR244" s="279"/>
      <c r="AS244" s="279"/>
      <c r="AT244" s="279"/>
      <c r="AU244" s="279"/>
      <c r="AV244" s="279"/>
      <c r="AW244" s="279"/>
      <c r="AX244" s="279"/>
      <c r="AY244" s="279"/>
      <c r="AZ244" s="279"/>
      <c r="BA244" s="279"/>
      <c r="BB244" s="279"/>
      <c r="BC244" s="279"/>
      <c r="BD244" s="279"/>
      <c r="BE244" s="279"/>
      <c r="BF244" s="279"/>
      <c r="BG244" s="279"/>
      <c r="BH244" s="279"/>
      <c r="BI244" s="279"/>
      <c r="BJ244" s="279"/>
      <c r="BK244" s="279"/>
      <c r="BL244" s="279"/>
      <c r="BM244" s="279"/>
    </row>
    <row r="245" spans="1:65">
      <c r="A245" s="293"/>
      <c r="B245" s="278"/>
      <c r="C245" s="279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  <c r="U245" s="279"/>
      <c r="V245" s="279"/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79"/>
      <c r="AL245" s="279"/>
      <c r="AM245" s="279"/>
      <c r="AN245" s="279"/>
      <c r="AO245" s="279"/>
      <c r="AP245" s="279"/>
      <c r="AQ245" s="279"/>
      <c r="AR245" s="279"/>
      <c r="AS245" s="279"/>
      <c r="AT245" s="279"/>
      <c r="AU245" s="279"/>
      <c r="AV245" s="279"/>
      <c r="AW245" s="279"/>
      <c r="AX245" s="279"/>
      <c r="AY245" s="279"/>
      <c r="AZ245" s="279"/>
      <c r="BA245" s="279"/>
      <c r="BB245" s="279"/>
      <c r="BC245" s="279"/>
      <c r="BD245" s="279"/>
      <c r="BE245" s="279"/>
      <c r="BF245" s="279"/>
      <c r="BG245" s="279"/>
      <c r="BH245" s="279"/>
      <c r="BI245" s="279"/>
      <c r="BJ245" s="279"/>
      <c r="BK245" s="279"/>
      <c r="BL245" s="279"/>
      <c r="BM245" s="279"/>
    </row>
    <row r="246" spans="1:65">
      <c r="A246" s="293"/>
      <c r="B246" s="278"/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79"/>
      <c r="AL246" s="279"/>
      <c r="AM246" s="279"/>
      <c r="AN246" s="279"/>
      <c r="AO246" s="279"/>
      <c r="AP246" s="279"/>
      <c r="AQ246" s="279"/>
      <c r="AR246" s="279"/>
      <c r="AS246" s="279"/>
      <c r="AT246" s="279"/>
      <c r="AU246" s="279"/>
      <c r="AV246" s="279"/>
      <c r="AW246" s="279"/>
      <c r="AX246" s="279"/>
      <c r="AY246" s="279"/>
      <c r="AZ246" s="279"/>
      <c r="BA246" s="279"/>
      <c r="BB246" s="279"/>
      <c r="BC246" s="279"/>
      <c r="BD246" s="279"/>
      <c r="BE246" s="279"/>
      <c r="BF246" s="279"/>
      <c r="BG246" s="279"/>
      <c r="BH246" s="279"/>
      <c r="BI246" s="279"/>
      <c r="BJ246" s="279"/>
      <c r="BK246" s="279"/>
      <c r="BL246" s="279"/>
      <c r="BM246" s="279"/>
    </row>
    <row r="247" spans="1:65">
      <c r="A247" s="293"/>
      <c r="B247" s="278"/>
      <c r="C247" s="279"/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279"/>
      <c r="T247" s="279"/>
      <c r="U247" s="279"/>
      <c r="V247" s="279"/>
      <c r="W247" s="279"/>
      <c r="X247" s="279"/>
      <c r="Y247" s="279"/>
      <c r="Z247" s="279"/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  <c r="AK247" s="279"/>
      <c r="AL247" s="279"/>
      <c r="AM247" s="279"/>
      <c r="AN247" s="279"/>
      <c r="AO247" s="279"/>
      <c r="AP247" s="279"/>
      <c r="AQ247" s="279"/>
      <c r="AR247" s="279"/>
      <c r="AS247" s="279"/>
      <c r="AT247" s="279"/>
      <c r="AU247" s="279"/>
      <c r="AV247" s="279"/>
      <c r="AW247" s="279"/>
      <c r="AX247" s="279"/>
      <c r="AY247" s="279"/>
      <c r="AZ247" s="279"/>
      <c r="BA247" s="279"/>
      <c r="BB247" s="279"/>
      <c r="BC247" s="279"/>
      <c r="BD247" s="279"/>
      <c r="BE247" s="279"/>
      <c r="BF247" s="279"/>
      <c r="BG247" s="279"/>
      <c r="BH247" s="279"/>
      <c r="BI247" s="279"/>
      <c r="BJ247" s="279"/>
      <c r="BK247" s="279"/>
      <c r="BL247" s="279"/>
      <c r="BM247" s="279"/>
    </row>
    <row r="248" spans="1:65">
      <c r="A248" s="293"/>
      <c r="B248" s="278"/>
      <c r="C248" s="279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279"/>
      <c r="R248" s="279"/>
      <c r="S248" s="279"/>
      <c r="T248" s="279"/>
      <c r="U248" s="279"/>
      <c r="V248" s="279"/>
      <c r="W248" s="279"/>
      <c r="X248" s="279"/>
      <c r="Y248" s="279"/>
      <c r="Z248" s="279"/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79"/>
      <c r="AK248" s="279"/>
      <c r="AL248" s="279"/>
      <c r="AM248" s="279"/>
      <c r="AN248" s="279"/>
      <c r="AO248" s="279"/>
      <c r="AP248" s="279"/>
      <c r="AQ248" s="279"/>
      <c r="AR248" s="279"/>
      <c r="AS248" s="279"/>
      <c r="AT248" s="279"/>
      <c r="AU248" s="279"/>
      <c r="AV248" s="279"/>
      <c r="AW248" s="279"/>
      <c r="AX248" s="279"/>
      <c r="AY248" s="279"/>
      <c r="AZ248" s="279"/>
      <c r="BA248" s="279"/>
      <c r="BB248" s="279"/>
      <c r="BC248" s="279"/>
      <c r="BD248" s="279"/>
      <c r="BE248" s="279"/>
      <c r="BF248" s="279"/>
      <c r="BG248" s="279"/>
      <c r="BH248" s="279"/>
      <c r="BI248" s="279"/>
      <c r="BJ248" s="279"/>
      <c r="BK248" s="279"/>
      <c r="BL248" s="279"/>
      <c r="BM248" s="279"/>
    </row>
    <row r="249" spans="1:65">
      <c r="A249" s="293"/>
      <c r="B249" s="278"/>
      <c r="C249" s="279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9"/>
      <c r="Y249" s="279"/>
      <c r="Z249" s="279"/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79"/>
      <c r="AK249" s="279"/>
      <c r="AL249" s="279"/>
      <c r="AM249" s="279"/>
      <c r="AN249" s="279"/>
      <c r="AO249" s="279"/>
      <c r="AP249" s="279"/>
      <c r="AQ249" s="279"/>
      <c r="AR249" s="279"/>
      <c r="AS249" s="279"/>
      <c r="AT249" s="279"/>
      <c r="AU249" s="279"/>
      <c r="AV249" s="279"/>
      <c r="AW249" s="279"/>
      <c r="AX249" s="279"/>
      <c r="AY249" s="279"/>
      <c r="AZ249" s="279"/>
      <c r="BA249" s="279"/>
      <c r="BB249" s="279"/>
      <c r="BC249" s="279"/>
      <c r="BD249" s="279"/>
      <c r="BE249" s="279"/>
      <c r="BF249" s="279"/>
      <c r="BG249" s="279"/>
      <c r="BH249" s="279"/>
      <c r="BI249" s="279"/>
      <c r="BJ249" s="279"/>
      <c r="BK249" s="279"/>
      <c r="BL249" s="279"/>
      <c r="BM249" s="279"/>
    </row>
    <row r="250" spans="1:65">
      <c r="A250" s="293"/>
      <c r="B250" s="278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279"/>
      <c r="X250" s="279"/>
      <c r="Y250" s="279"/>
      <c r="Z250" s="279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79"/>
      <c r="AK250" s="279"/>
      <c r="AL250" s="279"/>
      <c r="AM250" s="279"/>
      <c r="AN250" s="279"/>
      <c r="AO250" s="279"/>
      <c r="AP250" s="279"/>
      <c r="AQ250" s="279"/>
      <c r="AR250" s="279"/>
      <c r="AS250" s="279"/>
      <c r="AT250" s="279"/>
      <c r="AU250" s="279"/>
      <c r="AV250" s="279"/>
      <c r="AW250" s="279"/>
      <c r="AX250" s="279"/>
      <c r="AY250" s="279"/>
      <c r="AZ250" s="279"/>
      <c r="BA250" s="279"/>
      <c r="BB250" s="279"/>
      <c r="BC250" s="279"/>
      <c r="BD250" s="279"/>
      <c r="BE250" s="279"/>
      <c r="BF250" s="279"/>
      <c r="BG250" s="279"/>
      <c r="BH250" s="279"/>
      <c r="BI250" s="279"/>
      <c r="BJ250" s="279"/>
      <c r="BK250" s="279"/>
      <c r="BL250" s="279"/>
      <c r="BM250" s="279"/>
    </row>
    <row r="251" spans="1:65">
      <c r="A251" s="293"/>
      <c r="B251" s="278"/>
      <c r="C251" s="279"/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279"/>
      <c r="R251" s="279"/>
      <c r="S251" s="279"/>
      <c r="T251" s="279"/>
      <c r="U251" s="279"/>
      <c r="V251" s="279"/>
      <c r="W251" s="279"/>
      <c r="X251" s="279"/>
      <c r="Y251" s="279"/>
      <c r="Z251" s="279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79"/>
      <c r="AK251" s="279"/>
      <c r="AL251" s="279"/>
      <c r="AM251" s="279"/>
      <c r="AN251" s="279"/>
      <c r="AO251" s="279"/>
      <c r="AP251" s="279"/>
      <c r="AQ251" s="279"/>
      <c r="AR251" s="279"/>
      <c r="AS251" s="279"/>
      <c r="AT251" s="279"/>
      <c r="AU251" s="279"/>
      <c r="AV251" s="279"/>
      <c r="AW251" s="279"/>
      <c r="AX251" s="279"/>
      <c r="AY251" s="279"/>
      <c r="AZ251" s="279"/>
      <c r="BA251" s="279"/>
      <c r="BB251" s="279"/>
      <c r="BC251" s="279"/>
      <c r="BD251" s="279"/>
      <c r="BE251" s="279"/>
      <c r="BF251" s="279"/>
      <c r="BG251" s="279"/>
      <c r="BH251" s="279"/>
      <c r="BI251" s="279"/>
      <c r="BJ251" s="279"/>
      <c r="BK251" s="279"/>
      <c r="BL251" s="279"/>
      <c r="BM251" s="279"/>
    </row>
    <row r="252" spans="1:65">
      <c r="A252" s="293"/>
      <c r="B252" s="278"/>
      <c r="C252" s="279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79"/>
      <c r="X252" s="279"/>
      <c r="Y252" s="279"/>
      <c r="Z252" s="279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79"/>
      <c r="AK252" s="279"/>
      <c r="AL252" s="279"/>
      <c r="AM252" s="279"/>
      <c r="AN252" s="279"/>
      <c r="AO252" s="279"/>
      <c r="AP252" s="279"/>
      <c r="AQ252" s="279"/>
      <c r="AR252" s="279"/>
      <c r="AS252" s="279"/>
      <c r="AT252" s="279"/>
      <c r="AU252" s="279"/>
      <c r="AV252" s="279"/>
      <c r="AW252" s="279"/>
      <c r="AX252" s="279"/>
      <c r="AY252" s="279"/>
      <c r="AZ252" s="279"/>
      <c r="BA252" s="279"/>
      <c r="BB252" s="279"/>
      <c r="BC252" s="279"/>
      <c r="BD252" s="279"/>
      <c r="BE252" s="279"/>
      <c r="BF252" s="279"/>
      <c r="BG252" s="279"/>
      <c r="BH252" s="279"/>
      <c r="BI252" s="279"/>
      <c r="BJ252" s="279"/>
      <c r="BK252" s="279"/>
      <c r="BL252" s="279"/>
      <c r="BM252" s="279"/>
    </row>
    <row r="253" spans="1:65">
      <c r="A253" s="293"/>
      <c r="B253" s="278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  <c r="AM253" s="279"/>
      <c r="AN253" s="279"/>
      <c r="AO253" s="279"/>
      <c r="AP253" s="279"/>
      <c r="AQ253" s="279"/>
      <c r="AR253" s="279"/>
      <c r="AS253" s="279"/>
      <c r="AT253" s="279"/>
      <c r="AU253" s="279"/>
      <c r="AV253" s="279"/>
      <c r="AW253" s="279"/>
      <c r="AX253" s="279"/>
      <c r="AY253" s="279"/>
      <c r="AZ253" s="279"/>
      <c r="BA253" s="279"/>
      <c r="BB253" s="279"/>
      <c r="BC253" s="279"/>
      <c r="BD253" s="279"/>
      <c r="BE253" s="279"/>
      <c r="BF253" s="279"/>
      <c r="BG253" s="279"/>
      <c r="BH253" s="279"/>
      <c r="BI253" s="279"/>
      <c r="BJ253" s="279"/>
      <c r="BK253" s="279"/>
      <c r="BL253" s="279"/>
      <c r="BM253" s="279"/>
    </row>
    <row r="254" spans="1:65">
      <c r="A254" s="293"/>
      <c r="B254" s="278"/>
      <c r="C254" s="279"/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  <c r="O254" s="279"/>
      <c r="P254" s="279"/>
      <c r="Q254" s="279"/>
      <c r="R254" s="279"/>
      <c r="S254" s="279"/>
      <c r="T254" s="279"/>
      <c r="U254" s="279"/>
      <c r="V254" s="279"/>
      <c r="W254" s="279"/>
      <c r="X254" s="279"/>
      <c r="Y254" s="279"/>
      <c r="Z254" s="279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79"/>
      <c r="AK254" s="279"/>
      <c r="AL254" s="279"/>
      <c r="AM254" s="279"/>
      <c r="AN254" s="279"/>
      <c r="AO254" s="279"/>
      <c r="AP254" s="279"/>
      <c r="AQ254" s="279"/>
      <c r="AR254" s="279"/>
      <c r="AS254" s="279"/>
      <c r="AT254" s="279"/>
      <c r="AU254" s="279"/>
      <c r="AV254" s="279"/>
      <c r="AW254" s="279"/>
      <c r="AX254" s="279"/>
      <c r="AY254" s="279"/>
      <c r="AZ254" s="279"/>
      <c r="BA254" s="279"/>
      <c r="BB254" s="279"/>
      <c r="BC254" s="279"/>
      <c r="BD254" s="279"/>
      <c r="BE254" s="279"/>
      <c r="BF254" s="279"/>
      <c r="BG254" s="279"/>
      <c r="BH254" s="279"/>
      <c r="BI254" s="279"/>
      <c r="BJ254" s="279"/>
      <c r="BK254" s="279"/>
      <c r="BL254" s="279"/>
      <c r="BM254" s="279"/>
    </row>
    <row r="255" spans="1:65">
      <c r="A255" s="293"/>
      <c r="B255" s="278"/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  <c r="U255" s="279"/>
      <c r="V255" s="279"/>
      <c r="W255" s="279"/>
      <c r="X255" s="279"/>
      <c r="Y255" s="279"/>
      <c r="Z255" s="279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  <c r="AK255" s="279"/>
      <c r="AL255" s="279"/>
      <c r="AM255" s="279"/>
      <c r="AN255" s="279"/>
      <c r="AO255" s="279"/>
      <c r="AP255" s="279"/>
      <c r="AQ255" s="279"/>
      <c r="AR255" s="279"/>
      <c r="AS255" s="279"/>
      <c r="AT255" s="279"/>
      <c r="AU255" s="279"/>
      <c r="AV255" s="279"/>
      <c r="AW255" s="279"/>
      <c r="AX255" s="279"/>
      <c r="AY255" s="279"/>
      <c r="AZ255" s="279"/>
      <c r="BA255" s="279"/>
      <c r="BB255" s="279"/>
      <c r="BC255" s="279"/>
      <c r="BD255" s="279"/>
      <c r="BE255" s="279"/>
      <c r="BF255" s="279"/>
      <c r="BG255" s="279"/>
      <c r="BH255" s="279"/>
      <c r="BI255" s="279"/>
      <c r="BJ255" s="279"/>
      <c r="BK255" s="279"/>
      <c r="BL255" s="279"/>
      <c r="BM255" s="279"/>
    </row>
    <row r="256" spans="1:65">
      <c r="A256" s="293"/>
      <c r="B256" s="278"/>
      <c r="C256" s="279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79"/>
      <c r="Y256" s="279"/>
      <c r="Z256" s="279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79"/>
      <c r="AK256" s="279"/>
      <c r="AL256" s="279"/>
      <c r="AM256" s="279"/>
      <c r="AN256" s="279"/>
      <c r="AO256" s="279"/>
      <c r="AP256" s="279"/>
      <c r="AQ256" s="279"/>
      <c r="AR256" s="279"/>
      <c r="AS256" s="279"/>
      <c r="AT256" s="279"/>
      <c r="AU256" s="279"/>
      <c r="AV256" s="279"/>
      <c r="AW256" s="279"/>
      <c r="AX256" s="279"/>
      <c r="AY256" s="279"/>
      <c r="AZ256" s="279"/>
      <c r="BA256" s="279"/>
      <c r="BB256" s="279"/>
      <c r="BC256" s="279"/>
      <c r="BD256" s="279"/>
      <c r="BE256" s="279"/>
      <c r="BF256" s="279"/>
      <c r="BG256" s="279"/>
      <c r="BH256" s="279"/>
      <c r="BI256" s="279"/>
      <c r="BJ256" s="279"/>
      <c r="BK256" s="279"/>
      <c r="BL256" s="279"/>
      <c r="BM256" s="279"/>
    </row>
    <row r="257" spans="1:65">
      <c r="A257" s="293"/>
      <c r="B257" s="278"/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  <c r="T257" s="279"/>
      <c r="U257" s="279"/>
      <c r="V257" s="279"/>
      <c r="W257" s="279"/>
      <c r="X257" s="279"/>
      <c r="Y257" s="279"/>
      <c r="Z257" s="279"/>
      <c r="AA257" s="279"/>
      <c r="AB257" s="279"/>
      <c r="AC257" s="279"/>
      <c r="AD257" s="279"/>
      <c r="AE257" s="279"/>
      <c r="AF257" s="279"/>
      <c r="AG257" s="279"/>
      <c r="AH257" s="279"/>
      <c r="AI257" s="279"/>
      <c r="AJ257" s="279"/>
      <c r="AK257" s="279"/>
      <c r="AL257" s="279"/>
      <c r="AM257" s="279"/>
      <c r="AN257" s="279"/>
      <c r="AO257" s="279"/>
      <c r="AP257" s="279"/>
      <c r="AQ257" s="279"/>
      <c r="AR257" s="279"/>
      <c r="AS257" s="279"/>
      <c r="AT257" s="279"/>
      <c r="AU257" s="279"/>
      <c r="AV257" s="279"/>
      <c r="AW257" s="279"/>
      <c r="AX257" s="279"/>
      <c r="AY257" s="279"/>
      <c r="AZ257" s="279"/>
      <c r="BA257" s="279"/>
      <c r="BB257" s="279"/>
      <c r="BC257" s="279"/>
      <c r="BD257" s="279"/>
      <c r="BE257" s="279"/>
      <c r="BF257" s="279"/>
      <c r="BG257" s="279"/>
      <c r="BH257" s="279"/>
      <c r="BI257" s="279"/>
      <c r="BJ257" s="279"/>
      <c r="BK257" s="279"/>
      <c r="BL257" s="279"/>
      <c r="BM257" s="279"/>
    </row>
    <row r="258" spans="1:65">
      <c r="A258" s="293"/>
      <c r="B258" s="278"/>
      <c r="C258" s="279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  <c r="O258" s="279"/>
      <c r="P258" s="279"/>
      <c r="Q258" s="279"/>
      <c r="R258" s="279"/>
      <c r="S258" s="279"/>
      <c r="T258" s="279"/>
      <c r="U258" s="279"/>
      <c r="V258" s="279"/>
      <c r="W258" s="279"/>
      <c r="X258" s="279"/>
      <c r="Y258" s="279"/>
      <c r="Z258" s="279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  <c r="AM258" s="279"/>
      <c r="AN258" s="279"/>
      <c r="AO258" s="279"/>
      <c r="AP258" s="279"/>
      <c r="AQ258" s="279"/>
      <c r="AR258" s="279"/>
      <c r="AS258" s="279"/>
      <c r="AT258" s="279"/>
      <c r="AU258" s="279"/>
      <c r="AV258" s="279"/>
      <c r="AW258" s="279"/>
      <c r="AX258" s="279"/>
      <c r="AY258" s="279"/>
      <c r="AZ258" s="279"/>
      <c r="BA258" s="279"/>
      <c r="BB258" s="279"/>
      <c r="BC258" s="279"/>
      <c r="BD258" s="279"/>
      <c r="BE258" s="279"/>
      <c r="BF258" s="279"/>
      <c r="BG258" s="279"/>
      <c r="BH258" s="279"/>
      <c r="BI258" s="279"/>
      <c r="BJ258" s="279"/>
      <c r="BK258" s="279"/>
      <c r="BL258" s="279"/>
      <c r="BM258" s="279"/>
    </row>
    <row r="259" spans="1:65">
      <c r="A259" s="293"/>
      <c r="B259" s="278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279"/>
      <c r="R259" s="279"/>
      <c r="S259" s="279"/>
      <c r="T259" s="279"/>
      <c r="U259" s="279"/>
      <c r="V259" s="279"/>
      <c r="W259" s="279"/>
      <c r="X259" s="279"/>
      <c r="Y259" s="279"/>
      <c r="Z259" s="279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  <c r="AM259" s="279"/>
      <c r="AN259" s="279"/>
      <c r="AO259" s="279"/>
      <c r="AP259" s="279"/>
      <c r="AQ259" s="279"/>
      <c r="AR259" s="279"/>
      <c r="AS259" s="279"/>
      <c r="AT259" s="279"/>
      <c r="AU259" s="279"/>
      <c r="AV259" s="279"/>
      <c r="AW259" s="279"/>
      <c r="AX259" s="279"/>
      <c r="AY259" s="279"/>
      <c r="AZ259" s="279"/>
      <c r="BA259" s="279"/>
      <c r="BB259" s="279"/>
      <c r="BC259" s="279"/>
      <c r="BD259" s="279"/>
      <c r="BE259" s="279"/>
      <c r="BF259" s="279"/>
      <c r="BG259" s="279"/>
      <c r="BH259" s="279"/>
      <c r="BI259" s="279"/>
      <c r="BJ259" s="279"/>
      <c r="BK259" s="279"/>
      <c r="BL259" s="279"/>
      <c r="BM259" s="279"/>
    </row>
    <row r="260" spans="1:65">
      <c r="A260" s="293"/>
      <c r="B260" s="278"/>
      <c r="C260" s="279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279"/>
      <c r="R260" s="279"/>
      <c r="S260" s="279"/>
      <c r="T260" s="279"/>
      <c r="U260" s="279"/>
      <c r="V260" s="279"/>
      <c r="W260" s="279"/>
      <c r="X260" s="279"/>
      <c r="Y260" s="279"/>
      <c r="Z260" s="279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  <c r="AM260" s="279"/>
      <c r="AN260" s="279"/>
      <c r="AO260" s="279"/>
      <c r="AP260" s="279"/>
      <c r="AQ260" s="279"/>
      <c r="AR260" s="279"/>
      <c r="AS260" s="279"/>
      <c r="AT260" s="279"/>
      <c r="AU260" s="279"/>
      <c r="AV260" s="279"/>
      <c r="AW260" s="279"/>
      <c r="AX260" s="279"/>
      <c r="AY260" s="279"/>
      <c r="AZ260" s="279"/>
      <c r="BA260" s="279"/>
      <c r="BB260" s="279"/>
      <c r="BC260" s="279"/>
      <c r="BD260" s="279"/>
      <c r="BE260" s="279"/>
      <c r="BF260" s="279"/>
      <c r="BG260" s="279"/>
      <c r="BH260" s="279"/>
      <c r="BI260" s="279"/>
      <c r="BJ260" s="279"/>
      <c r="BK260" s="279"/>
      <c r="BL260" s="279"/>
      <c r="BM260" s="279"/>
    </row>
    <row r="261" spans="1:65" ht="15.6">
      <c r="A261" s="293"/>
      <c r="B261" s="320"/>
      <c r="C261" s="321"/>
      <c r="D261" s="321"/>
      <c r="E261" s="321"/>
      <c r="F261" s="321"/>
      <c r="G261" s="321"/>
      <c r="H261" s="321"/>
      <c r="I261" s="321"/>
      <c r="J261" s="321"/>
      <c r="K261" s="321"/>
      <c r="L261" s="321"/>
      <c r="M261" s="321"/>
      <c r="N261" s="279"/>
      <c r="O261" s="279"/>
      <c r="P261" s="279"/>
      <c r="Q261" s="279"/>
      <c r="R261" s="279"/>
      <c r="S261" s="279"/>
      <c r="T261" s="279"/>
      <c r="U261" s="279"/>
      <c r="V261" s="279"/>
      <c r="W261" s="279"/>
      <c r="X261" s="279"/>
      <c r="Y261" s="279"/>
      <c r="Z261" s="279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  <c r="AM261" s="279"/>
      <c r="AN261" s="279"/>
      <c r="AO261" s="279"/>
      <c r="AP261" s="279"/>
      <c r="AQ261" s="279"/>
      <c r="AR261" s="279"/>
      <c r="AS261" s="279"/>
      <c r="AT261" s="279"/>
      <c r="AU261" s="279"/>
      <c r="AV261" s="279"/>
      <c r="AW261" s="279"/>
      <c r="AX261" s="279"/>
      <c r="AY261" s="279"/>
      <c r="AZ261" s="279"/>
      <c r="BA261" s="279"/>
      <c r="BB261" s="279"/>
      <c r="BC261" s="279"/>
      <c r="BD261" s="279"/>
      <c r="BE261" s="279"/>
      <c r="BF261" s="279"/>
      <c r="BG261" s="279"/>
      <c r="BH261" s="279"/>
      <c r="BI261" s="279"/>
      <c r="BJ261" s="279"/>
      <c r="BK261" s="279"/>
      <c r="BL261" s="279"/>
      <c r="BM261" s="279"/>
    </row>
    <row r="262" spans="1:65">
      <c r="A262" s="293"/>
      <c r="B262" s="321"/>
      <c r="C262" s="321"/>
      <c r="D262" s="321"/>
      <c r="E262" s="321"/>
      <c r="F262" s="321"/>
      <c r="G262" s="321"/>
      <c r="H262" s="321"/>
      <c r="I262" s="321"/>
      <c r="J262" s="321"/>
      <c r="K262" s="321"/>
      <c r="L262" s="321"/>
      <c r="M262" s="321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  <c r="AM262" s="279"/>
      <c r="AN262" s="279"/>
      <c r="AO262" s="279"/>
      <c r="AP262" s="279"/>
      <c r="AQ262" s="279"/>
      <c r="AR262" s="279"/>
      <c r="AS262" s="279"/>
      <c r="AT262" s="279"/>
      <c r="AU262" s="279"/>
      <c r="AV262" s="279"/>
      <c r="AW262" s="279"/>
      <c r="AX262" s="279"/>
      <c r="AY262" s="279"/>
      <c r="AZ262" s="279"/>
      <c r="BA262" s="279"/>
      <c r="BB262" s="279"/>
      <c r="BC262" s="279"/>
      <c r="BD262" s="279"/>
      <c r="BE262" s="279"/>
      <c r="BF262" s="279"/>
      <c r="BG262" s="279"/>
      <c r="BH262" s="279"/>
      <c r="BI262" s="279"/>
      <c r="BJ262" s="279"/>
      <c r="BK262" s="279"/>
      <c r="BL262" s="279"/>
      <c r="BM262" s="279"/>
    </row>
    <row r="263" spans="1:65" s="324" customFormat="1">
      <c r="A263" s="322"/>
      <c r="B263" s="322"/>
      <c r="C263" s="322"/>
      <c r="D263" s="322"/>
      <c r="E263" s="322"/>
      <c r="F263" s="323"/>
      <c r="G263" s="323"/>
      <c r="H263" s="323"/>
      <c r="I263" s="323"/>
      <c r="J263" s="323"/>
      <c r="K263" s="323"/>
      <c r="L263" s="323"/>
      <c r="M263" s="323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  <c r="AI263" s="322"/>
      <c r="AJ263" s="322"/>
      <c r="AK263" s="322"/>
      <c r="AL263" s="322"/>
      <c r="AM263" s="322"/>
      <c r="AN263" s="322"/>
      <c r="AO263" s="322"/>
      <c r="AP263" s="322"/>
      <c r="AQ263" s="322"/>
      <c r="AR263" s="322"/>
      <c r="AS263" s="322"/>
      <c r="AT263" s="322"/>
      <c r="AU263" s="322"/>
      <c r="AV263" s="322"/>
      <c r="AW263" s="322"/>
      <c r="AX263" s="322"/>
      <c r="AY263" s="322"/>
      <c r="AZ263" s="322"/>
      <c r="BA263" s="322"/>
      <c r="BB263" s="322"/>
      <c r="BC263" s="322"/>
      <c r="BD263" s="322"/>
      <c r="BE263" s="322"/>
      <c r="BF263" s="322"/>
      <c r="BG263" s="322"/>
      <c r="BH263" s="322"/>
      <c r="BI263" s="322"/>
      <c r="BJ263" s="322"/>
      <c r="BK263" s="322"/>
      <c r="BL263" s="322"/>
      <c r="BM263" s="322"/>
    </row>
    <row r="264" spans="1:65">
      <c r="A264" s="293"/>
      <c r="B264" s="278"/>
      <c r="C264" s="291"/>
      <c r="D264" s="291"/>
      <c r="E264" s="291"/>
      <c r="F264" s="283"/>
      <c r="G264" s="283"/>
      <c r="H264" s="283"/>
      <c r="I264" s="283"/>
      <c r="J264" s="283"/>
      <c r="K264" s="283"/>
      <c r="L264" s="283"/>
      <c r="M264" s="283"/>
      <c r="N264" s="279"/>
      <c r="O264" s="279"/>
      <c r="P264" s="279"/>
      <c r="Q264" s="279"/>
      <c r="R264" s="279"/>
      <c r="S264" s="279"/>
      <c r="T264" s="279"/>
      <c r="U264" s="279"/>
      <c r="V264" s="279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  <c r="AM264" s="279"/>
      <c r="AN264" s="279"/>
      <c r="AO264" s="279"/>
      <c r="AP264" s="279"/>
      <c r="AQ264" s="279"/>
      <c r="AR264" s="279"/>
      <c r="AS264" s="279"/>
      <c r="AT264" s="279"/>
      <c r="AU264" s="279"/>
      <c r="AV264" s="279"/>
      <c r="AW264" s="279"/>
      <c r="AX264" s="279"/>
      <c r="AY264" s="279"/>
      <c r="AZ264" s="279"/>
      <c r="BA264" s="279"/>
      <c r="BB264" s="279"/>
      <c r="BC264" s="279"/>
      <c r="BD264" s="279"/>
      <c r="BE264" s="279"/>
      <c r="BF264" s="279"/>
      <c r="BG264" s="279"/>
      <c r="BH264" s="279"/>
      <c r="BI264" s="279"/>
      <c r="BJ264" s="279"/>
      <c r="BK264" s="279"/>
      <c r="BL264" s="279"/>
      <c r="BM264" s="279"/>
    </row>
    <row r="265" spans="1:65">
      <c r="A265" s="293"/>
      <c r="B265" s="278"/>
      <c r="C265" s="291"/>
      <c r="D265" s="291"/>
      <c r="E265" s="291"/>
      <c r="F265" s="283"/>
      <c r="G265" s="283"/>
      <c r="H265" s="283"/>
      <c r="I265" s="283"/>
      <c r="J265" s="283"/>
      <c r="K265" s="283"/>
      <c r="L265" s="283"/>
      <c r="M265" s="283"/>
      <c r="N265" s="279"/>
      <c r="O265" s="279"/>
      <c r="P265" s="279"/>
      <c r="Q265" s="279"/>
      <c r="R265" s="279"/>
      <c r="S265" s="279"/>
      <c r="T265" s="279"/>
      <c r="U265" s="279"/>
      <c r="V265" s="279"/>
      <c r="W265" s="279"/>
      <c r="X265" s="279"/>
      <c r="Y265" s="279"/>
      <c r="Z265" s="279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  <c r="AM265" s="279"/>
      <c r="AN265" s="279"/>
      <c r="AO265" s="279"/>
      <c r="AP265" s="279"/>
      <c r="AQ265" s="279"/>
      <c r="AR265" s="279"/>
      <c r="AS265" s="279"/>
      <c r="AT265" s="279"/>
      <c r="AU265" s="279"/>
      <c r="AV265" s="279"/>
      <c r="AW265" s="279"/>
      <c r="AX265" s="279"/>
      <c r="AY265" s="279"/>
      <c r="AZ265" s="279"/>
      <c r="BA265" s="279"/>
      <c r="BB265" s="279"/>
      <c r="BC265" s="279"/>
      <c r="BD265" s="279"/>
      <c r="BE265" s="279"/>
      <c r="BF265" s="279"/>
      <c r="BG265" s="279"/>
      <c r="BH265" s="279"/>
      <c r="BI265" s="279"/>
      <c r="BJ265" s="279"/>
      <c r="BK265" s="279"/>
      <c r="BL265" s="279"/>
      <c r="BM265" s="279"/>
    </row>
    <row r="266" spans="1:65">
      <c r="A266" s="293"/>
      <c r="B266" s="278"/>
      <c r="C266" s="291"/>
      <c r="D266" s="291"/>
      <c r="E266" s="291"/>
      <c r="F266" s="283"/>
      <c r="G266" s="283"/>
      <c r="H266" s="283"/>
      <c r="I266" s="283"/>
      <c r="J266" s="283"/>
      <c r="K266" s="283"/>
      <c r="L266" s="283"/>
      <c r="M266" s="283"/>
      <c r="N266" s="279"/>
      <c r="O266" s="279"/>
      <c r="P266" s="279"/>
      <c r="Q266" s="279"/>
      <c r="R266" s="279"/>
      <c r="S266" s="279"/>
      <c r="T266" s="279"/>
      <c r="U266" s="279"/>
      <c r="V266" s="279"/>
      <c r="W266" s="279"/>
      <c r="X266" s="279"/>
      <c r="Y266" s="279"/>
      <c r="Z266" s="279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  <c r="AM266" s="279"/>
      <c r="AN266" s="279"/>
      <c r="AO266" s="279"/>
      <c r="AP266" s="279"/>
      <c r="AQ266" s="279"/>
      <c r="AR266" s="279"/>
      <c r="AS266" s="279"/>
      <c r="AT266" s="279"/>
      <c r="AU266" s="279"/>
      <c r="AV266" s="279"/>
      <c r="AW266" s="279"/>
      <c r="AX266" s="279"/>
      <c r="AY266" s="279"/>
      <c r="AZ266" s="279"/>
      <c r="BA266" s="279"/>
      <c r="BB266" s="279"/>
      <c r="BC266" s="279"/>
      <c r="BD266" s="279"/>
      <c r="BE266" s="279"/>
      <c r="BF266" s="279"/>
      <c r="BG266" s="279"/>
      <c r="BH266" s="279"/>
      <c r="BI266" s="279"/>
      <c r="BJ266" s="279"/>
      <c r="BK266" s="279"/>
      <c r="BL266" s="279"/>
      <c r="BM266" s="279"/>
    </row>
    <row r="267" spans="1:65">
      <c r="A267" s="293"/>
      <c r="B267" s="278"/>
      <c r="C267" s="291"/>
      <c r="D267" s="291"/>
      <c r="E267" s="291"/>
      <c r="F267" s="283"/>
      <c r="G267" s="283"/>
      <c r="H267" s="283"/>
      <c r="I267" s="283"/>
      <c r="J267" s="283"/>
      <c r="K267" s="283"/>
      <c r="L267" s="283"/>
      <c r="M267" s="283"/>
      <c r="N267" s="279"/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  <c r="AM267" s="279"/>
      <c r="AN267" s="279"/>
      <c r="AO267" s="279"/>
      <c r="AP267" s="279"/>
      <c r="AQ267" s="279"/>
      <c r="AR267" s="279"/>
      <c r="AS267" s="279"/>
      <c r="AT267" s="279"/>
      <c r="AU267" s="279"/>
      <c r="AV267" s="279"/>
      <c r="AW267" s="279"/>
      <c r="AX267" s="279"/>
      <c r="AY267" s="279"/>
      <c r="AZ267" s="279"/>
      <c r="BA267" s="279"/>
      <c r="BB267" s="279"/>
      <c r="BC267" s="279"/>
      <c r="BD267" s="279"/>
      <c r="BE267" s="279"/>
      <c r="BF267" s="279"/>
      <c r="BG267" s="279"/>
      <c r="BH267" s="279"/>
      <c r="BI267" s="279"/>
      <c r="BJ267" s="279"/>
      <c r="BK267" s="279"/>
      <c r="BL267" s="279"/>
      <c r="BM267" s="279"/>
    </row>
    <row r="268" spans="1:65">
      <c r="A268" s="293"/>
      <c r="B268" s="278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279"/>
      <c r="AQ268" s="279"/>
      <c r="AR268" s="279"/>
      <c r="AS268" s="279"/>
      <c r="AT268" s="279"/>
      <c r="AU268" s="279"/>
      <c r="AV268" s="279"/>
      <c r="AW268" s="279"/>
      <c r="AX268" s="279"/>
      <c r="AY268" s="279"/>
      <c r="AZ268" s="279"/>
      <c r="BA268" s="279"/>
      <c r="BB268" s="279"/>
      <c r="BC268" s="279"/>
      <c r="BD268" s="279"/>
      <c r="BE268" s="279"/>
      <c r="BF268" s="279"/>
      <c r="BG268" s="279"/>
      <c r="BH268" s="279"/>
      <c r="BI268" s="279"/>
      <c r="BJ268" s="279"/>
      <c r="BK268" s="279"/>
      <c r="BL268" s="279"/>
      <c r="BM268" s="279"/>
    </row>
    <row r="269" spans="1:65">
      <c r="A269" s="293"/>
      <c r="B269" s="278"/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  <c r="AM269" s="279"/>
      <c r="AN269" s="279"/>
      <c r="AO269" s="279"/>
      <c r="AP269" s="279"/>
      <c r="AQ269" s="279"/>
      <c r="AR269" s="279"/>
      <c r="AS269" s="279"/>
      <c r="AT269" s="279"/>
      <c r="AU269" s="279"/>
      <c r="AV269" s="279"/>
      <c r="AW269" s="279"/>
      <c r="AX269" s="279"/>
      <c r="AY269" s="279"/>
      <c r="AZ269" s="279"/>
      <c r="BA269" s="279"/>
      <c r="BB269" s="279"/>
      <c r="BC269" s="279"/>
      <c r="BD269" s="279"/>
      <c r="BE269" s="279"/>
      <c r="BF269" s="279"/>
      <c r="BG269" s="279"/>
      <c r="BH269" s="279"/>
      <c r="BI269" s="279"/>
      <c r="BJ269" s="279"/>
      <c r="BK269" s="279"/>
      <c r="BL269" s="279"/>
      <c r="BM269" s="279"/>
    </row>
    <row r="270" spans="1:65">
      <c r="A270" s="293"/>
      <c r="B270" s="278"/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  <c r="AM270" s="279"/>
      <c r="AN270" s="279"/>
      <c r="AO270" s="279"/>
      <c r="AP270" s="279"/>
      <c r="AQ270" s="279"/>
      <c r="AR270" s="279"/>
      <c r="AS270" s="279"/>
      <c r="AT270" s="279"/>
      <c r="AU270" s="279"/>
      <c r="AV270" s="279"/>
      <c r="AW270" s="279"/>
      <c r="AX270" s="279"/>
      <c r="AY270" s="279"/>
      <c r="AZ270" s="279"/>
      <c r="BA270" s="279"/>
      <c r="BB270" s="279"/>
      <c r="BC270" s="279"/>
      <c r="BD270" s="279"/>
      <c r="BE270" s="279"/>
      <c r="BF270" s="279"/>
      <c r="BG270" s="279"/>
      <c r="BH270" s="279"/>
      <c r="BI270" s="279"/>
      <c r="BJ270" s="279"/>
      <c r="BK270" s="279"/>
      <c r="BL270" s="279"/>
      <c r="BM270" s="279"/>
    </row>
    <row r="271" spans="1:65">
      <c r="A271" s="293"/>
      <c r="B271" s="278"/>
      <c r="C271" s="279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  <c r="AM271" s="279"/>
      <c r="AN271" s="279"/>
      <c r="AO271" s="279"/>
      <c r="AP271" s="279"/>
      <c r="AQ271" s="279"/>
      <c r="AR271" s="279"/>
      <c r="AS271" s="279"/>
      <c r="AT271" s="279"/>
      <c r="AU271" s="279"/>
      <c r="AV271" s="279"/>
      <c r="AW271" s="279"/>
      <c r="AX271" s="279"/>
      <c r="AY271" s="279"/>
      <c r="AZ271" s="279"/>
      <c r="BA271" s="279"/>
      <c r="BB271" s="279"/>
      <c r="BC271" s="279"/>
      <c r="BD271" s="279"/>
      <c r="BE271" s="279"/>
      <c r="BF271" s="279"/>
      <c r="BG271" s="279"/>
      <c r="BH271" s="279"/>
      <c r="BI271" s="279"/>
      <c r="BJ271" s="279"/>
      <c r="BK271" s="279"/>
      <c r="BL271" s="279"/>
      <c r="BM271" s="279"/>
    </row>
    <row r="272" spans="1:65">
      <c r="A272" s="293"/>
      <c r="B272" s="278"/>
      <c r="C272" s="279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  <c r="Z272" s="279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  <c r="AM272" s="279"/>
      <c r="AN272" s="279"/>
      <c r="AO272" s="279"/>
      <c r="AP272" s="279"/>
      <c r="AQ272" s="279"/>
      <c r="AR272" s="279"/>
      <c r="AS272" s="279"/>
      <c r="AT272" s="279"/>
      <c r="AU272" s="279"/>
      <c r="AV272" s="279"/>
      <c r="AW272" s="279"/>
      <c r="AX272" s="279"/>
      <c r="AY272" s="279"/>
      <c r="AZ272" s="279"/>
      <c r="BA272" s="279"/>
      <c r="BB272" s="279"/>
      <c r="BC272" s="279"/>
      <c r="BD272" s="279"/>
      <c r="BE272" s="279"/>
      <c r="BF272" s="279"/>
      <c r="BG272" s="279"/>
      <c r="BH272" s="279"/>
      <c r="BI272" s="279"/>
      <c r="BJ272" s="279"/>
      <c r="BK272" s="279"/>
      <c r="BL272" s="279"/>
      <c r="BM272" s="279"/>
    </row>
    <row r="273" spans="1:65">
      <c r="A273" s="293"/>
      <c r="B273" s="278"/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  <c r="AM273" s="279"/>
      <c r="AN273" s="279"/>
      <c r="AO273" s="279"/>
      <c r="AP273" s="279"/>
      <c r="AQ273" s="279"/>
      <c r="AR273" s="279"/>
      <c r="AS273" s="279"/>
      <c r="AT273" s="279"/>
      <c r="AU273" s="279"/>
      <c r="AV273" s="279"/>
      <c r="AW273" s="279"/>
      <c r="AX273" s="279"/>
      <c r="AY273" s="279"/>
      <c r="AZ273" s="279"/>
      <c r="BA273" s="279"/>
      <c r="BB273" s="279"/>
      <c r="BC273" s="279"/>
      <c r="BD273" s="279"/>
      <c r="BE273" s="279"/>
      <c r="BF273" s="279"/>
      <c r="BG273" s="279"/>
      <c r="BH273" s="279"/>
      <c r="BI273" s="279"/>
      <c r="BJ273" s="279"/>
      <c r="BK273" s="279"/>
      <c r="BL273" s="279"/>
      <c r="BM273" s="279"/>
    </row>
    <row r="274" spans="1:65">
      <c r="A274" s="293"/>
      <c r="B274" s="278"/>
      <c r="C274" s="279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  <c r="AM274" s="279"/>
      <c r="AN274" s="279"/>
      <c r="AO274" s="279"/>
      <c r="AP274" s="279"/>
      <c r="AQ274" s="279"/>
      <c r="AR274" s="279"/>
      <c r="AS274" s="279"/>
      <c r="AT274" s="279"/>
      <c r="AU274" s="279"/>
      <c r="AV274" s="279"/>
      <c r="AW274" s="279"/>
      <c r="AX274" s="279"/>
      <c r="AY274" s="279"/>
      <c r="AZ274" s="279"/>
      <c r="BA274" s="279"/>
      <c r="BB274" s="279"/>
      <c r="BC274" s="279"/>
      <c r="BD274" s="279"/>
      <c r="BE274" s="279"/>
      <c r="BF274" s="279"/>
      <c r="BG274" s="279"/>
      <c r="BH274" s="279"/>
      <c r="BI274" s="279"/>
      <c r="BJ274" s="279"/>
      <c r="BK274" s="279"/>
      <c r="BL274" s="279"/>
      <c r="BM274" s="279"/>
    </row>
    <row r="275" spans="1:65">
      <c r="A275" s="293"/>
      <c r="B275" s="278"/>
      <c r="C275" s="279"/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279"/>
      <c r="R275" s="279"/>
      <c r="S275" s="279"/>
      <c r="T275" s="279"/>
      <c r="U275" s="279"/>
      <c r="V275" s="279"/>
      <c r="W275" s="279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  <c r="AM275" s="279"/>
      <c r="AN275" s="279"/>
      <c r="AO275" s="279"/>
      <c r="AP275" s="279"/>
      <c r="AQ275" s="279"/>
      <c r="AR275" s="279"/>
      <c r="AS275" s="279"/>
      <c r="AT275" s="279"/>
      <c r="AU275" s="279"/>
      <c r="AV275" s="279"/>
      <c r="AW275" s="279"/>
      <c r="AX275" s="279"/>
      <c r="AY275" s="279"/>
      <c r="AZ275" s="279"/>
      <c r="BA275" s="279"/>
      <c r="BB275" s="279"/>
      <c r="BC275" s="279"/>
      <c r="BD275" s="279"/>
      <c r="BE275" s="279"/>
      <c r="BF275" s="279"/>
      <c r="BG275" s="279"/>
      <c r="BH275" s="279"/>
      <c r="BI275" s="279"/>
      <c r="BJ275" s="279"/>
      <c r="BK275" s="279"/>
      <c r="BL275" s="279"/>
      <c r="BM275" s="279"/>
    </row>
    <row r="276" spans="1:65">
      <c r="A276" s="293"/>
      <c r="B276" s="278"/>
      <c r="C276" s="279"/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279"/>
      <c r="R276" s="279"/>
      <c r="S276" s="279"/>
      <c r="T276" s="279"/>
      <c r="U276" s="279"/>
      <c r="V276" s="279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  <c r="AM276" s="279"/>
      <c r="AN276" s="279"/>
      <c r="AO276" s="279"/>
      <c r="AP276" s="279"/>
      <c r="AQ276" s="279"/>
      <c r="AR276" s="279"/>
      <c r="AS276" s="279"/>
      <c r="AT276" s="279"/>
      <c r="AU276" s="279"/>
      <c r="AV276" s="279"/>
      <c r="AW276" s="279"/>
      <c r="AX276" s="279"/>
      <c r="AY276" s="279"/>
      <c r="AZ276" s="279"/>
      <c r="BA276" s="279"/>
      <c r="BB276" s="279"/>
      <c r="BC276" s="279"/>
      <c r="BD276" s="279"/>
      <c r="BE276" s="279"/>
      <c r="BF276" s="279"/>
      <c r="BG276" s="279"/>
      <c r="BH276" s="279"/>
      <c r="BI276" s="279"/>
      <c r="BJ276" s="279"/>
      <c r="BK276" s="279"/>
      <c r="BL276" s="279"/>
      <c r="BM276" s="279"/>
    </row>
    <row r="277" spans="1:65">
      <c r="A277" s="293"/>
      <c r="B277" s="278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  <c r="Z277" s="279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  <c r="AM277" s="279"/>
      <c r="AN277" s="279"/>
      <c r="AO277" s="279"/>
      <c r="AP277" s="279"/>
      <c r="AQ277" s="279"/>
      <c r="AR277" s="279"/>
      <c r="AS277" s="279"/>
      <c r="AT277" s="279"/>
      <c r="AU277" s="279"/>
      <c r="AV277" s="279"/>
      <c r="AW277" s="279"/>
      <c r="AX277" s="279"/>
      <c r="AY277" s="279"/>
      <c r="AZ277" s="279"/>
      <c r="BA277" s="279"/>
      <c r="BB277" s="279"/>
      <c r="BC277" s="279"/>
      <c r="BD277" s="279"/>
      <c r="BE277" s="279"/>
      <c r="BF277" s="279"/>
      <c r="BG277" s="279"/>
      <c r="BH277" s="279"/>
      <c r="BI277" s="279"/>
      <c r="BJ277" s="279"/>
      <c r="BK277" s="279"/>
      <c r="BL277" s="279"/>
      <c r="BM277" s="279"/>
    </row>
    <row r="278" spans="1:65">
      <c r="A278" s="293"/>
      <c r="B278" s="278"/>
      <c r="C278" s="279"/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279"/>
      <c r="R278" s="279"/>
      <c r="S278" s="279"/>
      <c r="T278" s="279"/>
      <c r="U278" s="279"/>
      <c r="V278" s="279"/>
      <c r="W278" s="279"/>
      <c r="X278" s="279"/>
      <c r="Y278" s="279"/>
      <c r="Z278" s="27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  <c r="AM278" s="279"/>
      <c r="AN278" s="279"/>
      <c r="AO278" s="279"/>
      <c r="AP278" s="279"/>
      <c r="AQ278" s="279"/>
      <c r="AR278" s="279"/>
      <c r="AS278" s="279"/>
      <c r="AT278" s="279"/>
      <c r="AU278" s="279"/>
      <c r="AV278" s="279"/>
      <c r="AW278" s="279"/>
      <c r="AX278" s="279"/>
      <c r="AY278" s="279"/>
      <c r="AZ278" s="279"/>
      <c r="BA278" s="279"/>
      <c r="BB278" s="279"/>
      <c r="BC278" s="279"/>
      <c r="BD278" s="279"/>
      <c r="BE278" s="279"/>
      <c r="BF278" s="279"/>
      <c r="BG278" s="279"/>
      <c r="BH278" s="279"/>
      <c r="BI278" s="279"/>
      <c r="BJ278" s="279"/>
      <c r="BK278" s="279"/>
      <c r="BL278" s="279"/>
      <c r="BM278" s="279"/>
    </row>
    <row r="279" spans="1:65">
      <c r="A279" s="293"/>
      <c r="B279" s="278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/>
      <c r="Z279" s="279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  <c r="AM279" s="279"/>
      <c r="AN279" s="279"/>
      <c r="AO279" s="279"/>
      <c r="AP279" s="279"/>
      <c r="AQ279" s="279"/>
      <c r="AR279" s="279"/>
      <c r="AS279" s="279"/>
      <c r="AT279" s="279"/>
      <c r="AU279" s="279"/>
      <c r="AV279" s="279"/>
      <c r="AW279" s="279"/>
      <c r="AX279" s="279"/>
      <c r="AY279" s="279"/>
      <c r="AZ279" s="279"/>
      <c r="BA279" s="279"/>
      <c r="BB279" s="279"/>
      <c r="BC279" s="279"/>
      <c r="BD279" s="279"/>
      <c r="BE279" s="279"/>
      <c r="BF279" s="279"/>
      <c r="BG279" s="279"/>
      <c r="BH279" s="279"/>
      <c r="BI279" s="279"/>
      <c r="BJ279" s="279"/>
      <c r="BK279" s="279"/>
      <c r="BL279" s="279"/>
      <c r="BM279" s="279"/>
    </row>
    <row r="280" spans="1:65">
      <c r="A280" s="293"/>
      <c r="B280" s="278"/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  <c r="AM280" s="279"/>
      <c r="AN280" s="279"/>
      <c r="AO280" s="279"/>
      <c r="AP280" s="279"/>
      <c r="AQ280" s="279"/>
      <c r="AR280" s="279"/>
      <c r="AS280" s="279"/>
      <c r="AT280" s="279"/>
      <c r="AU280" s="279"/>
      <c r="AV280" s="279"/>
      <c r="AW280" s="279"/>
      <c r="AX280" s="279"/>
      <c r="AY280" s="279"/>
      <c r="AZ280" s="279"/>
      <c r="BA280" s="279"/>
      <c r="BB280" s="279"/>
      <c r="BC280" s="279"/>
      <c r="BD280" s="279"/>
      <c r="BE280" s="279"/>
      <c r="BF280" s="279"/>
      <c r="BG280" s="279"/>
      <c r="BH280" s="279"/>
      <c r="BI280" s="279"/>
      <c r="BJ280" s="279"/>
      <c r="BK280" s="279"/>
      <c r="BL280" s="279"/>
      <c r="BM280" s="279"/>
    </row>
    <row r="281" spans="1:65">
      <c r="A281" s="293"/>
      <c r="B281" s="278"/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79"/>
      <c r="AM281" s="279"/>
      <c r="AN281" s="279"/>
      <c r="AO281" s="279"/>
      <c r="AP281" s="279"/>
      <c r="AQ281" s="279"/>
      <c r="AR281" s="279"/>
      <c r="AS281" s="279"/>
      <c r="AT281" s="279"/>
      <c r="AU281" s="279"/>
      <c r="AV281" s="279"/>
      <c r="AW281" s="279"/>
      <c r="AX281" s="279"/>
      <c r="AY281" s="279"/>
      <c r="AZ281" s="279"/>
      <c r="BA281" s="279"/>
      <c r="BB281" s="279"/>
      <c r="BC281" s="279"/>
      <c r="BD281" s="279"/>
      <c r="BE281" s="279"/>
      <c r="BF281" s="279"/>
      <c r="BG281" s="279"/>
      <c r="BH281" s="279"/>
      <c r="BI281" s="279"/>
      <c r="BJ281" s="279"/>
      <c r="BK281" s="279"/>
      <c r="BL281" s="279"/>
      <c r="BM281" s="279"/>
    </row>
    <row r="282" spans="1:65">
      <c r="A282" s="293"/>
      <c r="B282" s="278"/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279"/>
      <c r="R282" s="279"/>
      <c r="S282" s="279"/>
      <c r="T282" s="279"/>
      <c r="U282" s="279"/>
      <c r="V282" s="279"/>
      <c r="W282" s="279"/>
      <c r="X282" s="279"/>
      <c r="Y282" s="279"/>
      <c r="Z282" s="279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  <c r="AK282" s="279"/>
      <c r="AL282" s="279"/>
      <c r="AM282" s="279"/>
      <c r="AN282" s="279"/>
      <c r="AO282" s="279"/>
      <c r="AP282" s="279"/>
      <c r="AQ282" s="279"/>
      <c r="AR282" s="279"/>
      <c r="AS282" s="279"/>
      <c r="AT282" s="279"/>
      <c r="AU282" s="279"/>
      <c r="AV282" s="279"/>
      <c r="AW282" s="279"/>
      <c r="AX282" s="279"/>
      <c r="AY282" s="279"/>
      <c r="AZ282" s="279"/>
      <c r="BA282" s="279"/>
      <c r="BB282" s="279"/>
      <c r="BC282" s="279"/>
      <c r="BD282" s="279"/>
      <c r="BE282" s="279"/>
      <c r="BF282" s="279"/>
      <c r="BG282" s="279"/>
      <c r="BH282" s="279"/>
      <c r="BI282" s="279"/>
      <c r="BJ282" s="279"/>
      <c r="BK282" s="279"/>
      <c r="BL282" s="279"/>
      <c r="BM282" s="279"/>
    </row>
    <row r="283" spans="1:65">
      <c r="A283" s="293"/>
      <c r="B283" s="278"/>
      <c r="C283" s="279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  <c r="AK283" s="279"/>
      <c r="AL283" s="279"/>
      <c r="AM283" s="279"/>
      <c r="AN283" s="279"/>
      <c r="AO283" s="279"/>
      <c r="AP283" s="279"/>
      <c r="AQ283" s="279"/>
      <c r="AR283" s="279"/>
      <c r="AS283" s="279"/>
      <c r="AT283" s="279"/>
      <c r="AU283" s="279"/>
      <c r="AV283" s="279"/>
      <c r="AW283" s="279"/>
      <c r="AX283" s="279"/>
      <c r="AY283" s="279"/>
      <c r="AZ283" s="279"/>
      <c r="BA283" s="279"/>
      <c r="BB283" s="279"/>
      <c r="BC283" s="279"/>
      <c r="BD283" s="279"/>
      <c r="BE283" s="279"/>
      <c r="BF283" s="279"/>
      <c r="BG283" s="279"/>
      <c r="BH283" s="279"/>
      <c r="BI283" s="279"/>
      <c r="BJ283" s="279"/>
      <c r="BK283" s="279"/>
      <c r="BL283" s="279"/>
      <c r="BM283" s="279"/>
    </row>
    <row r="284" spans="1:65">
      <c r="A284" s="293"/>
      <c r="B284" s="278"/>
      <c r="C284" s="279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279"/>
      <c r="R284" s="279"/>
      <c r="S284" s="279"/>
      <c r="T284" s="279"/>
      <c r="U284" s="279"/>
      <c r="V284" s="279"/>
      <c r="W284" s="279"/>
      <c r="X284" s="279"/>
      <c r="Y284" s="279"/>
      <c r="Z284" s="279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  <c r="AK284" s="279"/>
      <c r="AL284" s="279"/>
      <c r="AM284" s="279"/>
      <c r="AN284" s="279"/>
      <c r="AO284" s="279"/>
      <c r="AP284" s="279"/>
      <c r="AQ284" s="279"/>
      <c r="AR284" s="279"/>
      <c r="AS284" s="279"/>
      <c r="AT284" s="279"/>
      <c r="AU284" s="279"/>
      <c r="AV284" s="279"/>
      <c r="AW284" s="279"/>
      <c r="AX284" s="279"/>
      <c r="AY284" s="279"/>
      <c r="AZ284" s="279"/>
      <c r="BA284" s="279"/>
      <c r="BB284" s="279"/>
      <c r="BC284" s="279"/>
      <c r="BD284" s="279"/>
      <c r="BE284" s="279"/>
      <c r="BF284" s="279"/>
      <c r="BG284" s="279"/>
      <c r="BH284" s="279"/>
      <c r="BI284" s="279"/>
      <c r="BJ284" s="279"/>
      <c r="BK284" s="279"/>
      <c r="BL284" s="279"/>
      <c r="BM284" s="279"/>
    </row>
    <row r="285" spans="1:65">
      <c r="A285" s="293"/>
      <c r="B285" s="278"/>
      <c r="C285" s="279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279"/>
      <c r="R285" s="279"/>
      <c r="S285" s="279"/>
      <c r="T285" s="279"/>
      <c r="U285" s="279"/>
      <c r="V285" s="279"/>
      <c r="W285" s="279"/>
      <c r="X285" s="279"/>
      <c r="Y285" s="279"/>
      <c r="Z285" s="279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  <c r="AK285" s="279"/>
      <c r="AL285" s="279"/>
      <c r="AM285" s="279"/>
      <c r="AN285" s="279"/>
      <c r="AO285" s="279"/>
      <c r="AP285" s="279"/>
      <c r="AQ285" s="279"/>
      <c r="AR285" s="279"/>
      <c r="AS285" s="279"/>
      <c r="AT285" s="279"/>
      <c r="AU285" s="279"/>
      <c r="AV285" s="279"/>
      <c r="AW285" s="279"/>
      <c r="AX285" s="279"/>
      <c r="AY285" s="279"/>
      <c r="AZ285" s="279"/>
      <c r="BA285" s="279"/>
      <c r="BB285" s="279"/>
      <c r="BC285" s="279"/>
      <c r="BD285" s="279"/>
      <c r="BE285" s="279"/>
      <c r="BF285" s="279"/>
      <c r="BG285" s="279"/>
      <c r="BH285" s="279"/>
      <c r="BI285" s="279"/>
      <c r="BJ285" s="279"/>
      <c r="BK285" s="279"/>
      <c r="BL285" s="279"/>
      <c r="BM285" s="279"/>
    </row>
    <row r="286" spans="1:65">
      <c r="A286" s="293"/>
      <c r="B286" s="278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  <c r="AM286" s="279"/>
      <c r="AN286" s="279"/>
      <c r="AO286" s="279"/>
      <c r="AP286" s="279"/>
      <c r="AQ286" s="279"/>
      <c r="AR286" s="279"/>
      <c r="AS286" s="279"/>
      <c r="AT286" s="279"/>
      <c r="AU286" s="279"/>
      <c r="AV286" s="279"/>
      <c r="AW286" s="279"/>
      <c r="AX286" s="279"/>
      <c r="AY286" s="279"/>
      <c r="AZ286" s="279"/>
      <c r="BA286" s="279"/>
      <c r="BB286" s="279"/>
      <c r="BC286" s="279"/>
      <c r="BD286" s="279"/>
      <c r="BE286" s="279"/>
      <c r="BF286" s="279"/>
      <c r="BG286" s="279"/>
      <c r="BH286" s="279"/>
      <c r="BI286" s="279"/>
      <c r="BJ286" s="279"/>
      <c r="BK286" s="279"/>
      <c r="BL286" s="279"/>
      <c r="BM286" s="279"/>
    </row>
    <row r="287" spans="1:65">
      <c r="A287" s="293"/>
      <c r="B287" s="278"/>
      <c r="C287" s="279"/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  <c r="AM287" s="279"/>
      <c r="AN287" s="279"/>
      <c r="AO287" s="279"/>
      <c r="AP287" s="279"/>
      <c r="AQ287" s="279"/>
      <c r="AR287" s="279"/>
      <c r="AS287" s="279"/>
      <c r="AT287" s="279"/>
      <c r="AU287" s="279"/>
      <c r="AV287" s="279"/>
      <c r="AW287" s="279"/>
      <c r="AX287" s="279"/>
      <c r="AY287" s="279"/>
      <c r="AZ287" s="279"/>
      <c r="BA287" s="279"/>
      <c r="BB287" s="279"/>
      <c r="BC287" s="279"/>
      <c r="BD287" s="279"/>
      <c r="BE287" s="279"/>
      <c r="BF287" s="279"/>
      <c r="BG287" s="279"/>
      <c r="BH287" s="279"/>
      <c r="BI287" s="279"/>
      <c r="BJ287" s="279"/>
      <c r="BK287" s="279"/>
      <c r="BL287" s="279"/>
      <c r="BM287" s="279"/>
    </row>
    <row r="288" spans="1:65">
      <c r="A288" s="293"/>
      <c r="B288" s="278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  <c r="AM288" s="279"/>
      <c r="AN288" s="279"/>
      <c r="AO288" s="279"/>
      <c r="AP288" s="279"/>
      <c r="AQ288" s="279"/>
      <c r="AR288" s="279"/>
      <c r="AS288" s="279"/>
      <c r="AT288" s="279"/>
      <c r="AU288" s="279"/>
      <c r="AV288" s="279"/>
      <c r="AW288" s="279"/>
      <c r="AX288" s="279"/>
      <c r="AY288" s="279"/>
      <c r="AZ288" s="279"/>
      <c r="BA288" s="279"/>
      <c r="BB288" s="279"/>
      <c r="BC288" s="279"/>
      <c r="BD288" s="279"/>
      <c r="BE288" s="279"/>
      <c r="BF288" s="279"/>
      <c r="BG288" s="279"/>
      <c r="BH288" s="279"/>
      <c r="BI288" s="279"/>
      <c r="BJ288" s="279"/>
      <c r="BK288" s="279"/>
      <c r="BL288" s="279"/>
      <c r="BM288" s="279"/>
    </row>
    <row r="289" spans="1:65">
      <c r="A289" s="293"/>
      <c r="B289" s="278"/>
      <c r="C289" s="279"/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79"/>
      <c r="AM289" s="279"/>
      <c r="AN289" s="279"/>
      <c r="AO289" s="279"/>
      <c r="AP289" s="279"/>
      <c r="AQ289" s="279"/>
      <c r="AR289" s="279"/>
      <c r="AS289" s="279"/>
      <c r="AT289" s="279"/>
      <c r="AU289" s="279"/>
      <c r="AV289" s="279"/>
      <c r="AW289" s="279"/>
      <c r="AX289" s="279"/>
      <c r="AY289" s="279"/>
      <c r="AZ289" s="279"/>
      <c r="BA289" s="279"/>
      <c r="BB289" s="279"/>
      <c r="BC289" s="279"/>
      <c r="BD289" s="279"/>
      <c r="BE289" s="279"/>
      <c r="BF289" s="279"/>
      <c r="BG289" s="279"/>
      <c r="BH289" s="279"/>
      <c r="BI289" s="279"/>
      <c r="BJ289" s="279"/>
      <c r="BK289" s="279"/>
      <c r="BL289" s="279"/>
      <c r="BM289" s="279"/>
    </row>
  </sheetData>
  <mergeCells count="4">
    <mergeCell ref="AC9:AC10"/>
    <mergeCell ref="AS9:AS10"/>
    <mergeCell ref="AF9:AG9"/>
    <mergeCell ref="AJ9:AK9"/>
  </mergeCells>
  <pageMargins left="1.1100000000000001" right="0.16" top="0.25" bottom="0.25" header="0.3" footer="0.3"/>
  <pageSetup scale="63" orientation="landscape" r:id="rId1"/>
  <headerFooter>
    <oddHeader>&amp;LUG-110790&amp;CAttachment 2
Conservation Rider Filing Support
Page 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B777AB53222F48ABE74CFDB1F2A548" ma:contentTypeVersion="131" ma:contentTypeDescription="" ma:contentTypeScope="" ma:versionID="d6bd52c79baaa7ba80cbe1a3fc250d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Open Meeting Memo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2010-01-29T08:00:00+00:00</OpenedDate>
    <Date1 xmlns="dc463f71-b30c-4ab2-9473-d307f9d35888">2011-06-30T07:00:00+00:00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100176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1678467-0820-4DBD-9C3C-ED6E239209D9}"/>
</file>

<file path=customXml/itemProps2.xml><?xml version="1.0" encoding="utf-8"?>
<ds:datastoreItem xmlns:ds="http://schemas.openxmlformats.org/officeDocument/2006/customXml" ds:itemID="{7BA2F25A-5605-4DA7-A641-B0B0D4CC9A4D}"/>
</file>

<file path=customXml/itemProps3.xml><?xml version="1.0" encoding="utf-8"?>
<ds:datastoreItem xmlns:ds="http://schemas.openxmlformats.org/officeDocument/2006/customXml" ds:itemID="{58045B32-0BEE-4E01-A07A-479775A752D2}"/>
</file>

<file path=customXml/itemProps4.xml><?xml version="1.0" encoding="utf-8"?>
<ds:datastoreItem xmlns:ds="http://schemas.openxmlformats.org/officeDocument/2006/customXml" ds:itemID="{74A80CD6-EC13-40AB-8BB0-B51923928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WA Gas </vt:lpstr>
      <vt:lpstr>Revenue Requirement Calculation</vt:lpstr>
      <vt:lpstr>WA Electric</vt:lpstr>
      <vt:lpstr>Calculations</vt:lpstr>
      <vt:lpstr>Incentive Summary</vt:lpstr>
      <vt:lpstr>Calculations!Print_Area</vt:lpstr>
      <vt:lpstr>'Incentive Summary'!Print_Area</vt:lpstr>
      <vt:lpstr>'Revenue Requirement Calculation'!Print_Area</vt:lpstr>
      <vt:lpstr>'WA Electric'!Print_Area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 Miller</dc:creator>
  <cp:lastModifiedBy>Catherine Taliaferro</cp:lastModifiedBy>
  <cp:lastPrinted>2011-06-22T19:17:44Z</cp:lastPrinted>
  <dcterms:created xsi:type="dcterms:W3CDTF">2011-04-14T19:05:05Z</dcterms:created>
  <dcterms:modified xsi:type="dcterms:W3CDTF">2011-06-28T16:04:02Z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0x0101006E56B4D1795A2E4DB2F0B01679ED314A00B8B777AB53222F48ABE74CFDB1F2A548</vt:lpwstr>
  </property>
  <property fmtid="{D5CDD505-2E9C-101B-9397-08002B2CF9AE}" pid="3" name="_docset_NoMedatataSyncRequired">
    <vt:lpwstr>False</vt:lpwstr>
  </property>
</Properties>
</file>