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style14.xml" ContentType="application/vnd.ms-office.chartstyle+xml"/>
  <Override PartName="/xl/charts/chart14.xml" ContentType="application/vnd.openxmlformats-officedocument.drawingml.chart+xml"/>
  <Override PartName="/xl/charts/colors13.xml" ContentType="application/vnd.ms-office.chartcolorstyle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worksheets/sheet1.xml" ContentType="application/vnd.openxmlformats-officedocument.spreadsheetml.worksheet+xml"/>
  <Override PartName="/xl/charts/style13.xml" ContentType="application/vnd.ms-office.chartstyle+xml"/>
  <Override PartName="/xl/charts/chart11.xml" ContentType="application/vnd.openxmlformats-officedocument.drawingml.chart+xml"/>
  <Override PartName="/xl/charts/chart13.xml" ContentType="application/vnd.openxmlformats-officedocument.drawingml.char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charts/chart9.xml" ContentType="application/vnd.openxmlformats-officedocument.drawingml.chart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style9.xml" ContentType="application/vnd.ms-office.chartstyle+xml"/>
  <Override PartName="/xl/charts/colors9.xml" ContentType="application/vnd.ms-office.chartcolorstyle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jordan215\OneDrive - Washington State Executive Branch Agencies\Cost of Service\Rulemaking 170002 &amp; 170003\September Workshop\Notice and Accompanying Documents\"/>
    </mc:Choice>
  </mc:AlternateContent>
  <bookViews>
    <workbookView xWindow="0" yWindow="0" windowWidth="16965" windowHeight="7410" activeTab="2"/>
  </bookViews>
  <sheets>
    <sheet name="Gen Classification" sheetId="1" r:id="rId1"/>
    <sheet name="Gen Allocation" sheetId="2" r:id="rId2"/>
    <sheet name="Transmission Allocation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7" i="5" l="1"/>
  <c r="S53" i="5"/>
  <c r="S49" i="5"/>
  <c r="R57" i="5"/>
  <c r="R53" i="5"/>
  <c r="R49" i="5"/>
  <c r="Q45" i="5"/>
  <c r="Q57" i="5"/>
  <c r="P57" i="5"/>
  <c r="O57" i="5"/>
  <c r="N57" i="5"/>
  <c r="U57" i="5" s="1"/>
  <c r="Q53" i="5"/>
  <c r="P53" i="5"/>
  <c r="O53" i="5"/>
  <c r="N53" i="5"/>
  <c r="W53" i="5" s="1"/>
  <c r="Q49" i="5"/>
  <c r="P49" i="5"/>
  <c r="O49" i="5"/>
  <c r="N49" i="5"/>
  <c r="R57" i="2"/>
  <c r="Q57" i="2"/>
  <c r="P57" i="2"/>
  <c r="O57" i="2"/>
  <c r="U57" i="2" s="1"/>
  <c r="N57" i="2"/>
  <c r="R53" i="2"/>
  <c r="Q53" i="2"/>
  <c r="P53" i="2"/>
  <c r="O53" i="2"/>
  <c r="N53" i="2"/>
  <c r="V53" i="2" s="1"/>
  <c r="R49" i="2"/>
  <c r="Q49" i="2"/>
  <c r="P49" i="2"/>
  <c r="O49" i="2"/>
  <c r="N49" i="2"/>
  <c r="R57" i="1"/>
  <c r="Q57" i="1"/>
  <c r="P57" i="1"/>
  <c r="O57" i="1"/>
  <c r="N57" i="1"/>
  <c r="R53" i="1"/>
  <c r="Q53" i="1"/>
  <c r="P53" i="1"/>
  <c r="O53" i="1"/>
  <c r="AB53" i="1" s="1"/>
  <c r="N53" i="1"/>
  <c r="R49" i="1"/>
  <c r="Q49" i="1"/>
  <c r="P49" i="1"/>
  <c r="O49" i="1"/>
  <c r="N49" i="1"/>
  <c r="V57" i="5" l="1"/>
  <c r="U49" i="5"/>
  <c r="V49" i="5"/>
  <c r="U49" i="2"/>
  <c r="T57" i="2"/>
  <c r="T49" i="2"/>
  <c r="AC57" i="1"/>
  <c r="Z49" i="1"/>
  <c r="U53" i="1"/>
  <c r="AC53" i="1"/>
  <c r="AD53" i="1" s="1"/>
  <c r="U49" i="1"/>
  <c r="Z53" i="1"/>
  <c r="T57" i="1"/>
  <c r="Z57" i="1"/>
  <c r="V49" i="1"/>
  <c r="AB49" i="1"/>
  <c r="V53" i="1"/>
  <c r="AA53" i="1"/>
  <c r="U57" i="1"/>
  <c r="AA57" i="1"/>
  <c r="AA49" i="1"/>
  <c r="W49" i="1"/>
  <c r="AC49" i="1"/>
  <c r="W53" i="1"/>
  <c r="V57" i="1"/>
  <c r="AB57" i="1"/>
  <c r="AD57" i="1" s="1"/>
  <c r="T49" i="1"/>
  <c r="T53" i="1"/>
  <c r="W57" i="1"/>
  <c r="W49" i="5"/>
  <c r="U53" i="5"/>
  <c r="W57" i="5"/>
  <c r="Y57" i="5" s="1"/>
  <c r="X53" i="5"/>
  <c r="Y53" i="5" s="1"/>
  <c r="V53" i="5"/>
  <c r="X57" i="5"/>
  <c r="X49" i="5"/>
  <c r="V49" i="2"/>
  <c r="T53" i="2"/>
  <c r="V57" i="2"/>
  <c r="X57" i="2" s="1"/>
  <c r="W49" i="2"/>
  <c r="U53" i="2"/>
  <c r="W57" i="2"/>
  <c r="W53" i="2"/>
  <c r="X53" i="2" s="1"/>
  <c r="Z44" i="2"/>
  <c r="AA44" i="5"/>
  <c r="X49" i="2" l="1"/>
  <c r="X53" i="1"/>
  <c r="AD49" i="1"/>
  <c r="X57" i="1"/>
  <c r="X49" i="1"/>
  <c r="Y49" i="5"/>
  <c r="S9" i="5"/>
  <c r="S45" i="5" l="1"/>
  <c r="R45" i="5"/>
  <c r="V45" i="5"/>
  <c r="P45" i="5"/>
  <c r="O45" i="5"/>
  <c r="N45" i="5"/>
  <c r="R45" i="2"/>
  <c r="Q45" i="2"/>
  <c r="U45" i="2" s="1"/>
  <c r="P45" i="2"/>
  <c r="O45" i="2"/>
  <c r="N45" i="2"/>
  <c r="R45" i="1"/>
  <c r="Q45" i="1"/>
  <c r="P45" i="1"/>
  <c r="O45" i="1"/>
  <c r="N45" i="1"/>
  <c r="AC45" i="1" s="1"/>
  <c r="U45" i="5" l="1"/>
  <c r="T45" i="2"/>
  <c r="W45" i="5"/>
  <c r="X45" i="5"/>
  <c r="V45" i="2"/>
  <c r="W45" i="2"/>
  <c r="T45" i="1"/>
  <c r="Z45" i="1"/>
  <c r="U45" i="1"/>
  <c r="AA45" i="1"/>
  <c r="V45" i="1"/>
  <c r="AB45" i="1"/>
  <c r="AD45" i="1" s="1"/>
  <c r="W45" i="1"/>
  <c r="R41" i="5"/>
  <c r="AD51" i="5" s="1"/>
  <c r="R40" i="5"/>
  <c r="AC51" i="5" s="1"/>
  <c r="R39" i="5"/>
  <c r="AB51" i="5" s="1"/>
  <c r="R35" i="5"/>
  <c r="AD50" i="5" s="1"/>
  <c r="R34" i="5"/>
  <c r="AC50" i="5" s="1"/>
  <c r="R33" i="5"/>
  <c r="AB50" i="5" s="1"/>
  <c r="AF50" i="5" s="1"/>
  <c r="R29" i="5"/>
  <c r="AD49" i="5" s="1"/>
  <c r="R28" i="5"/>
  <c r="AC49" i="5" s="1"/>
  <c r="R27" i="5"/>
  <c r="AB49" i="5" s="1"/>
  <c r="R23" i="5"/>
  <c r="AD48" i="5" s="1"/>
  <c r="R22" i="5"/>
  <c r="AC48" i="5" s="1"/>
  <c r="AF48" i="5" s="1"/>
  <c r="R21" i="5"/>
  <c r="AB48" i="5" s="1"/>
  <c r="R17" i="5"/>
  <c r="AD47" i="5" s="1"/>
  <c r="R16" i="5"/>
  <c r="AC47" i="5" s="1"/>
  <c r="R15" i="5"/>
  <c r="AB47" i="5" s="1"/>
  <c r="S41" i="5"/>
  <c r="S40" i="5"/>
  <c r="S39" i="5"/>
  <c r="S35" i="5"/>
  <c r="S34" i="5"/>
  <c r="S33" i="5"/>
  <c r="S29" i="5"/>
  <c r="S28" i="5"/>
  <c r="S27" i="5"/>
  <c r="S23" i="5"/>
  <c r="S22" i="5"/>
  <c r="S21" i="5"/>
  <c r="S17" i="5"/>
  <c r="S16" i="5"/>
  <c r="S15" i="5"/>
  <c r="S11" i="5"/>
  <c r="S10" i="5"/>
  <c r="R41" i="2"/>
  <c r="AC51" i="2" s="1"/>
  <c r="R40" i="2"/>
  <c r="AB51" i="2" s="1"/>
  <c r="R39" i="2"/>
  <c r="AA51" i="2" s="1"/>
  <c r="R35" i="2"/>
  <c r="AC50" i="2" s="1"/>
  <c r="R34" i="2"/>
  <c r="AB50" i="2" s="1"/>
  <c r="R33" i="2"/>
  <c r="AA50" i="2" s="1"/>
  <c r="R29" i="2"/>
  <c r="AC49" i="2" s="1"/>
  <c r="R28" i="2"/>
  <c r="AB49" i="2" s="1"/>
  <c r="R27" i="2"/>
  <c r="AA49" i="2" s="1"/>
  <c r="R23" i="2"/>
  <c r="AC48" i="2" s="1"/>
  <c r="R22" i="2"/>
  <c r="AB48" i="2" s="1"/>
  <c r="R21" i="2"/>
  <c r="AA48" i="2" s="1"/>
  <c r="R17" i="2"/>
  <c r="AC47" i="2" s="1"/>
  <c r="R16" i="2"/>
  <c r="AB47" i="2" s="1"/>
  <c r="R15" i="2"/>
  <c r="AA47" i="2" s="1"/>
  <c r="R9" i="2"/>
  <c r="AA46" i="2" s="1"/>
  <c r="R11" i="2"/>
  <c r="AC46" i="2" s="1"/>
  <c r="R10" i="2"/>
  <c r="R11" i="5"/>
  <c r="AD46" i="5" s="1"/>
  <c r="R10" i="5"/>
  <c r="AC46" i="5" s="1"/>
  <c r="R9" i="5"/>
  <c r="AB46" i="5" s="1"/>
  <c r="AF47" i="5" l="1"/>
  <c r="AF51" i="5"/>
  <c r="AF46" i="5"/>
  <c r="AF49" i="5"/>
  <c r="AE50" i="2"/>
  <c r="Y45" i="5"/>
  <c r="X45" i="2"/>
  <c r="X45" i="1"/>
  <c r="AA17" i="5"/>
  <c r="AA26" i="5"/>
  <c r="AA53" i="5"/>
  <c r="AA35" i="5"/>
  <c r="Z35" i="2"/>
  <c r="Z26" i="2"/>
  <c r="Z17" i="2"/>
  <c r="Q41" i="5"/>
  <c r="AD42" i="5" s="1"/>
  <c r="P41" i="5"/>
  <c r="AD33" i="5" s="1"/>
  <c r="Q40" i="5"/>
  <c r="AC42" i="5" s="1"/>
  <c r="P40" i="5"/>
  <c r="AC33" i="5" s="1"/>
  <c r="AF33" i="5" s="1"/>
  <c r="Q39" i="5"/>
  <c r="AB42" i="5" s="1"/>
  <c r="P39" i="5"/>
  <c r="AB33" i="5" s="1"/>
  <c r="Q35" i="5"/>
  <c r="AD41" i="5" s="1"/>
  <c r="P35" i="5"/>
  <c r="AD32" i="5" s="1"/>
  <c r="Q34" i="5"/>
  <c r="AC41" i="5" s="1"/>
  <c r="P34" i="5"/>
  <c r="AC32" i="5" s="1"/>
  <c r="Q33" i="5"/>
  <c r="AB41" i="5" s="1"/>
  <c r="P33" i="5"/>
  <c r="AB32" i="5" s="1"/>
  <c r="AF32" i="5" s="1"/>
  <c r="Q29" i="5"/>
  <c r="AD40" i="5" s="1"/>
  <c r="P29" i="5"/>
  <c r="AD31" i="5" s="1"/>
  <c r="Q28" i="5"/>
  <c r="AC40" i="5" s="1"/>
  <c r="P28" i="5"/>
  <c r="AC31" i="5" s="1"/>
  <c r="AF31" i="5" s="1"/>
  <c r="Q27" i="5"/>
  <c r="AB40" i="5" s="1"/>
  <c r="P27" i="5"/>
  <c r="AB31" i="5" s="1"/>
  <c r="Q23" i="5"/>
  <c r="AD39" i="5" s="1"/>
  <c r="P23" i="5"/>
  <c r="AD30" i="5" s="1"/>
  <c r="Q22" i="5"/>
  <c r="AC39" i="5" s="1"/>
  <c r="AF39" i="5" s="1"/>
  <c r="P22" i="5"/>
  <c r="AC30" i="5" s="1"/>
  <c r="Q21" i="5"/>
  <c r="AB39" i="5" s="1"/>
  <c r="P21" i="5"/>
  <c r="AB30" i="5" s="1"/>
  <c r="Q17" i="5"/>
  <c r="AD38" i="5" s="1"/>
  <c r="P17" i="5"/>
  <c r="AD29" i="5" s="1"/>
  <c r="Q16" i="5"/>
  <c r="AC38" i="5" s="1"/>
  <c r="P16" i="5"/>
  <c r="AC29" i="5" s="1"/>
  <c r="AF29" i="5" s="1"/>
  <c r="Q15" i="5"/>
  <c r="AB38" i="5" s="1"/>
  <c r="P15" i="5"/>
  <c r="AB29" i="5" s="1"/>
  <c r="Q11" i="5"/>
  <c r="AD37" i="5" s="1"/>
  <c r="P11" i="5"/>
  <c r="AD28" i="5" s="1"/>
  <c r="Q10" i="5"/>
  <c r="AC37" i="5" s="1"/>
  <c r="AF37" i="5" s="1"/>
  <c r="P10" i="5"/>
  <c r="AC28" i="5" s="1"/>
  <c r="Q9" i="5"/>
  <c r="AB37" i="5" s="1"/>
  <c r="P9" i="5"/>
  <c r="AB28" i="5" s="1"/>
  <c r="Q41" i="2"/>
  <c r="AC42" i="2" s="1"/>
  <c r="Q40" i="2"/>
  <c r="AB42" i="2" s="1"/>
  <c r="Q39" i="2"/>
  <c r="AA42" i="2" s="1"/>
  <c r="Q35" i="2"/>
  <c r="AC41" i="2" s="1"/>
  <c r="Q34" i="2"/>
  <c r="AB41" i="2" s="1"/>
  <c r="Q33" i="2"/>
  <c r="AA41" i="2" s="1"/>
  <c r="Q29" i="2"/>
  <c r="AC40" i="2" s="1"/>
  <c r="Q28" i="2"/>
  <c r="AB40" i="2" s="1"/>
  <c r="Q27" i="2"/>
  <c r="AA40" i="2" s="1"/>
  <c r="AF40" i="2" s="1"/>
  <c r="Q23" i="2"/>
  <c r="AC39" i="2" s="1"/>
  <c r="Q22" i="2"/>
  <c r="AB39" i="2" s="1"/>
  <c r="Q21" i="2"/>
  <c r="AA39" i="2" s="1"/>
  <c r="Q17" i="2"/>
  <c r="AC38" i="2" s="1"/>
  <c r="Q16" i="2"/>
  <c r="AB38" i="2" s="1"/>
  <c r="Q15" i="2"/>
  <c r="AA38" i="2" s="1"/>
  <c r="Q11" i="2"/>
  <c r="AC37" i="2" s="1"/>
  <c r="Q10" i="2"/>
  <c r="AB37" i="2" s="1"/>
  <c r="AE37" i="2" s="1"/>
  <c r="Q9" i="2"/>
  <c r="AA37" i="2" s="1"/>
  <c r="P41" i="2"/>
  <c r="AC33" i="2" s="1"/>
  <c r="P40" i="2"/>
  <c r="AB33" i="2" s="1"/>
  <c r="P35" i="2"/>
  <c r="AC32" i="2" s="1"/>
  <c r="AF32" i="2" s="1"/>
  <c r="P34" i="2"/>
  <c r="AB32" i="2" s="1"/>
  <c r="P29" i="2"/>
  <c r="AC31" i="2" s="1"/>
  <c r="P28" i="2"/>
  <c r="AB31" i="2" s="1"/>
  <c r="P23" i="2"/>
  <c r="AC30" i="2" s="1"/>
  <c r="P22" i="2"/>
  <c r="AB30" i="2" s="1"/>
  <c r="P17" i="2"/>
  <c r="AC29" i="2" s="1"/>
  <c r="P16" i="2"/>
  <c r="AB29" i="2" s="1"/>
  <c r="P11" i="2"/>
  <c r="AC28" i="2" s="1"/>
  <c r="P10" i="2"/>
  <c r="AB28" i="2" s="1"/>
  <c r="P39" i="2"/>
  <c r="AA33" i="2" s="1"/>
  <c r="P33" i="2"/>
  <c r="AA32" i="2" s="1"/>
  <c r="P27" i="2"/>
  <c r="AA31" i="2" s="1"/>
  <c r="P21" i="2"/>
  <c r="AA30" i="2" s="1"/>
  <c r="P15" i="2"/>
  <c r="AA29" i="2" s="1"/>
  <c r="P9" i="2"/>
  <c r="AA28" i="2" s="1"/>
  <c r="AF41" i="2"/>
  <c r="AF33" i="2"/>
  <c r="AF31" i="2"/>
  <c r="AF29" i="2"/>
  <c r="N9" i="2"/>
  <c r="N10" i="2"/>
  <c r="AB10" i="2" s="1"/>
  <c r="N11" i="2"/>
  <c r="AC10" i="2" s="1"/>
  <c r="AD60" i="5"/>
  <c r="O41" i="5"/>
  <c r="AD24" i="5" s="1"/>
  <c r="N41" i="5"/>
  <c r="AC60" i="5"/>
  <c r="O40" i="5"/>
  <c r="AC24" i="5" s="1"/>
  <c r="N40" i="5"/>
  <c r="AB60" i="5"/>
  <c r="O39" i="5"/>
  <c r="AB24" i="5" s="1"/>
  <c r="N39" i="5"/>
  <c r="AD59" i="5"/>
  <c r="O35" i="5"/>
  <c r="AD23" i="5" s="1"/>
  <c r="N35" i="5"/>
  <c r="AC59" i="5"/>
  <c r="O34" i="5"/>
  <c r="N34" i="5"/>
  <c r="AC14" i="5" s="1"/>
  <c r="AB59" i="5"/>
  <c r="O33" i="5"/>
  <c r="N33" i="5"/>
  <c r="AD58" i="5"/>
  <c r="O29" i="5"/>
  <c r="AD22" i="5" s="1"/>
  <c r="N29" i="5"/>
  <c r="AC58" i="5"/>
  <c r="AF58" i="5" s="1"/>
  <c r="O28" i="5"/>
  <c r="AC22" i="5" s="1"/>
  <c r="N28" i="5"/>
  <c r="AB58" i="5"/>
  <c r="O27" i="5"/>
  <c r="AB22" i="5" s="1"/>
  <c r="N27" i="5"/>
  <c r="AD57" i="5"/>
  <c r="O23" i="5"/>
  <c r="AD21" i="5" s="1"/>
  <c r="N23" i="5"/>
  <c r="AD12" i="5" s="1"/>
  <c r="AC57" i="5"/>
  <c r="O22" i="5"/>
  <c r="N22" i="5"/>
  <c r="AC12" i="5" s="1"/>
  <c r="AB57" i="5"/>
  <c r="O21" i="5"/>
  <c r="N21" i="5"/>
  <c r="AB12" i="5" s="1"/>
  <c r="AD56" i="5"/>
  <c r="O17" i="5"/>
  <c r="N17" i="5"/>
  <c r="AC56" i="5"/>
  <c r="O16" i="5"/>
  <c r="AC20" i="5" s="1"/>
  <c r="N16" i="5"/>
  <c r="AB56" i="5"/>
  <c r="O15" i="5"/>
  <c r="AB20" i="5" s="1"/>
  <c r="N15" i="5"/>
  <c r="AB11" i="5" s="1"/>
  <c r="AD55" i="5"/>
  <c r="O11" i="5"/>
  <c r="N11" i="5"/>
  <c r="AC55" i="5"/>
  <c r="O10" i="5"/>
  <c r="N10" i="5"/>
  <c r="AC10" i="5" s="1"/>
  <c r="AB55" i="5"/>
  <c r="O9" i="5"/>
  <c r="AB19" i="5" s="1"/>
  <c r="N9" i="5"/>
  <c r="AA8" i="5"/>
  <c r="Z8" i="2"/>
  <c r="AF44" i="1"/>
  <c r="AF35" i="1"/>
  <c r="AF26" i="1"/>
  <c r="AF17" i="1"/>
  <c r="AF8" i="1"/>
  <c r="O41" i="2"/>
  <c r="AC24" i="2" s="1"/>
  <c r="N41" i="2"/>
  <c r="AC15" i="2" s="1"/>
  <c r="AE51" i="2"/>
  <c r="O40" i="2"/>
  <c r="N40" i="2"/>
  <c r="AB15" i="2" s="1"/>
  <c r="O39" i="2"/>
  <c r="AA24" i="2" s="1"/>
  <c r="N39" i="2"/>
  <c r="AA15" i="2" s="1"/>
  <c r="O35" i="2"/>
  <c r="AC23" i="2" s="1"/>
  <c r="N35" i="2"/>
  <c r="O34" i="2"/>
  <c r="AB23" i="2" s="1"/>
  <c r="N34" i="2"/>
  <c r="AB14" i="2" s="1"/>
  <c r="O33" i="2"/>
  <c r="N33" i="2"/>
  <c r="O29" i="2"/>
  <c r="AC22" i="2" s="1"/>
  <c r="N29" i="2"/>
  <c r="AE49" i="2"/>
  <c r="O28" i="2"/>
  <c r="AB22" i="2" s="1"/>
  <c r="N28" i="2"/>
  <c r="O27" i="2"/>
  <c r="N27" i="2"/>
  <c r="AA13" i="2" s="1"/>
  <c r="O23" i="2"/>
  <c r="AC21" i="2" s="1"/>
  <c r="N23" i="2"/>
  <c r="AE48" i="2"/>
  <c r="O22" i="2"/>
  <c r="AB21" i="2" s="1"/>
  <c r="AE21" i="2" s="1"/>
  <c r="N22" i="2"/>
  <c r="AB12" i="2" s="1"/>
  <c r="O21" i="2"/>
  <c r="AA21" i="2" s="1"/>
  <c r="N21" i="2"/>
  <c r="O17" i="2"/>
  <c r="AC20" i="2" s="1"/>
  <c r="N17" i="2"/>
  <c r="AC11" i="2" s="1"/>
  <c r="AE47" i="2"/>
  <c r="O16" i="2"/>
  <c r="AB20" i="2" s="1"/>
  <c r="AE20" i="2" s="1"/>
  <c r="N16" i="2"/>
  <c r="O15" i="2"/>
  <c r="AA20" i="2" s="1"/>
  <c r="N15" i="2"/>
  <c r="AA11" i="2" s="1"/>
  <c r="AC13" i="2"/>
  <c r="O11" i="2"/>
  <c r="O10" i="2"/>
  <c r="O9" i="2"/>
  <c r="AA19" i="2" s="1"/>
  <c r="P17" i="1"/>
  <c r="AI29" i="1" s="1"/>
  <c r="O23" i="1"/>
  <c r="N33" i="1"/>
  <c r="Q39" i="1"/>
  <c r="AG42" i="1" s="1"/>
  <c r="R41" i="1"/>
  <c r="AI51" i="1" s="1"/>
  <c r="Q41" i="1"/>
  <c r="AI42" i="1" s="1"/>
  <c r="P41" i="1"/>
  <c r="AI33" i="1" s="1"/>
  <c r="O41" i="1"/>
  <c r="AI24" i="1" s="1"/>
  <c r="N41" i="1"/>
  <c r="R40" i="1"/>
  <c r="AH51" i="1" s="1"/>
  <c r="Q40" i="1"/>
  <c r="AH42" i="1" s="1"/>
  <c r="P40" i="1"/>
  <c r="AH33" i="1" s="1"/>
  <c r="O40" i="1"/>
  <c r="N40" i="1"/>
  <c r="R39" i="1"/>
  <c r="AG51" i="1" s="1"/>
  <c r="P39" i="1"/>
  <c r="AG33" i="1" s="1"/>
  <c r="R35" i="1"/>
  <c r="AI50" i="1" s="1"/>
  <c r="Q35" i="1"/>
  <c r="AI41" i="1" s="1"/>
  <c r="P35" i="1"/>
  <c r="AI32" i="1" s="1"/>
  <c r="O35" i="1"/>
  <c r="AI23" i="1" s="1"/>
  <c r="N35" i="1"/>
  <c r="AI14" i="1" s="1"/>
  <c r="R34" i="1"/>
  <c r="AH50" i="1" s="1"/>
  <c r="Q34" i="1"/>
  <c r="AH41" i="1" s="1"/>
  <c r="P34" i="1"/>
  <c r="AH32" i="1" s="1"/>
  <c r="O34" i="1"/>
  <c r="N34" i="1"/>
  <c r="AH14" i="1" s="1"/>
  <c r="R33" i="1"/>
  <c r="Q33" i="1"/>
  <c r="AG41" i="1" s="1"/>
  <c r="P33" i="1"/>
  <c r="AG32" i="1" s="1"/>
  <c r="R29" i="1"/>
  <c r="AI49" i="1" s="1"/>
  <c r="Q29" i="1"/>
  <c r="AI40" i="1" s="1"/>
  <c r="P29" i="1"/>
  <c r="AI31" i="1" s="1"/>
  <c r="O29" i="1"/>
  <c r="AI22" i="1" s="1"/>
  <c r="N29" i="1"/>
  <c r="R28" i="1"/>
  <c r="AH49" i="1" s="1"/>
  <c r="Q28" i="1"/>
  <c r="AH40" i="1" s="1"/>
  <c r="P28" i="1"/>
  <c r="AH31" i="1" s="1"/>
  <c r="O28" i="1"/>
  <c r="AH22" i="1" s="1"/>
  <c r="N28" i="1"/>
  <c r="AH13" i="1" s="1"/>
  <c r="Q27" i="1"/>
  <c r="AG40" i="1" s="1"/>
  <c r="R27" i="1"/>
  <c r="AG49" i="1" s="1"/>
  <c r="P27" i="1"/>
  <c r="AG31" i="1" s="1"/>
  <c r="R23" i="1"/>
  <c r="AI48" i="1" s="1"/>
  <c r="Q23" i="1"/>
  <c r="AI39" i="1" s="1"/>
  <c r="P23" i="1"/>
  <c r="N23" i="1"/>
  <c r="R22" i="1"/>
  <c r="AH48" i="1" s="1"/>
  <c r="Q22" i="1"/>
  <c r="AH39" i="1" s="1"/>
  <c r="P22" i="1"/>
  <c r="O22" i="1"/>
  <c r="AH21" i="1" s="1"/>
  <c r="N22" i="1"/>
  <c r="R21" i="1"/>
  <c r="AG48" i="1" s="1"/>
  <c r="Q21" i="1"/>
  <c r="AG39" i="1" s="1"/>
  <c r="P21" i="1"/>
  <c r="AG30" i="1" s="1"/>
  <c r="R17" i="1"/>
  <c r="AI47" i="1" s="1"/>
  <c r="Q17" i="1"/>
  <c r="AI38" i="1" s="1"/>
  <c r="O17" i="1"/>
  <c r="AI20" i="1" s="1"/>
  <c r="N17" i="1"/>
  <c r="R16" i="1"/>
  <c r="AH47" i="1" s="1"/>
  <c r="Q16" i="1"/>
  <c r="AH38" i="1" s="1"/>
  <c r="P16" i="1"/>
  <c r="O16" i="1"/>
  <c r="AH20" i="1" s="1"/>
  <c r="N16" i="1"/>
  <c r="R15" i="1"/>
  <c r="AG47" i="1" s="1"/>
  <c r="Q15" i="1"/>
  <c r="AG38" i="1" s="1"/>
  <c r="P15" i="1"/>
  <c r="AG29" i="1" s="1"/>
  <c r="O39" i="1"/>
  <c r="AG24" i="1" s="1"/>
  <c r="O33" i="1"/>
  <c r="AG23" i="1" s="1"/>
  <c r="O27" i="1"/>
  <c r="AG22" i="1" s="1"/>
  <c r="O21" i="1"/>
  <c r="AG21" i="1" s="1"/>
  <c r="O15" i="1"/>
  <c r="AG20" i="1" s="1"/>
  <c r="N39" i="1"/>
  <c r="N27" i="1"/>
  <c r="AG13" i="1" s="1"/>
  <c r="N21" i="1"/>
  <c r="N15" i="1"/>
  <c r="R11" i="1"/>
  <c r="AI46" i="1" s="1"/>
  <c r="R10" i="1"/>
  <c r="AH46" i="1" s="1"/>
  <c r="R9" i="1"/>
  <c r="AG46" i="1" s="1"/>
  <c r="Q11" i="1"/>
  <c r="AI37" i="1" s="1"/>
  <c r="Q10" i="1"/>
  <c r="AH37" i="1" s="1"/>
  <c r="Q9" i="1"/>
  <c r="AG37" i="1" s="1"/>
  <c r="P11" i="1"/>
  <c r="AI28" i="1" s="1"/>
  <c r="P10" i="1"/>
  <c r="P9" i="1"/>
  <c r="AG28" i="1" s="1"/>
  <c r="O11" i="1"/>
  <c r="O10" i="1"/>
  <c r="AH19" i="1" s="1"/>
  <c r="O9" i="1"/>
  <c r="AG19" i="1" s="1"/>
  <c r="N11" i="1"/>
  <c r="N10" i="1"/>
  <c r="N9" i="1"/>
  <c r="AF56" i="5" l="1"/>
  <c r="AF59" i="5"/>
  <c r="AF60" i="5"/>
  <c r="AF38" i="5"/>
  <c r="AF40" i="5"/>
  <c r="AF41" i="5"/>
  <c r="AF42" i="5"/>
  <c r="AF55" i="5"/>
  <c r="AF12" i="5"/>
  <c r="AF24" i="5"/>
  <c r="AF57" i="5"/>
  <c r="AF22" i="5"/>
  <c r="AF28" i="5"/>
  <c r="AF30" i="5"/>
  <c r="AE32" i="2"/>
  <c r="AE29" i="2"/>
  <c r="AE31" i="2"/>
  <c r="AE33" i="2"/>
  <c r="AE40" i="2"/>
  <c r="AE15" i="2"/>
  <c r="AE39" i="2"/>
  <c r="AE28" i="2"/>
  <c r="AE30" i="2"/>
  <c r="AE38" i="2"/>
  <c r="AE41" i="2"/>
  <c r="AE42" i="2"/>
  <c r="AK46" i="1"/>
  <c r="AK31" i="1"/>
  <c r="AK32" i="1"/>
  <c r="AK48" i="1"/>
  <c r="AK42" i="1"/>
  <c r="AK47" i="1"/>
  <c r="AK37" i="1"/>
  <c r="AK38" i="1"/>
  <c r="AK39" i="1"/>
  <c r="AK40" i="1"/>
  <c r="AK41" i="1"/>
  <c r="AK33" i="1"/>
  <c r="AK49" i="1"/>
  <c r="AK20" i="1"/>
  <c r="AK22" i="1"/>
  <c r="AK51" i="1"/>
  <c r="AF42" i="2"/>
  <c r="AF30" i="2"/>
  <c r="AL32" i="1"/>
  <c r="AL47" i="1"/>
  <c r="AL46" i="1"/>
  <c r="AC21" i="1"/>
  <c r="AC10" i="1"/>
  <c r="V16" i="1"/>
  <c r="Z22" i="1"/>
  <c r="V34" i="1"/>
  <c r="Z40" i="1"/>
  <c r="V11" i="1"/>
  <c r="AG12" i="1"/>
  <c r="AC15" i="1"/>
  <c r="Z21" i="1"/>
  <c r="AC9" i="1"/>
  <c r="AC16" i="1"/>
  <c r="AC22" i="1"/>
  <c r="Z9" i="1"/>
  <c r="AG10" i="1"/>
  <c r="AC29" i="1"/>
  <c r="AC34" i="1"/>
  <c r="AC40" i="1"/>
  <c r="Z15" i="1"/>
  <c r="AG11" i="1"/>
  <c r="V22" i="1"/>
  <c r="AC39" i="1"/>
  <c r="Z39" i="1"/>
  <c r="AC33" i="1"/>
  <c r="AF38" i="2"/>
  <c r="AF37" i="2"/>
  <c r="AL51" i="1"/>
  <c r="U35" i="1"/>
  <c r="Z11" i="1"/>
  <c r="AL40" i="1"/>
  <c r="AL33" i="1"/>
  <c r="T23" i="1"/>
  <c r="AC17" i="1"/>
  <c r="W41" i="1"/>
  <c r="AC23" i="1"/>
  <c r="Z23" i="1"/>
  <c r="AG32" i="5"/>
  <c r="AG41" i="5"/>
  <c r="AG37" i="5"/>
  <c r="AG30" i="5"/>
  <c r="AG31" i="5"/>
  <c r="AG40" i="5"/>
  <c r="AB13" i="5"/>
  <c r="AG28" i="5"/>
  <c r="AG38" i="5"/>
  <c r="AG42" i="5"/>
  <c r="AG29" i="5"/>
  <c r="AG33" i="5"/>
  <c r="AG39" i="5"/>
  <c r="U9" i="5"/>
  <c r="AF39" i="2"/>
  <c r="AF28" i="2"/>
  <c r="X29" i="5"/>
  <c r="AF51" i="2"/>
  <c r="AL31" i="1"/>
  <c r="AL22" i="1"/>
  <c r="AL38" i="1"/>
  <c r="AL49" i="1"/>
  <c r="AL41" i="1"/>
  <c r="AL42" i="1"/>
  <c r="AL37" i="1"/>
  <c r="AL20" i="1"/>
  <c r="V9" i="1"/>
  <c r="AB11" i="1"/>
  <c r="Z28" i="1"/>
  <c r="AH23" i="1"/>
  <c r="AL23" i="1" s="1"/>
  <c r="U11" i="1"/>
  <c r="U40" i="1"/>
  <c r="V40" i="1"/>
  <c r="AA9" i="1"/>
  <c r="Z10" i="1"/>
  <c r="AB10" i="1"/>
  <c r="AA15" i="1"/>
  <c r="AA16" i="1"/>
  <c r="AA17" i="1"/>
  <c r="AA21" i="1"/>
  <c r="AA22" i="1"/>
  <c r="AA23" i="1"/>
  <c r="AA27" i="1"/>
  <c r="AA28" i="1"/>
  <c r="AA29" i="1"/>
  <c r="AA33" i="1"/>
  <c r="AA34" i="1"/>
  <c r="AA35" i="1"/>
  <c r="AA39" i="1"/>
  <c r="AA40" i="1"/>
  <c r="AA41" i="1"/>
  <c r="AH10" i="1"/>
  <c r="AH11" i="1"/>
  <c r="AH12" i="1"/>
  <c r="AG14" i="1"/>
  <c r="AK14" i="1" s="1"/>
  <c r="AH15" i="1"/>
  <c r="AH24" i="1"/>
  <c r="AI21" i="1"/>
  <c r="AK21" i="1" s="1"/>
  <c r="AH30" i="1"/>
  <c r="AI30" i="1"/>
  <c r="T10" i="1"/>
  <c r="V10" i="1"/>
  <c r="Z17" i="1"/>
  <c r="Z29" i="1"/>
  <c r="Z34" i="1"/>
  <c r="AI15" i="1"/>
  <c r="AH29" i="1"/>
  <c r="AK29" i="1" s="1"/>
  <c r="W9" i="1"/>
  <c r="W11" i="1"/>
  <c r="T9" i="1"/>
  <c r="U10" i="1"/>
  <c r="W10" i="1"/>
  <c r="T21" i="1"/>
  <c r="U33" i="1"/>
  <c r="V28" i="1"/>
  <c r="T29" i="1"/>
  <c r="T33" i="1"/>
  <c r="AB9" i="1"/>
  <c r="AA11" i="1"/>
  <c r="AC11" i="1"/>
  <c r="AB15" i="1"/>
  <c r="AB16" i="1"/>
  <c r="AB17" i="1"/>
  <c r="AB21" i="1"/>
  <c r="AB22" i="1"/>
  <c r="AB23" i="1"/>
  <c r="AB27" i="1"/>
  <c r="AB28" i="1"/>
  <c r="AB29" i="1"/>
  <c r="AD29" i="1" s="1"/>
  <c r="AB33" i="1"/>
  <c r="AB34" i="1"/>
  <c r="AB35" i="1"/>
  <c r="AB39" i="1"/>
  <c r="AB40" i="1"/>
  <c r="AB41" i="1"/>
  <c r="AI10" i="1"/>
  <c r="AI11" i="1"/>
  <c r="AI12" i="1"/>
  <c r="AG15" i="1"/>
  <c r="AI13" i="1"/>
  <c r="AK13" i="1" s="1"/>
  <c r="AI19" i="1"/>
  <c r="AK19" i="1" s="1"/>
  <c r="AH28" i="1"/>
  <c r="W27" i="1"/>
  <c r="Z16" i="1"/>
  <c r="Z27" i="1"/>
  <c r="Z33" i="1"/>
  <c r="Z35" i="1"/>
  <c r="Z41" i="1"/>
  <c r="U9" i="1"/>
  <c r="T11" i="1"/>
  <c r="U21" i="1"/>
  <c r="AA10" i="1"/>
  <c r="AC27" i="1"/>
  <c r="AC28" i="1"/>
  <c r="AC35" i="1"/>
  <c r="AC41" i="1"/>
  <c r="AG50" i="1"/>
  <c r="AF50" i="2"/>
  <c r="U28" i="2"/>
  <c r="V40" i="2"/>
  <c r="AF20" i="2"/>
  <c r="AF15" i="2"/>
  <c r="U16" i="2"/>
  <c r="AA14" i="2"/>
  <c r="AF47" i="2"/>
  <c r="AF21" i="2"/>
  <c r="T27" i="2"/>
  <c r="V35" i="5"/>
  <c r="AB14" i="5"/>
  <c r="AD14" i="5"/>
  <c r="AD20" i="5"/>
  <c r="AF20" i="5" s="1"/>
  <c r="AG24" i="5"/>
  <c r="AD10" i="5"/>
  <c r="V15" i="5"/>
  <c r="W17" i="5"/>
  <c r="X28" i="5"/>
  <c r="AG48" i="5"/>
  <c r="AD11" i="5"/>
  <c r="AG22" i="5"/>
  <c r="W27" i="5"/>
  <c r="AG46" i="5"/>
  <c r="AG12" i="5"/>
  <c r="AG51" i="5"/>
  <c r="U11" i="5"/>
  <c r="V16" i="5"/>
  <c r="AC19" i="5"/>
  <c r="W10" i="5"/>
  <c r="V10" i="5"/>
  <c r="X9" i="5"/>
  <c r="AD19" i="5"/>
  <c r="W11" i="5"/>
  <c r="V11" i="5"/>
  <c r="AG56" i="5"/>
  <c r="AG57" i="5"/>
  <c r="AG49" i="5"/>
  <c r="W33" i="5"/>
  <c r="AB23" i="5"/>
  <c r="V33" i="5"/>
  <c r="U33" i="5"/>
  <c r="W39" i="5"/>
  <c r="V39" i="5"/>
  <c r="U39" i="5"/>
  <c r="AB15" i="5"/>
  <c r="W40" i="5"/>
  <c r="V40" i="5"/>
  <c r="AC15" i="5"/>
  <c r="U40" i="5"/>
  <c r="W41" i="5"/>
  <c r="AD15" i="5"/>
  <c r="V41" i="5"/>
  <c r="U41" i="5"/>
  <c r="AG60" i="5"/>
  <c r="AG55" i="5"/>
  <c r="AG58" i="5"/>
  <c r="W28" i="5"/>
  <c r="V28" i="5"/>
  <c r="U28" i="5"/>
  <c r="AC13" i="5"/>
  <c r="W29" i="5"/>
  <c r="Y29" i="5" s="1"/>
  <c r="V29" i="5"/>
  <c r="AD13" i="5"/>
  <c r="U29" i="5"/>
  <c r="AG50" i="5"/>
  <c r="X39" i="5"/>
  <c r="X40" i="5"/>
  <c r="X41" i="5"/>
  <c r="W9" i="5"/>
  <c r="V9" i="5"/>
  <c r="AB10" i="5"/>
  <c r="AF10" i="5" s="1"/>
  <c r="U10" i="5"/>
  <c r="AB21" i="5"/>
  <c r="W21" i="5"/>
  <c r="V21" i="5"/>
  <c r="U21" i="5"/>
  <c r="W23" i="5"/>
  <c r="V23" i="5"/>
  <c r="U23" i="5"/>
  <c r="AG59" i="5"/>
  <c r="AC23" i="5"/>
  <c r="W34" i="5"/>
  <c r="V34" i="5"/>
  <c r="U34" i="5"/>
  <c r="AG47" i="5"/>
  <c r="AC21" i="5"/>
  <c r="W22" i="5"/>
  <c r="V22" i="5"/>
  <c r="U22" i="5"/>
  <c r="W15" i="5"/>
  <c r="W16" i="5"/>
  <c r="X17" i="5"/>
  <c r="X27" i="5"/>
  <c r="W35" i="5"/>
  <c r="X15" i="5"/>
  <c r="X16" i="5"/>
  <c r="U17" i="5"/>
  <c r="U27" i="5"/>
  <c r="X35" i="5"/>
  <c r="X10" i="5"/>
  <c r="X11" i="5"/>
  <c r="AC11" i="5"/>
  <c r="AF11" i="5" s="1"/>
  <c r="U15" i="5"/>
  <c r="U16" i="5"/>
  <c r="V17" i="5"/>
  <c r="X21" i="5"/>
  <c r="X22" i="5"/>
  <c r="X23" i="5"/>
  <c r="V27" i="5"/>
  <c r="X33" i="5"/>
  <c r="X34" i="5"/>
  <c r="U35" i="5"/>
  <c r="U15" i="2"/>
  <c r="U22" i="2"/>
  <c r="V33" i="2"/>
  <c r="U23" i="2"/>
  <c r="V35" i="2"/>
  <c r="AC14" i="2"/>
  <c r="U35" i="2"/>
  <c r="T35" i="2"/>
  <c r="V11" i="2"/>
  <c r="AC19" i="2"/>
  <c r="U11" i="2"/>
  <c r="T11" i="2"/>
  <c r="U21" i="2"/>
  <c r="AF49" i="2"/>
  <c r="U29" i="2"/>
  <c r="W35" i="2"/>
  <c r="V10" i="2"/>
  <c r="AB19" i="2"/>
  <c r="AE19" i="2" s="1"/>
  <c r="U10" i="2"/>
  <c r="V27" i="2"/>
  <c r="AA22" i="2"/>
  <c r="AE22" i="2" s="1"/>
  <c r="V17" i="2"/>
  <c r="AF48" i="2"/>
  <c r="V34" i="2"/>
  <c r="W9" i="2"/>
  <c r="T10" i="2"/>
  <c r="V9" i="2"/>
  <c r="AA10" i="2"/>
  <c r="AE10" i="2" s="1"/>
  <c r="T9" i="2"/>
  <c r="U9" i="2"/>
  <c r="V39" i="2"/>
  <c r="U41" i="2"/>
  <c r="V41" i="2"/>
  <c r="AC12" i="2"/>
  <c r="AB13" i="2"/>
  <c r="V15" i="2"/>
  <c r="V16" i="2"/>
  <c r="W17" i="2"/>
  <c r="V21" i="2"/>
  <c r="V22" i="2"/>
  <c r="V23" i="2"/>
  <c r="AA23" i="2"/>
  <c r="AE23" i="2" s="1"/>
  <c r="U27" i="2"/>
  <c r="V28" i="2"/>
  <c r="V29" i="2"/>
  <c r="W33" i="2"/>
  <c r="W34" i="2"/>
  <c r="W39" i="2"/>
  <c r="W40" i="2"/>
  <c r="W41" i="2"/>
  <c r="W15" i="2"/>
  <c r="W16" i="2"/>
  <c r="T17" i="2"/>
  <c r="W21" i="2"/>
  <c r="W22" i="2"/>
  <c r="W23" i="2"/>
  <c r="W28" i="2"/>
  <c r="AB46" i="2"/>
  <c r="W29" i="2"/>
  <c r="T33" i="2"/>
  <c r="T34" i="2"/>
  <c r="T39" i="2"/>
  <c r="T40" i="2"/>
  <c r="T41" i="2"/>
  <c r="W10" i="2"/>
  <c r="W11" i="2"/>
  <c r="AB11" i="2"/>
  <c r="AA12" i="2"/>
  <c r="AE12" i="2" s="1"/>
  <c r="T15" i="2"/>
  <c r="T16" i="2"/>
  <c r="U17" i="2"/>
  <c r="T21" i="2"/>
  <c r="T22" i="2"/>
  <c r="T23" i="2"/>
  <c r="AB24" i="2"/>
  <c r="W27" i="2"/>
  <c r="T28" i="2"/>
  <c r="T29" i="2"/>
  <c r="U33" i="2"/>
  <c r="U34" i="2"/>
  <c r="U39" i="2"/>
  <c r="U40" i="2"/>
  <c r="AL48" i="1"/>
  <c r="AL39" i="1"/>
  <c r="T41" i="1"/>
  <c r="W39" i="1"/>
  <c r="T35" i="1"/>
  <c r="W29" i="1"/>
  <c r="U28" i="1"/>
  <c r="T27" i="1"/>
  <c r="U23" i="1"/>
  <c r="W17" i="1"/>
  <c r="T17" i="1"/>
  <c r="T15" i="1"/>
  <c r="U15" i="1"/>
  <c r="T39" i="1"/>
  <c r="U39" i="1"/>
  <c r="U41" i="1"/>
  <c r="V39" i="1"/>
  <c r="T40" i="1"/>
  <c r="V41" i="1"/>
  <c r="W40" i="1"/>
  <c r="W34" i="1"/>
  <c r="V33" i="1"/>
  <c r="T34" i="1"/>
  <c r="V35" i="1"/>
  <c r="W33" i="1"/>
  <c r="W35" i="1"/>
  <c r="U34" i="1"/>
  <c r="V27" i="1"/>
  <c r="T28" i="1"/>
  <c r="V29" i="1"/>
  <c r="U27" i="1"/>
  <c r="W28" i="1"/>
  <c r="U29" i="1"/>
  <c r="W22" i="1"/>
  <c r="V21" i="1"/>
  <c r="T22" i="1"/>
  <c r="V23" i="1"/>
  <c r="W21" i="1"/>
  <c r="U22" i="1"/>
  <c r="W23" i="1"/>
  <c r="U17" i="1"/>
  <c r="V15" i="1"/>
  <c r="T16" i="1"/>
  <c r="V17" i="1"/>
  <c r="U16" i="1"/>
  <c r="W16" i="1"/>
  <c r="W15" i="1"/>
  <c r="AF14" i="5" l="1"/>
  <c r="AF13" i="5"/>
  <c r="AF15" i="5"/>
  <c r="AF19" i="5"/>
  <c r="AF23" i="5"/>
  <c r="AF21" i="5"/>
  <c r="AE14" i="2"/>
  <c r="X11" i="1"/>
  <c r="X27" i="1"/>
  <c r="AK15" i="1"/>
  <c r="AL50" i="1"/>
  <c r="AK50" i="1"/>
  <c r="AK30" i="1"/>
  <c r="AK23" i="1"/>
  <c r="AK11" i="1"/>
  <c r="AK12" i="1"/>
  <c r="AF46" i="2"/>
  <c r="AE46" i="2"/>
  <c r="AF24" i="2"/>
  <c r="AE24" i="2"/>
  <c r="AF13" i="2"/>
  <c r="AE13" i="2"/>
  <c r="AF11" i="2"/>
  <c r="AE11" i="2"/>
  <c r="AL28" i="1"/>
  <c r="AK28" i="1"/>
  <c r="AL24" i="1"/>
  <c r="AK24" i="1"/>
  <c r="AL10" i="1"/>
  <c r="AK10" i="1"/>
  <c r="AD10" i="1"/>
  <c r="AD22" i="1"/>
  <c r="AD15" i="1"/>
  <c r="X41" i="1"/>
  <c r="AD21" i="1"/>
  <c r="X16" i="1"/>
  <c r="AD17" i="1"/>
  <c r="AL30" i="1"/>
  <c r="AD33" i="1"/>
  <c r="AD16" i="1"/>
  <c r="AD9" i="1"/>
  <c r="X22" i="1"/>
  <c r="X34" i="1"/>
  <c r="AD34" i="1"/>
  <c r="X40" i="1"/>
  <c r="X28" i="1"/>
  <c r="AD40" i="1"/>
  <c r="AD27" i="1"/>
  <c r="AD39" i="1"/>
  <c r="AL29" i="1"/>
  <c r="AD11" i="1"/>
  <c r="X29" i="1"/>
  <c r="AD23" i="1"/>
  <c r="AL21" i="1"/>
  <c r="AL19" i="1"/>
  <c r="AL13" i="1"/>
  <c r="AL12" i="1"/>
  <c r="AL11" i="1"/>
  <c r="X17" i="1"/>
  <c r="AG14" i="5"/>
  <c r="AG19" i="5"/>
  <c r="Y27" i="5"/>
  <c r="Y28" i="5"/>
  <c r="AF19" i="2"/>
  <c r="X40" i="2"/>
  <c r="X33" i="2"/>
  <c r="AL15" i="1"/>
  <c r="X10" i="1"/>
  <c r="AD41" i="1"/>
  <c r="AL14" i="1"/>
  <c r="X9" i="1"/>
  <c r="X39" i="1"/>
  <c r="AD35" i="1"/>
  <c r="AD28" i="1"/>
  <c r="X9" i="2"/>
  <c r="AF14" i="2"/>
  <c r="AG11" i="5"/>
  <c r="AG20" i="5"/>
  <c r="Y17" i="5"/>
  <c r="Y23" i="5"/>
  <c r="Y41" i="5"/>
  <c r="AG21" i="5"/>
  <c r="Y16" i="5"/>
  <c r="Y22" i="5"/>
  <c r="AG10" i="5"/>
  <c r="AG23" i="5"/>
  <c r="Y11" i="5"/>
  <c r="Y39" i="5"/>
  <c r="AG13" i="5"/>
  <c r="Y34" i="5"/>
  <c r="Y21" i="5"/>
  <c r="Y33" i="5"/>
  <c r="Y35" i="5"/>
  <c r="Y15" i="5"/>
  <c r="Y9" i="5"/>
  <c r="Y40" i="5"/>
  <c r="AG15" i="5"/>
  <c r="Y10" i="5"/>
  <c r="X23" i="2"/>
  <c r="X21" i="2"/>
  <c r="X16" i="2"/>
  <c r="AF12" i="2"/>
  <c r="X27" i="2"/>
  <c r="X11" i="2"/>
  <c r="X29" i="2"/>
  <c r="X28" i="2"/>
  <c r="AF23" i="2"/>
  <c r="X22" i="2"/>
  <c r="X15" i="2"/>
  <c r="X10" i="2"/>
  <c r="AF22" i="2"/>
  <c r="X41" i="2"/>
  <c r="X39" i="2"/>
  <c r="AF10" i="2"/>
  <c r="X34" i="2"/>
  <c r="X17" i="2"/>
  <c r="X35" i="2"/>
  <c r="X35" i="1"/>
  <c r="X21" i="1"/>
  <c r="X33" i="1"/>
  <c r="X23" i="1"/>
  <c r="X15" i="1"/>
</calcChain>
</file>

<file path=xl/sharedStrings.xml><?xml version="1.0" encoding="utf-8"?>
<sst xmlns="http://schemas.openxmlformats.org/spreadsheetml/2006/main" count="947" uniqueCount="61">
  <si>
    <t>Cost of Service Rulemakig Scenario Results</t>
  </si>
  <si>
    <t>Electric</t>
  </si>
  <si>
    <t>Scenario 1:</t>
  </si>
  <si>
    <t>Avista</t>
  </si>
  <si>
    <t>PSE</t>
  </si>
  <si>
    <t>Pac</t>
  </si>
  <si>
    <t>Average and Excess</t>
  </si>
  <si>
    <t>Residential</t>
  </si>
  <si>
    <t>General Service</t>
  </si>
  <si>
    <t>Large General Service</t>
  </si>
  <si>
    <t>Extra Large General Service</t>
  </si>
  <si>
    <t>Pumping Service</t>
  </si>
  <si>
    <t>Street Lights</t>
  </si>
  <si>
    <t>Parity</t>
  </si>
  <si>
    <t>Fixed Ratio</t>
  </si>
  <si>
    <t>Generation Classification</t>
  </si>
  <si>
    <t>Parity Ratio Comparisons</t>
  </si>
  <si>
    <t>Scenario 1</t>
  </si>
  <si>
    <t>Scenario 2</t>
  </si>
  <si>
    <t>Scenario 3</t>
  </si>
  <si>
    <t>Scenario 4</t>
  </si>
  <si>
    <t>Scenario 5</t>
  </si>
  <si>
    <t>PAC</t>
  </si>
  <si>
    <t>Scenario 2:</t>
  </si>
  <si>
    <t>Scenario 3:</t>
  </si>
  <si>
    <t>Scenario 4:</t>
  </si>
  <si>
    <t>Scenario 5:</t>
  </si>
  <si>
    <t>Mean</t>
  </si>
  <si>
    <t>Median</t>
  </si>
  <si>
    <t>Range</t>
  </si>
  <si>
    <t>Max</t>
  </si>
  <si>
    <t>Min</t>
  </si>
  <si>
    <t>With Scenario 4</t>
  </si>
  <si>
    <t>Without Scenario 4</t>
  </si>
  <si>
    <t>Intra-Company Comparison</t>
  </si>
  <si>
    <t>Inter-Company Comparison</t>
  </si>
  <si>
    <t>Extra Large Gneral Service</t>
  </si>
  <si>
    <t>Average</t>
  </si>
  <si>
    <t>Generation Allocation</t>
  </si>
  <si>
    <t>Top 100/100 Seasonal Sales</t>
  </si>
  <si>
    <t>Load Net of Renewable Generation</t>
  </si>
  <si>
    <t>12 CP Peak Method</t>
  </si>
  <si>
    <t>Demand 1 CP</t>
  </si>
  <si>
    <t>Demand 12 CP</t>
  </si>
  <si>
    <t>Demand Top Summer/Top Winter</t>
  </si>
  <si>
    <t>Scenario 2A</t>
  </si>
  <si>
    <t>Scenario 2B</t>
  </si>
  <si>
    <t>Scenario 2C</t>
  </si>
  <si>
    <t>Scenario 2A:</t>
  </si>
  <si>
    <t>Scenario 2B:</t>
  </si>
  <si>
    <t>Scenario 2C:</t>
  </si>
  <si>
    <t>Dedicated Facilities</t>
  </si>
  <si>
    <t>FERC Method</t>
  </si>
  <si>
    <t>Renewable Future Peak Credit</t>
  </si>
  <si>
    <t>Thermal Peak Credit</t>
  </si>
  <si>
    <t>Renewable Future Peak Credit with NPC Allocated on Energy</t>
  </si>
  <si>
    <t>Transportation Allocation</t>
  </si>
  <si>
    <t>Primary Voltage</t>
  </si>
  <si>
    <t>Campus</t>
  </si>
  <si>
    <t>High Voltage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</si>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</sst>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0" fillId="0" borderId="1" xfId="0" applyBorder="1"/>
    <xf numFmtId="0" fontId="1" fillId="0" borderId="0" xfId="0" applyFont="1" applyBorder="1"/>
    <xf numFmtId="0" fontId="0" fillId="2" borderId="0" xfId="0" applyFill="1"/>
    <xf numFmtId="2" fontId="0" fillId="0" borderId="0" xfId="0" applyNumberFormat="1"/>
    <xf numFmtId="0" fontId="0" fillId="0" borderId="0" xfId="0" applyNumberFormat="1"/>
    <xf numFmtId="0" fontId="3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Border="1" applyAlignment="1"/>
    <xf numFmtId="0" fontId="0" fillId="0" borderId="0" xfId="0" applyFill="1"/>
    <xf numFmtId="0" fontId="7" fillId="0" borderId="0" xfId="0" applyFont="1"/>
    <xf numFmtId="0" fontId="0" fillId="0" borderId="1" xfId="0" applyFill="1" applyBorder="1"/>
    <xf numFmtId="2" fontId="0" fillId="0" borderId="0" xfId="0" applyNumberFormat="1" applyFill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401D06"/>
      <color rgb="FF08141E"/>
      <color rgb="FF1535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  <a:r>
              <a:rPr lang="en-US" baseline="0"/>
              <a:t> Parity Ratio Comparison</a:t>
            </a:r>
            <a:br>
              <a:rPr lang="en-US" baseline="0"/>
            </a:br>
            <a:r>
              <a:rPr lang="en-US" baseline="0"/>
              <a:t>Generation Classification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'Gen Classification'!$M$9</c:f>
              <c:strCache>
                <c:ptCount val="1"/>
                <c:pt idx="0">
                  <c:v>Avista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'Gen Classification'!$N$8:$R$8</c:f>
              <c:strCache>
                <c:ptCount val="5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  <c:pt idx="3">
                  <c:v>Scenario 4</c:v>
                </c:pt>
                <c:pt idx="4">
                  <c:v>Scenario 5</c:v>
                </c:pt>
              </c:strCache>
            </c:strRef>
          </c:cat>
          <c:val>
            <c:numRef>
              <c:f>'Gen Classification'!$N$9:$R$9</c:f>
              <c:numCache>
                <c:formatCode>0.00</c:formatCode>
                <c:ptCount val="5"/>
                <c:pt idx="0">
                  <c:v>0.86</c:v>
                </c:pt>
                <c:pt idx="1">
                  <c:v>0.88</c:v>
                </c:pt>
                <c:pt idx="2">
                  <c:v>0.83</c:v>
                </c:pt>
                <c:pt idx="3">
                  <c:v>0.87</c:v>
                </c:pt>
                <c:pt idx="4">
                  <c:v>0.85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'Gen Classification'!$M$10</c:f>
              <c:strCache>
                <c:ptCount val="1"/>
                <c:pt idx="0">
                  <c:v>PSE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'Gen Classification'!$N$10:$R$10</c:f>
              <c:numCache>
                <c:formatCode>0.00</c:formatCode>
                <c:ptCount val="5"/>
                <c:pt idx="0">
                  <c:v>0.92</c:v>
                </c:pt>
                <c:pt idx="1">
                  <c:v>0.95</c:v>
                </c:pt>
                <c:pt idx="2">
                  <c:v>0.92</c:v>
                </c:pt>
                <c:pt idx="3">
                  <c:v>0.97</c:v>
                </c:pt>
                <c:pt idx="4">
                  <c:v>0.95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"/>
          <c:order val="2"/>
          <c:tx>
            <c:strRef>
              <c:f>'Gen Classification'!$M$11</c:f>
              <c:strCache>
                <c:ptCount val="1"/>
                <c:pt idx="0">
                  <c:v>PAC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'Gen Classification'!$N$11:$R$11</c:f>
              <c:numCache>
                <c:formatCode>0.00</c:formatCode>
                <c:ptCount val="5"/>
                <c:pt idx="0">
                  <c:v>0.9</c:v>
                </c:pt>
                <c:pt idx="1">
                  <c:v>0.94</c:v>
                </c:pt>
                <c:pt idx="2">
                  <c:v>0.84</c:v>
                </c:pt>
                <c:pt idx="3">
                  <c:v>0.92</c:v>
                </c:pt>
                <c:pt idx="4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856536"/>
        <c:axId val="467855752"/>
        <c:extLst/>
      </c:lineChart>
      <c:catAx>
        <c:axId val="467856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Scenario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855752"/>
        <c:crosses val="autoZero"/>
        <c:auto val="1"/>
        <c:lblAlgn val="ctr"/>
        <c:lblOffset val="100"/>
        <c:noMultiLvlLbl val="0"/>
      </c:catAx>
      <c:valAx>
        <c:axId val="467855752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85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Generation</a:t>
            </a:r>
            <a:r>
              <a:rPr lang="en-US" baseline="0"/>
              <a:t> Allocation</a:t>
            </a:r>
            <a:br>
              <a:rPr lang="en-US" baseline="0"/>
            </a:br>
            <a:r>
              <a:rPr lang="en-US" baseline="0"/>
              <a:t>PSE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Scenario 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'Transmission Allocation'!$AA$10:$AA$15</c15:sqref>
                  </c15:fullRef>
                </c:ext>
              </c:extLst>
              <c:f>('Transmission Allocation'!$AA$10:$AA$13,'Transmission Allocation'!$AA$15)</c:f>
              <c:strCache>
                <c:ptCount val="5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Street Lights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'Gen Allocation'!$AB$10:$AB$15</c15:sqref>
                  </c15:fullRef>
                </c:ext>
              </c:extLst>
              <c:f>('Gen Allocation'!$AB$10:$AB$13,'Gen Allocation'!$AB$15)</c:f>
              <c:numCache>
                <c:formatCode>0.00</c:formatCode>
                <c:ptCount val="5"/>
                <c:pt idx="0">
                  <c:v>0.95</c:v>
                </c:pt>
                <c:pt idx="1">
                  <c:v>1.08</c:v>
                </c:pt>
                <c:pt idx="2">
                  <c:v>1.07</c:v>
                </c:pt>
                <c:pt idx="3">
                  <c:v>1.08</c:v>
                </c:pt>
                <c:pt idx="4">
                  <c:v>1.03</c:v>
                </c:pt>
              </c:numCache>
            </c:numRef>
          </c:val>
          <c:smooth val="0"/>
        </c:ser>
        <c:ser>
          <c:idx val="0"/>
          <c:order val="1"/>
          <c:tx>
            <c:v>Scenario 2A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'Transmission Allocation'!$AA$10:$AA$15</c15:sqref>
                  </c15:fullRef>
                </c:ext>
              </c:extLst>
              <c:f>('Transmission Allocation'!$AA$10:$AA$13,'Transmission Allocation'!$AA$15)</c:f>
              <c:strCache>
                <c:ptCount val="5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Street Lights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'Gen Allocation'!$AB$19:$AB$24</c15:sqref>
                  </c15:fullRef>
                </c:ext>
              </c:extLst>
              <c:f>('Gen Allocation'!$AB$19:$AB$22,'Gen Allocation'!$AB$24)</c:f>
              <c:numCache>
                <c:formatCode>0.00</c:formatCode>
                <c:ptCount val="5"/>
                <c:pt idx="0">
                  <c:v>0.95</c:v>
                </c:pt>
                <c:pt idx="1">
                  <c:v>1.07</c:v>
                </c:pt>
                <c:pt idx="2">
                  <c:v>1.04</c:v>
                </c:pt>
                <c:pt idx="3">
                  <c:v>1.1000000000000001</c:v>
                </c:pt>
                <c:pt idx="4">
                  <c:v>1.02</c:v>
                </c:pt>
              </c:numCache>
            </c:numRef>
          </c:val>
          <c:smooth val="0"/>
        </c:ser>
        <c:ser>
          <c:idx val="2"/>
          <c:order val="2"/>
          <c:tx>
            <c:v>Scenario 2B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Residential</c:v>
              </c:pt>
              <c:pt idx="1">
                <c:v>General Service</c:v>
              </c:pt>
              <c:pt idx="2">
                <c:v>Large General Service</c:v>
              </c:pt>
              <c:pt idx="3">
                <c:v>Extra Large Gneral Service</c:v>
              </c:pt>
              <c:pt idx="4">
                <c:v>Street Lights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'Gen Allocation'!$AB$28:$AB$33</c15:sqref>
                  </c15:fullRef>
                </c:ext>
              </c:extLst>
              <c:f>('Gen Allocation'!$AB$28:$AB$31,'Gen Allocation'!$AB$33)</c:f>
              <c:numCache>
                <c:formatCode>0.00</c:formatCode>
                <c:ptCount val="5"/>
                <c:pt idx="0">
                  <c:v>0.96</c:v>
                </c:pt>
                <c:pt idx="1">
                  <c:v>1.0900000000000001</c:v>
                </c:pt>
                <c:pt idx="2">
                  <c:v>1.05</c:v>
                </c:pt>
                <c:pt idx="3">
                  <c:v>1.05</c:v>
                </c:pt>
                <c:pt idx="4">
                  <c:v>1.01</c:v>
                </c:pt>
              </c:numCache>
            </c:numRef>
          </c:val>
          <c:smooth val="0"/>
        </c:ser>
        <c:ser>
          <c:idx val="3"/>
          <c:order val="3"/>
          <c:tx>
            <c:v>Scenario 2C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Residential</c:v>
              </c:pt>
              <c:pt idx="1">
                <c:v>General Service</c:v>
              </c:pt>
              <c:pt idx="2">
                <c:v>Large General Service</c:v>
              </c:pt>
              <c:pt idx="3">
                <c:v>Extra Large Gneral Service</c:v>
              </c:pt>
              <c:pt idx="4">
                <c:v>Street Lights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'Gen Allocation'!$AB$37:$AB$42</c15:sqref>
                  </c15:fullRef>
                </c:ext>
              </c:extLst>
              <c:f>('Gen Allocation'!$AB$37:$AB$40,'Gen Allocation'!$AB$42)</c:f>
              <c:numCache>
                <c:formatCode>0.00</c:formatCode>
                <c:ptCount val="5"/>
                <c:pt idx="0">
                  <c:v>0.97</c:v>
                </c:pt>
                <c:pt idx="1">
                  <c:v>1.04</c:v>
                </c:pt>
                <c:pt idx="2">
                  <c:v>1.02</c:v>
                </c:pt>
                <c:pt idx="3">
                  <c:v>1.06</c:v>
                </c:pt>
                <c:pt idx="4">
                  <c:v>1.06</c:v>
                </c:pt>
              </c:numCache>
            </c:numRef>
          </c:val>
          <c:smooth val="0"/>
        </c:ser>
        <c:ser>
          <c:idx val="4"/>
          <c:order val="4"/>
          <c:tx>
            <c:v>Scenario 3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Residential</c:v>
              </c:pt>
              <c:pt idx="1">
                <c:v>General Service</c:v>
              </c:pt>
              <c:pt idx="2">
                <c:v>Large General Service</c:v>
              </c:pt>
              <c:pt idx="3">
                <c:v>Extra Large Gneral Service</c:v>
              </c:pt>
              <c:pt idx="4">
                <c:v>Street Lights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'Gen Allocation'!$AB$46:$AB$51</c15:sqref>
                  </c15:fullRef>
                </c:ext>
              </c:extLst>
              <c:f>('Gen Allocation'!$AB$46:$AB$49,'Gen Allocation'!$AB$51)</c:f>
              <c:numCache>
                <c:formatCode>0.00</c:formatCode>
                <c:ptCount val="5"/>
                <c:pt idx="0">
                  <c:v>0.96</c:v>
                </c:pt>
                <c:pt idx="1">
                  <c:v>1.0900000000000001</c:v>
                </c:pt>
                <c:pt idx="2">
                  <c:v>1.05</c:v>
                </c:pt>
                <c:pt idx="3">
                  <c:v>1.05</c:v>
                </c:pt>
                <c:pt idx="4">
                  <c:v>1.01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494704"/>
        <c:axId val="473682072"/>
      </c:lineChart>
      <c:catAx>
        <c:axId val="472494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82072"/>
        <c:crosses val="autoZero"/>
        <c:auto val="1"/>
        <c:lblAlgn val="ctr"/>
        <c:lblOffset val="100"/>
        <c:noMultiLvlLbl val="0"/>
      </c:catAx>
      <c:valAx>
        <c:axId val="473682072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9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  <a:r>
              <a:rPr lang="en-US" baseline="0"/>
              <a:t> Parity Ratio Comparison</a:t>
            </a:r>
            <a:br>
              <a:rPr lang="en-US" baseline="0"/>
            </a:br>
            <a:r>
              <a:rPr lang="en-US" baseline="0"/>
              <a:t>Transmission Allocation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'Gen Classification'!$M$9</c:f>
              <c:strCache>
                <c:ptCount val="1"/>
                <c:pt idx="0">
                  <c:v>Avista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'Gen Classification'!$N$8:$R$8</c15:sqref>
                  </c15:fullRef>
                </c:ext>
              </c:extLst>
              <c:f>'Gen Classification'!$N$8:$Q$8</c:f>
              <c:strCache>
                <c:ptCount val="4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  <c:pt idx="3">
                  <c:v>Scenario 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'Transmission Allocation'!$N$9:$S$9</c15:sqref>
                  </c15:fullRef>
                </c:ext>
              </c:extLst>
              <c:f>('Transmission Allocation'!$N$9:$Q$9,'Transmission Allocation'!$S$9)</c:f>
              <c:numCache>
                <c:formatCode>0.00</c:formatCode>
                <c:ptCount val="5"/>
                <c:pt idx="0">
                  <c:v>0.87</c:v>
                </c:pt>
                <c:pt idx="1">
                  <c:v>0.85</c:v>
                </c:pt>
                <c:pt idx="2">
                  <c:v>0.86</c:v>
                </c:pt>
                <c:pt idx="3" formatCode="General">
                  <c:v>0.85</c:v>
                </c:pt>
                <c:pt idx="4">
                  <c:v>0.86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'Gen Classification'!$M$10</c:f>
              <c:strCache>
                <c:ptCount val="1"/>
                <c:pt idx="0">
                  <c:v>PSE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Scenario 1</c:v>
              </c:pt>
              <c:pt idx="1">
                <c:v>Scenario 2</c:v>
              </c:pt>
              <c:pt idx="2">
                <c:v>Scenario 3</c:v>
              </c:pt>
              <c:pt idx="3">
                <c:v>Scenario 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'Transmission Allocation'!$N$10:$S$10</c15:sqref>
                  </c15:fullRef>
                </c:ext>
              </c:extLst>
              <c:f>('Transmission Allocation'!$N$10:$Q$10,'Transmission Allocation'!$S$10)</c:f>
              <c:numCache>
                <c:formatCode>0.00</c:formatCode>
                <c:ptCount val="5"/>
                <c:pt idx="0">
                  <c:v>0.95</c:v>
                </c:pt>
                <c:pt idx="1">
                  <c:v>0.95</c:v>
                </c:pt>
                <c:pt idx="2">
                  <c:v>0.96</c:v>
                </c:pt>
                <c:pt idx="3" formatCode="General">
                  <c:v>0.97</c:v>
                </c:pt>
                <c:pt idx="4">
                  <c:v>0.96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'Gen Classification'!$M$11</c:f>
              <c:strCache>
                <c:ptCount val="1"/>
                <c:pt idx="0">
                  <c:v>PAC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Scenario 1</c:v>
              </c:pt>
              <c:pt idx="1">
                <c:v>Scenario 2</c:v>
              </c:pt>
              <c:pt idx="2">
                <c:v>Scenario 3</c:v>
              </c:pt>
              <c:pt idx="3">
                <c:v>Scenario 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'Transmission Allocation'!$N$11:$S$11</c15:sqref>
                  </c15:fullRef>
                </c:ext>
              </c:extLst>
              <c:f>('Transmission Allocation'!$N$11:$Q$11,'Transmission Allocation'!$S$11)</c:f>
              <c:numCache>
                <c:formatCode>0.00</c:formatCode>
                <c:ptCount val="5"/>
                <c:pt idx="0">
                  <c:v>0.94</c:v>
                </c:pt>
                <c:pt idx="1">
                  <c:v>0.86</c:v>
                </c:pt>
                <c:pt idx="2">
                  <c:v>0.95</c:v>
                </c:pt>
                <c:pt idx="3" formatCode="General">
                  <c:v>0.92</c:v>
                </c:pt>
                <c:pt idx="4">
                  <c:v>0.92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678936"/>
        <c:axId val="473679328"/>
        <c:extLst/>
      </c:lineChart>
      <c:catAx>
        <c:axId val="473678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Scenario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79328"/>
        <c:crosses val="autoZero"/>
        <c:auto val="1"/>
        <c:lblAlgn val="ctr"/>
        <c:lblOffset val="100"/>
        <c:noMultiLvlLbl val="0"/>
      </c:catAx>
      <c:valAx>
        <c:axId val="473679328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78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  <a:r>
              <a:rPr lang="en-US" baseline="0"/>
              <a:t> of Parity Results</a:t>
            </a:r>
            <a:br>
              <a:rPr lang="en-US" baseline="0"/>
            </a:br>
            <a:r>
              <a:rPr lang="en-US" baseline="0"/>
              <a:t>Transmission Allocation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Avista1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'Transmission Allocation'!$AB$10:$AB$15</c:f>
              <c:numCache>
                <c:formatCode>0.00</c:formatCode>
                <c:ptCount val="6"/>
                <c:pt idx="0">
                  <c:v>0.87</c:v>
                </c:pt>
                <c:pt idx="1">
                  <c:v>1.28</c:v>
                </c:pt>
                <c:pt idx="2">
                  <c:v>1.1299999999999999</c:v>
                </c:pt>
                <c:pt idx="3">
                  <c:v>1.03</c:v>
                </c:pt>
                <c:pt idx="4">
                  <c:v>0.94</c:v>
                </c:pt>
                <c:pt idx="5">
                  <c:v>0.84</c:v>
                </c:pt>
              </c:numCache>
            </c:numRef>
          </c:val>
        </c:ser>
        <c:ser>
          <c:idx val="1"/>
          <c:order val="1"/>
          <c:tx>
            <c:v>PSE1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  <c:extLst xmlns:c15="http://schemas.microsoft.com/office/drawing/2012/chart"/>
            </c:strRef>
          </c:cat>
          <c:val>
            <c:numRef>
              <c:f>'Transmission Allocation'!$AC$10:$AC$15</c:f>
              <c:numCache>
                <c:formatCode>0.00</c:formatCode>
                <c:ptCount val="6"/>
                <c:pt idx="0">
                  <c:v>0.95</c:v>
                </c:pt>
                <c:pt idx="1">
                  <c:v>1.08</c:v>
                </c:pt>
                <c:pt idx="2">
                  <c:v>1.07</c:v>
                </c:pt>
                <c:pt idx="3">
                  <c:v>1.08</c:v>
                </c:pt>
                <c:pt idx="4">
                  <c:v>0</c:v>
                </c:pt>
                <c:pt idx="5">
                  <c:v>1.03</c:v>
                </c:pt>
              </c:numCache>
              <c:extLst xmlns:c15="http://schemas.microsoft.com/office/drawing/2012/chart"/>
            </c:numRef>
          </c:val>
        </c:ser>
        <c:ser>
          <c:idx val="2"/>
          <c:order val="2"/>
          <c:tx>
            <c:v>Pac1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'Transmission Allocation'!$AD$10:$AD$15</c:f>
              <c:numCache>
                <c:formatCode>0.00</c:formatCode>
                <c:ptCount val="6"/>
                <c:pt idx="0">
                  <c:v>0.94</c:v>
                </c:pt>
                <c:pt idx="1">
                  <c:v>1.1100000000000001</c:v>
                </c:pt>
                <c:pt idx="2">
                  <c:v>1.05</c:v>
                </c:pt>
                <c:pt idx="3">
                  <c:v>1.02</c:v>
                </c:pt>
                <c:pt idx="4">
                  <c:v>1.1000000000000001</c:v>
                </c:pt>
                <c:pt idx="5">
                  <c:v>1.1299999999999999</c:v>
                </c:pt>
              </c:numCache>
            </c:numRef>
          </c:val>
        </c:ser>
        <c:ser>
          <c:idx val="3"/>
          <c:order val="3"/>
          <c:tx>
            <c:v>Avista2A</c:v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'Transmission Allocation'!$AB$19:$AB$24</c:f>
              <c:numCache>
                <c:formatCode>0.00</c:formatCode>
                <c:ptCount val="6"/>
                <c:pt idx="0">
                  <c:v>0.85</c:v>
                </c:pt>
                <c:pt idx="1">
                  <c:v>1.36</c:v>
                </c:pt>
                <c:pt idx="2">
                  <c:v>1.1599999999999999</c:v>
                </c:pt>
                <c:pt idx="3">
                  <c:v>1.03</c:v>
                </c:pt>
                <c:pt idx="4">
                  <c:v>0.97</c:v>
                </c:pt>
                <c:pt idx="5">
                  <c:v>0.86</c:v>
                </c:pt>
              </c:numCache>
            </c:numRef>
          </c:val>
        </c:ser>
        <c:ser>
          <c:idx val="4"/>
          <c:order val="4"/>
          <c:tx>
            <c:v>PSE2A</c:v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  <c:extLst xmlns:c15="http://schemas.microsoft.com/office/drawing/2012/chart"/>
            </c:strRef>
          </c:cat>
          <c:val>
            <c:numRef>
              <c:f>'Transmission Allocation'!$AC$19:$AC$24</c:f>
              <c:numCache>
                <c:formatCode>0.00</c:formatCode>
                <c:ptCount val="6"/>
                <c:pt idx="0">
                  <c:v>0.95</c:v>
                </c:pt>
                <c:pt idx="1">
                  <c:v>1.07</c:v>
                </c:pt>
                <c:pt idx="2">
                  <c:v>1.04</c:v>
                </c:pt>
                <c:pt idx="3">
                  <c:v>1.1000000000000001</c:v>
                </c:pt>
                <c:pt idx="4">
                  <c:v>0</c:v>
                </c:pt>
                <c:pt idx="5">
                  <c:v>1.02</c:v>
                </c:pt>
              </c:numCache>
              <c:extLst xmlns:c15="http://schemas.microsoft.com/office/drawing/2012/chart"/>
            </c:numRef>
          </c:val>
        </c:ser>
        <c:ser>
          <c:idx val="5"/>
          <c:order val="5"/>
          <c:tx>
            <c:v>Pac2A</c:v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'Transmission Allocation'!$AD$19:$AD$24</c:f>
              <c:numCache>
                <c:formatCode>0.00</c:formatCode>
                <c:ptCount val="6"/>
                <c:pt idx="0">
                  <c:v>0.86</c:v>
                </c:pt>
                <c:pt idx="1">
                  <c:v>1.22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1.59</c:v>
                </c:pt>
                <c:pt idx="5">
                  <c:v>1.06</c:v>
                </c:pt>
              </c:numCache>
            </c:numRef>
          </c:val>
        </c:ser>
        <c:ser>
          <c:idx val="6"/>
          <c:order val="6"/>
          <c:tx>
            <c:v>Avista2B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'Transmission Allocation'!$AB$28:$AB$33</c:f>
              <c:numCache>
                <c:formatCode>0.00</c:formatCode>
                <c:ptCount val="6"/>
                <c:pt idx="0">
                  <c:v>0.86</c:v>
                </c:pt>
                <c:pt idx="1">
                  <c:v>1.33</c:v>
                </c:pt>
                <c:pt idx="2">
                  <c:v>1.1599999999999999</c:v>
                </c:pt>
                <c:pt idx="3">
                  <c:v>1</c:v>
                </c:pt>
                <c:pt idx="4">
                  <c:v>0.96</c:v>
                </c:pt>
                <c:pt idx="5">
                  <c:v>0.83</c:v>
                </c:pt>
              </c:numCache>
            </c:numRef>
          </c:val>
        </c:ser>
        <c:ser>
          <c:idx val="7"/>
          <c:order val="7"/>
          <c:tx>
            <c:v>PSE2B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'Transmission Allocation'!$AC$28:$AC$33</c:f>
              <c:numCache>
                <c:formatCode>0.00</c:formatCode>
                <c:ptCount val="6"/>
                <c:pt idx="0">
                  <c:v>0.96</c:v>
                </c:pt>
                <c:pt idx="1">
                  <c:v>1.0900000000000001</c:v>
                </c:pt>
                <c:pt idx="2">
                  <c:v>1.05</c:v>
                </c:pt>
                <c:pt idx="3">
                  <c:v>1.05</c:v>
                </c:pt>
                <c:pt idx="4">
                  <c:v>0</c:v>
                </c:pt>
                <c:pt idx="5">
                  <c:v>1.02</c:v>
                </c:pt>
              </c:numCache>
              <c:extLst xmlns:c15="http://schemas.microsoft.com/office/drawing/2012/chart"/>
            </c:numRef>
          </c:val>
        </c:ser>
        <c:ser>
          <c:idx val="8"/>
          <c:order val="8"/>
          <c:tx>
            <c:v>Pac2B</c:v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'Transmission Allocation'!$AD$28:$AD$33</c:f>
              <c:numCache>
                <c:formatCode>0.00</c:formatCode>
                <c:ptCount val="6"/>
                <c:pt idx="0">
                  <c:v>0.95</c:v>
                </c:pt>
                <c:pt idx="1">
                  <c:v>1.1399999999999999</c:v>
                </c:pt>
                <c:pt idx="2">
                  <c:v>1.03</c:v>
                </c:pt>
                <c:pt idx="3">
                  <c:v>0.99</c:v>
                </c:pt>
                <c:pt idx="4">
                  <c:v>1.0900000000000001</c:v>
                </c:pt>
                <c:pt idx="5">
                  <c:v>1.18</c:v>
                </c:pt>
              </c:numCache>
            </c:numRef>
          </c:val>
        </c:ser>
        <c:ser>
          <c:idx val="9"/>
          <c:order val="9"/>
          <c:tx>
            <c:v>Avista2C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'Transmission Allocation'!$AB$37:$AB$42</c:f>
              <c:numCache>
                <c:formatCode>0.00</c:formatCode>
                <c:ptCount val="6"/>
                <c:pt idx="0">
                  <c:v>0.85</c:v>
                </c:pt>
                <c:pt idx="1">
                  <c:v>1.33</c:v>
                </c:pt>
                <c:pt idx="2">
                  <c:v>1.1599999999999999</c:v>
                </c:pt>
                <c:pt idx="3">
                  <c:v>1.03</c:v>
                </c:pt>
                <c:pt idx="4">
                  <c:v>1.03</c:v>
                </c:pt>
                <c:pt idx="5">
                  <c:v>0.82</c:v>
                </c:pt>
              </c:numCache>
            </c:numRef>
          </c:val>
        </c:ser>
        <c:ser>
          <c:idx val="10"/>
          <c:order val="10"/>
          <c:tx>
            <c:v>PSE2C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'Transmission Allocation'!$AC$37:$AC$42</c:f>
              <c:numCache>
                <c:formatCode>0.00</c:formatCode>
                <c:ptCount val="6"/>
                <c:pt idx="0">
                  <c:v>0.97</c:v>
                </c:pt>
                <c:pt idx="1">
                  <c:v>1.05</c:v>
                </c:pt>
                <c:pt idx="2">
                  <c:v>1.03</c:v>
                </c:pt>
                <c:pt idx="3">
                  <c:v>1.06</c:v>
                </c:pt>
                <c:pt idx="4">
                  <c:v>0</c:v>
                </c:pt>
                <c:pt idx="5">
                  <c:v>1.06</c:v>
                </c:pt>
              </c:numCache>
              <c:extLst xmlns:c15="http://schemas.microsoft.com/office/drawing/2012/chart"/>
            </c:numRef>
          </c:val>
        </c:ser>
        <c:ser>
          <c:idx val="11"/>
          <c:order val="11"/>
          <c:tx>
            <c:v>Pac2C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'Transmission Allocation'!$AD$37:$AD$42</c:f>
              <c:numCache>
                <c:formatCode>0.00</c:formatCode>
                <c:ptCount val="6"/>
                <c:pt idx="0">
                  <c:v>0.92</c:v>
                </c:pt>
                <c:pt idx="1">
                  <c:v>1.1399999999999999</c:v>
                </c:pt>
                <c:pt idx="2">
                  <c:v>1.08</c:v>
                </c:pt>
                <c:pt idx="3">
                  <c:v>1.03</c:v>
                </c:pt>
                <c:pt idx="4">
                  <c:v>1.08</c:v>
                </c:pt>
                <c:pt idx="5">
                  <c:v>1.1399999999999999</c:v>
                </c:pt>
              </c:numCache>
            </c:numRef>
          </c:val>
        </c:ser>
        <c:ser>
          <c:idx val="15"/>
          <c:order val="15"/>
          <c:tx>
            <c:v>Avista4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'Transmission Allocation'!$AB$55:$AB$60</c:f>
              <c:numCache>
                <c:formatCode>0.00</c:formatCode>
                <c:ptCount val="6"/>
                <c:pt idx="0">
                  <c:v>0.86</c:v>
                </c:pt>
                <c:pt idx="1">
                  <c:v>1.3</c:v>
                </c:pt>
                <c:pt idx="2">
                  <c:v>1.1499999999999999</c:v>
                </c:pt>
                <c:pt idx="3">
                  <c:v>1.02</c:v>
                </c:pt>
                <c:pt idx="4">
                  <c:v>0.97</c:v>
                </c:pt>
                <c:pt idx="5">
                  <c:v>0.84</c:v>
                </c:pt>
              </c:numCache>
            </c:numRef>
          </c:val>
        </c:ser>
        <c:ser>
          <c:idx val="16"/>
          <c:order val="16"/>
          <c:tx>
            <c:v>PSE4</c:v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'Transmission Allocation'!$AC$55:$AC$60</c:f>
              <c:numCache>
                <c:formatCode>0.00</c:formatCode>
                <c:ptCount val="6"/>
                <c:pt idx="0">
                  <c:v>0.96</c:v>
                </c:pt>
                <c:pt idx="1">
                  <c:v>1.0900000000000001</c:v>
                </c:pt>
                <c:pt idx="2">
                  <c:v>1.05</c:v>
                </c:pt>
                <c:pt idx="3">
                  <c:v>1.05</c:v>
                </c:pt>
                <c:pt idx="4">
                  <c:v>0</c:v>
                </c:pt>
                <c:pt idx="5">
                  <c:v>1.02</c:v>
                </c:pt>
              </c:numCache>
              <c:extLst xmlns:c15="http://schemas.microsoft.com/office/drawing/2012/chart"/>
            </c:numRef>
          </c:val>
        </c:ser>
        <c:ser>
          <c:idx val="17"/>
          <c:order val="17"/>
          <c:tx>
            <c:v>Pac4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'Transmission Allocation'!$AD$55:$AD$60</c:f>
              <c:numCache>
                <c:formatCode>0.00</c:formatCode>
                <c:ptCount val="6"/>
                <c:pt idx="0">
                  <c:v>0.92</c:v>
                </c:pt>
                <c:pt idx="1">
                  <c:v>1.1200000000000001</c:v>
                </c:pt>
                <c:pt idx="2">
                  <c:v>1.06</c:v>
                </c:pt>
                <c:pt idx="3">
                  <c:v>1.05</c:v>
                </c:pt>
                <c:pt idx="4">
                  <c:v>1.1100000000000001</c:v>
                </c:pt>
                <c:pt idx="5">
                  <c:v>1.18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682464"/>
        <c:axId val="473678152"/>
        <c:extLst>
          <c:ext xmlns:c15="http://schemas.microsoft.com/office/drawing/2012/chart" uri="{02D57815-91ED-43cb-92C2-25804820EDAC}">
            <c15:filteredBarSeries>
              <c15:ser>
                <c:idx val="12"/>
                <c:order val="12"/>
                <c:tx>
                  <c:v>Avista3</c:v>
                </c:tx>
                <c:spPr>
                  <a:solidFill>
                    <a:schemeClr val="accent1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'Transmission Allocation'!$AB$46:$AB$51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0.87</c:v>
                      </c:pt>
                      <c:pt idx="1">
                        <c:v>1.3</c:v>
                      </c:pt>
                      <c:pt idx="2">
                        <c:v>1.1499999999999999</c:v>
                      </c:pt>
                      <c:pt idx="3">
                        <c:v>1</c:v>
                      </c:pt>
                      <c:pt idx="4">
                        <c:v>0.95</c:v>
                      </c:pt>
                      <c:pt idx="5">
                        <c:v>0.83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3"/>
                <c:tx>
                  <c:v>PSE3</c:v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'Transmission Allocation'!$AC$46:$AC$51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0.96</c:v>
                      </c:pt>
                      <c:pt idx="1">
                        <c:v>1.0900000000000001</c:v>
                      </c:pt>
                      <c:pt idx="2">
                        <c:v>1.05</c:v>
                      </c:pt>
                      <c:pt idx="3">
                        <c:v>1.05</c:v>
                      </c:pt>
                      <c:pt idx="4">
                        <c:v>0</c:v>
                      </c:pt>
                      <c:pt idx="5">
                        <c:v>1.02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4"/>
                <c:tx>
                  <c:v>Pac3</c:v>
                </c:tx>
                <c:spPr>
                  <a:solidFill>
                    <a:schemeClr val="accent2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'Transmission Allocation'!$AD$46:$AD$51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0.94</c:v>
                      </c:pt>
                      <c:pt idx="1">
                        <c:v>1.1499999999999999</c:v>
                      </c:pt>
                      <c:pt idx="2">
                        <c:v>1.03</c:v>
                      </c:pt>
                      <c:pt idx="3">
                        <c:v>1</c:v>
                      </c:pt>
                      <c:pt idx="4">
                        <c:v>1.0900000000000001</c:v>
                      </c:pt>
                      <c:pt idx="5">
                        <c:v>1.18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7368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78152"/>
        <c:crosses val="autoZero"/>
        <c:auto val="1"/>
        <c:lblAlgn val="ctr"/>
        <c:lblOffset val="100"/>
        <c:noMultiLvlLbl val="0"/>
      </c:catAx>
      <c:valAx>
        <c:axId val="473678152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Transmission</a:t>
            </a:r>
            <a:r>
              <a:rPr lang="en-US" baseline="0"/>
              <a:t> Allocation</a:t>
            </a:r>
            <a:br>
              <a:rPr lang="en-US" baseline="0"/>
            </a:br>
            <a:r>
              <a:rPr lang="en-US" baseline="0"/>
              <a:t>Avista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Scenario 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'Transmission Allocation'!$AB$10:$AB$15</c:f>
              <c:numCache>
                <c:formatCode>0.00</c:formatCode>
                <c:ptCount val="6"/>
                <c:pt idx="0">
                  <c:v>0.87</c:v>
                </c:pt>
                <c:pt idx="1">
                  <c:v>1.28</c:v>
                </c:pt>
                <c:pt idx="2">
                  <c:v>1.1299999999999999</c:v>
                </c:pt>
                <c:pt idx="3">
                  <c:v>1.03</c:v>
                </c:pt>
                <c:pt idx="4">
                  <c:v>0.94</c:v>
                </c:pt>
                <c:pt idx="5">
                  <c:v>0.84</c:v>
                </c:pt>
              </c:numCache>
            </c:numRef>
          </c:val>
          <c:smooth val="0"/>
        </c:ser>
        <c:ser>
          <c:idx val="0"/>
          <c:order val="1"/>
          <c:tx>
            <c:v>Scenario 2A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'Transmission Allocation'!$AB$19:$AB$24</c:f>
              <c:numCache>
                <c:formatCode>0.00</c:formatCode>
                <c:ptCount val="6"/>
                <c:pt idx="0">
                  <c:v>0.85</c:v>
                </c:pt>
                <c:pt idx="1">
                  <c:v>1.36</c:v>
                </c:pt>
                <c:pt idx="2">
                  <c:v>1.1599999999999999</c:v>
                </c:pt>
                <c:pt idx="3">
                  <c:v>1.03</c:v>
                </c:pt>
                <c:pt idx="4">
                  <c:v>0.97</c:v>
                </c:pt>
                <c:pt idx="5">
                  <c:v>0.86</c:v>
                </c:pt>
              </c:numCache>
            </c:numRef>
          </c:val>
          <c:smooth val="0"/>
        </c:ser>
        <c:ser>
          <c:idx val="2"/>
          <c:order val="2"/>
          <c:tx>
            <c:v>Scenario 2B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'Transmission Allocation'!$AB$28:$AB$33</c:f>
              <c:numCache>
                <c:formatCode>0.00</c:formatCode>
                <c:ptCount val="6"/>
                <c:pt idx="0">
                  <c:v>0.86</c:v>
                </c:pt>
                <c:pt idx="1">
                  <c:v>1.33</c:v>
                </c:pt>
                <c:pt idx="2">
                  <c:v>1.1599999999999999</c:v>
                </c:pt>
                <c:pt idx="3">
                  <c:v>1</c:v>
                </c:pt>
                <c:pt idx="4">
                  <c:v>0.96</c:v>
                </c:pt>
                <c:pt idx="5">
                  <c:v>0.83</c:v>
                </c:pt>
              </c:numCache>
            </c:numRef>
          </c:val>
          <c:smooth val="0"/>
        </c:ser>
        <c:ser>
          <c:idx val="3"/>
          <c:order val="3"/>
          <c:tx>
            <c:v>Scenario 2C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'Transmission Allocation'!$AB$37:$AB$42</c:f>
              <c:numCache>
                <c:formatCode>0.00</c:formatCode>
                <c:ptCount val="6"/>
                <c:pt idx="0">
                  <c:v>0.85</c:v>
                </c:pt>
                <c:pt idx="1">
                  <c:v>1.33</c:v>
                </c:pt>
                <c:pt idx="2">
                  <c:v>1.1599999999999999</c:v>
                </c:pt>
                <c:pt idx="3">
                  <c:v>1.03</c:v>
                </c:pt>
                <c:pt idx="4">
                  <c:v>1.03</c:v>
                </c:pt>
                <c:pt idx="5">
                  <c:v>0.82</c:v>
                </c:pt>
              </c:numCache>
            </c:numRef>
          </c:val>
          <c:smooth val="0"/>
        </c:ser>
        <c:ser>
          <c:idx val="4"/>
          <c:order val="4"/>
          <c:tx>
            <c:v>Scenario 3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'Transmission Allocation'!$AB$46:$AB$51</c:f>
              <c:numCache>
                <c:formatCode>0.00</c:formatCode>
                <c:ptCount val="6"/>
                <c:pt idx="0">
                  <c:v>0.87</c:v>
                </c:pt>
                <c:pt idx="1">
                  <c:v>1.3</c:v>
                </c:pt>
                <c:pt idx="2">
                  <c:v>1.1499999999999999</c:v>
                </c:pt>
                <c:pt idx="3">
                  <c:v>1</c:v>
                </c:pt>
                <c:pt idx="4">
                  <c:v>0.95</c:v>
                </c:pt>
                <c:pt idx="5">
                  <c:v>0.83</c:v>
                </c:pt>
              </c:numCache>
            </c:numRef>
          </c:val>
          <c:smooth val="0"/>
        </c:ser>
        <c:ser>
          <c:idx val="5"/>
          <c:order val="5"/>
          <c:tx>
            <c:v>Scenario 4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'Transmission Allocation'!$AB$55:$AB$60</c:f>
              <c:numCache>
                <c:formatCode>0.00</c:formatCode>
                <c:ptCount val="6"/>
                <c:pt idx="0">
                  <c:v>0.86</c:v>
                </c:pt>
                <c:pt idx="1">
                  <c:v>1.3</c:v>
                </c:pt>
                <c:pt idx="2">
                  <c:v>1.1499999999999999</c:v>
                </c:pt>
                <c:pt idx="3">
                  <c:v>1.02</c:v>
                </c:pt>
                <c:pt idx="4">
                  <c:v>0.97</c:v>
                </c:pt>
                <c:pt idx="5">
                  <c:v>0.84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680896"/>
        <c:axId val="473680112"/>
      </c:lineChart>
      <c:catAx>
        <c:axId val="473680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80112"/>
        <c:crosses val="autoZero"/>
        <c:auto val="1"/>
        <c:lblAlgn val="ctr"/>
        <c:lblOffset val="100"/>
        <c:noMultiLvlLbl val="0"/>
      </c:catAx>
      <c:valAx>
        <c:axId val="473680112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8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Transmission</a:t>
            </a:r>
            <a:r>
              <a:rPr lang="en-US" baseline="0"/>
              <a:t> Allocation</a:t>
            </a:r>
            <a:br>
              <a:rPr lang="en-US" baseline="0"/>
            </a:br>
            <a:r>
              <a:rPr lang="en-US" baseline="0"/>
              <a:t>Pacific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Scenario 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'Transmission Allocation'!$AD$10:$AD$15</c:f>
              <c:numCache>
                <c:formatCode>0.00</c:formatCode>
                <c:ptCount val="6"/>
                <c:pt idx="0">
                  <c:v>0.94</c:v>
                </c:pt>
                <c:pt idx="1">
                  <c:v>1.1100000000000001</c:v>
                </c:pt>
                <c:pt idx="2">
                  <c:v>1.05</c:v>
                </c:pt>
                <c:pt idx="3">
                  <c:v>1.02</c:v>
                </c:pt>
                <c:pt idx="4">
                  <c:v>1.1000000000000001</c:v>
                </c:pt>
                <c:pt idx="5">
                  <c:v>1.1299999999999999</c:v>
                </c:pt>
              </c:numCache>
            </c:numRef>
          </c:val>
          <c:smooth val="0"/>
        </c:ser>
        <c:ser>
          <c:idx val="0"/>
          <c:order val="1"/>
          <c:tx>
            <c:v>Scenario 2A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'Transmission Allocation'!$AD$19:$AD$24</c:f>
              <c:numCache>
                <c:formatCode>0.00</c:formatCode>
                <c:ptCount val="6"/>
                <c:pt idx="0">
                  <c:v>0.86</c:v>
                </c:pt>
                <c:pt idx="1">
                  <c:v>1.22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1.59</c:v>
                </c:pt>
                <c:pt idx="5">
                  <c:v>1.06</c:v>
                </c:pt>
              </c:numCache>
            </c:numRef>
          </c:val>
          <c:smooth val="0"/>
        </c:ser>
        <c:ser>
          <c:idx val="2"/>
          <c:order val="2"/>
          <c:tx>
            <c:v>Scenario 2B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'Transmission Allocation'!$AD$28:$AD$33</c:f>
              <c:numCache>
                <c:formatCode>0.00</c:formatCode>
                <c:ptCount val="6"/>
                <c:pt idx="0">
                  <c:v>0.95</c:v>
                </c:pt>
                <c:pt idx="1">
                  <c:v>1.1399999999999999</c:v>
                </c:pt>
                <c:pt idx="2">
                  <c:v>1.03</c:v>
                </c:pt>
                <c:pt idx="3">
                  <c:v>0.99</c:v>
                </c:pt>
                <c:pt idx="4">
                  <c:v>1.0900000000000001</c:v>
                </c:pt>
                <c:pt idx="5">
                  <c:v>1.18</c:v>
                </c:pt>
              </c:numCache>
            </c:numRef>
          </c:val>
          <c:smooth val="0"/>
        </c:ser>
        <c:ser>
          <c:idx val="3"/>
          <c:order val="3"/>
          <c:tx>
            <c:v>Scenario 2C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'Transmission Allocation'!$AD$37:$AD$42</c:f>
              <c:numCache>
                <c:formatCode>0.00</c:formatCode>
                <c:ptCount val="6"/>
                <c:pt idx="0">
                  <c:v>0.92</c:v>
                </c:pt>
                <c:pt idx="1">
                  <c:v>1.1399999999999999</c:v>
                </c:pt>
                <c:pt idx="2">
                  <c:v>1.08</c:v>
                </c:pt>
                <c:pt idx="3">
                  <c:v>1.03</c:v>
                </c:pt>
                <c:pt idx="4">
                  <c:v>1.08</c:v>
                </c:pt>
                <c:pt idx="5">
                  <c:v>1.1399999999999999</c:v>
                </c:pt>
              </c:numCache>
            </c:numRef>
          </c:val>
          <c:smooth val="0"/>
        </c:ser>
        <c:ser>
          <c:idx val="4"/>
          <c:order val="4"/>
          <c:tx>
            <c:v>Scenario 3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'Transmission Allocation'!$AD$46:$AD$51</c:f>
              <c:numCache>
                <c:formatCode>0.00</c:formatCode>
                <c:ptCount val="6"/>
                <c:pt idx="0">
                  <c:v>0.94</c:v>
                </c:pt>
                <c:pt idx="1">
                  <c:v>1.1499999999999999</c:v>
                </c:pt>
                <c:pt idx="2">
                  <c:v>1.03</c:v>
                </c:pt>
                <c:pt idx="3">
                  <c:v>1</c:v>
                </c:pt>
                <c:pt idx="4">
                  <c:v>1.0900000000000001</c:v>
                </c:pt>
                <c:pt idx="5">
                  <c:v>1.18</c:v>
                </c:pt>
              </c:numCache>
            </c:numRef>
          </c:val>
          <c:smooth val="0"/>
        </c:ser>
        <c:ser>
          <c:idx val="5"/>
          <c:order val="5"/>
          <c:tx>
            <c:v>Scenario 4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'Transmission Allocation'!$AD$55:$AD$60</c:f>
              <c:numCache>
                <c:formatCode>0.00</c:formatCode>
                <c:ptCount val="6"/>
                <c:pt idx="0">
                  <c:v>0.92</c:v>
                </c:pt>
                <c:pt idx="1">
                  <c:v>1.1200000000000001</c:v>
                </c:pt>
                <c:pt idx="2">
                  <c:v>1.06</c:v>
                </c:pt>
                <c:pt idx="3">
                  <c:v>1.05</c:v>
                </c:pt>
                <c:pt idx="4">
                  <c:v>1.1100000000000001</c:v>
                </c:pt>
                <c:pt idx="5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685208"/>
        <c:axId val="473681288"/>
      </c:lineChart>
      <c:catAx>
        <c:axId val="473685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81288"/>
        <c:crosses val="autoZero"/>
        <c:auto val="1"/>
        <c:lblAlgn val="ctr"/>
        <c:lblOffset val="100"/>
        <c:noMultiLvlLbl val="0"/>
      </c:catAx>
      <c:valAx>
        <c:axId val="473681288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85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Transmission</a:t>
            </a:r>
            <a:r>
              <a:rPr lang="en-US" baseline="0"/>
              <a:t> Allocation</a:t>
            </a:r>
            <a:br>
              <a:rPr lang="en-US" baseline="0"/>
            </a:br>
            <a:r>
              <a:rPr lang="en-US" baseline="0"/>
              <a:t>PSE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Scenario 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'Transmission Allocation'!$AA$10:$AA$15</c15:sqref>
                  </c15:fullRef>
                </c:ext>
              </c:extLst>
              <c:f>('Transmission Allocation'!$AA$10:$AA$13,'Transmission Allocation'!$AA$15)</c:f>
              <c:strCache>
                <c:ptCount val="5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Street Lights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'Transmission Allocation'!$AC$10:$AC$15</c15:sqref>
                  </c15:fullRef>
                </c:ext>
              </c:extLst>
              <c:f>('Transmission Allocation'!$AC$10:$AC$13,'Transmission Allocation'!$AC$15)</c:f>
              <c:numCache>
                <c:formatCode>0.00</c:formatCode>
                <c:ptCount val="5"/>
                <c:pt idx="0">
                  <c:v>0.95</c:v>
                </c:pt>
                <c:pt idx="1">
                  <c:v>1.08</c:v>
                </c:pt>
                <c:pt idx="2">
                  <c:v>1.07</c:v>
                </c:pt>
                <c:pt idx="3">
                  <c:v>1.08</c:v>
                </c:pt>
                <c:pt idx="4">
                  <c:v>1.03</c:v>
                </c:pt>
              </c:numCache>
            </c:numRef>
          </c:val>
          <c:smooth val="0"/>
        </c:ser>
        <c:ser>
          <c:idx val="0"/>
          <c:order val="1"/>
          <c:tx>
            <c:v>Scenario 2A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'Transmission Allocation'!$AA$10:$AA$15</c15:sqref>
                  </c15:fullRef>
                </c:ext>
              </c:extLst>
              <c:f>('Transmission Allocation'!$AA$10:$AA$13,'Transmission Allocation'!$AA$15)</c:f>
              <c:strCache>
                <c:ptCount val="5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Street Lights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'Transmission Allocation'!$AC$19:$AC$24</c15:sqref>
                  </c15:fullRef>
                </c:ext>
              </c:extLst>
              <c:f>('Transmission Allocation'!$AC$19:$AC$22,'Transmission Allocation'!$AC$24)</c:f>
              <c:numCache>
                <c:formatCode>0.00</c:formatCode>
                <c:ptCount val="5"/>
                <c:pt idx="0">
                  <c:v>0.95</c:v>
                </c:pt>
                <c:pt idx="1">
                  <c:v>1.07</c:v>
                </c:pt>
                <c:pt idx="2">
                  <c:v>1.04</c:v>
                </c:pt>
                <c:pt idx="3">
                  <c:v>1.1000000000000001</c:v>
                </c:pt>
                <c:pt idx="4">
                  <c:v>1.02</c:v>
                </c:pt>
              </c:numCache>
            </c:numRef>
          </c:val>
          <c:smooth val="0"/>
        </c:ser>
        <c:ser>
          <c:idx val="2"/>
          <c:order val="2"/>
          <c:tx>
            <c:v>Scenario 2B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Residential</c:v>
              </c:pt>
              <c:pt idx="1">
                <c:v>General Service</c:v>
              </c:pt>
              <c:pt idx="2">
                <c:v>Large General Service</c:v>
              </c:pt>
              <c:pt idx="3">
                <c:v>Extra Large Gneral Service</c:v>
              </c:pt>
              <c:pt idx="4">
                <c:v>Street Lights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'Transmission Allocation'!$AC$28:$AC$33</c15:sqref>
                  </c15:fullRef>
                </c:ext>
              </c:extLst>
              <c:f>('Transmission Allocation'!$AC$28:$AC$31,'Transmission Allocation'!$AC$33)</c:f>
              <c:numCache>
                <c:formatCode>0.00</c:formatCode>
                <c:ptCount val="5"/>
                <c:pt idx="0">
                  <c:v>0.96</c:v>
                </c:pt>
                <c:pt idx="1">
                  <c:v>1.0900000000000001</c:v>
                </c:pt>
                <c:pt idx="2">
                  <c:v>1.05</c:v>
                </c:pt>
                <c:pt idx="3">
                  <c:v>1.05</c:v>
                </c:pt>
                <c:pt idx="4">
                  <c:v>1.02</c:v>
                </c:pt>
              </c:numCache>
            </c:numRef>
          </c:val>
          <c:smooth val="0"/>
        </c:ser>
        <c:ser>
          <c:idx val="3"/>
          <c:order val="3"/>
          <c:tx>
            <c:v>Scenario 2C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Residential</c:v>
              </c:pt>
              <c:pt idx="1">
                <c:v>General Service</c:v>
              </c:pt>
              <c:pt idx="2">
                <c:v>Large General Service</c:v>
              </c:pt>
              <c:pt idx="3">
                <c:v>Extra Large Gneral Service</c:v>
              </c:pt>
              <c:pt idx="4">
                <c:v>Street Lights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'Transmission Allocation'!$AC$37:$AC$42</c15:sqref>
                  </c15:fullRef>
                </c:ext>
              </c:extLst>
              <c:f>('Transmission Allocation'!$AC$37:$AC$40,'Transmission Allocation'!$AC$42)</c:f>
              <c:numCache>
                <c:formatCode>0.00</c:formatCode>
                <c:ptCount val="5"/>
                <c:pt idx="0">
                  <c:v>0.97</c:v>
                </c:pt>
                <c:pt idx="1">
                  <c:v>1.05</c:v>
                </c:pt>
                <c:pt idx="2">
                  <c:v>1.03</c:v>
                </c:pt>
                <c:pt idx="3">
                  <c:v>1.06</c:v>
                </c:pt>
                <c:pt idx="4">
                  <c:v>1.06</c:v>
                </c:pt>
              </c:numCache>
            </c:numRef>
          </c:val>
          <c:smooth val="0"/>
        </c:ser>
        <c:ser>
          <c:idx val="5"/>
          <c:order val="5"/>
          <c:tx>
            <c:v>Scenario 4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Residential</c:v>
              </c:pt>
              <c:pt idx="1">
                <c:v>General Service</c:v>
              </c:pt>
              <c:pt idx="2">
                <c:v>Large General Service</c:v>
              </c:pt>
              <c:pt idx="3">
                <c:v>Extra Large Gneral Service</c:v>
              </c:pt>
              <c:pt idx="4">
                <c:v>Street Lights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'Transmission Allocation'!$AC$55:$AC$60</c15:sqref>
                  </c15:fullRef>
                </c:ext>
              </c:extLst>
              <c:f>('Transmission Allocation'!$AC$55:$AC$58,'Transmission Allocation'!$AC$60)</c:f>
              <c:numCache>
                <c:formatCode>0.00</c:formatCode>
                <c:ptCount val="5"/>
                <c:pt idx="0">
                  <c:v>0.96</c:v>
                </c:pt>
                <c:pt idx="1">
                  <c:v>1.0900000000000001</c:v>
                </c:pt>
                <c:pt idx="2">
                  <c:v>1.05</c:v>
                </c:pt>
                <c:pt idx="3">
                  <c:v>1.05</c:v>
                </c:pt>
                <c:pt idx="4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684424"/>
        <c:axId val="473683640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v>Scenario 3</c:v>
                </c:tx>
                <c:spPr>
                  <a:ln w="28575" cap="rnd">
                    <a:solidFill>
                      <a:srgbClr val="7030A0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ullRef>
                          <c15:sqref>'Transmission Allocation'!$AC$46:$AC$51</c15:sqref>
                        </c15:fullRef>
                        <c15:formulaRef>
                          <c15:sqref>('Transmission Allocation'!$AC$46:$AC$49,'Transmission Allocation'!$AC$51)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0.96</c:v>
                      </c:pt>
                      <c:pt idx="1">
                        <c:v>1.0900000000000001</c:v>
                      </c:pt>
                      <c:pt idx="2">
                        <c:v>1.05</c:v>
                      </c:pt>
                      <c:pt idx="3">
                        <c:v>1.05</c:v>
                      </c:pt>
                      <c:pt idx="4">
                        <c:v>1.02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73684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83640"/>
        <c:crosses val="autoZero"/>
        <c:auto val="1"/>
        <c:lblAlgn val="ctr"/>
        <c:lblOffset val="100"/>
        <c:noMultiLvlLbl val="0"/>
      </c:catAx>
      <c:valAx>
        <c:axId val="473683640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684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  <a:r>
              <a:rPr lang="en-US" baseline="0"/>
              <a:t> of Parity Results</a:t>
            </a:r>
            <a:br>
              <a:rPr lang="en-US" baseline="0"/>
            </a:br>
            <a:r>
              <a:rPr lang="en-US" baseline="0"/>
              <a:t>Generation Classification</a:t>
            </a:r>
            <a:br>
              <a:rPr lang="en-US" baseline="0"/>
            </a:br>
            <a:r>
              <a:rPr lang="en-US" sz="1100" baseline="0"/>
              <a:t>without scenarios 2 &amp; 4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Avista1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Classification'!$AG$10:$AG$15</c:f>
              <c:numCache>
                <c:formatCode>0.00</c:formatCode>
                <c:ptCount val="6"/>
                <c:pt idx="0">
                  <c:v>0.86</c:v>
                </c:pt>
                <c:pt idx="1">
                  <c:v>1.31</c:v>
                </c:pt>
                <c:pt idx="2">
                  <c:v>1.1399999999999999</c:v>
                </c:pt>
                <c:pt idx="3">
                  <c:v>1.03</c:v>
                </c:pt>
                <c:pt idx="4">
                  <c:v>0.98</c:v>
                </c:pt>
                <c:pt idx="5">
                  <c:v>0.84</c:v>
                </c:pt>
              </c:numCache>
            </c:numRef>
          </c:val>
        </c:ser>
        <c:ser>
          <c:idx val="1"/>
          <c:order val="1"/>
          <c:tx>
            <c:v>PSE1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  <c:extLst xmlns:c15="http://schemas.microsoft.com/office/drawing/2012/chart"/>
            </c:strRef>
          </c:cat>
          <c:val>
            <c:numRef>
              <c:f>'Gen Classification'!$AH$10:$AH$15</c:f>
              <c:numCache>
                <c:formatCode>0.00</c:formatCode>
                <c:ptCount val="6"/>
                <c:pt idx="0">
                  <c:v>0.92</c:v>
                </c:pt>
                <c:pt idx="1">
                  <c:v>1.1000000000000001</c:v>
                </c:pt>
                <c:pt idx="2">
                  <c:v>1.1200000000000001</c:v>
                </c:pt>
                <c:pt idx="3">
                  <c:v>1.1499999999999999</c:v>
                </c:pt>
                <c:pt idx="4">
                  <c:v>0</c:v>
                </c:pt>
                <c:pt idx="5">
                  <c:v>0.96</c:v>
                </c:pt>
              </c:numCache>
              <c:extLst xmlns:c15="http://schemas.microsoft.com/office/drawing/2012/chart"/>
            </c:numRef>
          </c:val>
        </c:ser>
        <c:ser>
          <c:idx val="2"/>
          <c:order val="2"/>
          <c:tx>
            <c:v>Pac1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Classification'!$AI$10:$AI$15</c:f>
              <c:numCache>
                <c:formatCode>0.00</c:formatCode>
                <c:ptCount val="6"/>
                <c:pt idx="0">
                  <c:v>0.9</c:v>
                </c:pt>
                <c:pt idx="1">
                  <c:v>1.18</c:v>
                </c:pt>
                <c:pt idx="2">
                  <c:v>1.06</c:v>
                </c:pt>
                <c:pt idx="3">
                  <c:v>1.07</c:v>
                </c:pt>
                <c:pt idx="4">
                  <c:v>1.29</c:v>
                </c:pt>
                <c:pt idx="5">
                  <c:v>1.1000000000000001</c:v>
                </c:pt>
              </c:numCache>
            </c:numRef>
          </c:val>
        </c:ser>
        <c:ser>
          <c:idx val="6"/>
          <c:order val="6"/>
          <c:tx>
            <c:v>Avista3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Classification'!$AG$28:$AG$33</c:f>
              <c:numCache>
                <c:formatCode>0.00</c:formatCode>
                <c:ptCount val="6"/>
                <c:pt idx="0">
                  <c:v>0.83</c:v>
                </c:pt>
                <c:pt idx="1">
                  <c:v>1.34</c:v>
                </c:pt>
                <c:pt idx="2">
                  <c:v>1.18</c:v>
                </c:pt>
                <c:pt idx="3">
                  <c:v>1.1200000000000001</c:v>
                </c:pt>
                <c:pt idx="4">
                  <c:v>1.06</c:v>
                </c:pt>
                <c:pt idx="5">
                  <c:v>0.87</c:v>
                </c:pt>
              </c:numCache>
            </c:numRef>
          </c:val>
        </c:ser>
        <c:ser>
          <c:idx val="7"/>
          <c:order val="7"/>
          <c:tx>
            <c:v>PSE3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Classification'!$AH$28:$AH$33</c:f>
              <c:numCache>
                <c:formatCode>0.00</c:formatCode>
                <c:ptCount val="6"/>
                <c:pt idx="0">
                  <c:v>0.92</c:v>
                </c:pt>
                <c:pt idx="1">
                  <c:v>1.1000000000000001</c:v>
                </c:pt>
                <c:pt idx="2">
                  <c:v>1.1100000000000001</c:v>
                </c:pt>
                <c:pt idx="3">
                  <c:v>1.1499999999999999</c:v>
                </c:pt>
                <c:pt idx="4">
                  <c:v>0</c:v>
                </c:pt>
                <c:pt idx="5">
                  <c:v>0.96</c:v>
                </c:pt>
              </c:numCache>
              <c:extLst xmlns:c15="http://schemas.microsoft.com/office/drawing/2012/chart"/>
            </c:numRef>
          </c:val>
        </c:ser>
        <c:ser>
          <c:idx val="8"/>
          <c:order val="8"/>
          <c:tx>
            <c:v>Pac3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Classification'!$AI$28:$AI$33</c:f>
              <c:numCache>
                <c:formatCode>0.00</c:formatCode>
                <c:ptCount val="6"/>
                <c:pt idx="0">
                  <c:v>0.84</c:v>
                </c:pt>
                <c:pt idx="1">
                  <c:v>1.23</c:v>
                </c:pt>
                <c:pt idx="2">
                  <c:v>1.1000000000000001</c:v>
                </c:pt>
                <c:pt idx="3">
                  <c:v>1.17</c:v>
                </c:pt>
                <c:pt idx="4">
                  <c:v>1.51</c:v>
                </c:pt>
                <c:pt idx="5">
                  <c:v>1.21</c:v>
                </c:pt>
              </c:numCache>
            </c:numRef>
          </c:val>
        </c:ser>
        <c:ser>
          <c:idx val="12"/>
          <c:order val="12"/>
          <c:tx>
            <c:v>Avista5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Classification'!$AG$46:$AG$51</c:f>
              <c:numCache>
                <c:formatCode>0.00</c:formatCode>
                <c:ptCount val="6"/>
                <c:pt idx="0">
                  <c:v>0.85</c:v>
                </c:pt>
                <c:pt idx="1">
                  <c:v>1.31</c:v>
                </c:pt>
                <c:pt idx="2">
                  <c:v>1.1499999999999999</c:v>
                </c:pt>
                <c:pt idx="3">
                  <c:v>1.05</c:v>
                </c:pt>
                <c:pt idx="4">
                  <c:v>1</c:v>
                </c:pt>
                <c:pt idx="5">
                  <c:v>0.84</c:v>
                </c:pt>
              </c:numCache>
            </c:numRef>
          </c:val>
        </c:ser>
        <c:ser>
          <c:idx val="13"/>
          <c:order val="13"/>
          <c:tx>
            <c:v>PSE5</c:v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Classification'!$AH$46:$AH$51</c:f>
              <c:numCache>
                <c:formatCode>0.00</c:formatCode>
                <c:ptCount val="6"/>
                <c:pt idx="0">
                  <c:v>0.95</c:v>
                </c:pt>
                <c:pt idx="1">
                  <c:v>1.0900000000000001</c:v>
                </c:pt>
                <c:pt idx="2">
                  <c:v>1.08</c:v>
                </c:pt>
                <c:pt idx="3">
                  <c:v>1.07</c:v>
                </c:pt>
                <c:pt idx="4">
                  <c:v>0</c:v>
                </c:pt>
                <c:pt idx="5">
                  <c:v>0.96</c:v>
                </c:pt>
              </c:numCache>
              <c:extLst xmlns:c15="http://schemas.microsoft.com/office/drawing/2012/chart"/>
            </c:numRef>
          </c:val>
        </c:ser>
        <c:ser>
          <c:idx val="14"/>
          <c:order val="14"/>
          <c:tx>
            <c:v>Pac5</c:v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Classification'!$AI$46:$AI$51</c:f>
              <c:numCache>
                <c:formatCode>0.00</c:formatCode>
                <c:ptCount val="6"/>
                <c:pt idx="0">
                  <c:v>0.9</c:v>
                </c:pt>
                <c:pt idx="1">
                  <c:v>1.17</c:v>
                </c:pt>
                <c:pt idx="2">
                  <c:v>1.06</c:v>
                </c:pt>
                <c:pt idx="3">
                  <c:v>1.06</c:v>
                </c:pt>
                <c:pt idx="4">
                  <c:v>1.27</c:v>
                </c:pt>
                <c:pt idx="5">
                  <c:v>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854968"/>
        <c:axId val="46785614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v>Avista2</c:v>
                </c:tx>
                <c:spPr>
                  <a:solidFill>
                    <a:schemeClr val="accent1">
                      <a:lumMod val="20000"/>
                      <a:lumOff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'Transmission Allocation'!$AA$10:$AA$15</c15:sqref>
                        </c15:formulaRef>
                      </c:ext>
                    </c:extLst>
                    <c:strCache>
                      <c:ptCount val="6"/>
                      <c:pt idx="0">
                        <c:v>Residential</c:v>
                      </c:pt>
                      <c:pt idx="1">
                        <c:v>General Service</c:v>
                      </c:pt>
                      <c:pt idx="2">
                        <c:v>Large General Service</c:v>
                      </c:pt>
                      <c:pt idx="3">
                        <c:v>Extra Large Gneral Service</c:v>
                      </c:pt>
                      <c:pt idx="4">
                        <c:v>Pumping Service</c:v>
                      </c:pt>
                      <c:pt idx="5">
                        <c:v>Street Lights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'Gen Classification'!$AG$19:$AG$24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0.88</c:v>
                      </c:pt>
                      <c:pt idx="1">
                        <c:v>1.3</c:v>
                      </c:pt>
                      <c:pt idx="2">
                        <c:v>1.1299999999999999</c:v>
                      </c:pt>
                      <c:pt idx="3">
                        <c:v>1</c:v>
                      </c:pt>
                      <c:pt idx="4">
                        <c:v>0.96</c:v>
                      </c:pt>
                      <c:pt idx="5">
                        <c:v>0.83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v>PSE2</c:v>
                </c:tx>
                <c:spPr>
                  <a:solidFill>
                    <a:schemeClr val="accent6">
                      <a:lumMod val="20000"/>
                      <a:lumOff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'Transmission Allocation'!$AA$10:$AA$15</c15:sqref>
                        </c15:formulaRef>
                      </c:ext>
                    </c:extLst>
                    <c:strCache>
                      <c:ptCount val="6"/>
                      <c:pt idx="0">
                        <c:v>Residential</c:v>
                      </c:pt>
                      <c:pt idx="1">
                        <c:v>General Service</c:v>
                      </c:pt>
                      <c:pt idx="2">
                        <c:v>Large General Service</c:v>
                      </c:pt>
                      <c:pt idx="3">
                        <c:v>Extra Large Gneral Service</c:v>
                      </c:pt>
                      <c:pt idx="4">
                        <c:v>Pumping Service</c:v>
                      </c:pt>
                      <c:pt idx="5">
                        <c:v>Street Lights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'Gen Classification'!$AH$19:$AH$24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0.95</c:v>
                      </c:pt>
                      <c:pt idx="1">
                        <c:v>1.0900000000000001</c:v>
                      </c:pt>
                      <c:pt idx="2">
                        <c:v>1.08</c:v>
                      </c:pt>
                      <c:pt idx="3">
                        <c:v>1.08</c:v>
                      </c:pt>
                      <c:pt idx="4">
                        <c:v>0</c:v>
                      </c:pt>
                      <c:pt idx="5">
                        <c:v>0.96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v>Pac2</c:v>
                </c:tx>
                <c:spPr>
                  <a:solidFill>
                    <a:schemeClr val="accent2">
                      <a:lumMod val="20000"/>
                      <a:lumOff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'Transmission Allocation'!$AA$10:$AA$15</c15:sqref>
                        </c15:formulaRef>
                      </c:ext>
                    </c:extLst>
                    <c:strCache>
                      <c:ptCount val="6"/>
                      <c:pt idx="0">
                        <c:v>Residential</c:v>
                      </c:pt>
                      <c:pt idx="1">
                        <c:v>General Service</c:v>
                      </c:pt>
                      <c:pt idx="2">
                        <c:v>Large General Service</c:v>
                      </c:pt>
                      <c:pt idx="3">
                        <c:v>Extra Large Gneral Service</c:v>
                      </c:pt>
                      <c:pt idx="4">
                        <c:v>Pumping Service</c:v>
                      </c:pt>
                      <c:pt idx="5">
                        <c:v>Street Lights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'Gen Classification'!$AI$19:$AI$24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0.94</c:v>
                      </c:pt>
                      <c:pt idx="1">
                        <c:v>1.1499999999999999</c:v>
                      </c:pt>
                      <c:pt idx="2">
                        <c:v>1.04</c:v>
                      </c:pt>
                      <c:pt idx="3">
                        <c:v>1.01</c:v>
                      </c:pt>
                      <c:pt idx="4">
                        <c:v>1.18</c:v>
                      </c:pt>
                      <c:pt idx="5">
                        <c:v>1.05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tx>
                  <c:v>Avista4</c:v>
                </c:tx>
                <c:spPr>
                  <a:solidFill>
                    <a:schemeClr val="accent1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'Gen Classification'!$AG$37:$AG$42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0.87</c:v>
                      </c:pt>
                      <c:pt idx="1">
                        <c:v>1.3</c:v>
                      </c:pt>
                      <c:pt idx="2">
                        <c:v>1.1399999999999999</c:v>
                      </c:pt>
                      <c:pt idx="3">
                        <c:v>1.01</c:v>
                      </c:pt>
                      <c:pt idx="4">
                        <c:v>0.97</c:v>
                      </c:pt>
                      <c:pt idx="5">
                        <c:v>0.83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10"/>
                <c:tx>
                  <c:v>PSE4</c:v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'Gen Classification'!$AH$37:$AH$42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0.97</c:v>
                      </c:pt>
                      <c:pt idx="1">
                        <c:v>1.08</c:v>
                      </c:pt>
                      <c:pt idx="2">
                        <c:v>1.06</c:v>
                      </c:pt>
                      <c:pt idx="3">
                        <c:v>1.04</c:v>
                      </c:pt>
                      <c:pt idx="4">
                        <c:v>0</c:v>
                      </c:pt>
                      <c:pt idx="5">
                        <c:v>0.96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11"/>
                <c:tx>
                  <c:v>Pac4</c:v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'Gen Classification'!$AI$37:$AI$42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0.92</c:v>
                      </c:pt>
                      <c:pt idx="1">
                        <c:v>1.1599999999999999</c:v>
                      </c:pt>
                      <c:pt idx="2">
                        <c:v>1.05</c:v>
                      </c:pt>
                      <c:pt idx="3">
                        <c:v>1.03</c:v>
                      </c:pt>
                      <c:pt idx="4">
                        <c:v>1.22</c:v>
                      </c:pt>
                      <c:pt idx="5">
                        <c:v>1.07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67854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856144"/>
        <c:crosses val="autoZero"/>
        <c:auto val="1"/>
        <c:lblAlgn val="ctr"/>
        <c:lblOffset val="100"/>
        <c:noMultiLvlLbl val="0"/>
      </c:catAx>
      <c:valAx>
        <c:axId val="46785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854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Generation</a:t>
            </a:r>
            <a:r>
              <a:rPr lang="en-US" baseline="0"/>
              <a:t> Classification</a:t>
            </a:r>
            <a:br>
              <a:rPr lang="en-US" baseline="0"/>
            </a:br>
            <a:r>
              <a:rPr lang="en-US" baseline="0"/>
              <a:t>Avista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Scenario 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Classification'!$AG$10:$AG$15</c:f>
              <c:numCache>
                <c:formatCode>0.00</c:formatCode>
                <c:ptCount val="6"/>
                <c:pt idx="0">
                  <c:v>0.86</c:v>
                </c:pt>
                <c:pt idx="1">
                  <c:v>1.31</c:v>
                </c:pt>
                <c:pt idx="2">
                  <c:v>1.1399999999999999</c:v>
                </c:pt>
                <c:pt idx="3">
                  <c:v>1.03</c:v>
                </c:pt>
                <c:pt idx="4">
                  <c:v>0.98</c:v>
                </c:pt>
                <c:pt idx="5">
                  <c:v>0.84</c:v>
                </c:pt>
              </c:numCache>
            </c:numRef>
          </c:val>
          <c:smooth val="0"/>
        </c:ser>
        <c:ser>
          <c:idx val="0"/>
          <c:order val="1"/>
          <c:tx>
            <c:v>Scenario 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Classification'!$AG$19:$AG$24</c:f>
              <c:numCache>
                <c:formatCode>0.00</c:formatCode>
                <c:ptCount val="6"/>
                <c:pt idx="0">
                  <c:v>0.88</c:v>
                </c:pt>
                <c:pt idx="1">
                  <c:v>1.3</c:v>
                </c:pt>
                <c:pt idx="2">
                  <c:v>1.1299999999999999</c:v>
                </c:pt>
                <c:pt idx="3">
                  <c:v>1</c:v>
                </c:pt>
                <c:pt idx="4">
                  <c:v>0.96</c:v>
                </c:pt>
                <c:pt idx="5">
                  <c:v>0.83</c:v>
                </c:pt>
              </c:numCache>
            </c:numRef>
          </c:val>
          <c:smooth val="0"/>
        </c:ser>
        <c:ser>
          <c:idx val="2"/>
          <c:order val="2"/>
          <c:tx>
            <c:v>Scenario 3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'Gen Classification'!$AG$28:$AG$33</c:f>
              <c:numCache>
                <c:formatCode>0.00</c:formatCode>
                <c:ptCount val="6"/>
                <c:pt idx="0">
                  <c:v>0.83</c:v>
                </c:pt>
                <c:pt idx="1">
                  <c:v>1.34</c:v>
                </c:pt>
                <c:pt idx="2">
                  <c:v>1.18</c:v>
                </c:pt>
                <c:pt idx="3">
                  <c:v>1.1200000000000001</c:v>
                </c:pt>
                <c:pt idx="4">
                  <c:v>1.06</c:v>
                </c:pt>
                <c:pt idx="5">
                  <c:v>0.87</c:v>
                </c:pt>
              </c:numCache>
            </c:numRef>
          </c:val>
          <c:smooth val="0"/>
        </c:ser>
        <c:ser>
          <c:idx val="3"/>
          <c:order val="3"/>
          <c:tx>
            <c:v>Scenario 4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'Gen Classification'!$AG$37:$AG$42</c:f>
              <c:numCache>
                <c:formatCode>0.00</c:formatCode>
                <c:ptCount val="6"/>
                <c:pt idx="0">
                  <c:v>0.87</c:v>
                </c:pt>
                <c:pt idx="1">
                  <c:v>1.3</c:v>
                </c:pt>
                <c:pt idx="2">
                  <c:v>1.1399999999999999</c:v>
                </c:pt>
                <c:pt idx="3">
                  <c:v>1.01</c:v>
                </c:pt>
                <c:pt idx="4">
                  <c:v>0.97</c:v>
                </c:pt>
                <c:pt idx="5">
                  <c:v>0.83</c:v>
                </c:pt>
              </c:numCache>
            </c:numRef>
          </c:val>
          <c:smooth val="0"/>
        </c:ser>
        <c:ser>
          <c:idx val="4"/>
          <c:order val="4"/>
          <c:tx>
            <c:v>Scenario 5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'Gen Classification'!$AG$46:$AG$51</c:f>
              <c:numCache>
                <c:formatCode>0.00</c:formatCode>
                <c:ptCount val="6"/>
                <c:pt idx="0">
                  <c:v>0.85</c:v>
                </c:pt>
                <c:pt idx="1">
                  <c:v>1.31</c:v>
                </c:pt>
                <c:pt idx="2">
                  <c:v>1.1499999999999999</c:v>
                </c:pt>
                <c:pt idx="3">
                  <c:v>1.05</c:v>
                </c:pt>
                <c:pt idx="4">
                  <c:v>1</c:v>
                </c:pt>
                <c:pt idx="5">
                  <c:v>0.84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857320"/>
        <c:axId val="400592840"/>
      </c:lineChart>
      <c:catAx>
        <c:axId val="467857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592840"/>
        <c:crosses val="autoZero"/>
        <c:auto val="1"/>
        <c:lblAlgn val="ctr"/>
        <c:lblOffset val="100"/>
        <c:noMultiLvlLbl val="0"/>
      </c:catAx>
      <c:valAx>
        <c:axId val="400592840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857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Generation</a:t>
            </a:r>
            <a:r>
              <a:rPr lang="en-US" baseline="0"/>
              <a:t> Classification</a:t>
            </a:r>
            <a:br>
              <a:rPr lang="en-US" baseline="0"/>
            </a:br>
            <a:r>
              <a:rPr lang="en-US" baseline="0"/>
              <a:t>Pacific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Scenario 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Classification'!$AI$10:$AI$15</c:f>
              <c:numCache>
                <c:formatCode>0.00</c:formatCode>
                <c:ptCount val="6"/>
                <c:pt idx="0">
                  <c:v>0.9</c:v>
                </c:pt>
                <c:pt idx="1">
                  <c:v>1.18</c:v>
                </c:pt>
                <c:pt idx="2">
                  <c:v>1.06</c:v>
                </c:pt>
                <c:pt idx="3">
                  <c:v>1.07</c:v>
                </c:pt>
                <c:pt idx="4">
                  <c:v>1.29</c:v>
                </c:pt>
                <c:pt idx="5">
                  <c:v>1.1000000000000001</c:v>
                </c:pt>
              </c:numCache>
            </c:numRef>
          </c:val>
          <c:smooth val="0"/>
        </c:ser>
        <c:ser>
          <c:idx val="0"/>
          <c:order val="1"/>
          <c:tx>
            <c:v>Scenario 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Classification'!$AI$19:$AI$24</c:f>
              <c:numCache>
                <c:formatCode>0.00</c:formatCode>
                <c:ptCount val="6"/>
                <c:pt idx="0">
                  <c:v>0.94</c:v>
                </c:pt>
                <c:pt idx="1">
                  <c:v>1.1499999999999999</c:v>
                </c:pt>
                <c:pt idx="2">
                  <c:v>1.04</c:v>
                </c:pt>
                <c:pt idx="3">
                  <c:v>1.01</c:v>
                </c:pt>
                <c:pt idx="4">
                  <c:v>1.18</c:v>
                </c:pt>
                <c:pt idx="5">
                  <c:v>1.05</c:v>
                </c:pt>
              </c:numCache>
            </c:numRef>
          </c:val>
          <c:smooth val="0"/>
        </c:ser>
        <c:ser>
          <c:idx val="2"/>
          <c:order val="2"/>
          <c:tx>
            <c:v>Scenario 3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'Gen Classification'!$AI$28:$AI$33</c:f>
              <c:numCache>
                <c:formatCode>0.00</c:formatCode>
                <c:ptCount val="6"/>
                <c:pt idx="0">
                  <c:v>0.84</c:v>
                </c:pt>
                <c:pt idx="1">
                  <c:v>1.23</c:v>
                </c:pt>
                <c:pt idx="2">
                  <c:v>1.1000000000000001</c:v>
                </c:pt>
                <c:pt idx="3">
                  <c:v>1.17</c:v>
                </c:pt>
                <c:pt idx="4">
                  <c:v>1.51</c:v>
                </c:pt>
                <c:pt idx="5">
                  <c:v>1.21</c:v>
                </c:pt>
              </c:numCache>
            </c:numRef>
          </c:val>
          <c:smooth val="0"/>
        </c:ser>
        <c:ser>
          <c:idx val="3"/>
          <c:order val="3"/>
          <c:tx>
            <c:v>Scenario 4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'Gen Classification'!$AI$37:$AI$42</c:f>
              <c:numCache>
                <c:formatCode>0.00</c:formatCode>
                <c:ptCount val="6"/>
                <c:pt idx="0">
                  <c:v>0.92</c:v>
                </c:pt>
                <c:pt idx="1">
                  <c:v>1.1599999999999999</c:v>
                </c:pt>
                <c:pt idx="2">
                  <c:v>1.05</c:v>
                </c:pt>
                <c:pt idx="3">
                  <c:v>1.03</c:v>
                </c:pt>
                <c:pt idx="4">
                  <c:v>1.22</c:v>
                </c:pt>
                <c:pt idx="5">
                  <c:v>1.07</c:v>
                </c:pt>
              </c:numCache>
            </c:numRef>
          </c:val>
          <c:smooth val="0"/>
        </c:ser>
        <c:ser>
          <c:idx val="4"/>
          <c:order val="4"/>
          <c:tx>
            <c:v>Scenario 5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'Gen Classification'!$AI$46:$AI$51</c:f>
              <c:numCache>
                <c:formatCode>0.00</c:formatCode>
                <c:ptCount val="6"/>
                <c:pt idx="0">
                  <c:v>0.9</c:v>
                </c:pt>
                <c:pt idx="1">
                  <c:v>1.17</c:v>
                </c:pt>
                <c:pt idx="2">
                  <c:v>1.06</c:v>
                </c:pt>
                <c:pt idx="3">
                  <c:v>1.06</c:v>
                </c:pt>
                <c:pt idx="4">
                  <c:v>1.27</c:v>
                </c:pt>
                <c:pt idx="5">
                  <c:v>1.1000000000000001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493920"/>
        <c:axId val="472494312"/>
      </c:lineChart>
      <c:catAx>
        <c:axId val="47249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94312"/>
        <c:crosses val="autoZero"/>
        <c:auto val="1"/>
        <c:lblAlgn val="ctr"/>
        <c:lblOffset val="100"/>
        <c:noMultiLvlLbl val="0"/>
      </c:catAx>
      <c:valAx>
        <c:axId val="472494312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Generation</a:t>
            </a:r>
            <a:r>
              <a:rPr lang="en-US" baseline="0"/>
              <a:t> Classification</a:t>
            </a:r>
            <a:br>
              <a:rPr lang="en-US" baseline="0"/>
            </a:br>
            <a:r>
              <a:rPr lang="en-US" baseline="0"/>
              <a:t>PSE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Scenario 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'Transmission Allocation'!$AA$10:$AA$15</c15:sqref>
                  </c15:fullRef>
                </c:ext>
              </c:extLst>
              <c:f>('Transmission Allocation'!$AA$10:$AA$13,'Transmission Allocation'!$AA$15)</c:f>
              <c:strCache>
                <c:ptCount val="5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Street Lights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'Gen Classification'!$AH$10:$AH$15</c15:sqref>
                  </c15:fullRef>
                </c:ext>
              </c:extLst>
              <c:f>('Gen Classification'!$AH$10:$AH$13,'Gen Classification'!$AH$15)</c:f>
              <c:numCache>
                <c:formatCode>0.00</c:formatCode>
                <c:ptCount val="5"/>
                <c:pt idx="0">
                  <c:v>0.92</c:v>
                </c:pt>
                <c:pt idx="1">
                  <c:v>1.1000000000000001</c:v>
                </c:pt>
                <c:pt idx="2">
                  <c:v>1.1200000000000001</c:v>
                </c:pt>
                <c:pt idx="3">
                  <c:v>1.1499999999999999</c:v>
                </c:pt>
                <c:pt idx="4">
                  <c:v>0.96</c:v>
                </c:pt>
              </c:numCache>
            </c:numRef>
          </c:val>
          <c:smooth val="0"/>
        </c:ser>
        <c:ser>
          <c:idx val="0"/>
          <c:order val="1"/>
          <c:tx>
            <c:v>Scenario 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'Transmission Allocation'!$AA$10:$AA$15</c15:sqref>
                  </c15:fullRef>
                </c:ext>
              </c:extLst>
              <c:f>('Transmission Allocation'!$AA$10:$AA$13,'Transmission Allocation'!$AA$15)</c:f>
              <c:strCache>
                <c:ptCount val="5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Street Lights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'Gen Classification'!$AH$19:$AH$24</c15:sqref>
                  </c15:fullRef>
                </c:ext>
              </c:extLst>
              <c:f>('Gen Classification'!$AH$19:$AH$22,'Gen Classification'!$AH$24)</c:f>
              <c:numCache>
                <c:formatCode>0.00</c:formatCode>
                <c:ptCount val="5"/>
                <c:pt idx="0">
                  <c:v>0.95</c:v>
                </c:pt>
                <c:pt idx="1">
                  <c:v>1.0900000000000001</c:v>
                </c:pt>
                <c:pt idx="2">
                  <c:v>1.08</c:v>
                </c:pt>
                <c:pt idx="3">
                  <c:v>1.08</c:v>
                </c:pt>
                <c:pt idx="4">
                  <c:v>0.96</c:v>
                </c:pt>
              </c:numCache>
            </c:numRef>
          </c:val>
          <c:smooth val="0"/>
        </c:ser>
        <c:ser>
          <c:idx val="2"/>
          <c:order val="2"/>
          <c:tx>
            <c:v>Scenario 3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Residential</c:v>
              </c:pt>
              <c:pt idx="1">
                <c:v>General Service</c:v>
              </c:pt>
              <c:pt idx="2">
                <c:v>Large General Service</c:v>
              </c:pt>
              <c:pt idx="3">
                <c:v>Extra Large Gneral Service</c:v>
              </c:pt>
              <c:pt idx="4">
                <c:v>Street Lights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'Gen Classification'!$AH$28:$AH$33</c15:sqref>
                  </c15:fullRef>
                </c:ext>
              </c:extLst>
              <c:f>('Gen Classification'!$AH$28:$AH$31,'Gen Classification'!$AH$33)</c:f>
              <c:numCache>
                <c:formatCode>0.00</c:formatCode>
                <c:ptCount val="5"/>
                <c:pt idx="0">
                  <c:v>0.92</c:v>
                </c:pt>
                <c:pt idx="1">
                  <c:v>1.1000000000000001</c:v>
                </c:pt>
                <c:pt idx="2">
                  <c:v>1.1100000000000001</c:v>
                </c:pt>
                <c:pt idx="3">
                  <c:v>1.1499999999999999</c:v>
                </c:pt>
                <c:pt idx="4">
                  <c:v>0.96</c:v>
                </c:pt>
              </c:numCache>
            </c:numRef>
          </c:val>
          <c:smooth val="0"/>
        </c:ser>
        <c:ser>
          <c:idx val="3"/>
          <c:order val="3"/>
          <c:tx>
            <c:v>Scenario 4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Residential</c:v>
              </c:pt>
              <c:pt idx="1">
                <c:v>General Service</c:v>
              </c:pt>
              <c:pt idx="2">
                <c:v>Large General Service</c:v>
              </c:pt>
              <c:pt idx="3">
                <c:v>Extra Large Gneral Service</c:v>
              </c:pt>
              <c:pt idx="4">
                <c:v>Street Lights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'Gen Classification'!$AH$37:$AH$42</c15:sqref>
                  </c15:fullRef>
                </c:ext>
              </c:extLst>
              <c:f>('Gen Classification'!$AH$37:$AH$40,'Gen Classification'!$AH$42)</c:f>
              <c:numCache>
                <c:formatCode>0.00</c:formatCode>
                <c:ptCount val="5"/>
                <c:pt idx="0">
                  <c:v>0.97</c:v>
                </c:pt>
                <c:pt idx="1">
                  <c:v>1.08</c:v>
                </c:pt>
                <c:pt idx="2">
                  <c:v>1.06</c:v>
                </c:pt>
                <c:pt idx="3">
                  <c:v>1.04</c:v>
                </c:pt>
                <c:pt idx="4">
                  <c:v>0.96</c:v>
                </c:pt>
              </c:numCache>
            </c:numRef>
          </c:val>
          <c:smooth val="0"/>
        </c:ser>
        <c:ser>
          <c:idx val="4"/>
          <c:order val="4"/>
          <c:tx>
            <c:v>Scenario 5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Residential</c:v>
              </c:pt>
              <c:pt idx="1">
                <c:v>General Service</c:v>
              </c:pt>
              <c:pt idx="2">
                <c:v>Large General Service</c:v>
              </c:pt>
              <c:pt idx="3">
                <c:v>Extra Large Gneral Service</c:v>
              </c:pt>
              <c:pt idx="4">
                <c:v>Street Lights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'Gen Classification'!$AH$46:$AH$51</c15:sqref>
                  </c15:fullRef>
                </c:ext>
              </c:extLst>
              <c:f>('Gen Classification'!$AH$46:$AH$49,'Gen Classification'!$AH$51)</c:f>
              <c:numCache>
                <c:formatCode>0.00</c:formatCode>
                <c:ptCount val="5"/>
                <c:pt idx="0">
                  <c:v>0.95</c:v>
                </c:pt>
                <c:pt idx="1">
                  <c:v>1.0900000000000001</c:v>
                </c:pt>
                <c:pt idx="2">
                  <c:v>1.08</c:v>
                </c:pt>
                <c:pt idx="3">
                  <c:v>1.07</c:v>
                </c:pt>
                <c:pt idx="4">
                  <c:v>0.96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490000"/>
        <c:axId val="472490784"/>
      </c:lineChart>
      <c:catAx>
        <c:axId val="472490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90784"/>
        <c:crosses val="autoZero"/>
        <c:auto val="1"/>
        <c:lblAlgn val="ctr"/>
        <c:lblOffset val="100"/>
        <c:noMultiLvlLbl val="0"/>
      </c:catAx>
      <c:valAx>
        <c:axId val="472490784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9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  <a:r>
              <a:rPr lang="en-US" baseline="0"/>
              <a:t> Parity Ratio Comparison</a:t>
            </a:r>
            <a:br>
              <a:rPr lang="en-US" baseline="0"/>
            </a:br>
            <a:r>
              <a:rPr lang="en-US" baseline="0"/>
              <a:t>Generation Allocation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'Gen Classification'!$M$9</c:f>
              <c:strCache>
                <c:ptCount val="1"/>
                <c:pt idx="0">
                  <c:v>Avista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'Gen Classification'!$N$8:$R$8</c:f>
              <c:strCache>
                <c:ptCount val="5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  <c:pt idx="3">
                  <c:v>Scenario 4</c:v>
                </c:pt>
                <c:pt idx="4">
                  <c:v>Scenario 5</c:v>
                </c:pt>
              </c:strCache>
            </c:strRef>
          </c:cat>
          <c:val>
            <c:numRef>
              <c:f>'Gen Allocation'!$N$9:$R$9</c:f>
              <c:numCache>
                <c:formatCode>0.00</c:formatCode>
                <c:ptCount val="5"/>
                <c:pt idx="0">
                  <c:v>0.87</c:v>
                </c:pt>
                <c:pt idx="1">
                  <c:v>0.85</c:v>
                </c:pt>
                <c:pt idx="2">
                  <c:v>0.86</c:v>
                </c:pt>
                <c:pt idx="3" formatCode="General">
                  <c:v>0.86</c:v>
                </c:pt>
                <c:pt idx="4">
                  <c:v>0.87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'Gen Classification'!$M$10</c:f>
              <c:strCache>
                <c:ptCount val="1"/>
                <c:pt idx="0">
                  <c:v>PSE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'Gen Allocation'!$N$10:$R$10</c:f>
              <c:numCache>
                <c:formatCode>0.00</c:formatCode>
                <c:ptCount val="5"/>
                <c:pt idx="0">
                  <c:v>0.95</c:v>
                </c:pt>
                <c:pt idx="1">
                  <c:v>0.95</c:v>
                </c:pt>
                <c:pt idx="2">
                  <c:v>0.96</c:v>
                </c:pt>
                <c:pt idx="3">
                  <c:v>0.97</c:v>
                </c:pt>
                <c:pt idx="4">
                  <c:v>0.96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2"/>
          <c:order val="2"/>
          <c:tx>
            <c:strRef>
              <c:f>'Gen Classification'!$M$11</c:f>
              <c:strCache>
                <c:ptCount val="1"/>
                <c:pt idx="0">
                  <c:v>PAC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'Gen Allocation'!$N$11:$R$11</c:f>
              <c:numCache>
                <c:formatCode>0.00</c:formatCode>
                <c:ptCount val="5"/>
                <c:pt idx="0">
                  <c:v>0.94</c:v>
                </c:pt>
                <c:pt idx="1">
                  <c:v>0.86</c:v>
                </c:pt>
                <c:pt idx="2">
                  <c:v>0.95</c:v>
                </c:pt>
                <c:pt idx="3" formatCode="General">
                  <c:v>0.92</c:v>
                </c:pt>
                <c:pt idx="4">
                  <c:v>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495096"/>
        <c:axId val="472493136"/>
        <c:extLst/>
      </c:lineChart>
      <c:catAx>
        <c:axId val="472495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Scenario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93136"/>
        <c:crosses val="autoZero"/>
        <c:auto val="1"/>
        <c:lblAlgn val="ctr"/>
        <c:lblOffset val="100"/>
        <c:noMultiLvlLbl val="0"/>
      </c:catAx>
      <c:valAx>
        <c:axId val="472493136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9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</a:t>
            </a:r>
            <a:r>
              <a:rPr lang="en-US" baseline="0"/>
              <a:t> of Parity Results</a:t>
            </a:r>
            <a:br>
              <a:rPr lang="en-US" baseline="0"/>
            </a:br>
            <a:r>
              <a:rPr lang="en-US" baseline="0"/>
              <a:t>Generation Allocation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Avista1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Allocation'!$AA$10:$AA$15</c:f>
              <c:numCache>
                <c:formatCode>0.00</c:formatCode>
                <c:ptCount val="6"/>
                <c:pt idx="0">
                  <c:v>0.87</c:v>
                </c:pt>
                <c:pt idx="1">
                  <c:v>1.29</c:v>
                </c:pt>
                <c:pt idx="2">
                  <c:v>1.1299999999999999</c:v>
                </c:pt>
                <c:pt idx="3">
                  <c:v>1.03</c:v>
                </c:pt>
                <c:pt idx="4">
                  <c:v>0.94</c:v>
                </c:pt>
                <c:pt idx="5">
                  <c:v>0.84</c:v>
                </c:pt>
              </c:numCache>
            </c:numRef>
          </c:val>
        </c:ser>
        <c:ser>
          <c:idx val="1"/>
          <c:order val="1"/>
          <c:tx>
            <c:v>PSE1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  <c:extLst xmlns:c15="http://schemas.microsoft.com/office/drawing/2012/chart"/>
            </c:strRef>
          </c:cat>
          <c:val>
            <c:numRef>
              <c:f>'Gen Allocation'!$AB$10:$AB$15</c:f>
              <c:numCache>
                <c:formatCode>0.00</c:formatCode>
                <c:ptCount val="6"/>
                <c:pt idx="0">
                  <c:v>0.95</c:v>
                </c:pt>
                <c:pt idx="1">
                  <c:v>1.08</c:v>
                </c:pt>
                <c:pt idx="2">
                  <c:v>1.07</c:v>
                </c:pt>
                <c:pt idx="3">
                  <c:v>1.08</c:v>
                </c:pt>
                <c:pt idx="4">
                  <c:v>0</c:v>
                </c:pt>
                <c:pt idx="5">
                  <c:v>1.03</c:v>
                </c:pt>
              </c:numCache>
              <c:extLst xmlns:c15="http://schemas.microsoft.com/office/drawing/2012/chart"/>
            </c:numRef>
          </c:val>
        </c:ser>
        <c:ser>
          <c:idx val="2"/>
          <c:order val="2"/>
          <c:tx>
            <c:v>Pac1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Allocation'!$AC$10:$AC$15</c:f>
              <c:numCache>
                <c:formatCode>0.00</c:formatCode>
                <c:ptCount val="6"/>
                <c:pt idx="0">
                  <c:v>0.94</c:v>
                </c:pt>
                <c:pt idx="1">
                  <c:v>1.1100000000000001</c:v>
                </c:pt>
                <c:pt idx="2">
                  <c:v>1.05</c:v>
                </c:pt>
                <c:pt idx="3">
                  <c:v>1.02</c:v>
                </c:pt>
                <c:pt idx="4">
                  <c:v>1.1000000000000001</c:v>
                </c:pt>
                <c:pt idx="5">
                  <c:v>1.1299999999999999</c:v>
                </c:pt>
              </c:numCache>
            </c:numRef>
          </c:val>
        </c:ser>
        <c:ser>
          <c:idx val="3"/>
          <c:order val="3"/>
          <c:tx>
            <c:v>Avista2A</c:v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Allocation'!$AA$19:$AA$24</c:f>
              <c:numCache>
                <c:formatCode>0.00</c:formatCode>
                <c:ptCount val="6"/>
                <c:pt idx="0">
                  <c:v>0.85</c:v>
                </c:pt>
                <c:pt idx="1">
                  <c:v>1.35</c:v>
                </c:pt>
                <c:pt idx="2">
                  <c:v>1.1599999999999999</c:v>
                </c:pt>
                <c:pt idx="3">
                  <c:v>1.02</c:v>
                </c:pt>
                <c:pt idx="4">
                  <c:v>0.97</c:v>
                </c:pt>
                <c:pt idx="5">
                  <c:v>0.85</c:v>
                </c:pt>
              </c:numCache>
            </c:numRef>
          </c:val>
        </c:ser>
        <c:ser>
          <c:idx val="4"/>
          <c:order val="4"/>
          <c:tx>
            <c:v>PSE2A</c:v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  <c:extLst xmlns:c15="http://schemas.microsoft.com/office/drawing/2012/chart"/>
            </c:strRef>
          </c:cat>
          <c:val>
            <c:numRef>
              <c:f>'Gen Allocation'!$AB$19:$AB$24</c:f>
              <c:numCache>
                <c:formatCode>0.00</c:formatCode>
                <c:ptCount val="6"/>
                <c:pt idx="0">
                  <c:v>0.95</c:v>
                </c:pt>
                <c:pt idx="1">
                  <c:v>1.07</c:v>
                </c:pt>
                <c:pt idx="2">
                  <c:v>1.04</c:v>
                </c:pt>
                <c:pt idx="3">
                  <c:v>1.1000000000000001</c:v>
                </c:pt>
                <c:pt idx="4">
                  <c:v>0</c:v>
                </c:pt>
                <c:pt idx="5">
                  <c:v>1.02</c:v>
                </c:pt>
              </c:numCache>
              <c:extLst xmlns:c15="http://schemas.microsoft.com/office/drawing/2012/chart"/>
            </c:numRef>
          </c:val>
        </c:ser>
        <c:ser>
          <c:idx val="5"/>
          <c:order val="5"/>
          <c:tx>
            <c:v>Pac2A</c:v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Allocation'!$AC$19:$AC$24</c:f>
              <c:numCache>
                <c:formatCode>0.00</c:formatCode>
                <c:ptCount val="6"/>
                <c:pt idx="0">
                  <c:v>0.86</c:v>
                </c:pt>
                <c:pt idx="1">
                  <c:v>1.22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1.59</c:v>
                </c:pt>
                <c:pt idx="5">
                  <c:v>1.06</c:v>
                </c:pt>
              </c:numCache>
            </c:numRef>
          </c:val>
        </c:ser>
        <c:ser>
          <c:idx val="6"/>
          <c:order val="6"/>
          <c:tx>
            <c:v>Avista2B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Allocation'!$AA$28:$AA$33</c:f>
              <c:numCache>
                <c:formatCode>0.00</c:formatCode>
                <c:ptCount val="6"/>
                <c:pt idx="0">
                  <c:v>0.86</c:v>
                </c:pt>
                <c:pt idx="1">
                  <c:v>1.33</c:v>
                </c:pt>
                <c:pt idx="2">
                  <c:v>1.1499999999999999</c:v>
                </c:pt>
                <c:pt idx="3">
                  <c:v>1</c:v>
                </c:pt>
                <c:pt idx="4">
                  <c:v>0.96</c:v>
                </c:pt>
                <c:pt idx="5">
                  <c:v>0.83</c:v>
                </c:pt>
              </c:numCache>
            </c:numRef>
          </c:val>
        </c:ser>
        <c:ser>
          <c:idx val="7"/>
          <c:order val="7"/>
          <c:tx>
            <c:v>PSE2B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Allocation'!$AB$28:$AB$33</c:f>
              <c:numCache>
                <c:formatCode>0.00</c:formatCode>
                <c:ptCount val="6"/>
                <c:pt idx="0">
                  <c:v>0.96</c:v>
                </c:pt>
                <c:pt idx="1">
                  <c:v>1.0900000000000001</c:v>
                </c:pt>
                <c:pt idx="2">
                  <c:v>1.05</c:v>
                </c:pt>
                <c:pt idx="3">
                  <c:v>1.05</c:v>
                </c:pt>
                <c:pt idx="4">
                  <c:v>0</c:v>
                </c:pt>
                <c:pt idx="5">
                  <c:v>1.01</c:v>
                </c:pt>
              </c:numCache>
              <c:extLst xmlns:c15="http://schemas.microsoft.com/office/drawing/2012/chart"/>
            </c:numRef>
          </c:val>
        </c:ser>
        <c:ser>
          <c:idx val="8"/>
          <c:order val="8"/>
          <c:tx>
            <c:v>Pac2B</c:v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Allocation'!$AC$28:$AC$33</c:f>
              <c:numCache>
                <c:formatCode>0.00</c:formatCode>
                <c:ptCount val="6"/>
                <c:pt idx="0">
                  <c:v>0.95</c:v>
                </c:pt>
                <c:pt idx="1">
                  <c:v>1.1399999999999999</c:v>
                </c:pt>
                <c:pt idx="2">
                  <c:v>1.03</c:v>
                </c:pt>
                <c:pt idx="3">
                  <c:v>0.99</c:v>
                </c:pt>
                <c:pt idx="4">
                  <c:v>1.0900000000000001</c:v>
                </c:pt>
                <c:pt idx="5">
                  <c:v>1.18</c:v>
                </c:pt>
              </c:numCache>
            </c:numRef>
          </c:val>
        </c:ser>
        <c:ser>
          <c:idx val="9"/>
          <c:order val="9"/>
          <c:tx>
            <c:v>Avista2C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Allocation'!$AA$37:$AA$42</c:f>
              <c:numCache>
                <c:formatCode>0.00</c:formatCode>
                <c:ptCount val="6"/>
                <c:pt idx="0">
                  <c:v>0.86</c:v>
                </c:pt>
                <c:pt idx="1">
                  <c:v>1.33</c:v>
                </c:pt>
                <c:pt idx="2">
                  <c:v>1.1599999999999999</c:v>
                </c:pt>
                <c:pt idx="3">
                  <c:v>1.03</c:v>
                </c:pt>
                <c:pt idx="4">
                  <c:v>1.01</c:v>
                </c:pt>
                <c:pt idx="5">
                  <c:v>0.82</c:v>
                </c:pt>
              </c:numCache>
            </c:numRef>
          </c:val>
        </c:ser>
        <c:ser>
          <c:idx val="10"/>
          <c:order val="10"/>
          <c:tx>
            <c:v>PSE2C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Allocation'!$AB$37:$AB$42</c:f>
              <c:numCache>
                <c:formatCode>0.00</c:formatCode>
                <c:ptCount val="6"/>
                <c:pt idx="0">
                  <c:v>0.97</c:v>
                </c:pt>
                <c:pt idx="1">
                  <c:v>1.04</c:v>
                </c:pt>
                <c:pt idx="2">
                  <c:v>1.02</c:v>
                </c:pt>
                <c:pt idx="3">
                  <c:v>1.06</c:v>
                </c:pt>
                <c:pt idx="4">
                  <c:v>0</c:v>
                </c:pt>
                <c:pt idx="5">
                  <c:v>1.06</c:v>
                </c:pt>
              </c:numCache>
              <c:extLst xmlns:c15="http://schemas.microsoft.com/office/drawing/2012/chart"/>
            </c:numRef>
          </c:val>
        </c:ser>
        <c:ser>
          <c:idx val="11"/>
          <c:order val="11"/>
          <c:tx>
            <c:v>Pac2C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Allocation'!$AC$37:$AC$42</c:f>
              <c:numCache>
                <c:formatCode>0.00</c:formatCode>
                <c:ptCount val="6"/>
                <c:pt idx="0">
                  <c:v>0.92</c:v>
                </c:pt>
                <c:pt idx="1">
                  <c:v>1.1399999999999999</c:v>
                </c:pt>
                <c:pt idx="2">
                  <c:v>1.08</c:v>
                </c:pt>
                <c:pt idx="3">
                  <c:v>1.03</c:v>
                </c:pt>
                <c:pt idx="4">
                  <c:v>1.08</c:v>
                </c:pt>
                <c:pt idx="5">
                  <c:v>1.1399999999999999</c:v>
                </c:pt>
              </c:numCache>
            </c:numRef>
          </c:val>
        </c:ser>
        <c:ser>
          <c:idx val="12"/>
          <c:order val="12"/>
          <c:tx>
            <c:v>Avista3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Allocation'!$AA$46:$AA$51</c:f>
              <c:numCache>
                <c:formatCode>0.00</c:formatCode>
                <c:ptCount val="6"/>
                <c:pt idx="0">
                  <c:v>0.87</c:v>
                </c:pt>
                <c:pt idx="1">
                  <c:v>1.3</c:v>
                </c:pt>
                <c:pt idx="2">
                  <c:v>1.1399999999999999</c:v>
                </c:pt>
                <c:pt idx="3">
                  <c:v>1</c:v>
                </c:pt>
                <c:pt idx="4">
                  <c:v>0.95</c:v>
                </c:pt>
                <c:pt idx="5">
                  <c:v>0.83</c:v>
                </c:pt>
              </c:numCache>
            </c:numRef>
          </c:val>
        </c:ser>
        <c:ser>
          <c:idx val="14"/>
          <c:order val="14"/>
          <c:tx>
            <c:v>Pac3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'Gen Allocation'!$AC$46:$AC$51</c:f>
              <c:numCache>
                <c:formatCode>0.00</c:formatCode>
                <c:ptCount val="6"/>
                <c:pt idx="0">
                  <c:v>0.94</c:v>
                </c:pt>
                <c:pt idx="1">
                  <c:v>1.1499999999999999</c:v>
                </c:pt>
                <c:pt idx="2">
                  <c:v>1.03</c:v>
                </c:pt>
                <c:pt idx="3">
                  <c:v>1</c:v>
                </c:pt>
                <c:pt idx="4">
                  <c:v>1.0900000000000001</c:v>
                </c:pt>
                <c:pt idx="5">
                  <c:v>1.18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488824"/>
        <c:axId val="472493528"/>
        <c:extLst>
          <c:ext xmlns:c15="http://schemas.microsoft.com/office/drawing/2012/chart" uri="{02D57815-91ED-43cb-92C2-25804820EDAC}">
            <c15:filteredBarSeries>
              <c15:ser>
                <c:idx val="13"/>
                <c:order val="13"/>
                <c:tx>
                  <c:v>PSE3</c:v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'Gen Allocation'!$AB$46:$AB$51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>
                        <c:v>0.96</c:v>
                      </c:pt>
                      <c:pt idx="1">
                        <c:v>1.0900000000000001</c:v>
                      </c:pt>
                      <c:pt idx="2">
                        <c:v>1.05</c:v>
                      </c:pt>
                      <c:pt idx="3">
                        <c:v>1.05</c:v>
                      </c:pt>
                      <c:pt idx="4">
                        <c:v>0</c:v>
                      </c:pt>
                      <c:pt idx="5">
                        <c:v>1.01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7248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93528"/>
        <c:crosses val="autoZero"/>
        <c:auto val="1"/>
        <c:lblAlgn val="ctr"/>
        <c:lblOffset val="100"/>
        <c:noMultiLvlLbl val="0"/>
      </c:catAx>
      <c:valAx>
        <c:axId val="472493528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8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Generation</a:t>
            </a:r>
            <a:r>
              <a:rPr lang="en-US" baseline="0"/>
              <a:t> Allocation</a:t>
            </a:r>
            <a:br>
              <a:rPr lang="en-US" baseline="0"/>
            </a:br>
            <a:r>
              <a:rPr lang="en-US" baseline="0"/>
              <a:t>Avista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Scenario 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Allocation'!$AA$10:$AA$15</c:f>
              <c:numCache>
                <c:formatCode>0.00</c:formatCode>
                <c:ptCount val="6"/>
                <c:pt idx="0">
                  <c:v>0.87</c:v>
                </c:pt>
                <c:pt idx="1">
                  <c:v>1.29</c:v>
                </c:pt>
                <c:pt idx="2">
                  <c:v>1.1299999999999999</c:v>
                </c:pt>
                <c:pt idx="3">
                  <c:v>1.03</c:v>
                </c:pt>
                <c:pt idx="4">
                  <c:v>0.94</c:v>
                </c:pt>
                <c:pt idx="5">
                  <c:v>0.84</c:v>
                </c:pt>
              </c:numCache>
            </c:numRef>
          </c:val>
          <c:smooth val="0"/>
        </c:ser>
        <c:ser>
          <c:idx val="0"/>
          <c:order val="1"/>
          <c:tx>
            <c:v>Scenario 2A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Allocation'!$AA$19:$AA$24</c:f>
              <c:numCache>
                <c:formatCode>0.00</c:formatCode>
                <c:ptCount val="6"/>
                <c:pt idx="0">
                  <c:v>0.85</c:v>
                </c:pt>
                <c:pt idx="1">
                  <c:v>1.35</c:v>
                </c:pt>
                <c:pt idx="2">
                  <c:v>1.1599999999999999</c:v>
                </c:pt>
                <c:pt idx="3">
                  <c:v>1.02</c:v>
                </c:pt>
                <c:pt idx="4">
                  <c:v>0.97</c:v>
                </c:pt>
                <c:pt idx="5">
                  <c:v>0.85</c:v>
                </c:pt>
              </c:numCache>
            </c:numRef>
          </c:val>
          <c:smooth val="0"/>
        </c:ser>
        <c:ser>
          <c:idx val="2"/>
          <c:order val="2"/>
          <c:tx>
            <c:v>Scenario 2B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'Gen Allocation'!$AA$28:$AA$33</c:f>
              <c:numCache>
                <c:formatCode>0.00</c:formatCode>
                <c:ptCount val="6"/>
                <c:pt idx="0">
                  <c:v>0.86</c:v>
                </c:pt>
                <c:pt idx="1">
                  <c:v>1.33</c:v>
                </c:pt>
                <c:pt idx="2">
                  <c:v>1.1499999999999999</c:v>
                </c:pt>
                <c:pt idx="3">
                  <c:v>1</c:v>
                </c:pt>
                <c:pt idx="4">
                  <c:v>0.96</c:v>
                </c:pt>
                <c:pt idx="5">
                  <c:v>0.83</c:v>
                </c:pt>
              </c:numCache>
            </c:numRef>
          </c:val>
          <c:smooth val="0"/>
        </c:ser>
        <c:ser>
          <c:idx val="3"/>
          <c:order val="3"/>
          <c:tx>
            <c:v>Scenario 2C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'Gen Allocation'!$AA$37:$AA$42</c:f>
              <c:numCache>
                <c:formatCode>0.00</c:formatCode>
                <c:ptCount val="6"/>
                <c:pt idx="0">
                  <c:v>0.86</c:v>
                </c:pt>
                <c:pt idx="1">
                  <c:v>1.33</c:v>
                </c:pt>
                <c:pt idx="2">
                  <c:v>1.1599999999999999</c:v>
                </c:pt>
                <c:pt idx="3">
                  <c:v>1.03</c:v>
                </c:pt>
                <c:pt idx="4">
                  <c:v>1.01</c:v>
                </c:pt>
                <c:pt idx="5">
                  <c:v>0.82</c:v>
                </c:pt>
              </c:numCache>
            </c:numRef>
          </c:val>
          <c:smooth val="0"/>
        </c:ser>
        <c:ser>
          <c:idx val="4"/>
          <c:order val="4"/>
          <c:tx>
            <c:v>Scenario 3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'Gen Allocation'!$AA$46:$AA$51</c:f>
              <c:numCache>
                <c:formatCode>0.00</c:formatCode>
                <c:ptCount val="6"/>
                <c:pt idx="0">
                  <c:v>0.87</c:v>
                </c:pt>
                <c:pt idx="1">
                  <c:v>1.3</c:v>
                </c:pt>
                <c:pt idx="2">
                  <c:v>1.1399999999999999</c:v>
                </c:pt>
                <c:pt idx="3">
                  <c:v>1</c:v>
                </c:pt>
                <c:pt idx="4">
                  <c:v>0.95</c:v>
                </c:pt>
                <c:pt idx="5">
                  <c:v>0.83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491176"/>
        <c:axId val="472489608"/>
      </c:lineChart>
      <c:catAx>
        <c:axId val="472491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89608"/>
        <c:crosses val="autoZero"/>
        <c:auto val="1"/>
        <c:lblAlgn val="ctr"/>
        <c:lblOffset val="100"/>
        <c:noMultiLvlLbl val="0"/>
      </c:catAx>
      <c:valAx>
        <c:axId val="472489608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91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Generation</a:t>
            </a:r>
            <a:r>
              <a:rPr lang="en-US" baseline="0"/>
              <a:t> Allocation</a:t>
            </a:r>
            <a:br>
              <a:rPr lang="en-US" baseline="0"/>
            </a:br>
            <a:r>
              <a:rPr lang="en-US" baseline="0"/>
              <a:t>Pacific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Scenario 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Allocation'!$AC$10:$AC$15</c:f>
              <c:numCache>
                <c:formatCode>0.00</c:formatCode>
                <c:ptCount val="6"/>
                <c:pt idx="0">
                  <c:v>0.94</c:v>
                </c:pt>
                <c:pt idx="1">
                  <c:v>1.1100000000000001</c:v>
                </c:pt>
                <c:pt idx="2">
                  <c:v>1.05</c:v>
                </c:pt>
                <c:pt idx="3">
                  <c:v>1.02</c:v>
                </c:pt>
                <c:pt idx="4">
                  <c:v>1.1000000000000001</c:v>
                </c:pt>
                <c:pt idx="5">
                  <c:v>1.1299999999999999</c:v>
                </c:pt>
              </c:numCache>
            </c:numRef>
          </c:val>
          <c:smooth val="0"/>
        </c:ser>
        <c:ser>
          <c:idx val="0"/>
          <c:order val="1"/>
          <c:tx>
            <c:v>Scenario 2A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'Transmission Allocation'!$AA$10:$AA$15</c:f>
              <c:strCache>
                <c:ptCount val="6"/>
                <c:pt idx="0">
                  <c:v>Residential</c:v>
                </c:pt>
                <c:pt idx="1">
                  <c:v>General Service</c:v>
                </c:pt>
                <c:pt idx="2">
                  <c:v>Large General Service</c:v>
                </c:pt>
                <c:pt idx="3">
                  <c:v>Extra Large Gneral Service</c:v>
                </c:pt>
                <c:pt idx="4">
                  <c:v>Pumping Service</c:v>
                </c:pt>
                <c:pt idx="5">
                  <c:v>Street Lights</c:v>
                </c:pt>
              </c:strCache>
            </c:strRef>
          </c:cat>
          <c:val>
            <c:numRef>
              <c:f>'Gen Allocation'!$AC$19:$AC$24</c:f>
              <c:numCache>
                <c:formatCode>0.00</c:formatCode>
                <c:ptCount val="6"/>
                <c:pt idx="0">
                  <c:v>0.86</c:v>
                </c:pt>
                <c:pt idx="1">
                  <c:v>1.22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1.59</c:v>
                </c:pt>
                <c:pt idx="5">
                  <c:v>1.06</c:v>
                </c:pt>
              </c:numCache>
            </c:numRef>
          </c:val>
          <c:smooth val="0"/>
        </c:ser>
        <c:ser>
          <c:idx val="2"/>
          <c:order val="2"/>
          <c:tx>
            <c:v>Scenario 2B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'Gen Allocation'!$AC$28:$AC$33</c:f>
              <c:numCache>
                <c:formatCode>0.00</c:formatCode>
                <c:ptCount val="6"/>
                <c:pt idx="0">
                  <c:v>0.95</c:v>
                </c:pt>
                <c:pt idx="1">
                  <c:v>1.1399999999999999</c:v>
                </c:pt>
                <c:pt idx="2">
                  <c:v>1.03</c:v>
                </c:pt>
                <c:pt idx="3">
                  <c:v>0.99</c:v>
                </c:pt>
                <c:pt idx="4">
                  <c:v>1.0900000000000001</c:v>
                </c:pt>
                <c:pt idx="5">
                  <c:v>1.18</c:v>
                </c:pt>
              </c:numCache>
            </c:numRef>
          </c:val>
          <c:smooth val="0"/>
        </c:ser>
        <c:ser>
          <c:idx val="3"/>
          <c:order val="3"/>
          <c:tx>
            <c:v>Scenario 2C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'Gen Allocation'!$AC$37:$AC$42</c:f>
              <c:numCache>
                <c:formatCode>0.00</c:formatCode>
                <c:ptCount val="6"/>
                <c:pt idx="0">
                  <c:v>0.92</c:v>
                </c:pt>
                <c:pt idx="1">
                  <c:v>1.1399999999999999</c:v>
                </c:pt>
                <c:pt idx="2">
                  <c:v>1.08</c:v>
                </c:pt>
                <c:pt idx="3">
                  <c:v>1.03</c:v>
                </c:pt>
                <c:pt idx="4">
                  <c:v>1.08</c:v>
                </c:pt>
                <c:pt idx="5">
                  <c:v>1.1399999999999999</c:v>
                </c:pt>
              </c:numCache>
            </c:numRef>
          </c:val>
          <c:smooth val="0"/>
        </c:ser>
        <c:ser>
          <c:idx val="4"/>
          <c:order val="4"/>
          <c:tx>
            <c:v>Scenario 3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'Gen Allocation'!$AC$46:$AC$51</c:f>
              <c:numCache>
                <c:formatCode>0.00</c:formatCode>
                <c:ptCount val="6"/>
                <c:pt idx="0">
                  <c:v>0.94</c:v>
                </c:pt>
                <c:pt idx="1">
                  <c:v>1.1499999999999999</c:v>
                </c:pt>
                <c:pt idx="2">
                  <c:v>1.03</c:v>
                </c:pt>
                <c:pt idx="3">
                  <c:v>1</c:v>
                </c:pt>
                <c:pt idx="4">
                  <c:v>1.0900000000000001</c:v>
                </c:pt>
                <c:pt idx="5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491568"/>
        <c:axId val="472492352"/>
      </c:lineChart>
      <c:catAx>
        <c:axId val="472491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Customer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92352"/>
        <c:crosses val="autoZero"/>
        <c:auto val="1"/>
        <c:lblAlgn val="ctr"/>
        <c:lblOffset val="100"/>
        <c:noMultiLvlLbl val="0"/>
      </c:catAx>
      <c:valAx>
        <c:axId val="472492352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Parity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9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483533</xdr:colOff>
      <xdr:row>2</xdr:row>
      <xdr:rowOff>180975</xdr:rowOff>
    </xdr:from>
    <xdr:to>
      <xdr:col>51</xdr:col>
      <xdr:colOff>390525</xdr:colOff>
      <xdr:row>24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476250</xdr:colOff>
      <xdr:row>25</xdr:row>
      <xdr:rowOff>152400</xdr:rowOff>
    </xdr:from>
    <xdr:to>
      <xdr:col>53</xdr:col>
      <xdr:colOff>342900</xdr:colOff>
      <xdr:row>60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0</xdr:colOff>
      <xdr:row>62</xdr:row>
      <xdr:rowOff>0</xdr:rowOff>
    </xdr:from>
    <xdr:to>
      <xdr:col>51</xdr:col>
      <xdr:colOff>553641</xdr:colOff>
      <xdr:row>84</xdr:row>
      <xdr:rowOff>94060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52</xdr:col>
      <xdr:colOff>400050</xdr:colOff>
      <xdr:row>62</xdr:row>
      <xdr:rowOff>9525</xdr:rowOff>
    </xdr:from>
    <xdr:to>
      <xdr:col>65</xdr:col>
      <xdr:colOff>344091</xdr:colOff>
      <xdr:row>84</xdr:row>
      <xdr:rowOff>103585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</xdr:col>
      <xdr:colOff>38100</xdr:colOff>
      <xdr:row>86</xdr:row>
      <xdr:rowOff>66675</xdr:rowOff>
    </xdr:from>
    <xdr:to>
      <xdr:col>51</xdr:col>
      <xdr:colOff>591741</xdr:colOff>
      <xdr:row>108</xdr:row>
      <xdr:rowOff>160735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8661</xdr:colOff>
      <xdr:row>0</xdr:row>
      <xdr:rowOff>138547</xdr:rowOff>
    </xdr:from>
    <xdr:to>
      <xdr:col>47</xdr:col>
      <xdr:colOff>415637</xdr:colOff>
      <xdr:row>22</xdr:row>
      <xdr:rowOff>77932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0</xdr:colOff>
      <xdr:row>23</xdr:row>
      <xdr:rowOff>0</xdr:rowOff>
    </xdr:from>
    <xdr:to>
      <xdr:col>47</xdr:col>
      <xdr:colOff>579437</xdr:colOff>
      <xdr:row>51</xdr:row>
      <xdr:rowOff>64559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0</xdr:colOff>
      <xdr:row>52</xdr:row>
      <xdr:rowOff>138546</xdr:rowOff>
    </xdr:from>
    <xdr:to>
      <xdr:col>47</xdr:col>
      <xdr:colOff>595205</xdr:colOff>
      <xdr:row>75</xdr:row>
      <xdr:rowOff>42106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48</xdr:col>
      <xdr:colOff>441614</xdr:colOff>
      <xdr:row>52</xdr:row>
      <xdr:rowOff>147205</xdr:rowOff>
    </xdr:from>
    <xdr:to>
      <xdr:col>61</xdr:col>
      <xdr:colOff>430682</xdr:colOff>
      <xdr:row>75</xdr:row>
      <xdr:rowOff>50765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25977</xdr:colOff>
      <xdr:row>76</xdr:row>
      <xdr:rowOff>112568</xdr:rowOff>
    </xdr:from>
    <xdr:to>
      <xdr:col>48</xdr:col>
      <xdr:colOff>15046</xdr:colOff>
      <xdr:row>99</xdr:row>
      <xdr:rowOff>16128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57149</xdr:colOff>
      <xdr:row>0</xdr:row>
      <xdr:rowOff>152399</xdr:rowOff>
    </xdr:from>
    <xdr:to>
      <xdr:col>46</xdr:col>
      <xdr:colOff>600075</xdr:colOff>
      <xdr:row>24</xdr:row>
      <xdr:rowOff>19049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63499</xdr:colOff>
      <xdr:row>24</xdr:row>
      <xdr:rowOff>83607</xdr:rowOff>
    </xdr:from>
    <xdr:to>
      <xdr:col>50</xdr:col>
      <xdr:colOff>447675</xdr:colOff>
      <xdr:row>60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122634</xdr:colOff>
      <xdr:row>63</xdr:row>
      <xdr:rowOff>163115</xdr:rowOff>
    </xdr:from>
    <xdr:to>
      <xdr:col>47</xdr:col>
      <xdr:colOff>66675</xdr:colOff>
      <xdr:row>86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485775</xdr:colOff>
      <xdr:row>63</xdr:row>
      <xdr:rowOff>152400</xdr:rowOff>
    </xdr:from>
    <xdr:to>
      <xdr:col>60</xdr:col>
      <xdr:colOff>429816</xdr:colOff>
      <xdr:row>86</xdr:row>
      <xdr:rowOff>55960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173831</xdr:colOff>
      <xdr:row>87</xdr:row>
      <xdr:rowOff>147637</xdr:rowOff>
    </xdr:from>
    <xdr:to>
      <xdr:col>47</xdr:col>
      <xdr:colOff>117872</xdr:colOff>
      <xdr:row>110</xdr:row>
      <xdr:rowOff>51197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6"/>
  <sheetViews>
    <sheetView topLeftCell="Y5" zoomScale="90" zoomScaleNormal="90" workbookViewId="0">
      <selection activeCell="AF57" sqref="V9:AF57"/>
    </sheetView>
  </sheetViews>
  <sheetFormatPr defaultRowHeight="15" x14ac:dyDescent="0.25"/>
  <cols>
    <col min="1" max="1" width="31.85546875" bestFit="1" customWidth="1"/>
    <col min="2" max="2" width="18.42578125" bestFit="1" customWidth="1"/>
    <col min="3" max="3" width="15" bestFit="1" customWidth="1"/>
    <col min="4" max="4" width="20.28515625" bestFit="1" customWidth="1"/>
    <col min="5" max="5" width="25.28515625" bestFit="1" customWidth="1"/>
    <col min="6" max="6" width="15.85546875" bestFit="1" customWidth="1"/>
    <col min="7" max="7" width="12" bestFit="1" customWidth="1"/>
    <col min="8" max="8" width="20" bestFit="1" customWidth="1"/>
    <col min="9" max="9" width="15.28515625" bestFit="1" customWidth="1"/>
    <col min="10" max="10" width="8.140625" bestFit="1" customWidth="1"/>
    <col min="11" max="11" width="12.28515625" bestFit="1" customWidth="1"/>
    <col min="14" max="14" width="11.140625" bestFit="1" customWidth="1"/>
    <col min="15" max="18" width="11.5703125" bestFit="1" customWidth="1"/>
    <col min="19" max="19" width="3.140625" customWidth="1"/>
    <col min="25" max="25" width="3.5703125" customWidth="1"/>
    <col min="31" max="31" width="3.85546875" customWidth="1"/>
    <col min="32" max="32" width="24.140625" bestFit="1" customWidth="1"/>
    <col min="36" max="36" width="3.140625" customWidth="1"/>
  </cols>
  <sheetData>
    <row r="1" spans="1:38" ht="18.75" x14ac:dyDescent="0.3">
      <c r="A1" s="17" t="s">
        <v>0</v>
      </c>
      <c r="B1" s="17"/>
      <c r="C1" s="17"/>
      <c r="D1" s="17"/>
      <c r="E1" s="17"/>
    </row>
    <row r="2" spans="1:38" ht="15.75" x14ac:dyDescent="0.25">
      <c r="A2" s="18" t="s">
        <v>1</v>
      </c>
      <c r="B2" s="18"/>
      <c r="C2" s="18"/>
      <c r="D2" s="18"/>
      <c r="E2" s="18"/>
    </row>
    <row r="3" spans="1:38" x14ac:dyDescent="0.25">
      <c r="A3" s="19" t="s">
        <v>15</v>
      </c>
      <c r="B3" s="19"/>
      <c r="C3" s="19"/>
      <c r="D3" s="19"/>
      <c r="E3" s="19"/>
    </row>
    <row r="5" spans="1:38" ht="15.75" x14ac:dyDescent="0.25">
      <c r="A5" s="5" t="s">
        <v>2</v>
      </c>
      <c r="B5" s="5" t="s">
        <v>6</v>
      </c>
      <c r="M5" s="9" t="s">
        <v>16</v>
      </c>
    </row>
    <row r="6" spans="1:38" x14ac:dyDescent="0.25">
      <c r="A6" s="1"/>
      <c r="B6" s="3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15" t="s">
        <v>51</v>
      </c>
      <c r="I6" s="15" t="s">
        <v>57</v>
      </c>
      <c r="J6" s="15" t="s">
        <v>58</v>
      </c>
      <c r="K6" s="15" t="s">
        <v>59</v>
      </c>
      <c r="T6" s="20" t="s">
        <v>34</v>
      </c>
      <c r="U6" s="20"/>
      <c r="V6" s="20"/>
      <c r="W6" s="20"/>
      <c r="X6" s="20"/>
      <c r="Y6" s="20"/>
      <c r="Z6" s="20"/>
      <c r="AA6" s="20"/>
      <c r="AB6" s="20"/>
      <c r="AC6" s="20"/>
      <c r="AD6" s="20"/>
      <c r="AF6" s="20" t="s">
        <v>35</v>
      </c>
      <c r="AG6" s="20"/>
      <c r="AH6" s="20"/>
      <c r="AI6" s="20"/>
      <c r="AJ6" s="20"/>
    </row>
    <row r="7" spans="1:38" x14ac:dyDescent="0.25">
      <c r="A7" s="2" t="s">
        <v>3</v>
      </c>
      <c r="M7" s="10" t="s">
        <v>7</v>
      </c>
      <c r="T7" t="s">
        <v>32</v>
      </c>
      <c r="Z7" t="s">
        <v>33</v>
      </c>
    </row>
    <row r="8" spans="1:38" x14ac:dyDescent="0.25">
      <c r="A8" s="1" t="s">
        <v>13</v>
      </c>
      <c r="B8">
        <v>0.86</v>
      </c>
      <c r="C8">
        <v>1.31</v>
      </c>
      <c r="D8">
        <v>1.1399999999999999</v>
      </c>
      <c r="E8">
        <v>1.03</v>
      </c>
      <c r="F8">
        <v>0.98</v>
      </c>
      <c r="G8">
        <v>0.84</v>
      </c>
      <c r="N8" t="s">
        <v>17</v>
      </c>
      <c r="O8" t="s">
        <v>18</v>
      </c>
      <c r="P8" t="s">
        <v>19</v>
      </c>
      <c r="Q8" t="s">
        <v>20</v>
      </c>
      <c r="R8" t="s">
        <v>21</v>
      </c>
      <c r="T8" t="s">
        <v>27</v>
      </c>
      <c r="U8" t="s">
        <v>28</v>
      </c>
      <c r="V8" t="s">
        <v>30</v>
      </c>
      <c r="W8" t="s">
        <v>31</v>
      </c>
      <c r="X8" t="s">
        <v>29</v>
      </c>
      <c r="Z8" t="s">
        <v>27</v>
      </c>
      <c r="AA8" t="s">
        <v>28</v>
      </c>
      <c r="AB8" t="s">
        <v>30</v>
      </c>
      <c r="AC8" t="s">
        <v>31</v>
      </c>
      <c r="AD8" t="s">
        <v>29</v>
      </c>
      <c r="AF8" s="10" t="str">
        <f>"Scenario 1 - "&amp;B5</f>
        <v>Scenario 1 - Average and Excess</v>
      </c>
    </row>
    <row r="9" spans="1:38" x14ac:dyDescent="0.25">
      <c r="A9" s="1"/>
      <c r="H9" s="13"/>
      <c r="M9" t="s">
        <v>3</v>
      </c>
      <c r="N9" s="7">
        <f>B8</f>
        <v>0.86</v>
      </c>
      <c r="O9" s="7">
        <f>B21</f>
        <v>0.88</v>
      </c>
      <c r="P9" s="7">
        <f>B34</f>
        <v>0.83</v>
      </c>
      <c r="Q9" s="7">
        <f>B47</f>
        <v>0.87</v>
      </c>
      <c r="R9" s="7">
        <f>B60</f>
        <v>0.85</v>
      </c>
      <c r="S9" s="7"/>
      <c r="T9" s="7">
        <f>AVERAGE(N9:R9)</f>
        <v>0.85799999999999998</v>
      </c>
      <c r="U9" s="7">
        <f>MEDIAN(N9:R9)</f>
        <v>0.86</v>
      </c>
      <c r="V9" s="7">
        <f>MAX(N9:R9)</f>
        <v>0.88</v>
      </c>
      <c r="W9" s="7">
        <f>MIN(N9:R9)</f>
        <v>0.83</v>
      </c>
      <c r="X9" s="7">
        <f>V9-W9</f>
        <v>5.0000000000000044E-2</v>
      </c>
      <c r="Y9" s="7"/>
      <c r="Z9" s="7">
        <f>AVERAGE(N9,O9,P9,R9)</f>
        <v>0.85499999999999998</v>
      </c>
      <c r="AA9" s="7">
        <f>MEDIAN(N9,O9,P9,R9)</f>
        <v>0.85499999999999998</v>
      </c>
      <c r="AB9" s="7">
        <f>MAX(N9,O9,P9,R9)</f>
        <v>0.88</v>
      </c>
      <c r="AC9" s="7">
        <f>MIN(N9,O9,P9,R9)</f>
        <v>0.83</v>
      </c>
      <c r="AD9" s="7">
        <f>AB9-AC9</f>
        <v>5.0000000000000044E-2</v>
      </c>
      <c r="AG9" t="s">
        <v>3</v>
      </c>
      <c r="AH9" t="s">
        <v>4</v>
      </c>
      <c r="AI9" t="s">
        <v>5</v>
      </c>
      <c r="AK9" t="s">
        <v>37</v>
      </c>
      <c r="AL9" t="s">
        <v>29</v>
      </c>
    </row>
    <row r="10" spans="1:38" x14ac:dyDescent="0.25">
      <c r="A10" s="2" t="s">
        <v>4</v>
      </c>
      <c r="H10" s="13"/>
      <c r="M10" t="s">
        <v>4</v>
      </c>
      <c r="N10" s="7">
        <f>B11</f>
        <v>0.92</v>
      </c>
      <c r="O10" s="7">
        <f>B24</f>
        <v>0.95</v>
      </c>
      <c r="P10" s="7">
        <f>B37</f>
        <v>0.92</v>
      </c>
      <c r="Q10" s="7">
        <f>B50</f>
        <v>0.97</v>
      </c>
      <c r="R10" s="7">
        <f>B63</f>
        <v>0.95</v>
      </c>
      <c r="S10" s="7"/>
      <c r="T10" s="7">
        <f t="shared" ref="T10:T11" si="0">AVERAGE(N10:R10)</f>
        <v>0.94199999999999995</v>
      </c>
      <c r="U10" s="7">
        <f t="shared" ref="U10:U11" si="1">MEDIAN(N10:R10)</f>
        <v>0.95</v>
      </c>
      <c r="V10" s="7">
        <f t="shared" ref="V10:V11" si="2">MAX(N10:R10)</f>
        <v>0.97</v>
      </c>
      <c r="W10" s="7">
        <f t="shared" ref="W10:W11" si="3">MIN(N10:R10)</f>
        <v>0.92</v>
      </c>
      <c r="X10" s="7">
        <f t="shared" ref="X10:X11" si="4">V10-W10</f>
        <v>4.9999999999999933E-2</v>
      </c>
      <c r="Y10" s="7"/>
      <c r="Z10" s="7">
        <f t="shared" ref="Z10:Z11" si="5">AVERAGE(N10,O10,P10,R10)</f>
        <v>0.93500000000000005</v>
      </c>
      <c r="AA10" s="7">
        <f t="shared" ref="AA10:AA11" si="6">MEDIAN(N10,O10,P10,R10)</f>
        <v>0.93500000000000005</v>
      </c>
      <c r="AB10" s="7">
        <f t="shared" ref="AB10:AB11" si="7">MAX(N10,O10,P10,R10)</f>
        <v>0.95</v>
      </c>
      <c r="AC10" s="7">
        <f t="shared" ref="AC10:AC11" si="8">MIN(N10,O10,P10,R10)</f>
        <v>0.92</v>
      </c>
      <c r="AD10" s="7">
        <f t="shared" ref="AD10:AD11" si="9">AB10-AC10</f>
        <v>2.9999999999999916E-2</v>
      </c>
      <c r="AF10" t="s">
        <v>7</v>
      </c>
      <c r="AG10" s="7">
        <f>N9</f>
        <v>0.86</v>
      </c>
      <c r="AH10" s="7">
        <f>N10</f>
        <v>0.92</v>
      </c>
      <c r="AI10" s="7">
        <f>N11</f>
        <v>0.9</v>
      </c>
      <c r="AK10" s="7">
        <f t="shared" ref="AK10:AK15" si="10">AVERAGEIF(AG10:AI10,"&lt;&gt;0" )</f>
        <v>0.89333333333333342</v>
      </c>
      <c r="AL10" s="7">
        <f>MAX(AG10:AI10)-MIN((AG10:AI10))</f>
        <v>6.0000000000000053E-2</v>
      </c>
    </row>
    <row r="11" spans="1:38" x14ac:dyDescent="0.25">
      <c r="A11" s="1" t="s">
        <v>13</v>
      </c>
      <c r="B11">
        <v>0.92</v>
      </c>
      <c r="C11">
        <v>1.1000000000000001</v>
      </c>
      <c r="D11">
        <v>1.1200000000000001</v>
      </c>
      <c r="E11">
        <v>1.1499999999999999</v>
      </c>
      <c r="G11">
        <v>0.96</v>
      </c>
      <c r="H11" s="13"/>
      <c r="I11" s="13">
        <v>1.1399999999999999</v>
      </c>
      <c r="J11" s="13">
        <v>1.07</v>
      </c>
      <c r="K11" s="13">
        <v>1.23</v>
      </c>
      <c r="M11" t="s">
        <v>22</v>
      </c>
      <c r="N11" s="7">
        <f>B14</f>
        <v>0.9</v>
      </c>
      <c r="O11" s="7">
        <f>B27</f>
        <v>0.94</v>
      </c>
      <c r="P11" s="7">
        <f>B40</f>
        <v>0.84</v>
      </c>
      <c r="Q11" s="7">
        <f>B53</f>
        <v>0.92</v>
      </c>
      <c r="R11" s="7">
        <f>B66</f>
        <v>0.9</v>
      </c>
      <c r="S11" s="7"/>
      <c r="T11" s="7">
        <f t="shared" si="0"/>
        <v>0.9</v>
      </c>
      <c r="U11" s="7">
        <f t="shared" si="1"/>
        <v>0.9</v>
      </c>
      <c r="V11" s="7">
        <f t="shared" si="2"/>
        <v>0.94</v>
      </c>
      <c r="W11" s="7">
        <f t="shared" si="3"/>
        <v>0.84</v>
      </c>
      <c r="X11" s="7">
        <f t="shared" si="4"/>
        <v>9.9999999999999978E-2</v>
      </c>
      <c r="Y11" s="7"/>
      <c r="Z11" s="7">
        <f t="shared" si="5"/>
        <v>0.89499999999999991</v>
      </c>
      <c r="AA11" s="7">
        <f t="shared" si="6"/>
        <v>0.9</v>
      </c>
      <c r="AB11" s="7">
        <f t="shared" si="7"/>
        <v>0.94</v>
      </c>
      <c r="AC11" s="7">
        <f t="shared" si="8"/>
        <v>0.84</v>
      </c>
      <c r="AD11" s="7">
        <f t="shared" si="9"/>
        <v>9.9999999999999978E-2</v>
      </c>
      <c r="AF11" t="s">
        <v>8</v>
      </c>
      <c r="AG11" s="7">
        <f>N15</f>
        <v>1.31</v>
      </c>
      <c r="AH11" s="7">
        <f>N16</f>
        <v>1.1000000000000001</v>
      </c>
      <c r="AI11" s="7">
        <f>N17</f>
        <v>1.18</v>
      </c>
      <c r="AK11" s="7">
        <f t="shared" si="10"/>
        <v>1.1966666666666665</v>
      </c>
      <c r="AL11" s="7">
        <f t="shared" ref="AL11:AL15" si="11">MAX(AG11:AI11)-MIN(AG11:AI11)</f>
        <v>0.20999999999999996</v>
      </c>
    </row>
    <row r="12" spans="1:38" x14ac:dyDescent="0.25">
      <c r="A12" s="1"/>
      <c r="H12" s="13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F12" t="s">
        <v>9</v>
      </c>
      <c r="AG12" s="7">
        <f>N21</f>
        <v>1.1399999999999999</v>
      </c>
      <c r="AH12" s="7">
        <f>N22</f>
        <v>1.1200000000000001</v>
      </c>
      <c r="AI12" s="7">
        <f>N23</f>
        <v>1.06</v>
      </c>
      <c r="AK12" s="7">
        <f t="shared" si="10"/>
        <v>1.1066666666666667</v>
      </c>
      <c r="AL12" s="7">
        <f t="shared" si="11"/>
        <v>7.9999999999999849E-2</v>
      </c>
    </row>
    <row r="13" spans="1:38" x14ac:dyDescent="0.25">
      <c r="A13" s="2" t="s">
        <v>5</v>
      </c>
      <c r="H13" s="13"/>
      <c r="M13" s="10" t="s">
        <v>8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F13" t="s">
        <v>36</v>
      </c>
      <c r="AG13" s="7">
        <f>N27</f>
        <v>1.03</v>
      </c>
      <c r="AH13" s="7">
        <f>N28</f>
        <v>1.1499999999999999</v>
      </c>
      <c r="AI13" s="7">
        <f>N29</f>
        <v>1.07</v>
      </c>
      <c r="AK13" s="7">
        <f t="shared" si="10"/>
        <v>1.0833333333333333</v>
      </c>
      <c r="AL13" s="7">
        <f t="shared" si="11"/>
        <v>0.11999999999999988</v>
      </c>
    </row>
    <row r="14" spans="1:38" x14ac:dyDescent="0.25">
      <c r="A14" s="1" t="s">
        <v>13</v>
      </c>
      <c r="B14" s="7">
        <v>0.9</v>
      </c>
      <c r="C14" s="7">
        <v>1.18</v>
      </c>
      <c r="D14" s="7">
        <v>1.06</v>
      </c>
      <c r="E14" s="7">
        <v>1.07</v>
      </c>
      <c r="F14" s="7">
        <v>1.29</v>
      </c>
      <c r="G14" s="7">
        <v>1.1000000000000001</v>
      </c>
      <c r="H14" s="16">
        <v>0.99</v>
      </c>
      <c r="N14" s="7" t="s">
        <v>17</v>
      </c>
      <c r="O14" s="7" t="s">
        <v>18</v>
      </c>
      <c r="P14" s="7" t="s">
        <v>19</v>
      </c>
      <c r="Q14" s="7" t="s">
        <v>20</v>
      </c>
      <c r="R14" s="7" t="s">
        <v>21</v>
      </c>
      <c r="S14" s="7"/>
      <c r="T14" s="7" t="s">
        <v>27</v>
      </c>
      <c r="U14" s="7" t="s">
        <v>28</v>
      </c>
      <c r="V14" s="7" t="s">
        <v>30</v>
      </c>
      <c r="W14" s="7" t="s">
        <v>31</v>
      </c>
      <c r="X14" s="7" t="s">
        <v>29</v>
      </c>
      <c r="Y14" s="7"/>
      <c r="Z14" s="7" t="s">
        <v>27</v>
      </c>
      <c r="AA14" s="7" t="s">
        <v>28</v>
      </c>
      <c r="AB14" s="7" t="s">
        <v>30</v>
      </c>
      <c r="AC14" s="7" t="s">
        <v>31</v>
      </c>
      <c r="AD14" s="7" t="s">
        <v>29</v>
      </c>
      <c r="AF14" s="7" t="s">
        <v>11</v>
      </c>
      <c r="AG14" s="7">
        <f>N33</f>
        <v>0.98</v>
      </c>
      <c r="AH14" s="7">
        <f>N34</f>
        <v>0</v>
      </c>
      <c r="AI14" s="7">
        <f>N35</f>
        <v>1.29</v>
      </c>
      <c r="AK14" s="7">
        <f t="shared" si="10"/>
        <v>1.135</v>
      </c>
      <c r="AL14" s="7">
        <f t="shared" si="11"/>
        <v>1.29</v>
      </c>
    </row>
    <row r="15" spans="1:38" x14ac:dyDescent="0.25">
      <c r="H15" s="13"/>
      <c r="M15" t="s">
        <v>3</v>
      </c>
      <c r="N15" s="7">
        <f>C8</f>
        <v>1.31</v>
      </c>
      <c r="O15" s="7">
        <f>C21</f>
        <v>1.3</v>
      </c>
      <c r="P15" s="7">
        <f>C34</f>
        <v>1.34</v>
      </c>
      <c r="Q15" s="7">
        <f>C47</f>
        <v>1.3</v>
      </c>
      <c r="R15" s="7">
        <f>C60</f>
        <v>1.31</v>
      </c>
      <c r="S15" s="7"/>
      <c r="T15" s="7">
        <f>AVERAGE(N15:R15)</f>
        <v>1.3120000000000001</v>
      </c>
      <c r="U15" s="7">
        <f>MEDIAN(N15:R15)</f>
        <v>1.31</v>
      </c>
      <c r="V15" s="7">
        <f>MAX(N15:R15)</f>
        <v>1.34</v>
      </c>
      <c r="W15" s="7">
        <f>MIN(N15:R15)</f>
        <v>1.3</v>
      </c>
      <c r="X15" s="7">
        <f>V15-W15</f>
        <v>4.0000000000000036E-2</v>
      </c>
      <c r="Y15" s="7"/>
      <c r="Z15" s="7">
        <f>AVERAGE(N15,O15,P15,R15)</f>
        <v>1.3149999999999999</v>
      </c>
      <c r="AA15" s="7">
        <f>MEDIAN(N15,O15,P15,R15)</f>
        <v>1.31</v>
      </c>
      <c r="AB15" s="7">
        <f>MAX(N15,O15,P15,R15)</f>
        <v>1.34</v>
      </c>
      <c r="AC15" s="7">
        <f>MIN(N15,O15,P15,R15)</f>
        <v>1.3</v>
      </c>
      <c r="AD15" s="7">
        <f>AB15-AC15</f>
        <v>4.0000000000000036E-2</v>
      </c>
      <c r="AF15" t="s">
        <v>12</v>
      </c>
      <c r="AG15" s="7">
        <f>N39</f>
        <v>0.84</v>
      </c>
      <c r="AH15" s="7">
        <f>N40</f>
        <v>0.96</v>
      </c>
      <c r="AI15" s="7">
        <f>N41</f>
        <v>1.1000000000000001</v>
      </c>
      <c r="AK15" s="7">
        <f t="shared" si="10"/>
        <v>0.96666666666666667</v>
      </c>
      <c r="AL15" s="7">
        <f t="shared" si="11"/>
        <v>0.26000000000000012</v>
      </c>
    </row>
    <row r="16" spans="1:38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M16" t="s">
        <v>4</v>
      </c>
      <c r="N16" s="7">
        <f>C11</f>
        <v>1.1000000000000001</v>
      </c>
      <c r="O16" s="7">
        <f>C24</f>
        <v>1.0900000000000001</v>
      </c>
      <c r="P16" s="7">
        <f>C37</f>
        <v>1.1000000000000001</v>
      </c>
      <c r="Q16" s="7">
        <f>C50</f>
        <v>1.08</v>
      </c>
      <c r="R16" s="7">
        <f>C63</f>
        <v>1.0900000000000001</v>
      </c>
      <c r="S16" s="7"/>
      <c r="T16" s="7">
        <f t="shared" ref="T16:T17" si="12">AVERAGE(N16:R16)</f>
        <v>1.0920000000000001</v>
      </c>
      <c r="U16" s="7">
        <f t="shared" ref="U16:U17" si="13">MEDIAN(N16:R16)</f>
        <v>1.0900000000000001</v>
      </c>
      <c r="V16" s="7">
        <f t="shared" ref="V16:V17" si="14">MAX(N16:R16)</f>
        <v>1.1000000000000001</v>
      </c>
      <c r="W16" s="7">
        <f t="shared" ref="W16:W17" si="15">MIN(N16:R16)</f>
        <v>1.08</v>
      </c>
      <c r="X16" s="7">
        <f t="shared" ref="X16:X17" si="16">V16-W16</f>
        <v>2.0000000000000018E-2</v>
      </c>
      <c r="Y16" s="7"/>
      <c r="Z16" s="7">
        <f t="shared" ref="Z16:Z17" si="17">AVERAGE(N16,O16,P16,R16)</f>
        <v>1.0950000000000002</v>
      </c>
      <c r="AA16" s="7">
        <f t="shared" ref="AA16:AA17" si="18">MEDIAN(N16,O16,P16,R16)</f>
        <v>1.0950000000000002</v>
      </c>
      <c r="AB16" s="7">
        <f t="shared" ref="AB16:AB17" si="19">MAX(N16,O16,P16,R16)</f>
        <v>1.1000000000000001</v>
      </c>
      <c r="AC16" s="7">
        <f t="shared" ref="AC16:AC17" si="20">MIN(N16,O16,P16,R16)</f>
        <v>1.0900000000000001</v>
      </c>
      <c r="AD16" s="7">
        <f t="shared" ref="AD16:AD17" si="21">AB16-AC16</f>
        <v>1.0000000000000009E-2</v>
      </c>
      <c r="AK16" s="7"/>
    </row>
    <row r="17" spans="1:38" x14ac:dyDescent="0.25">
      <c r="H17" s="13"/>
      <c r="M17" t="s">
        <v>22</v>
      </c>
      <c r="N17" s="7">
        <f>C14</f>
        <v>1.18</v>
      </c>
      <c r="O17" s="7">
        <f>C27</f>
        <v>1.1499999999999999</v>
      </c>
      <c r="P17" s="7">
        <f>C40</f>
        <v>1.23</v>
      </c>
      <c r="Q17" s="7">
        <f>C53</f>
        <v>1.1599999999999999</v>
      </c>
      <c r="R17" s="7">
        <f>C66</f>
        <v>1.17</v>
      </c>
      <c r="S17" s="7"/>
      <c r="T17" s="7">
        <f t="shared" si="12"/>
        <v>1.1779999999999999</v>
      </c>
      <c r="U17" s="7">
        <f t="shared" si="13"/>
        <v>1.17</v>
      </c>
      <c r="V17" s="7">
        <f t="shared" si="14"/>
        <v>1.23</v>
      </c>
      <c r="W17" s="7">
        <f t="shared" si="15"/>
        <v>1.1499999999999999</v>
      </c>
      <c r="X17" s="7">
        <f t="shared" si="16"/>
        <v>8.0000000000000071E-2</v>
      </c>
      <c r="Y17" s="7"/>
      <c r="Z17" s="7">
        <f t="shared" si="17"/>
        <v>1.1825000000000001</v>
      </c>
      <c r="AA17" s="7">
        <f t="shared" si="18"/>
        <v>1.1749999999999998</v>
      </c>
      <c r="AB17" s="7">
        <f t="shared" si="19"/>
        <v>1.23</v>
      </c>
      <c r="AC17" s="7">
        <f t="shared" si="20"/>
        <v>1.1499999999999999</v>
      </c>
      <c r="AD17" s="7">
        <f t="shared" si="21"/>
        <v>8.0000000000000071E-2</v>
      </c>
      <c r="AF17" s="10" t="str">
        <f>"Scenario 2 - "&amp;B18</f>
        <v>Scenario 2 - Fixed Ratio</v>
      </c>
    </row>
    <row r="18" spans="1:38" x14ac:dyDescent="0.25">
      <c r="A18" s="5" t="s">
        <v>23</v>
      </c>
      <c r="B18" s="5" t="s">
        <v>14</v>
      </c>
      <c r="H18" s="13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G18" t="s">
        <v>3</v>
      </c>
      <c r="AH18" t="s">
        <v>4</v>
      </c>
      <c r="AI18" t="s">
        <v>5</v>
      </c>
      <c r="AK18" t="s">
        <v>37</v>
      </c>
      <c r="AL18" t="s">
        <v>29</v>
      </c>
    </row>
    <row r="19" spans="1:38" x14ac:dyDescent="0.25">
      <c r="A19" s="1"/>
      <c r="B19" s="3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4" t="s">
        <v>12</v>
      </c>
      <c r="H19" s="15" t="s">
        <v>51</v>
      </c>
      <c r="I19" s="15" t="s">
        <v>57</v>
      </c>
      <c r="J19" s="15" t="s">
        <v>58</v>
      </c>
      <c r="K19" s="15" t="s">
        <v>59</v>
      </c>
      <c r="M19" s="10" t="s">
        <v>9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F19" t="s">
        <v>7</v>
      </c>
      <c r="AG19" s="7">
        <f>O9</f>
        <v>0.88</v>
      </c>
      <c r="AH19" s="7">
        <f>O10</f>
        <v>0.95</v>
      </c>
      <c r="AI19" s="7">
        <f>O11</f>
        <v>0.94</v>
      </c>
      <c r="AK19" s="7">
        <f t="shared" ref="AK19:AK24" si="22">AVERAGEIF(AG19:AI19,"&lt;&gt;0" )</f>
        <v>0.92333333333333334</v>
      </c>
      <c r="AL19" s="7">
        <f t="shared" ref="AL19:AL24" si="23">MAX(AG19:AI19)-MIN(AG19:AI19)</f>
        <v>6.9999999999999951E-2</v>
      </c>
    </row>
    <row r="20" spans="1:38" x14ac:dyDescent="0.25">
      <c r="A20" s="2" t="s">
        <v>3</v>
      </c>
      <c r="H20" s="13"/>
      <c r="N20" s="7" t="s">
        <v>17</v>
      </c>
      <c r="O20" s="7" t="s">
        <v>18</v>
      </c>
      <c r="P20" s="7" t="s">
        <v>19</v>
      </c>
      <c r="Q20" s="7" t="s">
        <v>20</v>
      </c>
      <c r="R20" s="7" t="s">
        <v>21</v>
      </c>
      <c r="S20" s="7"/>
      <c r="T20" s="7" t="s">
        <v>27</v>
      </c>
      <c r="U20" s="7" t="s">
        <v>28</v>
      </c>
      <c r="V20" s="7" t="s">
        <v>30</v>
      </c>
      <c r="W20" s="7" t="s">
        <v>31</v>
      </c>
      <c r="X20" s="7" t="s">
        <v>29</v>
      </c>
      <c r="Y20" s="7"/>
      <c r="Z20" s="7" t="s">
        <v>27</v>
      </c>
      <c r="AA20" s="7" t="s">
        <v>28</v>
      </c>
      <c r="AB20" s="7" t="s">
        <v>30</v>
      </c>
      <c r="AC20" s="7" t="s">
        <v>31</v>
      </c>
      <c r="AD20" s="7" t="s">
        <v>29</v>
      </c>
      <c r="AF20" t="s">
        <v>8</v>
      </c>
      <c r="AG20" s="7">
        <f>O15</f>
        <v>1.3</v>
      </c>
      <c r="AH20" s="7">
        <f>O16</f>
        <v>1.0900000000000001</v>
      </c>
      <c r="AI20" s="7">
        <f>O17</f>
        <v>1.1499999999999999</v>
      </c>
      <c r="AK20" s="7">
        <f t="shared" si="22"/>
        <v>1.18</v>
      </c>
      <c r="AL20" s="7">
        <f t="shared" si="23"/>
        <v>0.20999999999999996</v>
      </c>
    </row>
    <row r="21" spans="1:38" x14ac:dyDescent="0.25">
      <c r="A21" s="1" t="s">
        <v>13</v>
      </c>
      <c r="B21">
        <v>0.88</v>
      </c>
      <c r="C21">
        <v>1.3</v>
      </c>
      <c r="D21">
        <v>1.1299999999999999</v>
      </c>
      <c r="E21">
        <v>1</v>
      </c>
      <c r="F21">
        <v>0.96</v>
      </c>
      <c r="G21">
        <v>0.83</v>
      </c>
      <c r="H21" s="13"/>
      <c r="M21" t="s">
        <v>3</v>
      </c>
      <c r="N21" s="7">
        <f>D8</f>
        <v>1.1399999999999999</v>
      </c>
      <c r="O21" s="7">
        <f>D21</f>
        <v>1.1299999999999999</v>
      </c>
      <c r="P21" s="7">
        <f>D34</f>
        <v>1.18</v>
      </c>
      <c r="Q21" s="7">
        <f>D47</f>
        <v>1.1399999999999999</v>
      </c>
      <c r="R21" s="7">
        <f>D60</f>
        <v>1.1499999999999999</v>
      </c>
      <c r="S21" s="7"/>
      <c r="T21" s="7">
        <f>AVERAGE(N21:R21)</f>
        <v>1.1479999999999997</v>
      </c>
      <c r="U21" s="7">
        <f>MEDIAN(N21:R21)</f>
        <v>1.1399999999999999</v>
      </c>
      <c r="V21" s="7">
        <f>MAX(N21:R21)</f>
        <v>1.18</v>
      </c>
      <c r="W21" s="7">
        <f>MIN(N21:R21)</f>
        <v>1.1299999999999999</v>
      </c>
      <c r="X21" s="7">
        <f>V21-W21</f>
        <v>5.0000000000000044E-2</v>
      </c>
      <c r="Y21" s="7"/>
      <c r="Z21" s="7">
        <f>AVERAGE(N21,O21,P21,R21)</f>
        <v>1.1499999999999999</v>
      </c>
      <c r="AA21" s="7">
        <f>MEDIAN(N21,O21,P21,R21)</f>
        <v>1.145</v>
      </c>
      <c r="AB21" s="7">
        <f>MAX(N21,O21,P21,R21)</f>
        <v>1.18</v>
      </c>
      <c r="AC21" s="7">
        <f>MIN(N21,O21,P21,R21)</f>
        <v>1.1299999999999999</v>
      </c>
      <c r="AD21" s="7">
        <f>AB21-AC21</f>
        <v>5.0000000000000044E-2</v>
      </c>
      <c r="AF21" t="s">
        <v>9</v>
      </c>
      <c r="AG21" s="7">
        <f>O21</f>
        <v>1.1299999999999999</v>
      </c>
      <c r="AH21" s="7">
        <f>O22</f>
        <v>1.08</v>
      </c>
      <c r="AI21" s="7">
        <f>O23</f>
        <v>1.04</v>
      </c>
      <c r="AK21" s="7">
        <f t="shared" si="22"/>
        <v>1.0833333333333333</v>
      </c>
      <c r="AL21" s="7">
        <f t="shared" si="23"/>
        <v>8.9999999999999858E-2</v>
      </c>
    </row>
    <row r="22" spans="1:38" x14ac:dyDescent="0.25">
      <c r="A22" s="1"/>
      <c r="H22" s="13"/>
      <c r="M22" t="s">
        <v>4</v>
      </c>
      <c r="N22" s="7">
        <f>D11</f>
        <v>1.1200000000000001</v>
      </c>
      <c r="O22" s="7">
        <f>D24</f>
        <v>1.08</v>
      </c>
      <c r="P22" s="7">
        <f>D37</f>
        <v>1.1100000000000001</v>
      </c>
      <c r="Q22" s="7">
        <f>D50</f>
        <v>1.06</v>
      </c>
      <c r="R22" s="7">
        <f>D63</f>
        <v>1.08</v>
      </c>
      <c r="S22" s="7"/>
      <c r="T22" s="7">
        <f t="shared" ref="T22:T23" si="24">AVERAGE(N22:R22)</f>
        <v>1.0900000000000003</v>
      </c>
      <c r="U22" s="7">
        <f t="shared" ref="U22:U23" si="25">MEDIAN(N22:R22)</f>
        <v>1.08</v>
      </c>
      <c r="V22" s="7">
        <f t="shared" ref="V22:V23" si="26">MAX(N22:R22)</f>
        <v>1.1200000000000001</v>
      </c>
      <c r="W22" s="7">
        <f t="shared" ref="W22:W23" si="27">MIN(N22:R22)</f>
        <v>1.06</v>
      </c>
      <c r="X22" s="7">
        <f t="shared" ref="X22:X23" si="28">V22-W22</f>
        <v>6.0000000000000053E-2</v>
      </c>
      <c r="Y22" s="7"/>
      <c r="Z22" s="7">
        <f t="shared" ref="Z22:Z23" si="29">AVERAGE(N22,O22,P22,R22)</f>
        <v>1.0975000000000001</v>
      </c>
      <c r="AA22" s="7">
        <f t="shared" ref="AA22:AA23" si="30">MEDIAN(N22,O22,P22,R22)</f>
        <v>1.0950000000000002</v>
      </c>
      <c r="AB22" s="7">
        <f t="shared" ref="AB22:AB23" si="31">MAX(N22,O22,P22,R22)</f>
        <v>1.1200000000000001</v>
      </c>
      <c r="AC22" s="7">
        <f t="shared" ref="AC22:AC23" si="32">MIN(N22,O22,P22,R22)</f>
        <v>1.08</v>
      </c>
      <c r="AD22" s="7">
        <f t="shared" ref="AD22:AD23" si="33">AB22-AC22</f>
        <v>4.0000000000000036E-2</v>
      </c>
      <c r="AF22" t="s">
        <v>36</v>
      </c>
      <c r="AG22" s="7">
        <f>O27</f>
        <v>1</v>
      </c>
      <c r="AH22" s="7">
        <f>O28</f>
        <v>1.08</v>
      </c>
      <c r="AI22" s="7">
        <f>O29</f>
        <v>1.01</v>
      </c>
      <c r="AK22" s="7">
        <f t="shared" si="22"/>
        <v>1.03</v>
      </c>
      <c r="AL22" s="7">
        <f t="shared" si="23"/>
        <v>8.0000000000000071E-2</v>
      </c>
    </row>
    <row r="23" spans="1:38" x14ac:dyDescent="0.25">
      <c r="A23" s="2" t="s">
        <v>4</v>
      </c>
      <c r="H23" s="13"/>
      <c r="M23" t="s">
        <v>22</v>
      </c>
      <c r="N23" s="7">
        <f>D14</f>
        <v>1.06</v>
      </c>
      <c r="O23" s="7">
        <f>D27</f>
        <v>1.04</v>
      </c>
      <c r="P23" s="7">
        <f>D40</f>
        <v>1.1000000000000001</v>
      </c>
      <c r="Q23" s="7">
        <f>D53</f>
        <v>1.05</v>
      </c>
      <c r="R23" s="7">
        <f>D66</f>
        <v>1.06</v>
      </c>
      <c r="S23" s="7"/>
      <c r="T23" s="7">
        <f t="shared" si="24"/>
        <v>1.0620000000000001</v>
      </c>
      <c r="U23" s="7">
        <f t="shared" si="25"/>
        <v>1.06</v>
      </c>
      <c r="V23" s="7">
        <f t="shared" si="26"/>
        <v>1.1000000000000001</v>
      </c>
      <c r="W23" s="7">
        <f t="shared" si="27"/>
        <v>1.04</v>
      </c>
      <c r="X23" s="7">
        <f t="shared" si="28"/>
        <v>6.0000000000000053E-2</v>
      </c>
      <c r="Y23" s="7"/>
      <c r="Z23" s="7">
        <f t="shared" si="29"/>
        <v>1.0649999999999999</v>
      </c>
      <c r="AA23" s="7">
        <f t="shared" si="30"/>
        <v>1.06</v>
      </c>
      <c r="AB23" s="7">
        <f t="shared" si="31"/>
        <v>1.1000000000000001</v>
      </c>
      <c r="AC23" s="7">
        <f t="shared" si="32"/>
        <v>1.04</v>
      </c>
      <c r="AD23" s="7">
        <f t="shared" si="33"/>
        <v>6.0000000000000053E-2</v>
      </c>
      <c r="AF23" s="7" t="s">
        <v>11</v>
      </c>
      <c r="AG23" s="7">
        <f>O33</f>
        <v>0.96</v>
      </c>
      <c r="AH23" s="7">
        <f>O34</f>
        <v>0</v>
      </c>
      <c r="AI23" s="7">
        <f>O35</f>
        <v>1.18</v>
      </c>
      <c r="AK23" s="7">
        <f t="shared" si="22"/>
        <v>1.0699999999999998</v>
      </c>
      <c r="AL23" s="7">
        <f t="shared" si="23"/>
        <v>1.18</v>
      </c>
    </row>
    <row r="24" spans="1:38" x14ac:dyDescent="0.25">
      <c r="A24" s="1" t="s">
        <v>13</v>
      </c>
      <c r="B24">
        <v>0.95</v>
      </c>
      <c r="C24">
        <v>1.0900000000000001</v>
      </c>
      <c r="D24">
        <v>1.08</v>
      </c>
      <c r="E24">
        <v>1.08</v>
      </c>
      <c r="G24">
        <v>0.96</v>
      </c>
      <c r="H24" s="13"/>
      <c r="I24" s="13">
        <v>1.06</v>
      </c>
      <c r="J24" s="13">
        <v>0.99</v>
      </c>
      <c r="K24" s="13">
        <v>1.0900000000000001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F24" t="s">
        <v>12</v>
      </c>
      <c r="AG24" s="7">
        <f>O39</f>
        <v>0.83</v>
      </c>
      <c r="AH24" s="7">
        <f>O40</f>
        <v>0.96</v>
      </c>
      <c r="AI24" s="7">
        <f>O41</f>
        <v>1.05</v>
      </c>
      <c r="AK24" s="7">
        <f t="shared" si="22"/>
        <v>0.94666666666666666</v>
      </c>
      <c r="AL24" s="7">
        <f t="shared" si="23"/>
        <v>0.22000000000000008</v>
      </c>
    </row>
    <row r="25" spans="1:38" x14ac:dyDescent="0.25">
      <c r="A25" s="1"/>
      <c r="H25" s="13"/>
      <c r="M25" s="10" t="s">
        <v>10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K25" s="7"/>
    </row>
    <row r="26" spans="1:38" x14ac:dyDescent="0.25">
      <c r="A26" s="2" t="s">
        <v>5</v>
      </c>
      <c r="H26" s="13"/>
      <c r="N26" s="7" t="s">
        <v>17</v>
      </c>
      <c r="O26" s="7" t="s">
        <v>18</v>
      </c>
      <c r="P26" s="7" t="s">
        <v>19</v>
      </c>
      <c r="Q26" s="7" t="s">
        <v>20</v>
      </c>
      <c r="R26" s="7" t="s">
        <v>21</v>
      </c>
      <c r="S26" s="7"/>
      <c r="T26" s="7" t="s">
        <v>27</v>
      </c>
      <c r="U26" s="7" t="s">
        <v>28</v>
      </c>
      <c r="V26" s="7" t="s">
        <v>30</v>
      </c>
      <c r="W26" s="7" t="s">
        <v>31</v>
      </c>
      <c r="X26" s="7" t="s">
        <v>29</v>
      </c>
      <c r="Y26" s="7"/>
      <c r="Z26" s="7" t="s">
        <v>27</v>
      </c>
      <c r="AA26" s="7" t="s">
        <v>28</v>
      </c>
      <c r="AB26" s="7" t="s">
        <v>30</v>
      </c>
      <c r="AC26" s="7" t="s">
        <v>31</v>
      </c>
      <c r="AD26" s="7" t="s">
        <v>29</v>
      </c>
      <c r="AF26" s="10" t="str">
        <f>"Scenario 3 - "&amp;B31</f>
        <v>Scenario 3 - Renewable Future Peak Credit</v>
      </c>
    </row>
    <row r="27" spans="1:38" x14ac:dyDescent="0.25">
      <c r="A27" s="1" t="s">
        <v>13</v>
      </c>
      <c r="B27">
        <v>0.94</v>
      </c>
      <c r="C27">
        <v>1.1499999999999999</v>
      </c>
      <c r="D27">
        <v>1.04</v>
      </c>
      <c r="E27">
        <v>1.01</v>
      </c>
      <c r="F27">
        <v>1.18</v>
      </c>
      <c r="G27">
        <v>1.05</v>
      </c>
      <c r="H27" s="13">
        <v>0.93</v>
      </c>
      <c r="M27" t="s">
        <v>3</v>
      </c>
      <c r="N27" s="7">
        <f>E8</f>
        <v>1.03</v>
      </c>
      <c r="O27" s="7">
        <f>E21</f>
        <v>1</v>
      </c>
      <c r="P27" s="7">
        <f>E34</f>
        <v>1.1200000000000001</v>
      </c>
      <c r="Q27" s="7">
        <f>E47</f>
        <v>1.01</v>
      </c>
      <c r="R27" s="7">
        <f>E60</f>
        <v>1.05</v>
      </c>
      <c r="S27" s="7"/>
      <c r="T27" s="7">
        <f>AVERAGE(N27:R27)</f>
        <v>1.042</v>
      </c>
      <c r="U27" s="7">
        <f>MEDIAN(N27:R27)</f>
        <v>1.03</v>
      </c>
      <c r="V27" s="7">
        <f>MAX(N27:R27)</f>
        <v>1.1200000000000001</v>
      </c>
      <c r="W27" s="7">
        <f>MIN(N27:R27)</f>
        <v>1</v>
      </c>
      <c r="X27" s="7">
        <f>V27-W27</f>
        <v>0.12000000000000011</v>
      </c>
      <c r="Y27" s="7"/>
      <c r="Z27" s="7">
        <f>AVERAGE(N27,O27,P27,R27)</f>
        <v>1.05</v>
      </c>
      <c r="AA27" s="7">
        <f>MEDIAN(N27,O27,P27,R27)</f>
        <v>1.04</v>
      </c>
      <c r="AB27" s="7">
        <f>MAX(N27,O27,P27,R27)</f>
        <v>1.1200000000000001</v>
      </c>
      <c r="AC27" s="7">
        <f>MIN(N27,O27,P27,R27)</f>
        <v>1</v>
      </c>
      <c r="AD27" s="7">
        <f>AB27-AC27</f>
        <v>0.12000000000000011</v>
      </c>
      <c r="AG27" t="s">
        <v>3</v>
      </c>
      <c r="AH27" t="s">
        <v>4</v>
      </c>
      <c r="AI27" t="s">
        <v>5</v>
      </c>
      <c r="AK27" t="s">
        <v>37</v>
      </c>
      <c r="AL27" t="s">
        <v>29</v>
      </c>
    </row>
    <row r="28" spans="1:38" x14ac:dyDescent="0.25">
      <c r="H28" s="13"/>
      <c r="M28" t="s">
        <v>4</v>
      </c>
      <c r="N28" s="7">
        <f>E11</f>
        <v>1.1499999999999999</v>
      </c>
      <c r="O28" s="7">
        <f>E24</f>
        <v>1.08</v>
      </c>
      <c r="P28" s="7">
        <f>E37</f>
        <v>1.1499999999999999</v>
      </c>
      <c r="Q28" s="7">
        <f>E50</f>
        <v>1.04</v>
      </c>
      <c r="R28" s="7">
        <f>E63</f>
        <v>1.07</v>
      </c>
      <c r="S28" s="7"/>
      <c r="T28" s="7">
        <f t="shared" ref="T28:T29" si="34">AVERAGE(N28:R28)</f>
        <v>1.0980000000000001</v>
      </c>
      <c r="U28" s="7">
        <f t="shared" ref="U28:U29" si="35">MEDIAN(N28:R28)</f>
        <v>1.08</v>
      </c>
      <c r="V28" s="7">
        <f t="shared" ref="V28:V29" si="36">MAX(N28:R28)</f>
        <v>1.1499999999999999</v>
      </c>
      <c r="W28" s="7">
        <f t="shared" ref="W28:W29" si="37">MIN(N28:R28)</f>
        <v>1.04</v>
      </c>
      <c r="X28" s="7">
        <f t="shared" ref="X28:X29" si="38">V28-W28</f>
        <v>0.10999999999999988</v>
      </c>
      <c r="Y28" s="7"/>
      <c r="Z28" s="7">
        <f t="shared" ref="Z28:Z29" si="39">AVERAGE(N28,O28,P28,R28)</f>
        <v>1.1125</v>
      </c>
      <c r="AA28" s="7">
        <f t="shared" ref="AA28:AA29" si="40">MEDIAN(N28,O28,P28,R28)</f>
        <v>1.115</v>
      </c>
      <c r="AB28" s="7">
        <f t="shared" ref="AB28:AB29" si="41">MAX(N28,O28,P28,R28)</f>
        <v>1.1499999999999999</v>
      </c>
      <c r="AC28" s="7">
        <f t="shared" ref="AC28:AC29" si="42">MIN(N28,O28,P28,R28)</f>
        <v>1.07</v>
      </c>
      <c r="AD28" s="7">
        <f t="shared" ref="AD28:AD29" si="43">AB28-AC28</f>
        <v>7.9999999999999849E-2</v>
      </c>
      <c r="AF28" t="s">
        <v>7</v>
      </c>
      <c r="AG28" s="7">
        <f>$P9</f>
        <v>0.83</v>
      </c>
      <c r="AH28" s="7">
        <f>P10</f>
        <v>0.92</v>
      </c>
      <c r="AI28" s="7">
        <f>P11</f>
        <v>0.84</v>
      </c>
      <c r="AK28" s="7">
        <f t="shared" ref="AK28:AK33" si="44">AVERAGEIF(AG28:AI28,"&lt;&gt;0" )</f>
        <v>0.86333333333333329</v>
      </c>
      <c r="AL28" s="7">
        <f t="shared" ref="AL28:AL33" si="45">MAX(AG28:AI28)-MIN(AG28:AI28)</f>
        <v>9.000000000000008E-2</v>
      </c>
    </row>
    <row r="29" spans="1:3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M29" t="s">
        <v>22</v>
      </c>
      <c r="N29" s="7">
        <f>E14</f>
        <v>1.07</v>
      </c>
      <c r="O29" s="7">
        <f>E27</f>
        <v>1.01</v>
      </c>
      <c r="P29" s="7">
        <f>E40</f>
        <v>1.17</v>
      </c>
      <c r="Q29" s="7">
        <f>E53</f>
        <v>1.03</v>
      </c>
      <c r="R29" s="7">
        <f>E66</f>
        <v>1.06</v>
      </c>
      <c r="S29" s="7"/>
      <c r="T29" s="7">
        <f t="shared" si="34"/>
        <v>1.0680000000000001</v>
      </c>
      <c r="U29" s="7">
        <f t="shared" si="35"/>
        <v>1.06</v>
      </c>
      <c r="V29" s="7">
        <f t="shared" si="36"/>
        <v>1.17</v>
      </c>
      <c r="W29" s="7">
        <f t="shared" si="37"/>
        <v>1.01</v>
      </c>
      <c r="X29" s="7">
        <f t="shared" si="38"/>
        <v>0.15999999999999992</v>
      </c>
      <c r="Y29" s="7"/>
      <c r="Z29" s="7">
        <f t="shared" si="39"/>
        <v>1.0775000000000001</v>
      </c>
      <c r="AA29" s="7">
        <f t="shared" si="40"/>
        <v>1.0649999999999999</v>
      </c>
      <c r="AB29" s="7">
        <f t="shared" si="41"/>
        <v>1.17</v>
      </c>
      <c r="AC29" s="7">
        <f t="shared" si="42"/>
        <v>1.01</v>
      </c>
      <c r="AD29" s="7">
        <f t="shared" si="43"/>
        <v>0.15999999999999992</v>
      </c>
      <c r="AF29" t="s">
        <v>8</v>
      </c>
      <c r="AG29" s="7">
        <f>P15</f>
        <v>1.34</v>
      </c>
      <c r="AH29" s="7">
        <f>P16</f>
        <v>1.1000000000000001</v>
      </c>
      <c r="AI29" s="7">
        <f>P17</f>
        <v>1.23</v>
      </c>
      <c r="AK29" s="7">
        <f t="shared" si="44"/>
        <v>1.2233333333333334</v>
      </c>
      <c r="AL29" s="7">
        <f t="shared" si="45"/>
        <v>0.24</v>
      </c>
    </row>
    <row r="30" spans="1:38" x14ac:dyDescent="0.25">
      <c r="H30" s="1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F30" t="s">
        <v>9</v>
      </c>
      <c r="AG30" s="7">
        <f>P21</f>
        <v>1.18</v>
      </c>
      <c r="AH30" s="7">
        <f>P22</f>
        <v>1.1100000000000001</v>
      </c>
      <c r="AI30" s="7">
        <f>P23</f>
        <v>1.1000000000000001</v>
      </c>
      <c r="AK30" s="7">
        <f t="shared" si="44"/>
        <v>1.1300000000000001</v>
      </c>
      <c r="AL30" s="7">
        <f t="shared" si="45"/>
        <v>7.9999999999999849E-2</v>
      </c>
    </row>
    <row r="31" spans="1:38" x14ac:dyDescent="0.25">
      <c r="A31" s="5" t="s">
        <v>24</v>
      </c>
      <c r="B31" s="5" t="s">
        <v>53</v>
      </c>
      <c r="H31" s="13"/>
      <c r="M31" s="10" t="s">
        <v>11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F31" t="s">
        <v>36</v>
      </c>
      <c r="AG31" s="7">
        <f>P27</f>
        <v>1.1200000000000001</v>
      </c>
      <c r="AH31" s="7">
        <f>P28</f>
        <v>1.1499999999999999</v>
      </c>
      <c r="AI31" s="7">
        <f>P29</f>
        <v>1.17</v>
      </c>
      <c r="AK31" s="7">
        <f t="shared" si="44"/>
        <v>1.1466666666666667</v>
      </c>
      <c r="AL31" s="7">
        <f t="shared" si="45"/>
        <v>4.9999999999999822E-2</v>
      </c>
    </row>
    <row r="32" spans="1:38" x14ac:dyDescent="0.25">
      <c r="A32" s="1"/>
      <c r="B32" s="3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4" t="s">
        <v>12</v>
      </c>
      <c r="H32" s="15" t="s">
        <v>51</v>
      </c>
      <c r="I32" s="15" t="s">
        <v>57</v>
      </c>
      <c r="J32" s="15" t="s">
        <v>58</v>
      </c>
      <c r="K32" s="15" t="s">
        <v>59</v>
      </c>
      <c r="N32" s="7" t="s">
        <v>17</v>
      </c>
      <c r="O32" s="7" t="s">
        <v>18</v>
      </c>
      <c r="P32" s="7" t="s">
        <v>19</v>
      </c>
      <c r="Q32" s="7" t="s">
        <v>20</v>
      </c>
      <c r="R32" s="7" t="s">
        <v>21</v>
      </c>
      <c r="S32" s="7"/>
      <c r="T32" s="7" t="s">
        <v>27</v>
      </c>
      <c r="U32" s="7" t="s">
        <v>28</v>
      </c>
      <c r="V32" s="7" t="s">
        <v>30</v>
      </c>
      <c r="W32" s="7" t="s">
        <v>31</v>
      </c>
      <c r="X32" s="7" t="s">
        <v>29</v>
      </c>
      <c r="Y32" s="7"/>
      <c r="Z32" s="7" t="s">
        <v>27</v>
      </c>
      <c r="AA32" s="7" t="s">
        <v>28</v>
      </c>
      <c r="AB32" s="7" t="s">
        <v>30</v>
      </c>
      <c r="AC32" s="7" t="s">
        <v>31</v>
      </c>
      <c r="AD32" s="7" t="s">
        <v>29</v>
      </c>
      <c r="AF32" s="7" t="s">
        <v>11</v>
      </c>
      <c r="AG32" s="7">
        <f>P33</f>
        <v>1.06</v>
      </c>
      <c r="AH32" s="7">
        <f>P34</f>
        <v>0</v>
      </c>
      <c r="AI32" s="7">
        <f>P35</f>
        <v>1.51</v>
      </c>
      <c r="AK32" s="7">
        <f t="shared" si="44"/>
        <v>1.2850000000000001</v>
      </c>
      <c r="AL32" s="7">
        <f t="shared" si="45"/>
        <v>1.51</v>
      </c>
    </row>
    <row r="33" spans="1:38" x14ac:dyDescent="0.25">
      <c r="A33" s="2" t="s">
        <v>3</v>
      </c>
      <c r="H33" s="13"/>
      <c r="M33" t="s">
        <v>3</v>
      </c>
      <c r="N33" s="7">
        <f>F8</f>
        <v>0.98</v>
      </c>
      <c r="O33" s="7">
        <f>F21</f>
        <v>0.96</v>
      </c>
      <c r="P33" s="7">
        <f>F34</f>
        <v>1.06</v>
      </c>
      <c r="Q33" s="7">
        <f>F47</f>
        <v>0.97</v>
      </c>
      <c r="R33" s="7">
        <f>F60</f>
        <v>1</v>
      </c>
      <c r="S33" s="7"/>
      <c r="T33" s="7">
        <f>AVERAGE(N33:R33)</f>
        <v>0.99399999999999999</v>
      </c>
      <c r="U33" s="7">
        <f>MEDIAN(N33:R33)</f>
        <v>0.98</v>
      </c>
      <c r="V33" s="7">
        <f>MAX(N33:R33)</f>
        <v>1.06</v>
      </c>
      <c r="W33" s="7">
        <f>MIN(N33:R33)</f>
        <v>0.96</v>
      </c>
      <c r="X33" s="7">
        <f>V33-W33</f>
        <v>0.10000000000000009</v>
      </c>
      <c r="Y33" s="7"/>
      <c r="Z33" s="7">
        <f>AVERAGE(N33,O33,P33,R33)</f>
        <v>1</v>
      </c>
      <c r="AA33" s="7">
        <f>MEDIAN(N33,O33,P33,R33)</f>
        <v>0.99</v>
      </c>
      <c r="AB33" s="7">
        <f>MAX(N33,O33,P33,R33)</f>
        <v>1.06</v>
      </c>
      <c r="AC33" s="7">
        <f>MIN(N33,O33,P33,R33)</f>
        <v>0.96</v>
      </c>
      <c r="AD33" s="7">
        <f>AB33-AC33</f>
        <v>0.10000000000000009</v>
      </c>
      <c r="AF33" t="s">
        <v>12</v>
      </c>
      <c r="AG33" s="7">
        <f>P39</f>
        <v>0.87</v>
      </c>
      <c r="AH33" s="7">
        <f>P40</f>
        <v>0.96</v>
      </c>
      <c r="AI33" s="7">
        <f>P41</f>
        <v>1.21</v>
      </c>
      <c r="AK33" s="7">
        <f t="shared" si="44"/>
        <v>1.0133333333333334</v>
      </c>
      <c r="AL33" s="7">
        <f t="shared" si="45"/>
        <v>0.33999999999999997</v>
      </c>
    </row>
    <row r="34" spans="1:38" x14ac:dyDescent="0.25">
      <c r="A34" s="1" t="s">
        <v>13</v>
      </c>
      <c r="B34">
        <v>0.83</v>
      </c>
      <c r="C34">
        <v>1.34</v>
      </c>
      <c r="D34">
        <v>1.18</v>
      </c>
      <c r="E34">
        <v>1.1200000000000001</v>
      </c>
      <c r="F34">
        <v>1.06</v>
      </c>
      <c r="G34">
        <v>0.87</v>
      </c>
      <c r="H34" s="13"/>
      <c r="M34" t="s">
        <v>4</v>
      </c>
      <c r="N34" s="7">
        <f>F11</f>
        <v>0</v>
      </c>
      <c r="O34" s="7">
        <f>F24</f>
        <v>0</v>
      </c>
      <c r="P34" s="7">
        <f>F37</f>
        <v>0</v>
      </c>
      <c r="Q34" s="7">
        <f>F50</f>
        <v>0</v>
      </c>
      <c r="R34" s="7">
        <f>F63</f>
        <v>0</v>
      </c>
      <c r="S34" s="7"/>
      <c r="T34" s="7">
        <f t="shared" ref="T34:T35" si="46">AVERAGE(N34:R34)</f>
        <v>0</v>
      </c>
      <c r="U34" s="7">
        <f t="shared" ref="U34:U35" si="47">MEDIAN(N34:R34)</f>
        <v>0</v>
      </c>
      <c r="V34" s="7">
        <f t="shared" ref="V34:V35" si="48">MAX(N34:R34)</f>
        <v>0</v>
      </c>
      <c r="W34" s="7">
        <f t="shared" ref="W34:W35" si="49">MIN(N34:R34)</f>
        <v>0</v>
      </c>
      <c r="X34" s="7">
        <f t="shared" ref="X34:X35" si="50">V34-W34</f>
        <v>0</v>
      </c>
      <c r="Y34" s="7"/>
      <c r="Z34" s="7">
        <f t="shared" ref="Z34:Z35" si="51">AVERAGE(N34,O34,P34,R34)</f>
        <v>0</v>
      </c>
      <c r="AA34" s="7">
        <f t="shared" ref="AA34:AA35" si="52">MEDIAN(N34,O34,P34,R34)</f>
        <v>0</v>
      </c>
      <c r="AB34" s="7">
        <f t="shared" ref="AB34:AB35" si="53">MAX(N34,O34,P34,R34)</f>
        <v>0</v>
      </c>
      <c r="AC34" s="7">
        <f t="shared" ref="AC34:AC35" si="54">MIN(N34,O34,P34,R34)</f>
        <v>0</v>
      </c>
      <c r="AD34" s="7">
        <f t="shared" ref="AD34:AD35" si="55">AB34-AC34</f>
        <v>0</v>
      </c>
      <c r="AK34" s="7"/>
    </row>
    <row r="35" spans="1:38" x14ac:dyDescent="0.25">
      <c r="A35" s="1"/>
      <c r="H35" s="13"/>
      <c r="M35" t="s">
        <v>22</v>
      </c>
      <c r="N35" s="7">
        <f>F14</f>
        <v>1.29</v>
      </c>
      <c r="O35" s="7">
        <f>F27</f>
        <v>1.18</v>
      </c>
      <c r="P35" s="7">
        <f>F40</f>
        <v>1.51</v>
      </c>
      <c r="Q35" s="7">
        <f>F53</f>
        <v>1.22</v>
      </c>
      <c r="R35" s="7">
        <f>F66</f>
        <v>1.27</v>
      </c>
      <c r="S35" s="7"/>
      <c r="T35" s="7">
        <f t="shared" si="46"/>
        <v>1.2939999999999998</v>
      </c>
      <c r="U35" s="7">
        <f t="shared" si="47"/>
        <v>1.27</v>
      </c>
      <c r="V35" s="7">
        <f t="shared" si="48"/>
        <v>1.51</v>
      </c>
      <c r="W35" s="7">
        <f t="shared" si="49"/>
        <v>1.18</v>
      </c>
      <c r="X35" s="7">
        <f t="shared" si="50"/>
        <v>0.33000000000000007</v>
      </c>
      <c r="Y35" s="7"/>
      <c r="Z35" s="7">
        <f t="shared" si="51"/>
        <v>1.3125</v>
      </c>
      <c r="AA35" s="7">
        <f t="shared" si="52"/>
        <v>1.28</v>
      </c>
      <c r="AB35" s="7">
        <f t="shared" si="53"/>
        <v>1.51</v>
      </c>
      <c r="AC35" s="7">
        <f t="shared" si="54"/>
        <v>1.18</v>
      </c>
      <c r="AD35" s="7">
        <f t="shared" si="55"/>
        <v>0.33000000000000007</v>
      </c>
      <c r="AF35" s="10" t="str">
        <f>"Scenario 4 - "&amp;B44</f>
        <v>Scenario 4 - Thermal Peak Credit</v>
      </c>
    </row>
    <row r="36" spans="1:38" x14ac:dyDescent="0.25">
      <c r="A36" s="2" t="s">
        <v>4</v>
      </c>
      <c r="H36" s="1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G36" t="s">
        <v>3</v>
      </c>
      <c r="AH36" t="s">
        <v>4</v>
      </c>
      <c r="AI36" t="s">
        <v>5</v>
      </c>
      <c r="AK36" t="s">
        <v>37</v>
      </c>
      <c r="AL36" t="s">
        <v>29</v>
      </c>
    </row>
    <row r="37" spans="1:38" x14ac:dyDescent="0.25">
      <c r="A37" s="1" t="s">
        <v>13</v>
      </c>
      <c r="B37">
        <v>0.92</v>
      </c>
      <c r="C37">
        <v>1.1000000000000001</v>
      </c>
      <c r="D37">
        <v>1.1100000000000001</v>
      </c>
      <c r="E37">
        <v>1.1499999999999999</v>
      </c>
      <c r="G37">
        <v>0.96</v>
      </c>
      <c r="H37" s="13"/>
      <c r="I37" s="13">
        <v>1.1299999999999999</v>
      </c>
      <c r="J37" s="13">
        <v>1.06</v>
      </c>
      <c r="K37" s="13">
        <v>1.22</v>
      </c>
      <c r="M37" s="10" t="s">
        <v>12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F37" t="s">
        <v>7</v>
      </c>
      <c r="AG37" s="7">
        <f>Q9</f>
        <v>0.87</v>
      </c>
      <c r="AH37" s="7">
        <f>Q10</f>
        <v>0.97</v>
      </c>
      <c r="AI37" s="7">
        <f>Q11</f>
        <v>0.92</v>
      </c>
      <c r="AK37" s="7">
        <f t="shared" ref="AK37:AK42" si="56">AVERAGEIF(AG37:AI37,"&lt;&gt;0" )</f>
        <v>0.91999999999999993</v>
      </c>
      <c r="AL37" s="7">
        <f t="shared" ref="AL37:AL42" si="57">MAX(AG37:AI37)-MIN(AG37:AI37)</f>
        <v>9.9999999999999978E-2</v>
      </c>
    </row>
    <row r="38" spans="1:38" x14ac:dyDescent="0.25">
      <c r="A38" s="1"/>
      <c r="H38" s="13"/>
      <c r="N38" s="7" t="s">
        <v>17</v>
      </c>
      <c r="O38" s="7" t="s">
        <v>18</v>
      </c>
      <c r="P38" s="7" t="s">
        <v>19</v>
      </c>
      <c r="Q38" s="7" t="s">
        <v>20</v>
      </c>
      <c r="R38" s="7" t="s">
        <v>21</v>
      </c>
      <c r="S38" s="7"/>
      <c r="T38" s="7" t="s">
        <v>27</v>
      </c>
      <c r="U38" s="7" t="s">
        <v>28</v>
      </c>
      <c r="V38" s="7" t="s">
        <v>30</v>
      </c>
      <c r="W38" s="7" t="s">
        <v>31</v>
      </c>
      <c r="X38" s="7" t="s">
        <v>29</v>
      </c>
      <c r="Y38" s="7"/>
      <c r="Z38" s="7" t="s">
        <v>27</v>
      </c>
      <c r="AA38" s="7" t="s">
        <v>28</v>
      </c>
      <c r="AB38" s="7" t="s">
        <v>30</v>
      </c>
      <c r="AC38" s="7" t="s">
        <v>31</v>
      </c>
      <c r="AD38" s="7" t="s">
        <v>29</v>
      </c>
      <c r="AF38" t="s">
        <v>8</v>
      </c>
      <c r="AG38" s="7">
        <f>Q15</f>
        <v>1.3</v>
      </c>
      <c r="AH38" s="7">
        <f>Q16</f>
        <v>1.08</v>
      </c>
      <c r="AI38" s="7">
        <f>Q17</f>
        <v>1.1599999999999999</v>
      </c>
      <c r="AK38" s="7">
        <f t="shared" si="56"/>
        <v>1.18</v>
      </c>
      <c r="AL38" s="7">
        <f t="shared" si="57"/>
        <v>0.21999999999999997</v>
      </c>
    </row>
    <row r="39" spans="1:38" x14ac:dyDescent="0.25">
      <c r="A39" s="2" t="s">
        <v>5</v>
      </c>
      <c r="H39" s="13"/>
      <c r="M39" t="s">
        <v>3</v>
      </c>
      <c r="N39" s="7">
        <f>G8</f>
        <v>0.84</v>
      </c>
      <c r="O39" s="7">
        <f>G21</f>
        <v>0.83</v>
      </c>
      <c r="P39" s="7">
        <f>G34</f>
        <v>0.87</v>
      </c>
      <c r="Q39" s="7">
        <f>G47</f>
        <v>0.83</v>
      </c>
      <c r="R39" s="7">
        <f>G60</f>
        <v>0.84</v>
      </c>
      <c r="S39" s="7"/>
      <c r="T39" s="7">
        <f>AVERAGE(N39:R39)</f>
        <v>0.84199999999999997</v>
      </c>
      <c r="U39" s="7">
        <f>MEDIAN(N39:R39)</f>
        <v>0.84</v>
      </c>
      <c r="V39" s="7">
        <f>MAX(N39:R39)</f>
        <v>0.87</v>
      </c>
      <c r="W39" s="7">
        <f>MIN(N39:R39)</f>
        <v>0.83</v>
      </c>
      <c r="X39" s="7">
        <f>V39-W39</f>
        <v>4.0000000000000036E-2</v>
      </c>
      <c r="Y39" s="7"/>
      <c r="Z39" s="7">
        <f>AVERAGE(N39,O39,P39,R39)</f>
        <v>0.84499999999999997</v>
      </c>
      <c r="AA39" s="7">
        <f>MEDIAN(N39,O39,P39,R39)</f>
        <v>0.84</v>
      </c>
      <c r="AB39" s="7">
        <f>MAX(N39,O39,P39,R39)</f>
        <v>0.87</v>
      </c>
      <c r="AC39" s="7">
        <f>MIN(N39,O39,P39,R39)</f>
        <v>0.83</v>
      </c>
      <c r="AD39" s="7">
        <f>AB39-AC39</f>
        <v>4.0000000000000036E-2</v>
      </c>
      <c r="AF39" t="s">
        <v>9</v>
      </c>
      <c r="AG39" s="7">
        <f>Q21</f>
        <v>1.1399999999999999</v>
      </c>
      <c r="AH39" s="7">
        <f>Q22</f>
        <v>1.06</v>
      </c>
      <c r="AI39" s="7">
        <f>Q23</f>
        <v>1.05</v>
      </c>
      <c r="AK39" s="7">
        <f t="shared" si="56"/>
        <v>1.0833333333333333</v>
      </c>
      <c r="AL39" s="7">
        <f t="shared" si="57"/>
        <v>8.9999999999999858E-2</v>
      </c>
    </row>
    <row r="40" spans="1:38" x14ac:dyDescent="0.25">
      <c r="A40" s="1" t="s">
        <v>13</v>
      </c>
      <c r="B40" s="7">
        <v>0.84</v>
      </c>
      <c r="C40" s="7">
        <v>1.23</v>
      </c>
      <c r="D40" s="7">
        <v>1.1000000000000001</v>
      </c>
      <c r="E40" s="7">
        <v>1.17</v>
      </c>
      <c r="F40" s="7">
        <v>1.51</v>
      </c>
      <c r="G40" s="7">
        <v>1.21</v>
      </c>
      <c r="H40" s="16">
        <v>1.1000000000000001</v>
      </c>
      <c r="M40" t="s">
        <v>4</v>
      </c>
      <c r="N40" s="7">
        <f>G11</f>
        <v>0.96</v>
      </c>
      <c r="O40" s="7">
        <f>G24</f>
        <v>0.96</v>
      </c>
      <c r="P40" s="7">
        <f>G37</f>
        <v>0.96</v>
      </c>
      <c r="Q40" s="7">
        <f>G50</f>
        <v>0.96</v>
      </c>
      <c r="R40" s="7">
        <f>G63</f>
        <v>0.96</v>
      </c>
      <c r="S40" s="7"/>
      <c r="T40" s="7">
        <f t="shared" ref="T40:T41" si="58">AVERAGE(N40:R40)</f>
        <v>0.96</v>
      </c>
      <c r="U40" s="7">
        <f t="shared" ref="U40:U41" si="59">MEDIAN(N40:R40)</f>
        <v>0.96</v>
      </c>
      <c r="V40" s="7">
        <f t="shared" ref="V40:V41" si="60">MAX(N40:R40)</f>
        <v>0.96</v>
      </c>
      <c r="W40" s="7">
        <f t="shared" ref="W40:W41" si="61">MIN(N40:R40)</f>
        <v>0.96</v>
      </c>
      <c r="X40" s="7">
        <f t="shared" ref="X40:X41" si="62">V40-W40</f>
        <v>0</v>
      </c>
      <c r="Y40" s="7"/>
      <c r="Z40" s="7">
        <f t="shared" ref="Z40:Z41" si="63">AVERAGE(N40,O40,P40,R40)</f>
        <v>0.96</v>
      </c>
      <c r="AA40" s="7">
        <f t="shared" ref="AA40:AA41" si="64">MEDIAN(N40,O40,P40,R40)</f>
        <v>0.96</v>
      </c>
      <c r="AB40" s="7">
        <f t="shared" ref="AB40:AB41" si="65">MAX(N40,O40,P40,R40)</f>
        <v>0.96</v>
      </c>
      <c r="AC40" s="7">
        <f t="shared" ref="AC40:AC41" si="66">MIN(N40,O40,P40,R40)</f>
        <v>0.96</v>
      </c>
      <c r="AD40" s="7">
        <f t="shared" ref="AD40:AD41" si="67">AB40-AC40</f>
        <v>0</v>
      </c>
      <c r="AF40" t="s">
        <v>36</v>
      </c>
      <c r="AG40" s="7">
        <f>Q27</f>
        <v>1.01</v>
      </c>
      <c r="AH40" s="7">
        <f>Q28</f>
        <v>1.04</v>
      </c>
      <c r="AI40" s="7">
        <f>Q29</f>
        <v>1.03</v>
      </c>
      <c r="AK40" s="7">
        <f t="shared" si="56"/>
        <v>1.0266666666666666</v>
      </c>
      <c r="AL40" s="7">
        <f t="shared" si="57"/>
        <v>3.0000000000000027E-2</v>
      </c>
    </row>
    <row r="41" spans="1:38" x14ac:dyDescent="0.25">
      <c r="H41" s="13"/>
      <c r="M41" t="s">
        <v>22</v>
      </c>
      <c r="N41" s="7">
        <f>G14</f>
        <v>1.1000000000000001</v>
      </c>
      <c r="O41" s="7">
        <f>G27</f>
        <v>1.05</v>
      </c>
      <c r="P41" s="7">
        <f>G40</f>
        <v>1.21</v>
      </c>
      <c r="Q41" s="7">
        <f>G53</f>
        <v>1.07</v>
      </c>
      <c r="R41" s="7">
        <f>G66</f>
        <v>1.1000000000000001</v>
      </c>
      <c r="S41" s="7"/>
      <c r="T41" s="7">
        <f t="shared" si="58"/>
        <v>1.1060000000000003</v>
      </c>
      <c r="U41" s="7">
        <f t="shared" si="59"/>
        <v>1.1000000000000001</v>
      </c>
      <c r="V41" s="7">
        <f t="shared" si="60"/>
        <v>1.21</v>
      </c>
      <c r="W41" s="7">
        <f t="shared" si="61"/>
        <v>1.05</v>
      </c>
      <c r="X41" s="7">
        <f t="shared" si="62"/>
        <v>0.15999999999999992</v>
      </c>
      <c r="Y41" s="7"/>
      <c r="Z41" s="7">
        <f t="shared" si="63"/>
        <v>1.1150000000000002</v>
      </c>
      <c r="AA41" s="7">
        <f t="shared" si="64"/>
        <v>1.1000000000000001</v>
      </c>
      <c r="AB41" s="7">
        <f t="shared" si="65"/>
        <v>1.21</v>
      </c>
      <c r="AC41" s="7">
        <f t="shared" si="66"/>
        <v>1.05</v>
      </c>
      <c r="AD41" s="7">
        <f t="shared" si="67"/>
        <v>0.15999999999999992</v>
      </c>
      <c r="AF41" s="7" t="s">
        <v>11</v>
      </c>
      <c r="AG41" s="7">
        <f>Q33</f>
        <v>0.97</v>
      </c>
      <c r="AH41" s="7">
        <f>Q34</f>
        <v>0</v>
      </c>
      <c r="AI41" s="7">
        <f>Q35</f>
        <v>1.22</v>
      </c>
      <c r="AK41" s="7">
        <f t="shared" si="56"/>
        <v>1.095</v>
      </c>
      <c r="AL41" s="7">
        <f t="shared" si="57"/>
        <v>1.22</v>
      </c>
    </row>
    <row r="42" spans="1:3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AF42" t="s">
        <v>12</v>
      </c>
      <c r="AG42" s="7">
        <f>Q39</f>
        <v>0.83</v>
      </c>
      <c r="AH42" s="7">
        <f>Q40</f>
        <v>0.96</v>
      </c>
      <c r="AI42" s="7">
        <f>Q41</f>
        <v>1.07</v>
      </c>
      <c r="AK42" s="7">
        <f t="shared" si="56"/>
        <v>0.95333333333333348</v>
      </c>
      <c r="AL42" s="7">
        <f t="shared" si="57"/>
        <v>0.2400000000000001</v>
      </c>
    </row>
    <row r="43" spans="1:38" x14ac:dyDescent="0.25">
      <c r="H43" s="13"/>
      <c r="M43" s="10" t="s">
        <v>51</v>
      </c>
      <c r="AK43" s="7"/>
    </row>
    <row r="44" spans="1:38" x14ac:dyDescent="0.25">
      <c r="A44" s="5" t="s">
        <v>25</v>
      </c>
      <c r="B44" s="5" t="s">
        <v>54</v>
      </c>
      <c r="H44" s="13"/>
      <c r="N44" s="7" t="s">
        <v>17</v>
      </c>
      <c r="O44" s="7" t="s">
        <v>18</v>
      </c>
      <c r="P44" s="7" t="s">
        <v>19</v>
      </c>
      <c r="Q44" s="7" t="s">
        <v>20</v>
      </c>
      <c r="R44" s="7" t="s">
        <v>21</v>
      </c>
      <c r="T44" s="7" t="s">
        <v>27</v>
      </c>
      <c r="U44" s="7" t="s">
        <v>28</v>
      </c>
      <c r="V44" s="7" t="s">
        <v>30</v>
      </c>
      <c r="W44" s="7" t="s">
        <v>31</v>
      </c>
      <c r="X44" s="7" t="s">
        <v>29</v>
      </c>
      <c r="Y44" s="7"/>
      <c r="Z44" s="7" t="s">
        <v>27</v>
      </c>
      <c r="AA44" s="7" t="s">
        <v>28</v>
      </c>
      <c r="AB44" s="7" t="s">
        <v>30</v>
      </c>
      <c r="AC44" s="7" t="s">
        <v>31</v>
      </c>
      <c r="AD44" s="7" t="s">
        <v>29</v>
      </c>
      <c r="AF44" s="10" t="str">
        <f>"Scenario 5 - "&amp;B57</f>
        <v>Scenario 5 - Renewable Future Peak Credit with NPC Allocated on Energy</v>
      </c>
    </row>
    <row r="45" spans="1:38" x14ac:dyDescent="0.25">
      <c r="A45" s="1"/>
      <c r="B45" s="3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4" t="s">
        <v>12</v>
      </c>
      <c r="H45" s="15" t="s">
        <v>51</v>
      </c>
      <c r="I45" s="15" t="s">
        <v>57</v>
      </c>
      <c r="J45" s="15" t="s">
        <v>58</v>
      </c>
      <c r="K45" s="15" t="s">
        <v>59</v>
      </c>
      <c r="M45" t="s">
        <v>5</v>
      </c>
      <c r="N45">
        <f>H14</f>
        <v>0.99</v>
      </c>
      <c r="O45">
        <f>H27</f>
        <v>0.93</v>
      </c>
      <c r="P45">
        <f>H40</f>
        <v>1.1000000000000001</v>
      </c>
      <c r="Q45">
        <f>H53</f>
        <v>0.95</v>
      </c>
      <c r="R45">
        <f>H66</f>
        <v>0.98</v>
      </c>
      <c r="T45" s="7">
        <f>AVERAGE(N45:R45)</f>
        <v>0.98999999999999988</v>
      </c>
      <c r="U45" s="7">
        <f>MEDIAN(N45:R45)</f>
        <v>0.98</v>
      </c>
      <c r="V45" s="7">
        <f>MAX(N45:R45)</f>
        <v>1.1000000000000001</v>
      </c>
      <c r="W45" s="7">
        <f>MIN(N45:R45)</f>
        <v>0.93</v>
      </c>
      <c r="X45" s="7">
        <f>V45-W45</f>
        <v>0.17000000000000004</v>
      </c>
      <c r="Y45" s="7"/>
      <c r="Z45" s="7">
        <f>AVERAGE(N45,O45,P45,R45)</f>
        <v>1</v>
      </c>
      <c r="AA45" s="7">
        <f>MEDIAN(N45,O45,P45,R45)</f>
        <v>0.98499999999999999</v>
      </c>
      <c r="AB45" s="7">
        <f>MAX(N45,O45,P45,R45)</f>
        <v>1.1000000000000001</v>
      </c>
      <c r="AC45" s="7">
        <f>MIN(N45,O45,P45,R45)</f>
        <v>0.93</v>
      </c>
      <c r="AD45" s="7">
        <f>AB45-AC45</f>
        <v>0.17000000000000004</v>
      </c>
      <c r="AG45" t="s">
        <v>3</v>
      </c>
      <c r="AH45" t="s">
        <v>4</v>
      </c>
      <c r="AI45" t="s">
        <v>5</v>
      </c>
      <c r="AK45" t="s">
        <v>37</v>
      </c>
      <c r="AL45" t="s">
        <v>29</v>
      </c>
    </row>
    <row r="46" spans="1:38" x14ac:dyDescent="0.25">
      <c r="A46" s="2" t="s">
        <v>3</v>
      </c>
      <c r="H46" s="13"/>
      <c r="AF46" t="s">
        <v>7</v>
      </c>
      <c r="AG46" s="7">
        <f>R9</f>
        <v>0.85</v>
      </c>
      <c r="AH46" s="7">
        <f>R10</f>
        <v>0.95</v>
      </c>
      <c r="AI46" s="7">
        <f>R11</f>
        <v>0.9</v>
      </c>
      <c r="AK46" s="7">
        <f t="shared" ref="AK46:AK51" si="68">AVERAGEIF(AG46:AI46,"&lt;&gt;0" )</f>
        <v>0.89999999999999991</v>
      </c>
      <c r="AL46" s="7">
        <f>MAX(AG46:AI46)-MIN(AG46:AI46)</f>
        <v>9.9999999999999978E-2</v>
      </c>
    </row>
    <row r="47" spans="1:38" x14ac:dyDescent="0.25">
      <c r="A47" s="1" t="s">
        <v>13</v>
      </c>
      <c r="B47">
        <v>0.87</v>
      </c>
      <c r="C47">
        <v>1.3</v>
      </c>
      <c r="D47">
        <v>1.1399999999999999</v>
      </c>
      <c r="E47">
        <v>1.01</v>
      </c>
      <c r="F47">
        <v>0.97</v>
      </c>
      <c r="G47">
        <v>0.83</v>
      </c>
      <c r="H47" s="13"/>
      <c r="M47" s="10" t="s">
        <v>57</v>
      </c>
      <c r="AF47" t="s">
        <v>8</v>
      </c>
      <c r="AG47" s="7">
        <f>R15</f>
        <v>1.31</v>
      </c>
      <c r="AH47" s="7">
        <f>R16</f>
        <v>1.0900000000000001</v>
      </c>
      <c r="AI47" s="7">
        <f>R17</f>
        <v>1.17</v>
      </c>
      <c r="AK47" s="7">
        <f t="shared" si="68"/>
        <v>1.1900000000000002</v>
      </c>
      <c r="AL47" s="7">
        <f>MAX(AG47:AI47)-MIN(AG47:AI47)</f>
        <v>0.21999999999999997</v>
      </c>
    </row>
    <row r="48" spans="1:38" x14ac:dyDescent="0.25">
      <c r="A48" s="1"/>
      <c r="H48" s="13"/>
      <c r="M48" t="s">
        <v>4</v>
      </c>
      <c r="N48" s="7" t="s">
        <v>17</v>
      </c>
      <c r="O48" s="7" t="s">
        <v>18</v>
      </c>
      <c r="P48" s="7" t="s">
        <v>19</v>
      </c>
      <c r="Q48" s="7" t="s">
        <v>20</v>
      </c>
      <c r="R48" s="7" t="s">
        <v>21</v>
      </c>
      <c r="T48" s="7" t="s">
        <v>27</v>
      </c>
      <c r="U48" s="7" t="s">
        <v>28</v>
      </c>
      <c r="V48" s="7" t="s">
        <v>30</v>
      </c>
      <c r="W48" s="7" t="s">
        <v>31</v>
      </c>
      <c r="X48" s="7" t="s">
        <v>29</v>
      </c>
      <c r="Y48" s="7"/>
      <c r="Z48" s="7" t="s">
        <v>27</v>
      </c>
      <c r="AA48" s="7" t="s">
        <v>28</v>
      </c>
      <c r="AB48" s="7" t="s">
        <v>30</v>
      </c>
      <c r="AC48" s="7" t="s">
        <v>31</v>
      </c>
      <c r="AD48" s="7" t="s">
        <v>29</v>
      </c>
      <c r="AF48" t="s">
        <v>9</v>
      </c>
      <c r="AG48" s="7">
        <f>R21</f>
        <v>1.1499999999999999</v>
      </c>
      <c r="AH48" s="7">
        <f>R22</f>
        <v>1.08</v>
      </c>
      <c r="AI48" s="7">
        <f>R23</f>
        <v>1.06</v>
      </c>
      <c r="AK48" s="7">
        <f t="shared" si="68"/>
        <v>1.0966666666666667</v>
      </c>
      <c r="AL48" s="7">
        <f t="shared" ref="AL48:AL51" si="69">MAX(AG48:AI48)-MIN(AG48:AI48)</f>
        <v>8.9999999999999858E-2</v>
      </c>
    </row>
    <row r="49" spans="1:38" x14ac:dyDescent="0.25">
      <c r="A49" s="2" t="s">
        <v>4</v>
      </c>
      <c r="H49" s="13"/>
      <c r="N49">
        <f>I11</f>
        <v>1.1399999999999999</v>
      </c>
      <c r="O49">
        <f>I24</f>
        <v>1.06</v>
      </c>
      <c r="P49">
        <f>I37</f>
        <v>1.1299999999999999</v>
      </c>
      <c r="Q49">
        <f>I50</f>
        <v>1.02</v>
      </c>
      <c r="R49">
        <f>I63</f>
        <v>1.06</v>
      </c>
      <c r="T49" s="7">
        <f>AVERAGE(N49:R49)</f>
        <v>1.0820000000000001</v>
      </c>
      <c r="U49" s="7">
        <f>MEDIAN(N49:R49)</f>
        <v>1.06</v>
      </c>
      <c r="V49" s="7">
        <f>MAX(N49:R49)</f>
        <v>1.1399999999999999</v>
      </c>
      <c r="W49" s="7">
        <f>MIN(N49:R49)</f>
        <v>1.02</v>
      </c>
      <c r="X49" s="7">
        <f>V49-W49</f>
        <v>0.11999999999999988</v>
      </c>
      <c r="Y49" s="7"/>
      <c r="Z49" s="7">
        <f>AVERAGE(N49,O49,P49,R49)</f>
        <v>1.0975000000000001</v>
      </c>
      <c r="AA49" s="7">
        <f>MEDIAN(N49,O49,P49,R49)</f>
        <v>1.095</v>
      </c>
      <c r="AB49" s="7">
        <f>MAX(N49,O49,P49,R49)</f>
        <v>1.1399999999999999</v>
      </c>
      <c r="AC49" s="7">
        <f>MIN(N49,O49,P49,R49)</f>
        <v>1.06</v>
      </c>
      <c r="AD49" s="7">
        <f>AB49-AC49</f>
        <v>7.9999999999999849E-2</v>
      </c>
      <c r="AF49" t="s">
        <v>36</v>
      </c>
      <c r="AG49" s="7">
        <f>R27</f>
        <v>1.05</v>
      </c>
      <c r="AH49" s="7">
        <f>R28</f>
        <v>1.07</v>
      </c>
      <c r="AI49" s="7">
        <f>R29</f>
        <v>1.06</v>
      </c>
      <c r="AK49" s="7">
        <f t="shared" si="68"/>
        <v>1.06</v>
      </c>
      <c r="AL49" s="7">
        <f t="shared" si="69"/>
        <v>2.0000000000000018E-2</v>
      </c>
    </row>
    <row r="50" spans="1:38" x14ac:dyDescent="0.25">
      <c r="A50" s="1" t="s">
        <v>13</v>
      </c>
      <c r="B50">
        <v>0.97</v>
      </c>
      <c r="C50">
        <v>1.08</v>
      </c>
      <c r="D50">
        <v>1.06</v>
      </c>
      <c r="E50">
        <v>1.04</v>
      </c>
      <c r="G50">
        <v>0.96</v>
      </c>
      <c r="H50" s="13"/>
      <c r="I50" s="13">
        <v>1.02</v>
      </c>
      <c r="J50" s="13">
        <v>0.96</v>
      </c>
      <c r="K50" s="13">
        <v>1.03</v>
      </c>
      <c r="AF50" s="7" t="s">
        <v>11</v>
      </c>
      <c r="AG50" s="7">
        <f>R33</f>
        <v>1</v>
      </c>
      <c r="AH50" s="7">
        <f>R34</f>
        <v>0</v>
      </c>
      <c r="AI50" s="7">
        <f>R35</f>
        <v>1.27</v>
      </c>
      <c r="AK50" s="7">
        <f t="shared" si="68"/>
        <v>1.135</v>
      </c>
      <c r="AL50" s="7">
        <f t="shared" si="69"/>
        <v>1.27</v>
      </c>
    </row>
    <row r="51" spans="1:38" x14ac:dyDescent="0.25">
      <c r="A51" s="1"/>
      <c r="H51" s="13"/>
      <c r="M51" s="10" t="s">
        <v>58</v>
      </c>
      <c r="AF51" t="s">
        <v>12</v>
      </c>
      <c r="AG51" s="7">
        <f>R39</f>
        <v>0.84</v>
      </c>
      <c r="AH51" s="7">
        <f>R40</f>
        <v>0.96</v>
      </c>
      <c r="AI51" s="7">
        <f>R41</f>
        <v>1.1000000000000001</v>
      </c>
      <c r="AK51" s="7">
        <f t="shared" si="68"/>
        <v>0.96666666666666667</v>
      </c>
      <c r="AL51" s="7">
        <f t="shared" si="69"/>
        <v>0.26000000000000012</v>
      </c>
    </row>
    <row r="52" spans="1:38" x14ac:dyDescent="0.25">
      <c r="A52" s="2" t="s">
        <v>5</v>
      </c>
      <c r="H52" s="13"/>
      <c r="M52" t="s">
        <v>4</v>
      </c>
      <c r="N52" s="7" t="s">
        <v>17</v>
      </c>
      <c r="O52" s="7" t="s">
        <v>18</v>
      </c>
      <c r="P52" s="7" t="s">
        <v>19</v>
      </c>
      <c r="Q52" s="7" t="s">
        <v>20</v>
      </c>
      <c r="R52" s="7" t="s">
        <v>21</v>
      </c>
      <c r="T52" s="7" t="s">
        <v>27</v>
      </c>
      <c r="U52" s="7" t="s">
        <v>28</v>
      </c>
      <c r="V52" s="7" t="s">
        <v>30</v>
      </c>
      <c r="W52" s="7" t="s">
        <v>31</v>
      </c>
      <c r="X52" s="7" t="s">
        <v>29</v>
      </c>
      <c r="Y52" s="7"/>
      <c r="Z52" s="7" t="s">
        <v>27</v>
      </c>
      <c r="AA52" s="7" t="s">
        <v>28</v>
      </c>
      <c r="AB52" s="7" t="s">
        <v>30</v>
      </c>
      <c r="AC52" s="7" t="s">
        <v>31</v>
      </c>
      <c r="AD52" s="7" t="s">
        <v>29</v>
      </c>
      <c r="AK52" s="7"/>
    </row>
    <row r="53" spans="1:38" x14ac:dyDescent="0.25">
      <c r="A53" s="1" t="s">
        <v>13</v>
      </c>
      <c r="B53">
        <v>0.92</v>
      </c>
      <c r="C53">
        <v>1.1599999999999999</v>
      </c>
      <c r="D53">
        <v>1.05</v>
      </c>
      <c r="E53">
        <v>1.03</v>
      </c>
      <c r="F53">
        <v>1.22</v>
      </c>
      <c r="G53">
        <v>1.07</v>
      </c>
      <c r="H53" s="13">
        <v>0.95</v>
      </c>
      <c r="N53">
        <f>J11</f>
        <v>1.07</v>
      </c>
      <c r="O53">
        <f>J24</f>
        <v>0.99</v>
      </c>
      <c r="P53">
        <f>J37</f>
        <v>1.06</v>
      </c>
      <c r="Q53">
        <f>J50</f>
        <v>0.96</v>
      </c>
      <c r="R53">
        <f>J63</f>
        <v>0.99</v>
      </c>
      <c r="T53" s="7">
        <f>AVERAGE(N53:R53)</f>
        <v>1.014</v>
      </c>
      <c r="U53" s="7">
        <f>MEDIAN(N53:R53)</f>
        <v>0.99</v>
      </c>
      <c r="V53" s="7">
        <f>MAX(N53:R53)</f>
        <v>1.07</v>
      </c>
      <c r="W53" s="7">
        <f>MIN(N53:R53)</f>
        <v>0.96</v>
      </c>
      <c r="X53" s="7">
        <f>V53-W53</f>
        <v>0.1100000000000001</v>
      </c>
      <c r="Y53" s="7"/>
      <c r="Z53" s="7">
        <f>AVERAGE(N53,O53,P53,R53)</f>
        <v>1.0275000000000001</v>
      </c>
      <c r="AA53" s="7">
        <f>MEDIAN(N53,O53,P53,R53)</f>
        <v>1.0249999999999999</v>
      </c>
      <c r="AB53" s="7">
        <f>MAX(N53,O53,P53,R53)</f>
        <v>1.07</v>
      </c>
      <c r="AC53" s="7">
        <f>MIN(N53,O53,P53,R53)</f>
        <v>0.99</v>
      </c>
      <c r="AD53" s="7">
        <f>AB53-AC53</f>
        <v>8.0000000000000071E-2</v>
      </c>
    </row>
    <row r="54" spans="1:38" x14ac:dyDescent="0.25">
      <c r="H54" s="13"/>
    </row>
    <row r="55" spans="1:3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M55" s="10" t="s">
        <v>59</v>
      </c>
    </row>
    <row r="56" spans="1:38" x14ac:dyDescent="0.25">
      <c r="H56" s="13"/>
      <c r="M56" t="s">
        <v>4</v>
      </c>
      <c r="N56" s="7" t="s">
        <v>17</v>
      </c>
      <c r="O56" s="7" t="s">
        <v>18</v>
      </c>
      <c r="P56" s="7" t="s">
        <v>19</v>
      </c>
      <c r="Q56" s="7" t="s">
        <v>20</v>
      </c>
      <c r="R56" s="7" t="s">
        <v>21</v>
      </c>
      <c r="T56" s="7" t="s">
        <v>27</v>
      </c>
      <c r="U56" s="7" t="s">
        <v>28</v>
      </c>
      <c r="V56" s="7" t="s">
        <v>30</v>
      </c>
      <c r="W56" s="7" t="s">
        <v>31</v>
      </c>
      <c r="X56" s="7" t="s">
        <v>29</v>
      </c>
      <c r="Y56" s="7"/>
      <c r="Z56" s="7" t="s">
        <v>27</v>
      </c>
      <c r="AA56" s="7" t="s">
        <v>28</v>
      </c>
      <c r="AB56" s="7" t="s">
        <v>30</v>
      </c>
      <c r="AC56" s="7" t="s">
        <v>31</v>
      </c>
      <c r="AD56" s="7" t="s">
        <v>29</v>
      </c>
    </row>
    <row r="57" spans="1:38" x14ac:dyDescent="0.25">
      <c r="A57" s="5" t="s">
        <v>26</v>
      </c>
      <c r="B57" s="5" t="s">
        <v>55</v>
      </c>
      <c r="N57">
        <f>K11</f>
        <v>1.23</v>
      </c>
      <c r="O57">
        <f>K24</f>
        <v>1.0900000000000001</v>
      </c>
      <c r="P57">
        <f>K37</f>
        <v>1.22</v>
      </c>
      <c r="Q57">
        <f>K50</f>
        <v>1.03</v>
      </c>
      <c r="R57">
        <f>K63</f>
        <v>1.0900000000000001</v>
      </c>
      <c r="T57" s="7">
        <f>AVERAGE(N57:R57)</f>
        <v>1.1320000000000001</v>
      </c>
      <c r="U57" s="7">
        <f>MEDIAN(N57:R57)</f>
        <v>1.0900000000000001</v>
      </c>
      <c r="V57" s="7">
        <f>MAX(N57:R57)</f>
        <v>1.23</v>
      </c>
      <c r="W57" s="7">
        <f>MIN(N57:R57)</f>
        <v>1.03</v>
      </c>
      <c r="X57" s="7">
        <f>V57-W57</f>
        <v>0.19999999999999996</v>
      </c>
      <c r="Y57" s="7"/>
      <c r="Z57" s="7">
        <f>AVERAGE(N57,O57,P57,R57)</f>
        <v>1.1575</v>
      </c>
      <c r="AA57" s="7">
        <f>MEDIAN(N57,O57,P57,R57)</f>
        <v>1.155</v>
      </c>
      <c r="AB57" s="7">
        <f>MAX(N57,O57,P57,R57)</f>
        <v>1.23</v>
      </c>
      <c r="AC57" s="7">
        <f>MIN(N57,O57,P57,R57)</f>
        <v>1.0900000000000001</v>
      </c>
      <c r="AD57" s="7">
        <f>AB57-AC57</f>
        <v>0.1399999999999999</v>
      </c>
    </row>
    <row r="58" spans="1:38" x14ac:dyDescent="0.25">
      <c r="A58" s="1"/>
      <c r="B58" s="3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4" t="s">
        <v>12</v>
      </c>
      <c r="H58" s="15" t="s">
        <v>51</v>
      </c>
      <c r="I58" s="15" t="s">
        <v>57</v>
      </c>
      <c r="J58" s="15" t="s">
        <v>58</v>
      </c>
      <c r="K58" s="15" t="s">
        <v>59</v>
      </c>
    </row>
    <row r="59" spans="1:38" x14ac:dyDescent="0.25">
      <c r="A59" s="2" t="s">
        <v>3</v>
      </c>
    </row>
    <row r="60" spans="1:38" x14ac:dyDescent="0.25">
      <c r="A60" s="1" t="s">
        <v>13</v>
      </c>
      <c r="B60">
        <v>0.85</v>
      </c>
      <c r="C60">
        <v>1.31</v>
      </c>
      <c r="D60">
        <v>1.1499999999999999</v>
      </c>
      <c r="E60">
        <v>1.05</v>
      </c>
      <c r="F60">
        <v>1</v>
      </c>
      <c r="G60">
        <v>0.84</v>
      </c>
    </row>
    <row r="61" spans="1:38" x14ac:dyDescent="0.25">
      <c r="A61" s="1"/>
    </row>
    <row r="62" spans="1:38" x14ac:dyDescent="0.25">
      <c r="A62" s="2" t="s">
        <v>4</v>
      </c>
    </row>
    <row r="63" spans="1:38" x14ac:dyDescent="0.25">
      <c r="A63" s="1" t="s">
        <v>13</v>
      </c>
      <c r="B63">
        <v>0.95</v>
      </c>
      <c r="C63">
        <v>1.0900000000000001</v>
      </c>
      <c r="D63">
        <v>1.08</v>
      </c>
      <c r="E63">
        <v>1.07</v>
      </c>
      <c r="G63">
        <v>0.96</v>
      </c>
      <c r="I63">
        <v>1.06</v>
      </c>
      <c r="J63">
        <v>0.99</v>
      </c>
      <c r="K63">
        <v>1.0900000000000001</v>
      </c>
    </row>
    <row r="64" spans="1:38" x14ac:dyDescent="0.25">
      <c r="A64" s="1"/>
    </row>
    <row r="65" spans="1:8" x14ac:dyDescent="0.25">
      <c r="A65" s="2" t="s">
        <v>5</v>
      </c>
    </row>
    <row r="66" spans="1:8" x14ac:dyDescent="0.25">
      <c r="A66" s="1" t="s">
        <v>13</v>
      </c>
      <c r="B66" s="7">
        <v>0.9</v>
      </c>
      <c r="C66" s="7">
        <v>1.17</v>
      </c>
      <c r="D66" s="7">
        <v>1.06</v>
      </c>
      <c r="E66" s="7">
        <v>1.06</v>
      </c>
      <c r="F66" s="7">
        <v>1.27</v>
      </c>
      <c r="G66" s="7">
        <v>1.1000000000000001</v>
      </c>
      <c r="H66" s="7">
        <v>0.98</v>
      </c>
    </row>
  </sheetData>
  <mergeCells count="5">
    <mergeCell ref="A1:E1"/>
    <mergeCell ref="A2:E2"/>
    <mergeCell ref="A3:E3"/>
    <mergeCell ref="T6:AD6"/>
    <mergeCell ref="AF6:AJ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topLeftCell="A4" zoomScale="70" zoomScaleNormal="70" workbookViewId="0">
      <selection activeCell="X8" sqref="X8:X57"/>
    </sheetView>
  </sheetViews>
  <sheetFormatPr defaultRowHeight="15" x14ac:dyDescent="0.25"/>
  <cols>
    <col min="1" max="1" width="31.85546875" bestFit="1" customWidth="1"/>
    <col min="2" max="2" width="18.42578125" bestFit="1" customWidth="1"/>
    <col min="3" max="3" width="15" bestFit="1" customWidth="1"/>
    <col min="4" max="4" width="20.28515625" bestFit="1" customWidth="1"/>
    <col min="5" max="5" width="25.28515625" bestFit="1" customWidth="1"/>
    <col min="6" max="6" width="15.85546875" bestFit="1" customWidth="1"/>
    <col min="7" max="7" width="12" bestFit="1" customWidth="1"/>
    <col min="8" max="8" width="18.5703125" bestFit="1" customWidth="1"/>
    <col min="9" max="9" width="15.28515625" bestFit="1" customWidth="1"/>
    <col min="11" max="11" width="12.28515625" bestFit="1" customWidth="1"/>
    <col min="14" max="14" width="11.140625" bestFit="1" customWidth="1"/>
    <col min="15" max="15" width="11.140625" customWidth="1"/>
    <col min="16" max="16" width="11.5703125" customWidth="1"/>
    <col min="17" max="18" width="11.5703125" bestFit="1" customWidth="1"/>
    <col min="19" max="19" width="3.85546875" customWidth="1"/>
    <col min="20" max="20" width="9" customWidth="1"/>
    <col min="25" max="25" width="4.85546875" customWidth="1"/>
    <col min="26" max="26" width="24.7109375" customWidth="1"/>
    <col min="30" max="30" width="4.5703125" customWidth="1"/>
    <col min="31" max="31" width="8.28515625" bestFit="1" customWidth="1"/>
    <col min="32" max="32" width="6.42578125" bestFit="1" customWidth="1"/>
  </cols>
  <sheetData>
    <row r="1" spans="1:32" ht="18.75" x14ac:dyDescent="0.3">
      <c r="A1" s="17" t="s">
        <v>0</v>
      </c>
      <c r="B1" s="17"/>
      <c r="C1" s="17"/>
      <c r="D1" s="17"/>
      <c r="E1" s="17"/>
    </row>
    <row r="2" spans="1:32" ht="15.75" x14ac:dyDescent="0.25">
      <c r="A2" s="18" t="s">
        <v>1</v>
      </c>
      <c r="B2" s="18"/>
      <c r="C2" s="18"/>
      <c r="D2" s="18"/>
      <c r="E2" s="18"/>
    </row>
    <row r="3" spans="1:32" x14ac:dyDescent="0.25">
      <c r="A3" s="19" t="s">
        <v>38</v>
      </c>
      <c r="B3" s="19"/>
      <c r="C3" s="19"/>
      <c r="D3" s="19"/>
      <c r="E3" s="19"/>
    </row>
    <row r="5" spans="1:32" ht="15.75" x14ac:dyDescent="0.25">
      <c r="A5" s="5" t="s">
        <v>2</v>
      </c>
      <c r="B5" s="5" t="s">
        <v>39</v>
      </c>
      <c r="M5" s="9" t="s">
        <v>16</v>
      </c>
    </row>
    <row r="6" spans="1:32" x14ac:dyDescent="0.25">
      <c r="A6" s="1"/>
      <c r="B6" s="3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15" t="s">
        <v>51</v>
      </c>
      <c r="I6" s="15" t="s">
        <v>57</v>
      </c>
      <c r="J6" s="15" t="s">
        <v>58</v>
      </c>
      <c r="K6" s="15" t="s">
        <v>59</v>
      </c>
      <c r="T6" s="20" t="s">
        <v>34</v>
      </c>
      <c r="U6" s="20"/>
      <c r="V6" s="20"/>
      <c r="W6" s="20"/>
      <c r="X6" s="20"/>
      <c r="Y6" s="12"/>
      <c r="Z6" s="20" t="s">
        <v>35</v>
      </c>
      <c r="AA6" s="20"/>
      <c r="AB6" s="20"/>
      <c r="AC6" s="20"/>
      <c r="AD6" s="20"/>
      <c r="AE6" s="20"/>
      <c r="AF6" s="20"/>
    </row>
    <row r="7" spans="1:32" x14ac:dyDescent="0.25">
      <c r="A7" s="2" t="s">
        <v>3</v>
      </c>
      <c r="M7" s="10" t="s">
        <v>7</v>
      </c>
    </row>
    <row r="8" spans="1:32" x14ac:dyDescent="0.25">
      <c r="A8" s="1" t="s">
        <v>13</v>
      </c>
      <c r="B8">
        <v>0.87</v>
      </c>
      <c r="C8">
        <v>1.29</v>
      </c>
      <c r="D8">
        <v>1.1299999999999999</v>
      </c>
      <c r="E8">
        <v>1.03</v>
      </c>
      <c r="F8" s="7">
        <v>0.94</v>
      </c>
      <c r="G8">
        <v>0.84</v>
      </c>
      <c r="N8" t="s">
        <v>17</v>
      </c>
      <c r="O8" t="s">
        <v>45</v>
      </c>
      <c r="P8" t="s">
        <v>46</v>
      </c>
      <c r="Q8" t="s">
        <v>47</v>
      </c>
      <c r="R8" t="s">
        <v>19</v>
      </c>
      <c r="T8" t="s">
        <v>27</v>
      </c>
      <c r="U8" t="s">
        <v>28</v>
      </c>
      <c r="V8" t="s">
        <v>30</v>
      </c>
      <c r="W8" t="s">
        <v>31</v>
      </c>
      <c r="X8" t="s">
        <v>29</v>
      </c>
      <c r="Z8" s="10" t="str">
        <f>"Scenario 1 - "&amp;B5</f>
        <v>Scenario 1 - Top 100/100 Seasonal Sales</v>
      </c>
    </row>
    <row r="9" spans="1:32" x14ac:dyDescent="0.25">
      <c r="A9" s="1"/>
      <c r="M9" t="s">
        <v>3</v>
      </c>
      <c r="N9" s="7">
        <f>B8</f>
        <v>0.87</v>
      </c>
      <c r="O9" s="7">
        <f>B21</f>
        <v>0.85</v>
      </c>
      <c r="P9" s="7">
        <f>B34</f>
        <v>0.86</v>
      </c>
      <c r="Q9">
        <f>B47</f>
        <v>0.86</v>
      </c>
      <c r="R9" s="7">
        <f>B60</f>
        <v>0.87</v>
      </c>
      <c r="S9" s="7"/>
      <c r="T9" s="7">
        <f>AVERAGE(N9:R9)</f>
        <v>0.86199999999999988</v>
      </c>
      <c r="U9" s="7">
        <f>MEDIAN(N9:R9)</f>
        <v>0.86</v>
      </c>
      <c r="V9" s="7">
        <f>MAX(N9:R9)</f>
        <v>0.87</v>
      </c>
      <c r="W9" s="7">
        <f>MIN(N9:R9)</f>
        <v>0.85</v>
      </c>
      <c r="X9" s="7">
        <f>V9-W9</f>
        <v>2.0000000000000018E-2</v>
      </c>
      <c r="AA9" t="s">
        <v>3</v>
      </c>
      <c r="AB9" t="s">
        <v>4</v>
      </c>
      <c r="AC9" t="s">
        <v>5</v>
      </c>
      <c r="AE9" t="s">
        <v>37</v>
      </c>
      <c r="AF9" t="s">
        <v>29</v>
      </c>
    </row>
    <row r="10" spans="1:32" x14ac:dyDescent="0.25">
      <c r="A10" s="2" t="s">
        <v>4</v>
      </c>
      <c r="M10" t="s">
        <v>4</v>
      </c>
      <c r="N10" s="7">
        <f>B11</f>
        <v>0.95</v>
      </c>
      <c r="O10" s="7">
        <f>B24</f>
        <v>0.95</v>
      </c>
      <c r="P10" s="7">
        <f>B37</f>
        <v>0.96</v>
      </c>
      <c r="Q10" s="7">
        <f>B50</f>
        <v>0.97</v>
      </c>
      <c r="R10" s="7">
        <f>B63</f>
        <v>0.96</v>
      </c>
      <c r="S10" s="7"/>
      <c r="T10" s="7">
        <f>AVERAGE(N10:R10)</f>
        <v>0.95799999999999996</v>
      </c>
      <c r="U10" s="7">
        <f>MEDIAN(N10:R10)</f>
        <v>0.96</v>
      </c>
      <c r="V10" s="7">
        <f>MAX(N10:R10)</f>
        <v>0.97</v>
      </c>
      <c r="W10" s="7">
        <f>MIN(N10:R10)</f>
        <v>0.95</v>
      </c>
      <c r="X10" s="7">
        <f t="shared" ref="X10:X11" si="0">V10-W10</f>
        <v>2.0000000000000018E-2</v>
      </c>
      <c r="Z10" t="s">
        <v>7</v>
      </c>
      <c r="AA10" s="7">
        <f>N9</f>
        <v>0.87</v>
      </c>
      <c r="AB10" s="7">
        <f>N10</f>
        <v>0.95</v>
      </c>
      <c r="AC10" s="7">
        <f>N11</f>
        <v>0.94</v>
      </c>
      <c r="AE10" s="7">
        <f>AVERAGEIF(AA10:AC10,"&lt;&gt;0" )</f>
        <v>0.91999999999999993</v>
      </c>
      <c r="AF10" s="7">
        <f t="shared" ref="AF10:AF15" si="1">MAX(AA10:AC10)-MIN(AA10:AC10)</f>
        <v>7.999999999999996E-2</v>
      </c>
    </row>
    <row r="11" spans="1:32" x14ac:dyDescent="0.25">
      <c r="A11" s="1" t="s">
        <v>13</v>
      </c>
      <c r="B11">
        <v>0.95</v>
      </c>
      <c r="C11">
        <v>1.08</v>
      </c>
      <c r="D11">
        <v>1.07</v>
      </c>
      <c r="E11">
        <v>1.08</v>
      </c>
      <c r="G11">
        <v>1.03</v>
      </c>
      <c r="I11">
        <v>1.1000000000000001</v>
      </c>
      <c r="J11">
        <v>0.95</v>
      </c>
      <c r="K11">
        <v>1.1399999999999999</v>
      </c>
      <c r="M11" t="s">
        <v>22</v>
      </c>
      <c r="N11" s="7">
        <f>B14</f>
        <v>0.94</v>
      </c>
      <c r="O11" s="7">
        <f>B27</f>
        <v>0.86</v>
      </c>
      <c r="P11" s="7">
        <f>B40</f>
        <v>0.95</v>
      </c>
      <c r="Q11">
        <f>B53</f>
        <v>0.92</v>
      </c>
      <c r="R11" s="7">
        <f>B66</f>
        <v>0.94</v>
      </c>
      <c r="S11" s="7"/>
      <c r="T11" s="7">
        <f>AVERAGE(N11:R11)</f>
        <v>0.92199999999999993</v>
      </c>
      <c r="U11" s="7">
        <f>MEDIAN(N11:R11)</f>
        <v>0.94</v>
      </c>
      <c r="V11" s="7">
        <f>MAX(N11:R11)</f>
        <v>0.95</v>
      </c>
      <c r="W11" s="7">
        <f>MIN(N11:R11)</f>
        <v>0.86</v>
      </c>
      <c r="X11" s="7">
        <f t="shared" si="0"/>
        <v>8.9999999999999969E-2</v>
      </c>
      <c r="Z11" t="s">
        <v>8</v>
      </c>
      <c r="AA11" s="7">
        <f>N15</f>
        <v>1.29</v>
      </c>
      <c r="AB11" s="7">
        <f>N16</f>
        <v>1.08</v>
      </c>
      <c r="AC11" s="7">
        <f>N17</f>
        <v>1.1100000000000001</v>
      </c>
      <c r="AE11" s="7">
        <f t="shared" ref="AE11:AE15" si="2">AVERAGEIF(AA11:AC11,"&lt;&gt;0" )</f>
        <v>1.1600000000000001</v>
      </c>
      <c r="AF11" s="7">
        <f t="shared" si="1"/>
        <v>0.20999999999999996</v>
      </c>
    </row>
    <row r="12" spans="1:32" x14ac:dyDescent="0.25">
      <c r="A12" s="1"/>
      <c r="N12" s="7"/>
      <c r="O12" s="7"/>
      <c r="P12" s="7"/>
      <c r="R12" s="7"/>
      <c r="S12" s="7"/>
      <c r="T12" s="7"/>
      <c r="U12" s="7"/>
      <c r="V12" s="7"/>
      <c r="W12" s="7"/>
      <c r="X12" s="7"/>
      <c r="Z12" t="s">
        <v>9</v>
      </c>
      <c r="AA12" s="7">
        <f>N21</f>
        <v>1.1299999999999999</v>
      </c>
      <c r="AB12" s="7">
        <f>N22</f>
        <v>1.07</v>
      </c>
      <c r="AC12" s="7">
        <f>N23</f>
        <v>1.05</v>
      </c>
      <c r="AE12" s="7">
        <f t="shared" si="2"/>
        <v>1.0833333333333333</v>
      </c>
      <c r="AF12" s="7">
        <f t="shared" si="1"/>
        <v>7.9999999999999849E-2</v>
      </c>
    </row>
    <row r="13" spans="1:32" x14ac:dyDescent="0.25">
      <c r="A13" s="2" t="s">
        <v>5</v>
      </c>
      <c r="M13" s="10" t="s">
        <v>8</v>
      </c>
      <c r="N13" s="7"/>
      <c r="O13" s="7"/>
      <c r="P13" s="7"/>
      <c r="R13" s="7"/>
      <c r="S13" s="7"/>
      <c r="T13" s="7"/>
      <c r="U13" s="7"/>
      <c r="V13" s="7"/>
      <c r="W13" s="7"/>
      <c r="X13" s="7"/>
      <c r="Z13" t="s">
        <v>36</v>
      </c>
      <c r="AA13" s="7">
        <f>N27</f>
        <v>1.03</v>
      </c>
      <c r="AB13" s="7">
        <f>N28</f>
        <v>1.08</v>
      </c>
      <c r="AC13" s="7">
        <f>N29</f>
        <v>1.02</v>
      </c>
      <c r="AE13" s="7">
        <f t="shared" si="2"/>
        <v>1.0433333333333334</v>
      </c>
      <c r="AF13" s="7">
        <f t="shared" si="1"/>
        <v>6.0000000000000053E-2</v>
      </c>
    </row>
    <row r="14" spans="1:32" x14ac:dyDescent="0.25">
      <c r="A14" s="1" t="s">
        <v>13</v>
      </c>
      <c r="B14">
        <v>0.94</v>
      </c>
      <c r="C14">
        <v>1.1100000000000001</v>
      </c>
      <c r="D14">
        <v>1.05</v>
      </c>
      <c r="E14">
        <v>1.02</v>
      </c>
      <c r="F14">
        <v>1.1000000000000001</v>
      </c>
      <c r="G14">
        <v>1.1299999999999999</v>
      </c>
      <c r="H14">
        <v>0.97</v>
      </c>
      <c r="N14" s="7" t="s">
        <v>17</v>
      </c>
      <c r="O14" t="s">
        <v>45</v>
      </c>
      <c r="P14" t="s">
        <v>46</v>
      </c>
      <c r="Q14" t="s">
        <v>47</v>
      </c>
      <c r="R14" s="7" t="s">
        <v>19</v>
      </c>
      <c r="S14" s="7"/>
      <c r="T14" s="7" t="s">
        <v>27</v>
      </c>
      <c r="U14" s="7" t="s">
        <v>28</v>
      </c>
      <c r="V14" s="7" t="s">
        <v>30</v>
      </c>
      <c r="W14" s="7" t="s">
        <v>31</v>
      </c>
      <c r="X14" s="7" t="s">
        <v>29</v>
      </c>
      <c r="Z14" s="7" t="s">
        <v>11</v>
      </c>
      <c r="AA14" s="7">
        <f>N33</f>
        <v>0.94</v>
      </c>
      <c r="AB14" s="7">
        <f>N34</f>
        <v>0</v>
      </c>
      <c r="AC14" s="7">
        <f>N35</f>
        <v>1.1000000000000001</v>
      </c>
      <c r="AE14" s="7">
        <f t="shared" si="2"/>
        <v>1.02</v>
      </c>
      <c r="AF14" s="7">
        <f t="shared" si="1"/>
        <v>1.1000000000000001</v>
      </c>
    </row>
    <row r="15" spans="1:32" x14ac:dyDescent="0.25">
      <c r="M15" t="s">
        <v>3</v>
      </c>
      <c r="N15" s="7">
        <f>C8</f>
        <v>1.29</v>
      </c>
      <c r="O15" s="7">
        <f>C21</f>
        <v>1.35</v>
      </c>
      <c r="P15" s="7">
        <f>C34</f>
        <v>1.33</v>
      </c>
      <c r="Q15">
        <f>C47</f>
        <v>1.33</v>
      </c>
      <c r="R15" s="7">
        <f>C60</f>
        <v>1.3</v>
      </c>
      <c r="S15" s="7"/>
      <c r="T15" s="7">
        <f>AVERAGE(N15:R15)</f>
        <v>1.32</v>
      </c>
      <c r="U15" s="7">
        <f>MEDIAN(N15:R15)</f>
        <v>1.33</v>
      </c>
      <c r="V15" s="7">
        <f>MAX(N15:R15)</f>
        <v>1.35</v>
      </c>
      <c r="W15" s="7">
        <f>MIN(N15:R15)</f>
        <v>1.29</v>
      </c>
      <c r="X15" s="7">
        <f>V15-W15</f>
        <v>6.0000000000000053E-2</v>
      </c>
      <c r="Z15" t="s">
        <v>12</v>
      </c>
      <c r="AA15" s="7">
        <f>N39</f>
        <v>0.84</v>
      </c>
      <c r="AB15" s="7">
        <f>N40</f>
        <v>1.03</v>
      </c>
      <c r="AC15" s="7">
        <f>N41</f>
        <v>1.1299999999999999</v>
      </c>
      <c r="AE15" s="7">
        <f t="shared" si="2"/>
        <v>1</v>
      </c>
      <c r="AF15" s="7">
        <f t="shared" si="1"/>
        <v>0.28999999999999992</v>
      </c>
    </row>
    <row r="16" spans="1:3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M16" t="s">
        <v>4</v>
      </c>
      <c r="N16" s="7">
        <f>C11</f>
        <v>1.08</v>
      </c>
      <c r="O16" s="7">
        <f>C24</f>
        <v>1.07</v>
      </c>
      <c r="P16" s="7">
        <f>C37</f>
        <v>1.0900000000000001</v>
      </c>
      <c r="Q16" s="7">
        <f>C50</f>
        <v>1.04</v>
      </c>
      <c r="R16" s="7">
        <f>C63</f>
        <v>1.0900000000000001</v>
      </c>
      <c r="S16" s="7"/>
      <c r="T16" s="7">
        <f>AVERAGE(N16:R16)</f>
        <v>1.0740000000000001</v>
      </c>
      <c r="U16" s="7">
        <f>MEDIAN(N16:R16)</f>
        <v>1.08</v>
      </c>
      <c r="V16" s="7">
        <f>MAX(N16:R16)</f>
        <v>1.0900000000000001</v>
      </c>
      <c r="W16" s="7">
        <f>MIN(N16:R16)</f>
        <v>1.04</v>
      </c>
      <c r="X16" s="7">
        <f t="shared" ref="X16:X17" si="3">V16-W16</f>
        <v>5.0000000000000044E-2</v>
      </c>
      <c r="AE16" s="7"/>
    </row>
    <row r="17" spans="1:32" x14ac:dyDescent="0.25">
      <c r="M17" t="s">
        <v>22</v>
      </c>
      <c r="N17" s="7">
        <f>C14</f>
        <v>1.1100000000000001</v>
      </c>
      <c r="O17" s="7">
        <f>C27</f>
        <v>1.22</v>
      </c>
      <c r="P17" s="7">
        <f>C40</f>
        <v>1.1399999999999999</v>
      </c>
      <c r="Q17">
        <f>C53</f>
        <v>1.1399999999999999</v>
      </c>
      <c r="R17" s="7">
        <f>C66</f>
        <v>1.1499999999999999</v>
      </c>
      <c r="S17" s="7"/>
      <c r="T17" s="7">
        <f>AVERAGE(N17:R17)</f>
        <v>1.1519999999999999</v>
      </c>
      <c r="U17" s="7">
        <f>MEDIAN(N17:R17)</f>
        <v>1.1399999999999999</v>
      </c>
      <c r="V17" s="7">
        <f>MAX(N17:R17)</f>
        <v>1.22</v>
      </c>
      <c r="W17" s="7">
        <f>MIN(N17:R17)</f>
        <v>1.1100000000000001</v>
      </c>
      <c r="X17" s="7">
        <f t="shared" si="3"/>
        <v>0.10999999999999988</v>
      </c>
      <c r="Z17" s="10" t="str">
        <f>"Scenario 2A - "&amp;B18&amp;":"&amp;D18</f>
        <v>Scenario 2A - Load Net of Renewable Generation:Demand 1 CP</v>
      </c>
    </row>
    <row r="18" spans="1:32" x14ac:dyDescent="0.25">
      <c r="A18" s="5" t="s">
        <v>48</v>
      </c>
      <c r="B18" s="5" t="s">
        <v>40</v>
      </c>
      <c r="D18" s="14" t="s">
        <v>42</v>
      </c>
      <c r="N18" s="7"/>
      <c r="O18" s="7"/>
      <c r="P18" s="7"/>
      <c r="R18" s="7"/>
      <c r="S18" s="7"/>
      <c r="T18" s="7"/>
      <c r="U18" s="7"/>
      <c r="V18" s="7"/>
      <c r="W18" s="7"/>
      <c r="X18" s="7"/>
      <c r="AA18" t="s">
        <v>3</v>
      </c>
      <c r="AB18" t="s">
        <v>4</v>
      </c>
      <c r="AC18" t="s">
        <v>5</v>
      </c>
      <c r="AE18" t="s">
        <v>37</v>
      </c>
      <c r="AF18" t="s">
        <v>29</v>
      </c>
    </row>
    <row r="19" spans="1:32" x14ac:dyDescent="0.25">
      <c r="A19" s="1"/>
      <c r="B19" s="3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4" t="s">
        <v>12</v>
      </c>
      <c r="H19" s="15" t="s">
        <v>51</v>
      </c>
      <c r="I19" s="15" t="s">
        <v>57</v>
      </c>
      <c r="J19" s="15" t="s">
        <v>58</v>
      </c>
      <c r="K19" s="15" t="s">
        <v>59</v>
      </c>
      <c r="M19" s="10" t="s">
        <v>9</v>
      </c>
      <c r="N19" s="7"/>
      <c r="O19" s="7"/>
      <c r="P19" s="7"/>
      <c r="R19" s="7"/>
      <c r="S19" s="7"/>
      <c r="T19" s="7"/>
      <c r="U19" s="7"/>
      <c r="V19" s="7"/>
      <c r="W19" s="7"/>
      <c r="X19" s="7"/>
      <c r="Z19" t="s">
        <v>7</v>
      </c>
      <c r="AA19" s="7">
        <f>O9</f>
        <v>0.85</v>
      </c>
      <c r="AB19" s="7">
        <f>O10</f>
        <v>0.95</v>
      </c>
      <c r="AC19" s="7">
        <f>O11</f>
        <v>0.86</v>
      </c>
      <c r="AE19" s="7">
        <f t="shared" ref="AE19:AE24" si="4">AVERAGEIF(AA19:AC19,"&lt;&gt;0" )</f>
        <v>0.8866666666666666</v>
      </c>
      <c r="AF19" s="7">
        <f t="shared" ref="AF19:AF24" si="5">MAX(AA19:AC19)-MIN(AA19:AC19)</f>
        <v>9.9999999999999978E-2</v>
      </c>
    </row>
    <row r="20" spans="1:32" x14ac:dyDescent="0.25">
      <c r="A20" s="2" t="s">
        <v>3</v>
      </c>
      <c r="N20" s="7" t="s">
        <v>17</v>
      </c>
      <c r="O20" t="s">
        <v>45</v>
      </c>
      <c r="P20" t="s">
        <v>46</v>
      </c>
      <c r="Q20" t="s">
        <v>47</v>
      </c>
      <c r="R20" s="7" t="s">
        <v>19</v>
      </c>
      <c r="S20" s="7"/>
      <c r="T20" s="7" t="s">
        <v>27</v>
      </c>
      <c r="U20" s="7" t="s">
        <v>28</v>
      </c>
      <c r="V20" s="7" t="s">
        <v>30</v>
      </c>
      <c r="W20" s="7" t="s">
        <v>31</v>
      </c>
      <c r="X20" s="7" t="s">
        <v>29</v>
      </c>
      <c r="Z20" t="s">
        <v>8</v>
      </c>
      <c r="AA20" s="7">
        <f>O15</f>
        <v>1.35</v>
      </c>
      <c r="AB20" s="7">
        <f>O16</f>
        <v>1.07</v>
      </c>
      <c r="AC20" s="7">
        <f>O17</f>
        <v>1.22</v>
      </c>
      <c r="AE20" s="7">
        <f t="shared" si="4"/>
        <v>1.2133333333333332</v>
      </c>
      <c r="AF20" s="7">
        <f t="shared" si="5"/>
        <v>0.28000000000000003</v>
      </c>
    </row>
    <row r="21" spans="1:32" x14ac:dyDescent="0.25">
      <c r="A21" s="1" t="s">
        <v>13</v>
      </c>
      <c r="B21">
        <v>0.85</v>
      </c>
      <c r="C21">
        <v>1.35</v>
      </c>
      <c r="D21">
        <v>1.1599999999999999</v>
      </c>
      <c r="E21">
        <v>1.02</v>
      </c>
      <c r="F21">
        <v>0.97</v>
      </c>
      <c r="G21">
        <v>0.85</v>
      </c>
      <c r="M21" t="s">
        <v>3</v>
      </c>
      <c r="N21" s="7">
        <f>D8</f>
        <v>1.1299999999999999</v>
      </c>
      <c r="O21" s="7">
        <f>D21</f>
        <v>1.1599999999999999</v>
      </c>
      <c r="P21" s="7">
        <f>D34</f>
        <v>1.1499999999999999</v>
      </c>
      <c r="Q21">
        <f>D47</f>
        <v>1.1599999999999999</v>
      </c>
      <c r="R21" s="7">
        <f>D60</f>
        <v>1.1399999999999999</v>
      </c>
      <c r="S21" s="7"/>
      <c r="T21" s="7">
        <f>AVERAGE(N21:R21)</f>
        <v>1.1479999999999999</v>
      </c>
      <c r="U21" s="7">
        <f>MEDIAN(N21:R21)</f>
        <v>1.1499999999999999</v>
      </c>
      <c r="V21" s="7">
        <f>MAX(N21:R21)</f>
        <v>1.1599999999999999</v>
      </c>
      <c r="W21" s="7">
        <f>MIN(N21:R21)</f>
        <v>1.1299999999999999</v>
      </c>
      <c r="X21" s="7">
        <f>V21-W21</f>
        <v>3.0000000000000027E-2</v>
      </c>
      <c r="Z21" t="s">
        <v>9</v>
      </c>
      <c r="AA21" s="7">
        <f>O21</f>
        <v>1.1599999999999999</v>
      </c>
      <c r="AB21" s="7">
        <f>O22</f>
        <v>1.04</v>
      </c>
      <c r="AC21" s="7">
        <f>O23</f>
        <v>1.0900000000000001</v>
      </c>
      <c r="AE21" s="7">
        <f t="shared" si="4"/>
        <v>1.0966666666666667</v>
      </c>
      <c r="AF21" s="7">
        <f t="shared" si="5"/>
        <v>0.11999999999999988</v>
      </c>
    </row>
    <row r="22" spans="1:32" x14ac:dyDescent="0.25">
      <c r="A22" s="1"/>
      <c r="M22" t="s">
        <v>4</v>
      </c>
      <c r="N22" s="7">
        <f>D11</f>
        <v>1.07</v>
      </c>
      <c r="O22" s="7">
        <f>D24</f>
        <v>1.04</v>
      </c>
      <c r="P22" s="7">
        <f>D37</f>
        <v>1.05</v>
      </c>
      <c r="Q22" s="7">
        <f>D50</f>
        <v>1.02</v>
      </c>
      <c r="R22" s="7">
        <f>D63</f>
        <v>1.05</v>
      </c>
      <c r="S22" s="7"/>
      <c r="T22" s="7">
        <f>AVERAGE(N22:R22)</f>
        <v>1.0459999999999998</v>
      </c>
      <c r="U22" s="7">
        <f>MEDIAN(N22:R22)</f>
        <v>1.05</v>
      </c>
      <c r="V22" s="7">
        <f>MAX(N22:R22)</f>
        <v>1.07</v>
      </c>
      <c r="W22" s="7">
        <f>MIN(N22:R22)</f>
        <v>1.02</v>
      </c>
      <c r="X22" s="7">
        <f t="shared" ref="X22:X23" si="6">V22-W22</f>
        <v>5.0000000000000044E-2</v>
      </c>
      <c r="Z22" t="s">
        <v>36</v>
      </c>
      <c r="AA22" s="7">
        <f>O27</f>
        <v>1.02</v>
      </c>
      <c r="AB22" s="7">
        <f>O28</f>
        <v>1.1000000000000001</v>
      </c>
      <c r="AC22" s="7">
        <f>O29</f>
        <v>1.1200000000000001</v>
      </c>
      <c r="AE22" s="7">
        <f t="shared" si="4"/>
        <v>1.08</v>
      </c>
      <c r="AF22" s="7">
        <f t="shared" si="5"/>
        <v>0.10000000000000009</v>
      </c>
    </row>
    <row r="23" spans="1:32" x14ac:dyDescent="0.25">
      <c r="A23" s="2" t="s">
        <v>4</v>
      </c>
      <c r="M23" t="s">
        <v>22</v>
      </c>
      <c r="N23" s="7">
        <f>D14</f>
        <v>1.05</v>
      </c>
      <c r="O23" s="7">
        <f>D27</f>
        <v>1.0900000000000001</v>
      </c>
      <c r="P23" s="7">
        <f>D40</f>
        <v>1.03</v>
      </c>
      <c r="Q23">
        <f>D53</f>
        <v>1.08</v>
      </c>
      <c r="R23" s="7">
        <f>D66</f>
        <v>1.03</v>
      </c>
      <c r="S23" s="7"/>
      <c r="T23" s="7">
        <f>AVERAGE(N23:R23)</f>
        <v>1.056</v>
      </c>
      <c r="U23" s="7">
        <f>MEDIAN(N23:R23)</f>
        <v>1.05</v>
      </c>
      <c r="V23" s="7">
        <f>MAX(N23:R23)</f>
        <v>1.0900000000000001</v>
      </c>
      <c r="W23" s="7">
        <f>MIN(N23:R23)</f>
        <v>1.03</v>
      </c>
      <c r="X23" s="7">
        <f t="shared" si="6"/>
        <v>6.0000000000000053E-2</v>
      </c>
      <c r="Z23" s="7" t="s">
        <v>11</v>
      </c>
      <c r="AA23" s="7">
        <f>O33</f>
        <v>0.97</v>
      </c>
      <c r="AB23" s="7">
        <f>O34</f>
        <v>0</v>
      </c>
      <c r="AC23" s="7">
        <f>O35</f>
        <v>1.59</v>
      </c>
      <c r="AE23" s="7">
        <f t="shared" si="4"/>
        <v>1.28</v>
      </c>
      <c r="AF23" s="7">
        <f t="shared" si="5"/>
        <v>1.59</v>
      </c>
    </row>
    <row r="24" spans="1:32" x14ac:dyDescent="0.25">
      <c r="A24" s="1" t="s">
        <v>13</v>
      </c>
      <c r="B24">
        <v>0.95</v>
      </c>
      <c r="C24">
        <v>1.07</v>
      </c>
      <c r="D24">
        <v>1.04</v>
      </c>
      <c r="E24">
        <v>1.1000000000000001</v>
      </c>
      <c r="G24">
        <v>1.02</v>
      </c>
      <c r="I24">
        <v>1.1000000000000001</v>
      </c>
      <c r="J24">
        <v>0.97</v>
      </c>
      <c r="K24">
        <v>1.21</v>
      </c>
      <c r="N24" s="7"/>
      <c r="O24" s="7"/>
      <c r="P24" s="7"/>
      <c r="R24" s="7"/>
      <c r="S24" s="7"/>
      <c r="T24" s="7"/>
      <c r="U24" s="7"/>
      <c r="V24" s="7"/>
      <c r="W24" s="7"/>
      <c r="X24" s="7"/>
      <c r="Z24" t="s">
        <v>12</v>
      </c>
      <c r="AA24" s="7">
        <f>O39</f>
        <v>0.85</v>
      </c>
      <c r="AB24" s="7">
        <f>O40</f>
        <v>1.02</v>
      </c>
      <c r="AC24" s="7">
        <f>O41</f>
        <v>1.06</v>
      </c>
      <c r="AE24" s="7">
        <f t="shared" si="4"/>
        <v>0.97666666666666668</v>
      </c>
      <c r="AF24" s="7">
        <f t="shared" si="5"/>
        <v>0.21000000000000008</v>
      </c>
    </row>
    <row r="25" spans="1:32" x14ac:dyDescent="0.25">
      <c r="A25" s="1"/>
      <c r="M25" s="10" t="s">
        <v>10</v>
      </c>
      <c r="N25" s="7"/>
      <c r="O25" s="7"/>
      <c r="P25" s="7"/>
      <c r="R25" s="7"/>
      <c r="S25" s="7"/>
      <c r="T25" s="7"/>
      <c r="U25" s="7"/>
      <c r="V25" s="7"/>
      <c r="W25" s="7"/>
      <c r="X25" s="7"/>
      <c r="AE25" s="7"/>
    </row>
    <row r="26" spans="1:32" x14ac:dyDescent="0.25">
      <c r="A26" s="2" t="s">
        <v>5</v>
      </c>
      <c r="N26" s="7" t="s">
        <v>17</v>
      </c>
      <c r="O26" t="s">
        <v>45</v>
      </c>
      <c r="P26" t="s">
        <v>46</v>
      </c>
      <c r="Q26" t="s">
        <v>47</v>
      </c>
      <c r="R26" s="7" t="s">
        <v>19</v>
      </c>
      <c r="S26" s="7"/>
      <c r="T26" s="7" t="s">
        <v>27</v>
      </c>
      <c r="U26" s="7" t="s">
        <v>28</v>
      </c>
      <c r="V26" s="7" t="s">
        <v>30</v>
      </c>
      <c r="W26" s="7" t="s">
        <v>31</v>
      </c>
      <c r="X26" s="7" t="s">
        <v>29</v>
      </c>
      <c r="Z26" s="10" t="str">
        <f>"Scenario 2B - "&amp;B31&amp;":"&amp;D31</f>
        <v>Scenario 2B - Load Net of Renewable Generation:Demand 12 CP</v>
      </c>
    </row>
    <row r="27" spans="1:32" x14ac:dyDescent="0.25">
      <c r="A27" s="1" t="s">
        <v>13</v>
      </c>
      <c r="B27">
        <v>0.86</v>
      </c>
      <c r="C27">
        <v>1.22</v>
      </c>
      <c r="D27">
        <v>1.0900000000000001</v>
      </c>
      <c r="E27">
        <v>1.1200000000000001</v>
      </c>
      <c r="F27">
        <v>1.59</v>
      </c>
      <c r="G27">
        <v>1.06</v>
      </c>
      <c r="H27">
        <v>1.01</v>
      </c>
      <c r="M27" t="s">
        <v>3</v>
      </c>
      <c r="N27" s="7">
        <f>E8</f>
        <v>1.03</v>
      </c>
      <c r="O27" s="7">
        <f>E21</f>
        <v>1.02</v>
      </c>
      <c r="P27" s="7">
        <f>E34</f>
        <v>1</v>
      </c>
      <c r="Q27">
        <f>E47</f>
        <v>1.03</v>
      </c>
      <c r="R27" s="7">
        <f>E60</f>
        <v>1</v>
      </c>
      <c r="S27" s="7"/>
      <c r="T27" s="7">
        <f>AVERAGE(N27:R27)</f>
        <v>1.016</v>
      </c>
      <c r="U27" s="7">
        <f>MEDIAN(N27:R27)</f>
        <v>1.02</v>
      </c>
      <c r="V27" s="7">
        <f>MAX(N27:R27)</f>
        <v>1.03</v>
      </c>
      <c r="W27" s="7">
        <f>MIN(N27:R27)</f>
        <v>1</v>
      </c>
      <c r="X27" s="7">
        <f>V27-W27</f>
        <v>3.0000000000000027E-2</v>
      </c>
      <c r="AA27" t="s">
        <v>3</v>
      </c>
      <c r="AB27" t="s">
        <v>4</v>
      </c>
      <c r="AC27" t="s">
        <v>5</v>
      </c>
      <c r="AE27" t="s">
        <v>37</v>
      </c>
      <c r="AF27" t="s">
        <v>29</v>
      </c>
    </row>
    <row r="28" spans="1:32" x14ac:dyDescent="0.25">
      <c r="M28" t="s">
        <v>4</v>
      </c>
      <c r="N28" s="7">
        <f>E11</f>
        <v>1.08</v>
      </c>
      <c r="O28" s="7">
        <f>E24</f>
        <v>1.1000000000000001</v>
      </c>
      <c r="P28" s="7">
        <f>E37</f>
        <v>1.05</v>
      </c>
      <c r="Q28" s="7">
        <f>E50</f>
        <v>1.06</v>
      </c>
      <c r="R28" s="7">
        <f>E63</f>
        <v>1.05</v>
      </c>
      <c r="S28" s="7"/>
      <c r="T28" s="7">
        <f>AVERAGE(N28:R28)</f>
        <v>1.0680000000000001</v>
      </c>
      <c r="U28" s="7">
        <f>MEDIAN(N28:R28)</f>
        <v>1.06</v>
      </c>
      <c r="V28" s="7">
        <f>MAX(N28:R28)</f>
        <v>1.1000000000000001</v>
      </c>
      <c r="W28" s="7">
        <f>MIN(N28:R28)</f>
        <v>1.05</v>
      </c>
      <c r="X28" s="7">
        <f t="shared" ref="X28:X29" si="7">V28-W28</f>
        <v>5.0000000000000044E-2</v>
      </c>
      <c r="Z28" t="s">
        <v>7</v>
      </c>
      <c r="AA28" s="7">
        <f>P9</f>
        <v>0.86</v>
      </c>
      <c r="AB28" s="7">
        <f>P10</f>
        <v>0.96</v>
      </c>
      <c r="AC28" s="7">
        <f>P11</f>
        <v>0.95</v>
      </c>
      <c r="AE28" s="7">
        <f t="shared" ref="AE28:AE33" si="8">AVERAGEIF(AA28:AC28,"&lt;&gt;0" )</f>
        <v>0.92333333333333323</v>
      </c>
      <c r="AF28" s="7">
        <f t="shared" ref="AF28:AF33" si="9">MAX(AA28:AC28)-MIN(AA28:AC28)</f>
        <v>9.9999999999999978E-2</v>
      </c>
    </row>
    <row r="29" spans="1:3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M29" t="s">
        <v>22</v>
      </c>
      <c r="N29" s="7">
        <f>E14</f>
        <v>1.02</v>
      </c>
      <c r="O29" s="7">
        <f>E27</f>
        <v>1.1200000000000001</v>
      </c>
      <c r="P29" s="7">
        <f>E40</f>
        <v>0.99</v>
      </c>
      <c r="Q29">
        <f>E53</f>
        <v>1.03</v>
      </c>
      <c r="R29" s="7">
        <f>E66</f>
        <v>1</v>
      </c>
      <c r="S29" s="7"/>
      <c r="T29" s="7">
        <f>AVERAGE(N29:R29)</f>
        <v>1.032</v>
      </c>
      <c r="U29" s="7">
        <f>MEDIAN(N29:R29)</f>
        <v>1.02</v>
      </c>
      <c r="V29" s="7">
        <f>MAX(N29:R29)</f>
        <v>1.1200000000000001</v>
      </c>
      <c r="W29" s="7">
        <f>MIN(N29:R29)</f>
        <v>0.99</v>
      </c>
      <c r="X29" s="7">
        <f t="shared" si="7"/>
        <v>0.13000000000000012</v>
      </c>
      <c r="Z29" t="s">
        <v>8</v>
      </c>
      <c r="AA29" s="7">
        <f>P15</f>
        <v>1.33</v>
      </c>
      <c r="AB29" s="7">
        <f>P16</f>
        <v>1.0900000000000001</v>
      </c>
      <c r="AC29" s="7">
        <f>P17</f>
        <v>1.1399999999999999</v>
      </c>
      <c r="AE29" s="7">
        <f t="shared" si="8"/>
        <v>1.1866666666666665</v>
      </c>
      <c r="AF29" s="7">
        <f t="shared" si="9"/>
        <v>0.24</v>
      </c>
    </row>
    <row r="30" spans="1:32" x14ac:dyDescent="0.25">
      <c r="N30" s="7"/>
      <c r="O30" s="7"/>
      <c r="P30" s="7"/>
      <c r="R30" s="7"/>
      <c r="S30" s="7"/>
      <c r="T30" s="7"/>
      <c r="U30" s="7"/>
      <c r="V30" s="7"/>
      <c r="W30" s="7"/>
      <c r="X30" s="7"/>
      <c r="Z30" t="s">
        <v>9</v>
      </c>
      <c r="AA30" s="7">
        <f>P21</f>
        <v>1.1499999999999999</v>
      </c>
      <c r="AB30" s="7">
        <f>P22</f>
        <v>1.05</v>
      </c>
      <c r="AC30" s="7">
        <f>P23</f>
        <v>1.03</v>
      </c>
      <c r="AE30" s="7">
        <f t="shared" si="8"/>
        <v>1.0766666666666669</v>
      </c>
      <c r="AF30" s="7">
        <f t="shared" si="9"/>
        <v>0.11999999999999988</v>
      </c>
    </row>
    <row r="31" spans="1:32" x14ac:dyDescent="0.25">
      <c r="A31" s="5" t="s">
        <v>49</v>
      </c>
      <c r="B31" s="5" t="s">
        <v>40</v>
      </c>
      <c r="D31" s="14" t="s">
        <v>43</v>
      </c>
      <c r="M31" s="10" t="s">
        <v>11</v>
      </c>
      <c r="N31" s="7"/>
      <c r="O31" s="7"/>
      <c r="P31" s="7"/>
      <c r="R31" s="7"/>
      <c r="S31" s="7"/>
      <c r="T31" s="7"/>
      <c r="U31" s="7"/>
      <c r="V31" s="7"/>
      <c r="W31" s="7"/>
      <c r="X31" s="7"/>
      <c r="Z31" t="s">
        <v>36</v>
      </c>
      <c r="AA31" s="7">
        <f>P27</f>
        <v>1</v>
      </c>
      <c r="AB31" s="7">
        <f>P28</f>
        <v>1.05</v>
      </c>
      <c r="AC31" s="7">
        <f>P29</f>
        <v>0.99</v>
      </c>
      <c r="AE31" s="7">
        <f t="shared" si="8"/>
        <v>1.0133333333333334</v>
      </c>
      <c r="AF31" s="7">
        <f t="shared" si="9"/>
        <v>6.0000000000000053E-2</v>
      </c>
    </row>
    <row r="32" spans="1:32" x14ac:dyDescent="0.25">
      <c r="A32" s="1"/>
      <c r="B32" s="3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4" t="s">
        <v>12</v>
      </c>
      <c r="H32" s="15" t="s">
        <v>51</v>
      </c>
      <c r="I32" s="15" t="s">
        <v>57</v>
      </c>
      <c r="J32" s="15" t="s">
        <v>58</v>
      </c>
      <c r="K32" s="15" t="s">
        <v>59</v>
      </c>
      <c r="N32" s="7" t="s">
        <v>17</v>
      </c>
      <c r="O32" t="s">
        <v>45</v>
      </c>
      <c r="P32" t="s">
        <v>46</v>
      </c>
      <c r="Q32" t="s">
        <v>47</v>
      </c>
      <c r="R32" s="7" t="s">
        <v>19</v>
      </c>
      <c r="S32" s="7"/>
      <c r="T32" s="7" t="s">
        <v>27</v>
      </c>
      <c r="U32" s="7" t="s">
        <v>28</v>
      </c>
      <c r="V32" s="7" t="s">
        <v>30</v>
      </c>
      <c r="W32" s="7" t="s">
        <v>31</v>
      </c>
      <c r="X32" s="7" t="s">
        <v>29</v>
      </c>
      <c r="Z32" s="7" t="s">
        <v>11</v>
      </c>
      <c r="AA32" s="7">
        <f>P33</f>
        <v>0.96</v>
      </c>
      <c r="AB32" s="7">
        <f>P34</f>
        <v>0</v>
      </c>
      <c r="AC32" s="7">
        <f>P35</f>
        <v>1.0900000000000001</v>
      </c>
      <c r="AE32" s="7">
        <f t="shared" si="8"/>
        <v>1.0249999999999999</v>
      </c>
      <c r="AF32" s="7">
        <f t="shared" si="9"/>
        <v>1.0900000000000001</v>
      </c>
    </row>
    <row r="33" spans="1:38" x14ac:dyDescent="0.25">
      <c r="A33" s="2" t="s">
        <v>3</v>
      </c>
      <c r="M33" t="s">
        <v>3</v>
      </c>
      <c r="N33" s="7">
        <f>F8</f>
        <v>0.94</v>
      </c>
      <c r="O33" s="7">
        <f>F21</f>
        <v>0.97</v>
      </c>
      <c r="P33" s="7">
        <f>F34</f>
        <v>0.96</v>
      </c>
      <c r="Q33">
        <f>F47</f>
        <v>1.01</v>
      </c>
      <c r="R33" s="7">
        <f>F60</f>
        <v>0.95</v>
      </c>
      <c r="S33" s="7"/>
      <c r="T33" s="7">
        <f>AVERAGE(N33:R33)</f>
        <v>0.96599999999999997</v>
      </c>
      <c r="U33" s="7">
        <f>MEDIAN(N33:R33)</f>
        <v>0.96</v>
      </c>
      <c r="V33" s="7">
        <f>MAX(N33:R33)</f>
        <v>1.01</v>
      </c>
      <c r="W33" s="7">
        <f>MIN(N33:R33)</f>
        <v>0.94</v>
      </c>
      <c r="X33" s="7">
        <f>V33-W33</f>
        <v>7.0000000000000062E-2</v>
      </c>
      <c r="Z33" t="s">
        <v>12</v>
      </c>
      <c r="AA33" s="7">
        <f>P39</f>
        <v>0.83</v>
      </c>
      <c r="AB33" s="7">
        <f>P40</f>
        <v>1.01</v>
      </c>
      <c r="AC33" s="7">
        <f>P41</f>
        <v>1.18</v>
      </c>
      <c r="AE33" s="7">
        <f t="shared" si="8"/>
        <v>1.0066666666666666</v>
      </c>
      <c r="AF33" s="7">
        <f t="shared" si="9"/>
        <v>0.35</v>
      </c>
    </row>
    <row r="34" spans="1:38" x14ac:dyDescent="0.25">
      <c r="A34" s="1" t="s">
        <v>13</v>
      </c>
      <c r="B34">
        <v>0.86</v>
      </c>
      <c r="C34">
        <v>1.33</v>
      </c>
      <c r="D34">
        <v>1.1499999999999999</v>
      </c>
      <c r="E34" s="7">
        <v>1</v>
      </c>
      <c r="F34">
        <v>0.96</v>
      </c>
      <c r="G34">
        <v>0.83</v>
      </c>
      <c r="M34" t="s">
        <v>4</v>
      </c>
      <c r="N34" s="7">
        <f>F11</f>
        <v>0</v>
      </c>
      <c r="O34" s="7">
        <f>F24</f>
        <v>0</v>
      </c>
      <c r="P34" s="7">
        <f>F37</f>
        <v>0</v>
      </c>
      <c r="Q34" s="7">
        <f>F50</f>
        <v>0</v>
      </c>
      <c r="R34" s="7">
        <f>F63</f>
        <v>0</v>
      </c>
      <c r="S34" s="7"/>
      <c r="T34" s="7">
        <f>AVERAGE(N34:R34)</f>
        <v>0</v>
      </c>
      <c r="U34" s="7">
        <f>MEDIAN(N34:R34)</f>
        <v>0</v>
      </c>
      <c r="V34" s="7">
        <f>MAX(N34:R34)</f>
        <v>0</v>
      </c>
      <c r="W34" s="7">
        <f>MIN(N34:R34)</f>
        <v>0</v>
      </c>
      <c r="X34" s="7">
        <f t="shared" ref="X34:X35" si="10">V34-W34</f>
        <v>0</v>
      </c>
      <c r="AE34" s="7"/>
    </row>
    <row r="35" spans="1:38" x14ac:dyDescent="0.25">
      <c r="A35" s="1"/>
      <c r="M35" t="s">
        <v>22</v>
      </c>
      <c r="N35" s="7">
        <f>F14</f>
        <v>1.1000000000000001</v>
      </c>
      <c r="O35" s="7">
        <f>F27</f>
        <v>1.59</v>
      </c>
      <c r="P35" s="7">
        <f>F40</f>
        <v>1.0900000000000001</v>
      </c>
      <c r="Q35">
        <f>F53</f>
        <v>1.08</v>
      </c>
      <c r="R35" s="7">
        <f>F66</f>
        <v>1.0900000000000001</v>
      </c>
      <c r="S35" s="7"/>
      <c r="T35" s="7">
        <f>AVERAGE(N35:R35)</f>
        <v>1.19</v>
      </c>
      <c r="U35" s="7">
        <f>MEDIAN(N35:R35)</f>
        <v>1.0900000000000001</v>
      </c>
      <c r="V35" s="7">
        <f>MAX(N35:R35)</f>
        <v>1.59</v>
      </c>
      <c r="W35" s="7">
        <f>MIN(N35:R35)</f>
        <v>1.08</v>
      </c>
      <c r="X35" s="7">
        <f t="shared" si="10"/>
        <v>0.51</v>
      </c>
      <c r="Z35" s="10" t="str">
        <f>"Scenario 2C - "&amp;B44&amp;":"&amp;D44</f>
        <v>Scenario 2C - Load Net of Renewable Generation:Demand Top Summer/Top Winter</v>
      </c>
    </row>
    <row r="36" spans="1:38" x14ac:dyDescent="0.25">
      <c r="A36" s="2" t="s">
        <v>4</v>
      </c>
      <c r="N36" s="7"/>
      <c r="O36" s="7"/>
      <c r="P36" s="7"/>
      <c r="R36" s="7"/>
      <c r="S36" s="7"/>
      <c r="T36" s="7"/>
      <c r="U36" s="7"/>
      <c r="V36" s="7"/>
      <c r="W36" s="7"/>
      <c r="X36" s="7"/>
      <c r="AA36" t="s">
        <v>3</v>
      </c>
      <c r="AB36" t="s">
        <v>4</v>
      </c>
      <c r="AC36" t="s">
        <v>5</v>
      </c>
      <c r="AE36" t="s">
        <v>37</v>
      </c>
      <c r="AF36" t="s">
        <v>29</v>
      </c>
    </row>
    <row r="37" spans="1:38" x14ac:dyDescent="0.25">
      <c r="A37" s="1" t="s">
        <v>13</v>
      </c>
      <c r="B37">
        <v>0.96</v>
      </c>
      <c r="C37">
        <v>1.0900000000000001</v>
      </c>
      <c r="D37">
        <v>1.05</v>
      </c>
      <c r="E37">
        <v>1.05</v>
      </c>
      <c r="G37">
        <v>1.01</v>
      </c>
      <c r="I37">
        <v>1.07</v>
      </c>
      <c r="J37">
        <v>0.93</v>
      </c>
      <c r="K37">
        <v>1.1299999999999999</v>
      </c>
      <c r="M37" s="10" t="s">
        <v>12</v>
      </c>
      <c r="N37" s="7"/>
      <c r="O37" s="7"/>
      <c r="P37" s="7"/>
      <c r="R37" s="7"/>
      <c r="S37" s="7"/>
      <c r="T37" s="7"/>
      <c r="U37" s="7"/>
      <c r="V37" s="7"/>
      <c r="W37" s="7"/>
      <c r="X37" s="7"/>
      <c r="Z37" t="s">
        <v>7</v>
      </c>
      <c r="AA37" s="7">
        <f>Q9</f>
        <v>0.86</v>
      </c>
      <c r="AB37" s="7">
        <f>Q10</f>
        <v>0.97</v>
      </c>
      <c r="AC37" s="7">
        <f>Q11</f>
        <v>0.92</v>
      </c>
      <c r="AE37" s="7">
        <f t="shared" ref="AE37:AE42" si="11">AVERAGEIF(AA37:AC37,"&lt;&gt;0" )</f>
        <v>0.91666666666666663</v>
      </c>
      <c r="AF37" s="7">
        <f t="shared" ref="AF37:AF42" si="12">MAX(AA37:AC37)-MIN(AA37:AC37)</f>
        <v>0.10999999999999999</v>
      </c>
    </row>
    <row r="38" spans="1:38" x14ac:dyDescent="0.25">
      <c r="A38" s="1"/>
      <c r="N38" s="7" t="s">
        <v>17</v>
      </c>
      <c r="O38" t="s">
        <v>45</v>
      </c>
      <c r="P38" t="s">
        <v>46</v>
      </c>
      <c r="Q38" t="s">
        <v>47</v>
      </c>
      <c r="R38" s="7" t="s">
        <v>19</v>
      </c>
      <c r="S38" s="7"/>
      <c r="T38" s="7" t="s">
        <v>27</v>
      </c>
      <c r="U38" s="7" t="s">
        <v>28</v>
      </c>
      <c r="V38" s="7" t="s">
        <v>30</v>
      </c>
      <c r="W38" s="7" t="s">
        <v>31</v>
      </c>
      <c r="X38" s="7" t="s">
        <v>29</v>
      </c>
      <c r="Z38" t="s">
        <v>8</v>
      </c>
      <c r="AA38" s="7">
        <f>Q15</f>
        <v>1.33</v>
      </c>
      <c r="AB38" s="7">
        <f>Q16</f>
        <v>1.04</v>
      </c>
      <c r="AC38" s="7">
        <f>Q17</f>
        <v>1.1399999999999999</v>
      </c>
      <c r="AE38" s="7">
        <f t="shared" si="11"/>
        <v>1.17</v>
      </c>
      <c r="AF38" s="7">
        <f t="shared" si="12"/>
        <v>0.29000000000000004</v>
      </c>
    </row>
    <row r="39" spans="1:38" x14ac:dyDescent="0.25">
      <c r="A39" s="2" t="s">
        <v>5</v>
      </c>
      <c r="M39" t="s">
        <v>3</v>
      </c>
      <c r="N39" s="7">
        <f>G8</f>
        <v>0.84</v>
      </c>
      <c r="O39" s="7">
        <f>G21</f>
        <v>0.85</v>
      </c>
      <c r="P39" s="7">
        <f>G34</f>
        <v>0.83</v>
      </c>
      <c r="Q39">
        <f>G47</f>
        <v>0.82</v>
      </c>
      <c r="R39" s="7">
        <f>G60</f>
        <v>0.83</v>
      </c>
      <c r="S39" s="7"/>
      <c r="T39" s="7">
        <f>AVERAGE(N39:R39)</f>
        <v>0.83399999999999996</v>
      </c>
      <c r="U39" s="7">
        <f>MEDIAN(N39:R39)</f>
        <v>0.83</v>
      </c>
      <c r="V39" s="7">
        <f>MAX(N39:R39)</f>
        <v>0.85</v>
      </c>
      <c r="W39" s="7">
        <f>MIN(N39:R39)</f>
        <v>0.82</v>
      </c>
      <c r="X39" s="7">
        <f>V39-W39</f>
        <v>3.0000000000000027E-2</v>
      </c>
      <c r="Z39" t="s">
        <v>9</v>
      </c>
      <c r="AA39" s="7">
        <f>Q21</f>
        <v>1.1599999999999999</v>
      </c>
      <c r="AB39" s="7">
        <f>Q22</f>
        <v>1.02</v>
      </c>
      <c r="AC39" s="7">
        <f>Q23</f>
        <v>1.08</v>
      </c>
      <c r="AE39" s="7">
        <f t="shared" si="11"/>
        <v>1.0866666666666667</v>
      </c>
      <c r="AF39" s="7">
        <f t="shared" si="12"/>
        <v>0.1399999999999999</v>
      </c>
    </row>
    <row r="40" spans="1:38" x14ac:dyDescent="0.25">
      <c r="A40" s="1" t="s">
        <v>13</v>
      </c>
      <c r="B40">
        <v>0.95</v>
      </c>
      <c r="C40">
        <v>1.1399999999999999</v>
      </c>
      <c r="D40">
        <v>1.03</v>
      </c>
      <c r="E40">
        <v>0.99</v>
      </c>
      <c r="F40">
        <v>1.0900000000000001</v>
      </c>
      <c r="G40">
        <v>1.18</v>
      </c>
      <c r="H40">
        <v>0.94</v>
      </c>
      <c r="M40" t="s">
        <v>4</v>
      </c>
      <c r="N40" s="7">
        <f>G11</f>
        <v>1.03</v>
      </c>
      <c r="O40" s="7">
        <f>G24</f>
        <v>1.02</v>
      </c>
      <c r="P40" s="7">
        <f>G37</f>
        <v>1.01</v>
      </c>
      <c r="Q40" s="7">
        <f>G50</f>
        <v>1.06</v>
      </c>
      <c r="R40" s="7">
        <f>G63</f>
        <v>1.01</v>
      </c>
      <c r="S40" s="7"/>
      <c r="T40" s="7">
        <f>AVERAGE(N40:R40)</f>
        <v>1.0259999999999998</v>
      </c>
      <c r="U40" s="7">
        <f>MEDIAN(N40:R40)</f>
        <v>1.02</v>
      </c>
      <c r="V40" s="7">
        <f>MAX(N40:R40)</f>
        <v>1.06</v>
      </c>
      <c r="W40" s="7">
        <f>MIN(N40:R40)</f>
        <v>1.01</v>
      </c>
      <c r="X40" s="7">
        <f t="shared" ref="X40:X41" si="13">V40-W40</f>
        <v>5.0000000000000044E-2</v>
      </c>
      <c r="Z40" t="s">
        <v>36</v>
      </c>
      <c r="AA40" s="7">
        <f>Q27</f>
        <v>1.03</v>
      </c>
      <c r="AB40" s="7">
        <f>Q28</f>
        <v>1.06</v>
      </c>
      <c r="AC40" s="7">
        <f>Q29</f>
        <v>1.03</v>
      </c>
      <c r="AE40" s="7">
        <f t="shared" si="11"/>
        <v>1.04</v>
      </c>
      <c r="AF40" s="7">
        <f t="shared" si="12"/>
        <v>3.0000000000000027E-2</v>
      </c>
    </row>
    <row r="41" spans="1:38" x14ac:dyDescent="0.25">
      <c r="M41" t="s">
        <v>22</v>
      </c>
      <c r="N41" s="7">
        <f>G14</f>
        <v>1.1299999999999999</v>
      </c>
      <c r="O41" s="7">
        <f>G27</f>
        <v>1.06</v>
      </c>
      <c r="P41" s="7">
        <f>G40</f>
        <v>1.18</v>
      </c>
      <c r="Q41" s="8">
        <f>G53</f>
        <v>1.1399999999999999</v>
      </c>
      <c r="R41" s="7">
        <f>G66</f>
        <v>1.18</v>
      </c>
      <c r="S41" s="7"/>
      <c r="T41" s="7">
        <f>AVERAGE(N41:R41)</f>
        <v>1.1379999999999999</v>
      </c>
      <c r="U41" s="7">
        <f>MEDIAN(N41:R41)</f>
        <v>1.1399999999999999</v>
      </c>
      <c r="V41" s="7">
        <f>MAX(N41:R41)</f>
        <v>1.18</v>
      </c>
      <c r="W41" s="7">
        <f>MIN(N41:R41)</f>
        <v>1.06</v>
      </c>
      <c r="X41" s="7">
        <f t="shared" si="13"/>
        <v>0.11999999999999988</v>
      </c>
      <c r="Z41" s="7" t="s">
        <v>11</v>
      </c>
      <c r="AA41" s="7">
        <f>Q33</f>
        <v>1.01</v>
      </c>
      <c r="AB41" s="7">
        <f>Q34</f>
        <v>0</v>
      </c>
      <c r="AC41" s="7">
        <f>Q35</f>
        <v>1.08</v>
      </c>
      <c r="AE41" s="7">
        <f t="shared" si="11"/>
        <v>1.0449999999999999</v>
      </c>
      <c r="AF41" s="7">
        <f t="shared" si="12"/>
        <v>1.08</v>
      </c>
    </row>
    <row r="42" spans="1:3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Z42" t="s">
        <v>12</v>
      </c>
      <c r="AA42" s="7">
        <f>Q39</f>
        <v>0.82</v>
      </c>
      <c r="AB42" s="7">
        <f>Q40</f>
        <v>1.06</v>
      </c>
      <c r="AC42" s="7">
        <f>Q41</f>
        <v>1.1399999999999999</v>
      </c>
      <c r="AE42" s="7">
        <f t="shared" si="11"/>
        <v>1.0066666666666666</v>
      </c>
      <c r="AF42" s="7">
        <f t="shared" si="12"/>
        <v>0.31999999999999995</v>
      </c>
      <c r="AG42" s="7"/>
      <c r="AH42" s="7"/>
      <c r="AI42" s="7"/>
      <c r="AK42" s="7"/>
      <c r="AL42" s="7"/>
    </row>
    <row r="43" spans="1:38" x14ac:dyDescent="0.25">
      <c r="M43" s="10" t="s">
        <v>51</v>
      </c>
      <c r="AE43" s="7"/>
    </row>
    <row r="44" spans="1:38" x14ac:dyDescent="0.25">
      <c r="A44" s="5" t="s">
        <v>50</v>
      </c>
      <c r="B44" s="5" t="s">
        <v>40</v>
      </c>
      <c r="D44" s="14" t="s">
        <v>44</v>
      </c>
      <c r="N44" s="7" t="s">
        <v>17</v>
      </c>
      <c r="O44" t="s">
        <v>45</v>
      </c>
      <c r="P44" t="s">
        <v>46</v>
      </c>
      <c r="Q44" t="s">
        <v>47</v>
      </c>
      <c r="R44" s="7" t="s">
        <v>19</v>
      </c>
      <c r="T44" s="7" t="s">
        <v>27</v>
      </c>
      <c r="U44" s="7" t="s">
        <v>28</v>
      </c>
      <c r="V44" s="7" t="s">
        <v>30</v>
      </c>
      <c r="W44" s="7" t="s">
        <v>31</v>
      </c>
      <c r="X44" s="7" t="s">
        <v>29</v>
      </c>
      <c r="Z44" s="10" t="str">
        <f>"Scenario 3 - "&amp;B57</f>
        <v>Scenario 3 - 12 CP Peak Method</v>
      </c>
    </row>
    <row r="45" spans="1:38" x14ac:dyDescent="0.25">
      <c r="A45" s="1"/>
      <c r="B45" s="3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4" t="s">
        <v>12</v>
      </c>
      <c r="H45" s="15" t="s">
        <v>51</v>
      </c>
      <c r="I45" s="15" t="s">
        <v>57</v>
      </c>
      <c r="J45" s="15" t="s">
        <v>58</v>
      </c>
      <c r="K45" s="15" t="s">
        <v>59</v>
      </c>
      <c r="M45" t="s">
        <v>5</v>
      </c>
      <c r="N45">
        <f>H14</f>
        <v>0.97</v>
      </c>
      <c r="O45">
        <f>H27</f>
        <v>1.01</v>
      </c>
      <c r="P45">
        <f>H40</f>
        <v>0.94</v>
      </c>
      <c r="Q45">
        <f>H53</f>
        <v>0.98</v>
      </c>
      <c r="R45">
        <f>H66</f>
        <v>0.96</v>
      </c>
      <c r="T45" s="7">
        <f>AVERAGE(N45:R45)</f>
        <v>0.97199999999999986</v>
      </c>
      <c r="U45" s="7">
        <f>MEDIAN(N45:R45)</f>
        <v>0.97</v>
      </c>
      <c r="V45" s="7">
        <f>MAX(N45:R45)</f>
        <v>1.01</v>
      </c>
      <c r="W45" s="7">
        <f>MIN(N45:R45)</f>
        <v>0.94</v>
      </c>
      <c r="X45" s="7">
        <f>V45-W45</f>
        <v>7.0000000000000062E-2</v>
      </c>
      <c r="AA45" t="s">
        <v>3</v>
      </c>
      <c r="AB45" t="s">
        <v>4</v>
      </c>
      <c r="AC45" t="s">
        <v>5</v>
      </c>
      <c r="AE45" t="s">
        <v>37</v>
      </c>
      <c r="AF45" t="s">
        <v>29</v>
      </c>
    </row>
    <row r="46" spans="1:38" x14ac:dyDescent="0.25">
      <c r="A46" s="2" t="s">
        <v>3</v>
      </c>
      <c r="Z46" t="s">
        <v>7</v>
      </c>
      <c r="AA46" s="7">
        <f>R9</f>
        <v>0.87</v>
      </c>
      <c r="AB46" s="7">
        <f>R10</f>
        <v>0.96</v>
      </c>
      <c r="AC46" s="7">
        <f>R11</f>
        <v>0.94</v>
      </c>
      <c r="AE46" s="7">
        <f t="shared" ref="AE46:AE51" si="14">AVERAGEIF(AA46:AC46,"&lt;&gt;0" )</f>
        <v>0.92333333333333334</v>
      </c>
      <c r="AF46" s="7">
        <f t="shared" ref="AF46:AF51" si="15">MAX(AA46:AC46)-MIN(AA46:AC46)</f>
        <v>8.9999999999999969E-2</v>
      </c>
      <c r="AG46" s="7"/>
      <c r="AH46" s="7"/>
      <c r="AI46" s="7"/>
      <c r="AK46" s="7"/>
      <c r="AL46" s="7"/>
    </row>
    <row r="47" spans="1:38" x14ac:dyDescent="0.25">
      <c r="A47" s="1" t="s">
        <v>13</v>
      </c>
      <c r="B47">
        <v>0.86</v>
      </c>
      <c r="C47">
        <v>1.33</v>
      </c>
      <c r="D47">
        <v>1.1599999999999999</v>
      </c>
      <c r="E47">
        <v>1.03</v>
      </c>
      <c r="F47">
        <v>1.01</v>
      </c>
      <c r="G47">
        <v>0.82</v>
      </c>
      <c r="M47" s="10" t="s">
        <v>57</v>
      </c>
      <c r="Z47" t="s">
        <v>8</v>
      </c>
      <c r="AA47" s="7">
        <f>R15</f>
        <v>1.3</v>
      </c>
      <c r="AB47" s="7">
        <f>R16</f>
        <v>1.0900000000000001</v>
      </c>
      <c r="AC47" s="7">
        <f>R17</f>
        <v>1.1499999999999999</v>
      </c>
      <c r="AE47" s="7">
        <f t="shared" si="14"/>
        <v>1.18</v>
      </c>
      <c r="AF47" s="7">
        <f t="shared" si="15"/>
        <v>0.20999999999999996</v>
      </c>
      <c r="AG47" s="7"/>
      <c r="AH47" s="7"/>
      <c r="AI47" s="7"/>
      <c r="AK47" s="7"/>
      <c r="AL47" s="7"/>
    </row>
    <row r="48" spans="1:38" x14ac:dyDescent="0.25">
      <c r="A48" s="1"/>
      <c r="M48" t="s">
        <v>4</v>
      </c>
      <c r="N48" s="7" t="s">
        <v>17</v>
      </c>
      <c r="O48" s="7" t="s">
        <v>45</v>
      </c>
      <c r="P48" s="7" t="s">
        <v>46</v>
      </c>
      <c r="Q48" s="7" t="s">
        <v>47</v>
      </c>
      <c r="R48" s="7" t="s">
        <v>19</v>
      </c>
      <c r="T48" s="7" t="s">
        <v>27</v>
      </c>
      <c r="U48" s="7" t="s">
        <v>28</v>
      </c>
      <c r="V48" s="7" t="s">
        <v>30</v>
      </c>
      <c r="W48" s="7" t="s">
        <v>31</v>
      </c>
      <c r="X48" s="7" t="s">
        <v>29</v>
      </c>
      <c r="Z48" t="s">
        <v>9</v>
      </c>
      <c r="AA48" s="7">
        <f>R21</f>
        <v>1.1399999999999999</v>
      </c>
      <c r="AB48" s="7">
        <f>R22</f>
        <v>1.05</v>
      </c>
      <c r="AC48" s="7">
        <f>R23</f>
        <v>1.03</v>
      </c>
      <c r="AE48" s="7">
        <f t="shared" si="14"/>
        <v>1.0733333333333333</v>
      </c>
      <c r="AF48" s="7">
        <f t="shared" si="15"/>
        <v>0.10999999999999988</v>
      </c>
      <c r="AG48" s="7"/>
      <c r="AH48" s="7"/>
      <c r="AI48" s="7"/>
      <c r="AK48" s="7"/>
      <c r="AL48" s="7"/>
    </row>
    <row r="49" spans="1:38" x14ac:dyDescent="0.25">
      <c r="A49" s="2" t="s">
        <v>4</v>
      </c>
      <c r="N49">
        <f>I11</f>
        <v>1.1000000000000001</v>
      </c>
      <c r="O49">
        <f>I24</f>
        <v>1.1000000000000001</v>
      </c>
      <c r="P49">
        <f>I37</f>
        <v>1.07</v>
      </c>
      <c r="Q49">
        <f>I50</f>
        <v>1.07</v>
      </c>
      <c r="R49">
        <f>I63</f>
        <v>1.07</v>
      </c>
      <c r="T49" s="7">
        <f>AVERAGE(N49:R49)</f>
        <v>1.0820000000000003</v>
      </c>
      <c r="U49" s="7">
        <f>MEDIAN(N49:R49)</f>
        <v>1.07</v>
      </c>
      <c r="V49" s="7">
        <f>MAX(N49:R49)</f>
        <v>1.1000000000000001</v>
      </c>
      <c r="W49" s="7">
        <f>MIN(N49:R49)</f>
        <v>1.07</v>
      </c>
      <c r="X49" s="7">
        <f>V49-W49</f>
        <v>3.0000000000000027E-2</v>
      </c>
      <c r="Z49" t="s">
        <v>36</v>
      </c>
      <c r="AA49" s="7">
        <f>R27</f>
        <v>1</v>
      </c>
      <c r="AB49" s="7">
        <f>R28</f>
        <v>1.05</v>
      </c>
      <c r="AC49" s="7">
        <f>R29</f>
        <v>1</v>
      </c>
      <c r="AE49" s="7">
        <f t="shared" si="14"/>
        <v>1.0166666666666666</v>
      </c>
      <c r="AF49" s="7">
        <f t="shared" si="15"/>
        <v>5.0000000000000044E-2</v>
      </c>
      <c r="AG49" s="7"/>
      <c r="AH49" s="7"/>
      <c r="AI49" s="7"/>
      <c r="AK49" s="7"/>
      <c r="AL49" s="7"/>
    </row>
    <row r="50" spans="1:38" x14ac:dyDescent="0.25">
      <c r="A50" s="1" t="s">
        <v>13</v>
      </c>
      <c r="B50">
        <v>0.97</v>
      </c>
      <c r="C50">
        <v>1.04</v>
      </c>
      <c r="D50">
        <v>1.02</v>
      </c>
      <c r="E50">
        <v>1.06</v>
      </c>
      <c r="G50">
        <v>1.06</v>
      </c>
      <c r="I50">
        <v>1.07</v>
      </c>
      <c r="J50">
        <v>0.92</v>
      </c>
      <c r="K50">
        <v>1.1499999999999999</v>
      </c>
      <c r="Z50" s="7" t="s">
        <v>11</v>
      </c>
      <c r="AA50" s="7">
        <f>R33</f>
        <v>0.95</v>
      </c>
      <c r="AB50" s="7">
        <f>R34</f>
        <v>0</v>
      </c>
      <c r="AC50" s="7">
        <f>R35</f>
        <v>1.0900000000000001</v>
      </c>
      <c r="AE50" s="7">
        <f t="shared" si="14"/>
        <v>1.02</v>
      </c>
      <c r="AF50" s="7">
        <f t="shared" si="15"/>
        <v>1.0900000000000001</v>
      </c>
      <c r="AG50" s="7"/>
      <c r="AH50" s="7"/>
      <c r="AI50" s="7"/>
      <c r="AK50" s="7"/>
      <c r="AL50" s="7"/>
    </row>
    <row r="51" spans="1:38" x14ac:dyDescent="0.25">
      <c r="A51" s="1"/>
      <c r="M51" s="10" t="s">
        <v>58</v>
      </c>
      <c r="Z51" t="s">
        <v>12</v>
      </c>
      <c r="AA51" s="7">
        <f>R39</f>
        <v>0.83</v>
      </c>
      <c r="AB51" s="7">
        <f>R40</f>
        <v>1.01</v>
      </c>
      <c r="AC51" s="7">
        <f>R41</f>
        <v>1.18</v>
      </c>
      <c r="AE51" s="7">
        <f t="shared" si="14"/>
        <v>1.0066666666666666</v>
      </c>
      <c r="AF51" s="7">
        <f t="shared" si="15"/>
        <v>0.35</v>
      </c>
      <c r="AG51" s="7"/>
      <c r="AH51" s="7"/>
      <c r="AI51" s="7"/>
      <c r="AK51" s="7"/>
      <c r="AL51" s="7"/>
    </row>
    <row r="52" spans="1:38" x14ac:dyDescent="0.25">
      <c r="A52" s="2" t="s">
        <v>5</v>
      </c>
      <c r="M52" t="s">
        <v>4</v>
      </c>
      <c r="N52" s="7" t="s">
        <v>17</v>
      </c>
      <c r="O52" s="7" t="s">
        <v>45</v>
      </c>
      <c r="P52" s="7" t="s">
        <v>46</v>
      </c>
      <c r="Q52" s="7" t="s">
        <v>47</v>
      </c>
      <c r="R52" s="7" t="s">
        <v>19</v>
      </c>
      <c r="T52" s="7" t="s">
        <v>27</v>
      </c>
      <c r="U52" s="7" t="s">
        <v>28</v>
      </c>
      <c r="V52" s="7" t="s">
        <v>30</v>
      </c>
      <c r="W52" s="7" t="s">
        <v>31</v>
      </c>
      <c r="X52" s="7" t="s">
        <v>29</v>
      </c>
      <c r="AE52" s="7"/>
    </row>
    <row r="53" spans="1:38" x14ac:dyDescent="0.25">
      <c r="A53" s="1" t="s">
        <v>13</v>
      </c>
      <c r="B53">
        <v>0.92</v>
      </c>
      <c r="C53">
        <v>1.1399999999999999</v>
      </c>
      <c r="D53">
        <v>1.08</v>
      </c>
      <c r="E53">
        <v>1.03</v>
      </c>
      <c r="F53">
        <v>1.08</v>
      </c>
      <c r="G53" s="8">
        <v>1.1399999999999999</v>
      </c>
      <c r="H53" s="8">
        <v>0.98</v>
      </c>
      <c r="N53">
        <f>J11</f>
        <v>0.95</v>
      </c>
      <c r="O53">
        <f>J24</f>
        <v>0.97</v>
      </c>
      <c r="P53">
        <f>J37</f>
        <v>0.93</v>
      </c>
      <c r="Q53">
        <f>J50</f>
        <v>0.92</v>
      </c>
      <c r="R53">
        <f>J63</f>
        <v>0.93</v>
      </c>
      <c r="T53" s="7">
        <f>AVERAGE(N53:R53)</f>
        <v>0.94000000000000006</v>
      </c>
      <c r="U53" s="7">
        <f>MEDIAN(N53:R53)</f>
        <v>0.93</v>
      </c>
      <c r="V53" s="7">
        <f>MAX(N53:R53)</f>
        <v>0.97</v>
      </c>
      <c r="W53" s="7">
        <f>MIN(N53:R53)</f>
        <v>0.92</v>
      </c>
      <c r="X53" s="7">
        <f>V53-W53</f>
        <v>4.9999999999999933E-2</v>
      </c>
    </row>
    <row r="55" spans="1:38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M55" s="10" t="s">
        <v>59</v>
      </c>
    </row>
    <row r="56" spans="1:38" x14ac:dyDescent="0.25">
      <c r="H56" s="11"/>
      <c r="I56" s="11"/>
      <c r="M56" t="s">
        <v>4</v>
      </c>
      <c r="N56" s="7" t="s">
        <v>17</v>
      </c>
      <c r="O56" s="7" t="s">
        <v>45</v>
      </c>
      <c r="P56" s="7" t="s">
        <v>46</v>
      </c>
      <c r="Q56" s="7" t="s">
        <v>47</v>
      </c>
      <c r="R56" s="7" t="s">
        <v>19</v>
      </c>
      <c r="T56" s="7" t="s">
        <v>27</v>
      </c>
      <c r="U56" s="7" t="s">
        <v>28</v>
      </c>
      <c r="V56" s="7" t="s">
        <v>30</v>
      </c>
      <c r="W56" s="7" t="s">
        <v>31</v>
      </c>
      <c r="X56" s="7" t="s">
        <v>29</v>
      </c>
    </row>
    <row r="57" spans="1:38" x14ac:dyDescent="0.25">
      <c r="A57" s="5" t="s">
        <v>24</v>
      </c>
      <c r="B57" s="5" t="s">
        <v>41</v>
      </c>
      <c r="H57" s="11"/>
      <c r="I57" s="11"/>
      <c r="N57">
        <f>K11</f>
        <v>1.1399999999999999</v>
      </c>
      <c r="O57">
        <f>K24</f>
        <v>1.21</v>
      </c>
      <c r="P57">
        <f>K37</f>
        <v>1.1299999999999999</v>
      </c>
      <c r="Q57">
        <f>K50</f>
        <v>1.1499999999999999</v>
      </c>
      <c r="R57">
        <f>K63</f>
        <v>1.1299999999999999</v>
      </c>
      <c r="T57" s="7">
        <f>AVERAGE(N57:R57)</f>
        <v>1.1519999999999997</v>
      </c>
      <c r="U57" s="7">
        <f>MEDIAN(N57:R57)</f>
        <v>1.1399999999999999</v>
      </c>
      <c r="V57" s="7">
        <f>MAX(N57:R57)</f>
        <v>1.21</v>
      </c>
      <c r="W57" s="7">
        <f>MIN(N57:R57)</f>
        <v>1.1299999999999999</v>
      </c>
      <c r="X57" s="7">
        <f>V57-W57</f>
        <v>8.0000000000000071E-2</v>
      </c>
    </row>
    <row r="58" spans="1:38" x14ac:dyDescent="0.25">
      <c r="A58" s="1"/>
      <c r="B58" s="3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4" t="s">
        <v>12</v>
      </c>
      <c r="H58" s="15" t="s">
        <v>51</v>
      </c>
      <c r="I58" s="15" t="s">
        <v>57</v>
      </c>
      <c r="J58" s="15" t="s">
        <v>58</v>
      </c>
      <c r="K58" s="15" t="s">
        <v>59</v>
      </c>
    </row>
    <row r="59" spans="1:38" x14ac:dyDescent="0.25">
      <c r="A59" s="2" t="s">
        <v>3</v>
      </c>
      <c r="H59" s="11"/>
      <c r="I59" s="11"/>
    </row>
    <row r="60" spans="1:38" x14ac:dyDescent="0.25">
      <c r="A60" s="1" t="s">
        <v>13</v>
      </c>
      <c r="B60">
        <v>0.87</v>
      </c>
      <c r="C60" s="7">
        <v>1.3</v>
      </c>
      <c r="D60">
        <v>1.1399999999999999</v>
      </c>
      <c r="E60" s="7">
        <v>1</v>
      </c>
      <c r="F60">
        <v>0.95</v>
      </c>
      <c r="G60">
        <v>0.83</v>
      </c>
      <c r="H60" s="11"/>
      <c r="I60" s="11"/>
    </row>
    <row r="61" spans="1:38" x14ac:dyDescent="0.25">
      <c r="A61" s="1"/>
      <c r="H61" s="11"/>
      <c r="I61" s="11"/>
    </row>
    <row r="62" spans="1:38" x14ac:dyDescent="0.25">
      <c r="A62" s="2" t="s">
        <v>4</v>
      </c>
      <c r="H62" s="11"/>
      <c r="I62" s="11"/>
    </row>
    <row r="63" spans="1:38" x14ac:dyDescent="0.25">
      <c r="A63" s="1" t="s">
        <v>13</v>
      </c>
      <c r="B63">
        <v>0.96</v>
      </c>
      <c r="C63">
        <v>1.0900000000000001</v>
      </c>
      <c r="D63">
        <v>1.05</v>
      </c>
      <c r="E63">
        <v>1.05</v>
      </c>
      <c r="G63">
        <v>1.01</v>
      </c>
      <c r="H63" s="11"/>
      <c r="I63" s="11">
        <v>1.07</v>
      </c>
      <c r="J63" s="11">
        <v>0.93</v>
      </c>
      <c r="K63" s="11">
        <v>1.1299999999999999</v>
      </c>
    </row>
    <row r="64" spans="1:38" x14ac:dyDescent="0.25">
      <c r="A64" s="1"/>
      <c r="H64" s="11"/>
      <c r="I64" s="11"/>
    </row>
    <row r="65" spans="1:9" x14ac:dyDescent="0.25">
      <c r="A65" s="2" t="s">
        <v>5</v>
      </c>
      <c r="H65" s="11"/>
      <c r="I65" s="11"/>
    </row>
    <row r="66" spans="1:9" x14ac:dyDescent="0.25">
      <c r="A66" s="1" t="s">
        <v>13</v>
      </c>
      <c r="B66">
        <v>0.94</v>
      </c>
      <c r="C66">
        <v>1.1499999999999999</v>
      </c>
      <c r="D66">
        <v>1.03</v>
      </c>
      <c r="E66" s="7">
        <v>1</v>
      </c>
      <c r="F66">
        <v>1.0900000000000001</v>
      </c>
      <c r="G66">
        <v>1.18</v>
      </c>
      <c r="H66" s="11">
        <v>0.96</v>
      </c>
      <c r="I66" s="11"/>
    </row>
    <row r="67" spans="1:9" x14ac:dyDescent="0.25">
      <c r="A67" s="11"/>
      <c r="B67" s="11"/>
      <c r="C67" s="11"/>
      <c r="D67" s="11"/>
      <c r="E67" s="11"/>
      <c r="F67" s="11"/>
      <c r="G67" s="11"/>
      <c r="H67" s="11"/>
      <c r="I67" s="11"/>
    </row>
  </sheetData>
  <mergeCells count="5">
    <mergeCell ref="A1:E1"/>
    <mergeCell ref="A2:E2"/>
    <mergeCell ref="A3:E3"/>
    <mergeCell ref="T6:X6"/>
    <mergeCell ref="Z6:AF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"/>
  <sheetViews>
    <sheetView tabSelected="1" topLeftCell="R1" zoomScale="90" zoomScaleNormal="90" workbookViewId="0">
      <selection activeCell="X63" sqref="X63"/>
    </sheetView>
  </sheetViews>
  <sheetFormatPr defaultRowHeight="15" x14ac:dyDescent="0.25"/>
  <cols>
    <col min="1" max="1" width="35.28515625" bestFit="1" customWidth="1"/>
    <col min="2" max="2" width="20.28515625" customWidth="1"/>
    <col min="3" max="3" width="16.5703125" bestFit="1" customWidth="1"/>
    <col min="4" max="4" width="34.42578125" bestFit="1" customWidth="1"/>
    <col min="5" max="5" width="28" bestFit="1" customWidth="1"/>
    <col min="6" max="6" width="17.140625" bestFit="1" customWidth="1"/>
    <col min="7" max="7" width="13.140625" bestFit="1" customWidth="1"/>
    <col min="8" max="8" width="21.28515625" bestFit="1" customWidth="1"/>
    <col min="9" max="9" width="16.5703125" bestFit="1" customWidth="1"/>
    <col min="10" max="10" width="8.85546875" bestFit="1" customWidth="1"/>
    <col min="11" max="11" width="13.7109375" bestFit="1" customWidth="1"/>
    <col min="14" max="14" width="11.140625" bestFit="1" customWidth="1"/>
    <col min="15" max="16" width="11.140625" customWidth="1"/>
    <col min="17" max="18" width="11.5703125" bestFit="1" customWidth="1"/>
    <col min="19" max="19" width="11.28515625" bestFit="1" customWidth="1"/>
    <col min="20" max="20" width="3" customWidth="1"/>
    <col min="26" max="26" width="3.7109375" customWidth="1"/>
    <col min="27" max="27" width="25.28515625" customWidth="1"/>
    <col min="31" max="31" width="3" customWidth="1"/>
    <col min="32" max="32" width="8.28515625" bestFit="1" customWidth="1"/>
  </cols>
  <sheetData>
    <row r="1" spans="1:33" ht="18.75" x14ac:dyDescent="0.3">
      <c r="A1" s="17" t="s">
        <v>0</v>
      </c>
      <c r="B1" s="17"/>
      <c r="C1" s="17"/>
      <c r="D1" s="17"/>
      <c r="E1" s="17"/>
    </row>
    <row r="2" spans="1:33" ht="15.75" x14ac:dyDescent="0.25">
      <c r="A2" s="18" t="s">
        <v>1</v>
      </c>
      <c r="B2" s="18"/>
      <c r="C2" s="18"/>
      <c r="D2" s="18"/>
      <c r="E2" s="18"/>
    </row>
    <row r="3" spans="1:33" x14ac:dyDescent="0.25">
      <c r="A3" s="19" t="s">
        <v>56</v>
      </c>
      <c r="B3" s="19"/>
      <c r="C3" s="19"/>
      <c r="D3" s="19"/>
      <c r="E3" s="19"/>
    </row>
    <row r="5" spans="1:33" ht="15.75" x14ac:dyDescent="0.25">
      <c r="A5" s="5" t="s">
        <v>2</v>
      </c>
      <c r="B5" s="5" t="s">
        <v>39</v>
      </c>
      <c r="M5" s="9" t="s">
        <v>16</v>
      </c>
    </row>
    <row r="6" spans="1:33" x14ac:dyDescent="0.25">
      <c r="A6" s="1"/>
      <c r="B6" s="3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15" t="s">
        <v>51</v>
      </c>
      <c r="I6" s="15" t="s">
        <v>57</v>
      </c>
      <c r="J6" s="15" t="s">
        <v>58</v>
      </c>
      <c r="K6" s="15" t="s">
        <v>59</v>
      </c>
      <c r="U6" s="20" t="s">
        <v>34</v>
      </c>
      <c r="V6" s="20"/>
      <c r="W6" s="20"/>
      <c r="X6" s="20"/>
      <c r="Y6" s="20"/>
      <c r="Z6" s="12"/>
      <c r="AA6" s="20" t="s">
        <v>35</v>
      </c>
      <c r="AB6" s="20"/>
      <c r="AC6" s="20"/>
      <c r="AD6" s="20"/>
      <c r="AE6" s="20"/>
      <c r="AF6" s="20"/>
      <c r="AG6" s="20"/>
    </row>
    <row r="7" spans="1:33" x14ac:dyDescent="0.25">
      <c r="A7" s="2" t="s">
        <v>3</v>
      </c>
      <c r="M7" s="10" t="s">
        <v>7</v>
      </c>
    </row>
    <row r="8" spans="1:33" x14ac:dyDescent="0.25">
      <c r="A8" s="1" t="s">
        <v>13</v>
      </c>
      <c r="B8">
        <v>0.87</v>
      </c>
      <c r="C8">
        <v>1.28</v>
      </c>
      <c r="D8">
        <v>1.1299999999999999</v>
      </c>
      <c r="E8">
        <v>1.03</v>
      </c>
      <c r="F8">
        <v>0.94</v>
      </c>
      <c r="G8">
        <v>0.84</v>
      </c>
      <c r="N8" t="s">
        <v>17</v>
      </c>
      <c r="O8" t="s">
        <v>45</v>
      </c>
      <c r="P8" t="s">
        <v>46</v>
      </c>
      <c r="Q8" t="s">
        <v>47</v>
      </c>
      <c r="R8" t="s">
        <v>19</v>
      </c>
      <c r="S8" t="s">
        <v>20</v>
      </c>
      <c r="U8" t="s">
        <v>27</v>
      </c>
      <c r="V8" t="s">
        <v>28</v>
      </c>
      <c r="W8" t="s">
        <v>30</v>
      </c>
      <c r="X8" t="s">
        <v>31</v>
      </c>
      <c r="Y8" t="s">
        <v>29</v>
      </c>
      <c r="AA8" s="10" t="str">
        <f>"Scenario 1 - "&amp;B5</f>
        <v>Scenario 1 - Top 100/100 Seasonal Sales</v>
      </c>
    </row>
    <row r="9" spans="1:33" x14ac:dyDescent="0.25">
      <c r="A9" s="1"/>
      <c r="M9" t="s">
        <v>3</v>
      </c>
      <c r="N9" s="7">
        <f>B8</f>
        <v>0.87</v>
      </c>
      <c r="O9" s="7">
        <f>B21</f>
        <v>0.85</v>
      </c>
      <c r="P9" s="7">
        <f>B34</f>
        <v>0.86</v>
      </c>
      <c r="Q9">
        <f>B47</f>
        <v>0.85</v>
      </c>
      <c r="R9" s="7">
        <f>B61</f>
        <v>0.87</v>
      </c>
      <c r="S9" s="7">
        <f>B74</f>
        <v>0.86</v>
      </c>
      <c r="T9" s="7"/>
      <c r="U9" s="7">
        <f>AVERAGE(N9:S9)</f>
        <v>0.86</v>
      </c>
      <c r="V9" s="7">
        <f>MEDIAN(N9:S9)</f>
        <v>0.86</v>
      </c>
      <c r="W9" s="7">
        <f>MAX(N9:S9)</f>
        <v>0.87</v>
      </c>
      <c r="X9" s="7">
        <f>MIN(N9:S9)</f>
        <v>0.85</v>
      </c>
      <c r="Y9" s="7">
        <f>W9-X9</f>
        <v>2.0000000000000018E-2</v>
      </c>
      <c r="Z9" s="7"/>
      <c r="AB9" t="s">
        <v>3</v>
      </c>
      <c r="AC9" t="s">
        <v>4</v>
      </c>
      <c r="AD9" t="s">
        <v>5</v>
      </c>
      <c r="AF9" t="s">
        <v>37</v>
      </c>
      <c r="AG9" t="s">
        <v>29</v>
      </c>
    </row>
    <row r="10" spans="1:33" x14ac:dyDescent="0.25">
      <c r="A10" s="2" t="s">
        <v>4</v>
      </c>
      <c r="M10" t="s">
        <v>4</v>
      </c>
      <c r="N10" s="7">
        <f>B11</f>
        <v>0.95</v>
      </c>
      <c r="O10" s="7">
        <f>B24</f>
        <v>0.95</v>
      </c>
      <c r="P10" s="7">
        <f>B37</f>
        <v>0.96</v>
      </c>
      <c r="Q10">
        <f>B50</f>
        <v>0.97</v>
      </c>
      <c r="R10" s="7">
        <f>B64</f>
        <v>0.96</v>
      </c>
      <c r="S10" s="7">
        <f>B77</f>
        <v>0.96</v>
      </c>
      <c r="T10" s="7"/>
      <c r="U10" s="7">
        <f>AVERAGE(N10:S10)</f>
        <v>0.95833333333333337</v>
      </c>
      <c r="V10" s="7">
        <f>MEDIAN(N10:S10)</f>
        <v>0.96</v>
      </c>
      <c r="W10" s="7">
        <f>MAX(N10:S10)</f>
        <v>0.97</v>
      </c>
      <c r="X10" s="7">
        <f>MIN(N10:S10)</f>
        <v>0.95</v>
      </c>
      <c r="Y10" s="7">
        <f t="shared" ref="Y10:Y11" si="0">W10-X10</f>
        <v>2.0000000000000018E-2</v>
      </c>
      <c r="Z10" s="7"/>
      <c r="AA10" t="s">
        <v>7</v>
      </c>
      <c r="AB10" s="7">
        <f>N9</f>
        <v>0.87</v>
      </c>
      <c r="AC10" s="7">
        <f>N10</f>
        <v>0.95</v>
      </c>
      <c r="AD10" s="7">
        <f>N11</f>
        <v>0.94</v>
      </c>
      <c r="AF10" s="7">
        <f t="shared" ref="AF10:AF15" si="1">AVERAGEIF(AB10:AD10,"&lt;&gt;0" )</f>
        <v>0.91999999999999993</v>
      </c>
      <c r="AG10" s="7">
        <f t="shared" ref="AG10:AG15" si="2">MAX(AB10:AD10)-MIN(AB10:AD10)</f>
        <v>7.999999999999996E-2</v>
      </c>
    </row>
    <row r="11" spans="1:33" x14ac:dyDescent="0.25">
      <c r="A11" s="1" t="s">
        <v>13</v>
      </c>
      <c r="B11">
        <v>0.95</v>
      </c>
      <c r="C11">
        <v>1.08</v>
      </c>
      <c r="D11">
        <v>1.07</v>
      </c>
      <c r="E11">
        <v>1.08</v>
      </c>
      <c r="G11">
        <v>1.03</v>
      </c>
      <c r="I11">
        <v>1.1000000000000001</v>
      </c>
      <c r="J11">
        <v>0.94</v>
      </c>
      <c r="K11">
        <v>1.1499999999999999</v>
      </c>
      <c r="M11" t="s">
        <v>5</v>
      </c>
      <c r="N11" s="7">
        <f>B14</f>
        <v>0.94</v>
      </c>
      <c r="O11" s="7">
        <f>B27</f>
        <v>0.86</v>
      </c>
      <c r="P11" s="7">
        <f>B40</f>
        <v>0.95</v>
      </c>
      <c r="Q11">
        <f>B53</f>
        <v>0.92</v>
      </c>
      <c r="R11" s="7">
        <f>B67</f>
        <v>0.94</v>
      </c>
      <c r="S11" s="7">
        <f>B80</f>
        <v>0.92</v>
      </c>
      <c r="T11" s="7"/>
      <c r="U11" s="7">
        <f>AVERAGE(N11:S11)</f>
        <v>0.92166666666666652</v>
      </c>
      <c r="V11" s="7">
        <f>MEDIAN(N11:S11)</f>
        <v>0.92999999999999994</v>
      </c>
      <c r="W11" s="7">
        <f>MAX(N11:S11)</f>
        <v>0.95</v>
      </c>
      <c r="X11" s="7">
        <f>MIN(N11:S11)</f>
        <v>0.86</v>
      </c>
      <c r="Y11" s="7">
        <f t="shared" si="0"/>
        <v>8.9999999999999969E-2</v>
      </c>
      <c r="Z11" s="7"/>
      <c r="AA11" t="s">
        <v>8</v>
      </c>
      <c r="AB11" s="7">
        <f>N15</f>
        <v>1.28</v>
      </c>
      <c r="AC11" s="7">
        <f>N16</f>
        <v>1.08</v>
      </c>
      <c r="AD11" s="7">
        <f>N17</f>
        <v>1.1100000000000001</v>
      </c>
      <c r="AF11" s="7">
        <f t="shared" si="1"/>
        <v>1.156666666666667</v>
      </c>
      <c r="AG11" s="7">
        <f t="shared" si="2"/>
        <v>0.19999999999999996</v>
      </c>
    </row>
    <row r="12" spans="1:33" x14ac:dyDescent="0.25">
      <c r="A12" s="1"/>
      <c r="N12" s="7"/>
      <c r="O12" s="7"/>
      <c r="P12" s="7"/>
      <c r="R12" s="7"/>
      <c r="S12" s="7"/>
      <c r="T12" s="7"/>
      <c r="U12" s="7"/>
      <c r="V12" s="7"/>
      <c r="W12" s="7"/>
      <c r="X12" s="7"/>
      <c r="Y12" s="7"/>
      <c r="Z12" s="7"/>
      <c r="AA12" t="s">
        <v>9</v>
      </c>
      <c r="AB12" s="7">
        <f>N21</f>
        <v>1.1299999999999999</v>
      </c>
      <c r="AC12" s="7">
        <f>N22</f>
        <v>1.07</v>
      </c>
      <c r="AD12" s="7">
        <f>N23</f>
        <v>1.05</v>
      </c>
      <c r="AF12" s="7">
        <f t="shared" si="1"/>
        <v>1.0833333333333333</v>
      </c>
      <c r="AG12" s="7">
        <f t="shared" si="2"/>
        <v>7.9999999999999849E-2</v>
      </c>
    </row>
    <row r="13" spans="1:33" x14ac:dyDescent="0.25">
      <c r="A13" s="2" t="s">
        <v>5</v>
      </c>
      <c r="M13" s="10" t="s">
        <v>8</v>
      </c>
      <c r="N13" s="7"/>
      <c r="O13" s="7"/>
      <c r="P13" s="7"/>
      <c r="R13" s="7"/>
      <c r="S13" s="7"/>
      <c r="T13" s="7"/>
      <c r="U13" s="7"/>
      <c r="V13" s="7"/>
      <c r="W13" s="7"/>
      <c r="X13" s="7"/>
      <c r="Y13" s="7"/>
      <c r="Z13" s="7"/>
      <c r="AA13" t="s">
        <v>36</v>
      </c>
      <c r="AB13" s="7">
        <f>N27</f>
        <v>1.03</v>
      </c>
      <c r="AC13" s="7">
        <f>N28</f>
        <v>1.08</v>
      </c>
      <c r="AD13" s="7">
        <f>N29</f>
        <v>1.02</v>
      </c>
      <c r="AF13" s="7">
        <f t="shared" si="1"/>
        <v>1.0433333333333334</v>
      </c>
      <c r="AG13" s="7">
        <f t="shared" si="2"/>
        <v>6.0000000000000053E-2</v>
      </c>
    </row>
    <row r="14" spans="1:33" x14ac:dyDescent="0.25">
      <c r="A14" s="1" t="s">
        <v>13</v>
      </c>
      <c r="B14">
        <v>0.94</v>
      </c>
      <c r="C14">
        <v>1.1100000000000001</v>
      </c>
      <c r="D14">
        <v>1.05</v>
      </c>
      <c r="E14">
        <v>1.02</v>
      </c>
      <c r="F14">
        <v>1.1000000000000001</v>
      </c>
      <c r="G14">
        <v>1.1299999999999999</v>
      </c>
      <c r="H14">
        <v>0.97</v>
      </c>
      <c r="N14" s="7" t="s">
        <v>17</v>
      </c>
      <c r="O14" t="s">
        <v>45</v>
      </c>
      <c r="P14" t="s">
        <v>46</v>
      </c>
      <c r="Q14" t="s">
        <v>47</v>
      </c>
      <c r="R14" s="7" t="s">
        <v>19</v>
      </c>
      <c r="S14" s="7" t="s">
        <v>20</v>
      </c>
      <c r="T14" s="7"/>
      <c r="U14" s="7" t="s">
        <v>27</v>
      </c>
      <c r="V14" s="7" t="s">
        <v>28</v>
      </c>
      <c r="W14" s="7" t="s">
        <v>30</v>
      </c>
      <c r="X14" s="7" t="s">
        <v>31</v>
      </c>
      <c r="Y14" s="7" t="s">
        <v>29</v>
      </c>
      <c r="Z14" s="7"/>
      <c r="AA14" s="7" t="s">
        <v>11</v>
      </c>
      <c r="AB14" s="7">
        <f>N33</f>
        <v>0.94</v>
      </c>
      <c r="AC14" s="7">
        <f>N34</f>
        <v>0</v>
      </c>
      <c r="AD14" s="7">
        <f>N35</f>
        <v>1.1000000000000001</v>
      </c>
      <c r="AF14" s="7">
        <f t="shared" si="1"/>
        <v>1.02</v>
      </c>
      <c r="AG14" s="7">
        <f t="shared" si="2"/>
        <v>1.1000000000000001</v>
      </c>
    </row>
    <row r="15" spans="1:33" x14ac:dyDescent="0.25">
      <c r="M15" t="s">
        <v>3</v>
      </c>
      <c r="N15" s="7">
        <f>C8</f>
        <v>1.28</v>
      </c>
      <c r="O15" s="7">
        <f>C21</f>
        <v>1.36</v>
      </c>
      <c r="P15" s="7">
        <f>C34</f>
        <v>1.33</v>
      </c>
      <c r="Q15">
        <f>C47</f>
        <v>1.33</v>
      </c>
      <c r="R15" s="7">
        <f>C61</f>
        <v>1.3</v>
      </c>
      <c r="S15" s="7">
        <f>C74</f>
        <v>1.3</v>
      </c>
      <c r="T15" s="7"/>
      <c r="U15" s="7">
        <f>AVERAGE(N15:S15)</f>
        <v>1.3166666666666667</v>
      </c>
      <c r="V15" s="7">
        <f>MEDIAN(N15:S15)</f>
        <v>1.3149999999999999</v>
      </c>
      <c r="W15" s="7">
        <f>MAX(N15:S15)</f>
        <v>1.36</v>
      </c>
      <c r="X15" s="7">
        <f>MIN(N15:S15)</f>
        <v>1.28</v>
      </c>
      <c r="Y15" s="7">
        <f>W15-X15</f>
        <v>8.0000000000000071E-2</v>
      </c>
      <c r="Z15" s="7"/>
      <c r="AA15" t="s">
        <v>12</v>
      </c>
      <c r="AB15" s="7">
        <f>N39</f>
        <v>0.84</v>
      </c>
      <c r="AC15" s="7">
        <f>N40</f>
        <v>1.03</v>
      </c>
      <c r="AD15" s="7">
        <f>N41</f>
        <v>1.1299999999999999</v>
      </c>
      <c r="AF15" s="7">
        <f t="shared" si="1"/>
        <v>1</v>
      </c>
      <c r="AG15" s="7">
        <f t="shared" si="2"/>
        <v>0.28999999999999992</v>
      </c>
    </row>
    <row r="16" spans="1:33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M16" t="s">
        <v>4</v>
      </c>
      <c r="N16" s="7">
        <f>C11</f>
        <v>1.08</v>
      </c>
      <c r="O16" s="7">
        <f>C24</f>
        <v>1.07</v>
      </c>
      <c r="P16" s="7">
        <f>C37</f>
        <v>1.0900000000000001</v>
      </c>
      <c r="Q16">
        <f>C50</f>
        <v>1.05</v>
      </c>
      <c r="R16" s="7">
        <f>C64</f>
        <v>1.0900000000000001</v>
      </c>
      <c r="S16" s="7">
        <f>C77</f>
        <v>1.0900000000000001</v>
      </c>
      <c r="T16" s="7"/>
      <c r="U16" s="7">
        <f>AVERAGE(N16:S16)</f>
        <v>1.0783333333333334</v>
      </c>
      <c r="V16" s="7">
        <f>MEDIAN(N16:S16)</f>
        <v>1.085</v>
      </c>
      <c r="W16" s="7">
        <f>MAX(N16:S16)</f>
        <v>1.0900000000000001</v>
      </c>
      <c r="X16" s="7">
        <f>MIN(N16:S16)</f>
        <v>1.05</v>
      </c>
      <c r="Y16" s="7">
        <f t="shared" ref="Y16:Y17" si="3">W16-X16</f>
        <v>4.0000000000000036E-2</v>
      </c>
      <c r="Z16" s="7"/>
      <c r="AF16" s="7"/>
    </row>
    <row r="17" spans="1:33" x14ac:dyDescent="0.25">
      <c r="M17" t="s">
        <v>5</v>
      </c>
      <c r="N17" s="7">
        <f>C14</f>
        <v>1.1100000000000001</v>
      </c>
      <c r="O17" s="7">
        <f>C27</f>
        <v>1.22</v>
      </c>
      <c r="P17" s="7">
        <f>C40</f>
        <v>1.1399999999999999</v>
      </c>
      <c r="Q17">
        <f>C53</f>
        <v>1.1399999999999999</v>
      </c>
      <c r="R17" s="7">
        <f>C67</f>
        <v>1.1499999999999999</v>
      </c>
      <c r="S17" s="7">
        <f>C80</f>
        <v>1.1200000000000001</v>
      </c>
      <c r="T17" s="7"/>
      <c r="U17" s="7">
        <f>AVERAGE(N17:S17)</f>
        <v>1.1466666666666667</v>
      </c>
      <c r="V17" s="7">
        <f>MEDIAN(N17:S17)</f>
        <v>1.1399999999999999</v>
      </c>
      <c r="W17" s="7">
        <f>MAX(N17:S17)</f>
        <v>1.22</v>
      </c>
      <c r="X17" s="7">
        <f>MIN(N17:S17)</f>
        <v>1.1100000000000001</v>
      </c>
      <c r="Y17" s="7">
        <f t="shared" si="3"/>
        <v>0.10999999999999988</v>
      </c>
      <c r="Z17" s="7"/>
      <c r="AA17" s="10" t="str">
        <f>"Scenario 2A - "&amp;B18&amp;":"&amp;D18</f>
        <v>Scenario 2A - Load Net of Renewable Generation:Demand 1 CP</v>
      </c>
    </row>
    <row r="18" spans="1:33" x14ac:dyDescent="0.25">
      <c r="A18" s="5" t="s">
        <v>48</v>
      </c>
      <c r="B18" s="5" t="s">
        <v>40</v>
      </c>
      <c r="D18" s="14" t="s">
        <v>42</v>
      </c>
      <c r="N18" s="7"/>
      <c r="O18" s="7"/>
      <c r="P18" s="7"/>
      <c r="R18" s="7"/>
      <c r="S18" s="7"/>
      <c r="T18" s="7"/>
      <c r="U18" s="7"/>
      <c r="V18" s="7"/>
      <c r="W18" s="7"/>
      <c r="X18" s="7"/>
      <c r="Y18" s="7"/>
      <c r="Z18" s="7"/>
      <c r="AB18" t="s">
        <v>3</v>
      </c>
      <c r="AC18" t="s">
        <v>4</v>
      </c>
      <c r="AD18" t="s">
        <v>5</v>
      </c>
      <c r="AF18" t="s">
        <v>37</v>
      </c>
      <c r="AG18" t="s">
        <v>29</v>
      </c>
    </row>
    <row r="19" spans="1:33" x14ac:dyDescent="0.25">
      <c r="A19" s="1"/>
      <c r="B19" s="3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4" t="s">
        <v>12</v>
      </c>
      <c r="H19" s="15" t="s">
        <v>51</v>
      </c>
      <c r="I19" s="15" t="s">
        <v>57</v>
      </c>
      <c r="J19" s="15" t="s">
        <v>58</v>
      </c>
      <c r="K19" s="15" t="s">
        <v>59</v>
      </c>
      <c r="M19" s="10" t="s">
        <v>9</v>
      </c>
      <c r="N19" s="7"/>
      <c r="O19" s="7"/>
      <c r="P19" s="7"/>
      <c r="R19" s="7"/>
      <c r="S19" s="7"/>
      <c r="T19" s="7"/>
      <c r="U19" s="7"/>
      <c r="V19" s="7"/>
      <c r="W19" s="7"/>
      <c r="X19" s="7"/>
      <c r="Y19" s="7"/>
      <c r="Z19" s="7"/>
      <c r="AA19" t="s">
        <v>7</v>
      </c>
      <c r="AB19" s="7">
        <f>O9</f>
        <v>0.85</v>
      </c>
      <c r="AC19" s="7">
        <f>O10</f>
        <v>0.95</v>
      </c>
      <c r="AD19" s="7">
        <f>O11</f>
        <v>0.86</v>
      </c>
      <c r="AF19" s="7">
        <f t="shared" ref="AF19:AF24" si="4">AVERAGEIF(AB19:AD19,"&lt;&gt;0" )</f>
        <v>0.8866666666666666</v>
      </c>
      <c r="AG19" s="7">
        <f t="shared" ref="AG19:AG24" si="5">MAX(AB19:AD19)-MIN(AB19:AD19)</f>
        <v>9.9999999999999978E-2</v>
      </c>
    </row>
    <row r="20" spans="1:33" x14ac:dyDescent="0.25">
      <c r="A20" s="2" t="s">
        <v>3</v>
      </c>
      <c r="N20" s="7" t="s">
        <v>17</v>
      </c>
      <c r="O20" t="s">
        <v>45</v>
      </c>
      <c r="P20" t="s">
        <v>46</v>
      </c>
      <c r="Q20" t="s">
        <v>47</v>
      </c>
      <c r="R20" s="7" t="s">
        <v>19</v>
      </c>
      <c r="S20" s="7" t="s">
        <v>20</v>
      </c>
      <c r="T20" s="7"/>
      <c r="U20" s="7" t="s">
        <v>27</v>
      </c>
      <c r="V20" s="7" t="s">
        <v>28</v>
      </c>
      <c r="W20" s="7" t="s">
        <v>30</v>
      </c>
      <c r="X20" s="7" t="s">
        <v>31</v>
      </c>
      <c r="Y20" s="7" t="s">
        <v>29</v>
      </c>
      <c r="Z20" s="7"/>
      <c r="AA20" t="s">
        <v>8</v>
      </c>
      <c r="AB20" s="7">
        <f>O15</f>
        <v>1.36</v>
      </c>
      <c r="AC20" s="7">
        <f>O16</f>
        <v>1.07</v>
      </c>
      <c r="AD20" s="7">
        <f>O17</f>
        <v>1.22</v>
      </c>
      <c r="AF20" s="7">
        <f t="shared" si="4"/>
        <v>1.2166666666666668</v>
      </c>
      <c r="AG20" s="7">
        <f t="shared" si="5"/>
        <v>0.29000000000000004</v>
      </c>
    </row>
    <row r="21" spans="1:33" x14ac:dyDescent="0.25">
      <c r="A21" s="1" t="s">
        <v>13</v>
      </c>
      <c r="B21">
        <v>0.85</v>
      </c>
      <c r="C21">
        <v>1.36</v>
      </c>
      <c r="D21">
        <v>1.1599999999999999</v>
      </c>
      <c r="E21">
        <v>1.03</v>
      </c>
      <c r="F21">
        <v>0.97</v>
      </c>
      <c r="G21">
        <v>0.86</v>
      </c>
      <c r="M21" t="s">
        <v>3</v>
      </c>
      <c r="N21" s="7">
        <f>D8</f>
        <v>1.1299999999999999</v>
      </c>
      <c r="O21" s="7">
        <f>D21</f>
        <v>1.1599999999999999</v>
      </c>
      <c r="P21" s="7">
        <f>D34</f>
        <v>1.1599999999999999</v>
      </c>
      <c r="Q21">
        <f>D47</f>
        <v>1.1599999999999999</v>
      </c>
      <c r="R21" s="7">
        <f>D61</f>
        <v>1.1499999999999999</v>
      </c>
      <c r="S21" s="7">
        <f>D74</f>
        <v>1.1499999999999999</v>
      </c>
      <c r="T21" s="7"/>
      <c r="U21" s="7">
        <f>AVERAGE(N21:S21)</f>
        <v>1.1516666666666666</v>
      </c>
      <c r="V21" s="7">
        <f>MEDIAN(N21:S21)</f>
        <v>1.1549999999999998</v>
      </c>
      <c r="W21" s="7">
        <f>MAX(N21:S21)</f>
        <v>1.1599999999999999</v>
      </c>
      <c r="X21" s="7">
        <f>MIN(N21:S21)</f>
        <v>1.1299999999999999</v>
      </c>
      <c r="Y21" s="7">
        <f>W21-X21</f>
        <v>3.0000000000000027E-2</v>
      </c>
      <c r="Z21" s="7"/>
      <c r="AA21" t="s">
        <v>9</v>
      </c>
      <c r="AB21" s="7">
        <f>O21</f>
        <v>1.1599999999999999</v>
      </c>
      <c r="AC21" s="7">
        <f>O22</f>
        <v>1.04</v>
      </c>
      <c r="AD21" s="7">
        <f>O23</f>
        <v>1.0900000000000001</v>
      </c>
      <c r="AF21" s="7">
        <f t="shared" si="4"/>
        <v>1.0966666666666667</v>
      </c>
      <c r="AG21" s="7">
        <f t="shared" si="5"/>
        <v>0.11999999999999988</v>
      </c>
    </row>
    <row r="22" spans="1:33" x14ac:dyDescent="0.25">
      <c r="A22" s="1"/>
      <c r="M22" t="s">
        <v>4</v>
      </c>
      <c r="N22" s="7">
        <f>D11</f>
        <v>1.07</v>
      </c>
      <c r="O22" s="7">
        <f>D24</f>
        <v>1.04</v>
      </c>
      <c r="P22" s="7">
        <f>D37</f>
        <v>1.05</v>
      </c>
      <c r="Q22">
        <f>D50</f>
        <v>1.03</v>
      </c>
      <c r="R22" s="7">
        <f>D64</f>
        <v>1.05</v>
      </c>
      <c r="S22" s="7">
        <f>D77</f>
        <v>1.05</v>
      </c>
      <c r="T22" s="7"/>
      <c r="U22" s="7">
        <f>AVERAGE(N22:S22)</f>
        <v>1.0483333333333333</v>
      </c>
      <c r="V22" s="7">
        <f>MEDIAN(N22:S22)</f>
        <v>1.05</v>
      </c>
      <c r="W22" s="7">
        <f>MAX(N22:S22)</f>
        <v>1.07</v>
      </c>
      <c r="X22" s="7">
        <f>MIN(N22:S22)</f>
        <v>1.03</v>
      </c>
      <c r="Y22" s="7">
        <f t="shared" ref="Y22:Y23" si="6">W22-X22</f>
        <v>4.0000000000000036E-2</v>
      </c>
      <c r="Z22" s="7"/>
      <c r="AA22" t="s">
        <v>36</v>
      </c>
      <c r="AB22" s="7">
        <f>O27</f>
        <v>1.03</v>
      </c>
      <c r="AC22" s="7">
        <f>O28</f>
        <v>1.1000000000000001</v>
      </c>
      <c r="AD22" s="7">
        <f>O29</f>
        <v>1.1200000000000001</v>
      </c>
      <c r="AF22" s="7">
        <f t="shared" si="4"/>
        <v>1.0833333333333333</v>
      </c>
      <c r="AG22" s="7">
        <f t="shared" si="5"/>
        <v>9.000000000000008E-2</v>
      </c>
    </row>
    <row r="23" spans="1:33" x14ac:dyDescent="0.25">
      <c r="A23" s="2" t="s">
        <v>4</v>
      </c>
      <c r="M23" t="s">
        <v>5</v>
      </c>
      <c r="N23" s="7">
        <f>D14</f>
        <v>1.05</v>
      </c>
      <c r="O23" s="7">
        <f>D27</f>
        <v>1.0900000000000001</v>
      </c>
      <c r="P23" s="7">
        <f>D40</f>
        <v>1.03</v>
      </c>
      <c r="Q23">
        <f>D53</f>
        <v>1.08</v>
      </c>
      <c r="R23" s="7">
        <f>D67</f>
        <v>1.03</v>
      </c>
      <c r="S23" s="7">
        <f>D80</f>
        <v>1.06</v>
      </c>
      <c r="T23" s="7"/>
      <c r="U23" s="7">
        <f>AVERAGE(N23:S23)</f>
        <v>1.0566666666666666</v>
      </c>
      <c r="V23" s="7">
        <f>MEDIAN(N23:S23)</f>
        <v>1.0550000000000002</v>
      </c>
      <c r="W23" s="7">
        <f>MAX(N23:S23)</f>
        <v>1.0900000000000001</v>
      </c>
      <c r="X23" s="7">
        <f>MIN(N23:S23)</f>
        <v>1.03</v>
      </c>
      <c r="Y23" s="7">
        <f t="shared" si="6"/>
        <v>6.0000000000000053E-2</v>
      </c>
      <c r="Z23" s="7"/>
      <c r="AA23" s="7" t="s">
        <v>11</v>
      </c>
      <c r="AB23" s="7">
        <f>O33</f>
        <v>0.97</v>
      </c>
      <c r="AC23" s="7">
        <f>O34</f>
        <v>0</v>
      </c>
      <c r="AD23" s="7">
        <f>O35</f>
        <v>1.59</v>
      </c>
      <c r="AF23" s="7">
        <f t="shared" si="4"/>
        <v>1.28</v>
      </c>
      <c r="AG23" s="7">
        <f t="shared" si="5"/>
        <v>1.59</v>
      </c>
    </row>
    <row r="24" spans="1:33" x14ac:dyDescent="0.25">
      <c r="A24" s="1" t="s">
        <v>13</v>
      </c>
      <c r="B24">
        <v>0.95</v>
      </c>
      <c r="C24">
        <v>1.07</v>
      </c>
      <c r="D24">
        <v>1.04</v>
      </c>
      <c r="E24">
        <v>1.1000000000000001</v>
      </c>
      <c r="G24">
        <v>1.02</v>
      </c>
      <c r="I24">
        <v>1.1000000000000001</v>
      </c>
      <c r="J24">
        <v>0.96</v>
      </c>
      <c r="K24">
        <v>1.22</v>
      </c>
      <c r="N24" s="7"/>
      <c r="O24" s="7"/>
      <c r="P24" s="7"/>
      <c r="R24" s="7"/>
      <c r="S24" s="7"/>
      <c r="T24" s="7"/>
      <c r="U24" s="7"/>
      <c r="V24" s="7"/>
      <c r="W24" s="7"/>
      <c r="X24" s="7"/>
      <c r="Y24" s="7"/>
      <c r="Z24" s="7"/>
      <c r="AA24" t="s">
        <v>12</v>
      </c>
      <c r="AB24" s="7">
        <f>O39</f>
        <v>0.86</v>
      </c>
      <c r="AC24" s="7">
        <f>O40</f>
        <v>1.02</v>
      </c>
      <c r="AD24" s="7">
        <f>O41</f>
        <v>1.06</v>
      </c>
      <c r="AF24" s="7">
        <f t="shared" si="4"/>
        <v>0.98</v>
      </c>
      <c r="AG24" s="7">
        <f t="shared" si="5"/>
        <v>0.20000000000000007</v>
      </c>
    </row>
    <row r="25" spans="1:33" x14ac:dyDescent="0.25">
      <c r="A25" s="1"/>
      <c r="M25" s="10" t="s">
        <v>10</v>
      </c>
      <c r="N25" s="7"/>
      <c r="O25" s="7"/>
      <c r="P25" s="7"/>
      <c r="R25" s="7"/>
      <c r="S25" s="7"/>
      <c r="T25" s="7"/>
      <c r="U25" s="7"/>
      <c r="V25" s="7"/>
      <c r="W25" s="7"/>
      <c r="X25" s="7"/>
      <c r="Y25" s="7"/>
      <c r="Z25" s="7"/>
      <c r="AF25" s="7"/>
    </row>
    <row r="26" spans="1:33" x14ac:dyDescent="0.25">
      <c r="A26" s="2" t="s">
        <v>5</v>
      </c>
      <c r="N26" s="7" t="s">
        <v>17</v>
      </c>
      <c r="O26" t="s">
        <v>45</v>
      </c>
      <c r="P26" t="s">
        <v>46</v>
      </c>
      <c r="Q26" t="s">
        <v>47</v>
      </c>
      <c r="R26" s="7" t="s">
        <v>19</v>
      </c>
      <c r="S26" s="7" t="s">
        <v>20</v>
      </c>
      <c r="T26" s="7"/>
      <c r="U26" s="7" t="s">
        <v>27</v>
      </c>
      <c r="V26" s="7" t="s">
        <v>28</v>
      </c>
      <c r="W26" s="7" t="s">
        <v>30</v>
      </c>
      <c r="X26" s="7" t="s">
        <v>31</v>
      </c>
      <c r="Y26" s="7" t="s">
        <v>29</v>
      </c>
      <c r="Z26" s="7"/>
      <c r="AA26" s="10" t="str">
        <f>"Scenario 2B - "&amp;B31&amp;":"&amp;D31</f>
        <v>Scenario 2B - Load Net of Renewable Generation:Demand 12 CP</v>
      </c>
    </row>
    <row r="27" spans="1:33" x14ac:dyDescent="0.25">
      <c r="A27" s="1" t="s">
        <v>13</v>
      </c>
      <c r="B27">
        <v>0.86</v>
      </c>
      <c r="C27">
        <v>1.22</v>
      </c>
      <c r="D27">
        <v>1.0900000000000001</v>
      </c>
      <c r="E27">
        <v>1.1200000000000001</v>
      </c>
      <c r="F27">
        <v>1.59</v>
      </c>
      <c r="G27">
        <v>1.06</v>
      </c>
      <c r="H27">
        <v>1.01</v>
      </c>
      <c r="M27" t="s">
        <v>3</v>
      </c>
      <c r="N27" s="7">
        <f>E8</f>
        <v>1.03</v>
      </c>
      <c r="O27" s="7">
        <f>E21</f>
        <v>1.03</v>
      </c>
      <c r="P27" s="7">
        <f>E34</f>
        <v>1</v>
      </c>
      <c r="Q27">
        <f>E47</f>
        <v>1.03</v>
      </c>
      <c r="R27" s="7">
        <f>E61</f>
        <v>1</v>
      </c>
      <c r="S27" s="7">
        <f>E74</f>
        <v>1.02</v>
      </c>
      <c r="T27" s="7"/>
      <c r="U27" s="7">
        <f>AVERAGE(N27:S27)</f>
        <v>1.0183333333333333</v>
      </c>
      <c r="V27" s="7">
        <f>MEDIAN(N27:S27)</f>
        <v>1.0249999999999999</v>
      </c>
      <c r="W27" s="7">
        <f>MAX(N27:S27)</f>
        <v>1.03</v>
      </c>
      <c r="X27" s="7">
        <f>MIN(N27:S27)</f>
        <v>1</v>
      </c>
      <c r="Y27" s="7">
        <f>W27-X27</f>
        <v>3.0000000000000027E-2</v>
      </c>
      <c r="Z27" s="7"/>
      <c r="AB27" t="s">
        <v>3</v>
      </c>
      <c r="AC27" t="s">
        <v>4</v>
      </c>
      <c r="AD27" t="s">
        <v>5</v>
      </c>
      <c r="AF27" t="s">
        <v>37</v>
      </c>
      <c r="AG27" t="s">
        <v>29</v>
      </c>
    </row>
    <row r="28" spans="1:33" x14ac:dyDescent="0.25">
      <c r="M28" t="s">
        <v>4</v>
      </c>
      <c r="N28" s="7">
        <f>E11</f>
        <v>1.08</v>
      </c>
      <c r="O28" s="7">
        <f>E24</f>
        <v>1.1000000000000001</v>
      </c>
      <c r="P28" s="7">
        <f>E37</f>
        <v>1.05</v>
      </c>
      <c r="Q28">
        <f>E50</f>
        <v>1.06</v>
      </c>
      <c r="R28" s="7">
        <f>E64</f>
        <v>1.05</v>
      </c>
      <c r="S28" s="7">
        <f>E77</f>
        <v>1.05</v>
      </c>
      <c r="T28" s="7"/>
      <c r="U28" s="7">
        <f>AVERAGE(N28:S28)</f>
        <v>1.0650000000000002</v>
      </c>
      <c r="V28" s="7">
        <f>MEDIAN(N28:S28)</f>
        <v>1.0550000000000002</v>
      </c>
      <c r="W28" s="7">
        <f>MAX(N28:S28)</f>
        <v>1.1000000000000001</v>
      </c>
      <c r="X28" s="7">
        <f>MIN(N28:S28)</f>
        <v>1.05</v>
      </c>
      <c r="Y28" s="7">
        <f t="shared" ref="Y28:Y29" si="7">W28-X28</f>
        <v>5.0000000000000044E-2</v>
      </c>
      <c r="Z28" s="7"/>
      <c r="AA28" t="s">
        <v>7</v>
      </c>
      <c r="AB28" s="7">
        <f>P9</f>
        <v>0.86</v>
      </c>
      <c r="AC28" s="7">
        <f>P10</f>
        <v>0.96</v>
      </c>
      <c r="AD28" s="7">
        <f>P11</f>
        <v>0.95</v>
      </c>
      <c r="AF28" s="7">
        <f t="shared" ref="AF28:AF33" si="8">AVERAGEIF(AB28:AD28,"&lt;&gt;0" )</f>
        <v>0.92333333333333323</v>
      </c>
      <c r="AG28" s="7">
        <f t="shared" ref="AG28:AG33" si="9">MAX(AB28:AD28)-MIN(AB28:AD28)</f>
        <v>9.9999999999999978E-2</v>
      </c>
    </row>
    <row r="29" spans="1:33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M29" t="s">
        <v>5</v>
      </c>
      <c r="N29" s="7">
        <f>E14</f>
        <v>1.02</v>
      </c>
      <c r="O29" s="7">
        <f>E27</f>
        <v>1.1200000000000001</v>
      </c>
      <c r="P29" s="7">
        <f>E40</f>
        <v>0.99</v>
      </c>
      <c r="Q29">
        <f>E53</f>
        <v>1.03</v>
      </c>
      <c r="R29" s="7">
        <f>E67</f>
        <v>1</v>
      </c>
      <c r="S29" s="7">
        <f>E80</f>
        <v>1.05</v>
      </c>
      <c r="T29" s="7"/>
      <c r="U29" s="7">
        <f>AVERAGE(N29:S29)</f>
        <v>1.0349999999999999</v>
      </c>
      <c r="V29" s="7">
        <f>MEDIAN(N29:S29)</f>
        <v>1.0249999999999999</v>
      </c>
      <c r="W29" s="7">
        <f>MAX(N29:S29)</f>
        <v>1.1200000000000001</v>
      </c>
      <c r="X29" s="7">
        <f>MIN(N29:S29)</f>
        <v>0.99</v>
      </c>
      <c r="Y29" s="7">
        <f t="shared" si="7"/>
        <v>0.13000000000000012</v>
      </c>
      <c r="Z29" s="7"/>
      <c r="AA29" t="s">
        <v>8</v>
      </c>
      <c r="AB29" s="7">
        <f>P15</f>
        <v>1.33</v>
      </c>
      <c r="AC29" s="7">
        <f>P16</f>
        <v>1.0900000000000001</v>
      </c>
      <c r="AD29" s="7">
        <f>P17</f>
        <v>1.1399999999999999</v>
      </c>
      <c r="AF29" s="7">
        <f t="shared" si="8"/>
        <v>1.1866666666666665</v>
      </c>
      <c r="AG29" s="7">
        <f t="shared" si="9"/>
        <v>0.24</v>
      </c>
    </row>
    <row r="30" spans="1:33" x14ac:dyDescent="0.25">
      <c r="A30" s="13"/>
      <c r="B30" s="13"/>
      <c r="C30" s="13"/>
      <c r="D30" s="13"/>
      <c r="E30" s="13"/>
      <c r="F30" s="13"/>
      <c r="G30" s="13"/>
      <c r="N30" s="7"/>
      <c r="O30" s="7"/>
      <c r="P30" s="7"/>
      <c r="R30" s="7"/>
      <c r="S30" s="7"/>
      <c r="T30" s="7"/>
      <c r="U30" s="7"/>
      <c r="V30" s="7"/>
      <c r="W30" s="7"/>
      <c r="X30" s="7"/>
      <c r="Y30" s="7"/>
      <c r="Z30" s="7"/>
      <c r="AA30" t="s">
        <v>9</v>
      </c>
      <c r="AB30" s="7">
        <f>P21</f>
        <v>1.1599999999999999</v>
      </c>
      <c r="AC30" s="7">
        <f>P22</f>
        <v>1.05</v>
      </c>
      <c r="AD30" s="7">
        <f>P23</f>
        <v>1.03</v>
      </c>
      <c r="AF30" s="7">
        <f t="shared" si="8"/>
        <v>1.08</v>
      </c>
      <c r="AG30" s="7">
        <f t="shared" si="9"/>
        <v>0.12999999999999989</v>
      </c>
    </row>
    <row r="31" spans="1:33" x14ac:dyDescent="0.25">
      <c r="A31" s="5" t="s">
        <v>49</v>
      </c>
      <c r="B31" s="5" t="s">
        <v>40</v>
      </c>
      <c r="D31" s="14" t="s">
        <v>43</v>
      </c>
      <c r="M31" s="10" t="s">
        <v>11</v>
      </c>
      <c r="N31" s="7"/>
      <c r="O31" s="7"/>
      <c r="P31" s="7"/>
      <c r="R31" s="7"/>
      <c r="S31" s="7"/>
      <c r="T31" s="7"/>
      <c r="U31" s="7"/>
      <c r="V31" s="7"/>
      <c r="W31" s="7"/>
      <c r="X31" s="7"/>
      <c r="Y31" s="7"/>
      <c r="Z31" s="7"/>
      <c r="AA31" t="s">
        <v>36</v>
      </c>
      <c r="AB31" s="7">
        <f>P27</f>
        <v>1</v>
      </c>
      <c r="AC31" s="7">
        <f>P28</f>
        <v>1.05</v>
      </c>
      <c r="AD31" s="7">
        <f>P29</f>
        <v>0.99</v>
      </c>
      <c r="AF31" s="7">
        <f t="shared" si="8"/>
        <v>1.0133333333333334</v>
      </c>
      <c r="AG31" s="7">
        <f t="shared" si="9"/>
        <v>6.0000000000000053E-2</v>
      </c>
    </row>
    <row r="32" spans="1:33" x14ac:dyDescent="0.25">
      <c r="A32" s="1"/>
      <c r="B32" s="3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4" t="s">
        <v>12</v>
      </c>
      <c r="H32" s="15" t="s">
        <v>51</v>
      </c>
      <c r="I32" s="15" t="s">
        <v>57</v>
      </c>
      <c r="J32" s="15" t="s">
        <v>58</v>
      </c>
      <c r="K32" s="15" t="s">
        <v>59</v>
      </c>
      <c r="N32" s="7" t="s">
        <v>17</v>
      </c>
      <c r="O32" t="s">
        <v>45</v>
      </c>
      <c r="P32" t="s">
        <v>46</v>
      </c>
      <c r="Q32" t="s">
        <v>47</v>
      </c>
      <c r="R32" s="7" t="s">
        <v>19</v>
      </c>
      <c r="S32" s="7" t="s">
        <v>20</v>
      </c>
      <c r="T32" s="7"/>
      <c r="U32" s="7" t="s">
        <v>27</v>
      </c>
      <c r="V32" s="7" t="s">
        <v>28</v>
      </c>
      <c r="W32" s="7" t="s">
        <v>30</v>
      </c>
      <c r="X32" s="7" t="s">
        <v>31</v>
      </c>
      <c r="Y32" s="7" t="s">
        <v>29</v>
      </c>
      <c r="Z32" s="7"/>
      <c r="AA32" s="7" t="s">
        <v>11</v>
      </c>
      <c r="AB32" s="7">
        <f>P33</f>
        <v>0.96</v>
      </c>
      <c r="AC32" s="7">
        <f>P34</f>
        <v>0</v>
      </c>
      <c r="AD32" s="7">
        <f>P35</f>
        <v>1.0900000000000001</v>
      </c>
      <c r="AF32" s="7">
        <f t="shared" si="8"/>
        <v>1.0249999999999999</v>
      </c>
      <c r="AG32" s="7">
        <f t="shared" si="9"/>
        <v>1.0900000000000001</v>
      </c>
    </row>
    <row r="33" spans="1:33" x14ac:dyDescent="0.25">
      <c r="A33" s="2" t="s">
        <v>3</v>
      </c>
      <c r="M33" t="s">
        <v>3</v>
      </c>
      <c r="N33" s="7">
        <f>F8</f>
        <v>0.94</v>
      </c>
      <c r="O33" s="7">
        <f>F21</f>
        <v>0.97</v>
      </c>
      <c r="P33" s="7">
        <f>F34</f>
        <v>0.96</v>
      </c>
      <c r="Q33">
        <f>F47</f>
        <v>1.03</v>
      </c>
      <c r="R33" s="7">
        <f>F61</f>
        <v>0.95</v>
      </c>
      <c r="S33" s="7">
        <f>F74</f>
        <v>0.97</v>
      </c>
      <c r="T33" s="7"/>
      <c r="U33" s="7">
        <f>AVERAGE(N33:S33)</f>
        <v>0.97000000000000008</v>
      </c>
      <c r="V33" s="7">
        <f>MEDIAN(N33:S33)</f>
        <v>0.96499999999999997</v>
      </c>
      <c r="W33" s="7">
        <f>MAX(N33:S33)</f>
        <v>1.03</v>
      </c>
      <c r="X33" s="7">
        <f>MIN(N33:S33)</f>
        <v>0.94</v>
      </c>
      <c r="Y33" s="7">
        <f>W33-X33</f>
        <v>9.000000000000008E-2</v>
      </c>
      <c r="Z33" s="7"/>
      <c r="AA33" t="s">
        <v>12</v>
      </c>
      <c r="AB33" s="7">
        <f>P39</f>
        <v>0.83</v>
      </c>
      <c r="AC33" s="7">
        <f>P40</f>
        <v>1.02</v>
      </c>
      <c r="AD33" s="7">
        <f>P41</f>
        <v>1.18</v>
      </c>
      <c r="AF33" s="7">
        <f t="shared" si="8"/>
        <v>1.01</v>
      </c>
      <c r="AG33" s="7">
        <f t="shared" si="9"/>
        <v>0.35</v>
      </c>
    </row>
    <row r="34" spans="1:33" x14ac:dyDescent="0.25">
      <c r="A34" s="1" t="s">
        <v>13</v>
      </c>
      <c r="B34">
        <v>0.86</v>
      </c>
      <c r="C34">
        <v>1.33</v>
      </c>
      <c r="D34">
        <v>1.1599999999999999</v>
      </c>
      <c r="E34" s="7">
        <v>1</v>
      </c>
      <c r="F34">
        <v>0.96</v>
      </c>
      <c r="G34">
        <v>0.83</v>
      </c>
      <c r="M34" t="s">
        <v>4</v>
      </c>
      <c r="N34" s="7">
        <f>F11</f>
        <v>0</v>
      </c>
      <c r="O34" s="7">
        <f>F24</f>
        <v>0</v>
      </c>
      <c r="P34" s="7">
        <f>F37</f>
        <v>0</v>
      </c>
      <c r="Q34">
        <f>F50</f>
        <v>0</v>
      </c>
      <c r="R34" s="7">
        <f>F64</f>
        <v>0</v>
      </c>
      <c r="S34" s="7">
        <f>F77</f>
        <v>0</v>
      </c>
      <c r="T34" s="7"/>
      <c r="U34" s="7">
        <f>AVERAGE(N34:S34)</f>
        <v>0</v>
      </c>
      <c r="V34" s="7">
        <f>MEDIAN(N34:S34)</f>
        <v>0</v>
      </c>
      <c r="W34" s="7">
        <f>MAX(N34:S34)</f>
        <v>0</v>
      </c>
      <c r="X34" s="7">
        <f>MIN(N34:S34)</f>
        <v>0</v>
      </c>
      <c r="Y34" s="7">
        <f t="shared" ref="Y34:Y35" si="10">W34-X34</f>
        <v>0</v>
      </c>
      <c r="Z34" s="7"/>
      <c r="AF34" s="7"/>
    </row>
    <row r="35" spans="1:33" x14ac:dyDescent="0.25">
      <c r="A35" s="1"/>
      <c r="M35" t="s">
        <v>5</v>
      </c>
      <c r="N35" s="7">
        <f>F14</f>
        <v>1.1000000000000001</v>
      </c>
      <c r="O35" s="7">
        <f>F27</f>
        <v>1.59</v>
      </c>
      <c r="P35" s="7">
        <f>F40</f>
        <v>1.0900000000000001</v>
      </c>
      <c r="Q35">
        <f>F53</f>
        <v>1.08</v>
      </c>
      <c r="R35" s="7">
        <f>F67</f>
        <v>1.0900000000000001</v>
      </c>
      <c r="S35" s="7">
        <f>F80</f>
        <v>1.1100000000000001</v>
      </c>
      <c r="T35" s="7"/>
      <c r="U35" s="7">
        <f>AVERAGE(N35:S35)</f>
        <v>1.1766666666666667</v>
      </c>
      <c r="V35" s="7">
        <f>MEDIAN(N35:S35)</f>
        <v>1.0950000000000002</v>
      </c>
      <c r="W35" s="7">
        <f>MAX(N35:S35)</f>
        <v>1.59</v>
      </c>
      <c r="X35" s="7">
        <f>MIN(N35:S35)</f>
        <v>1.08</v>
      </c>
      <c r="Y35" s="7">
        <f t="shared" si="10"/>
        <v>0.51</v>
      </c>
      <c r="Z35" s="7"/>
      <c r="AA35" s="10" t="str">
        <f>"Scenario 2C - "&amp;B44&amp;":"&amp;D44</f>
        <v>Scenario 2C - Load Net of Renewable Generation:Demand Top Summer/Top Winter</v>
      </c>
    </row>
    <row r="36" spans="1:33" x14ac:dyDescent="0.25">
      <c r="A36" s="2" t="s">
        <v>4</v>
      </c>
      <c r="N36" s="7"/>
      <c r="O36" s="7"/>
      <c r="P36" s="7"/>
      <c r="R36" s="7"/>
      <c r="S36" s="7"/>
      <c r="T36" s="7"/>
      <c r="U36" s="7"/>
      <c r="V36" s="7"/>
      <c r="W36" s="7"/>
      <c r="X36" s="7"/>
      <c r="Y36" s="7"/>
      <c r="Z36" s="7"/>
      <c r="AB36" t="s">
        <v>3</v>
      </c>
      <c r="AC36" t="s">
        <v>4</v>
      </c>
      <c r="AD36" t="s">
        <v>5</v>
      </c>
      <c r="AF36" t="s">
        <v>37</v>
      </c>
      <c r="AG36" t="s">
        <v>29</v>
      </c>
    </row>
    <row r="37" spans="1:33" x14ac:dyDescent="0.25">
      <c r="A37" s="1" t="s">
        <v>13</v>
      </c>
      <c r="B37">
        <v>0.96</v>
      </c>
      <c r="C37">
        <v>1.0900000000000001</v>
      </c>
      <c r="D37">
        <v>1.05</v>
      </c>
      <c r="E37">
        <v>1.05</v>
      </c>
      <c r="G37">
        <v>1.02</v>
      </c>
      <c r="I37">
        <v>1.08</v>
      </c>
      <c r="J37">
        <v>0.93</v>
      </c>
      <c r="K37">
        <v>1.1399999999999999</v>
      </c>
      <c r="M37" s="10" t="s">
        <v>12</v>
      </c>
      <c r="N37" s="7"/>
      <c r="O37" s="7"/>
      <c r="P37" s="7"/>
      <c r="R37" s="7"/>
      <c r="S37" s="7"/>
      <c r="T37" s="7"/>
      <c r="U37" s="7"/>
      <c r="V37" s="7"/>
      <c r="W37" s="7"/>
      <c r="X37" s="7"/>
      <c r="Y37" s="7"/>
      <c r="Z37" s="7"/>
      <c r="AA37" t="s">
        <v>7</v>
      </c>
      <c r="AB37" s="7">
        <f>Q9</f>
        <v>0.85</v>
      </c>
      <c r="AC37" s="7">
        <f>Q10</f>
        <v>0.97</v>
      </c>
      <c r="AD37" s="7">
        <f>Q11</f>
        <v>0.92</v>
      </c>
      <c r="AF37" s="7">
        <f t="shared" ref="AF37:AF42" si="11">AVERAGEIF(AB37:AD37,"&lt;&gt;0" )</f>
        <v>0.91333333333333322</v>
      </c>
      <c r="AG37" s="7">
        <f t="shared" ref="AG37:AG42" si="12">MAX(AB37:AD37)-MIN(AB37:AD37)</f>
        <v>0.12</v>
      </c>
    </row>
    <row r="38" spans="1:33" x14ac:dyDescent="0.25">
      <c r="A38" s="1"/>
      <c r="N38" s="7" t="s">
        <v>17</v>
      </c>
      <c r="O38" t="s">
        <v>45</v>
      </c>
      <c r="P38" t="s">
        <v>46</v>
      </c>
      <c r="Q38" t="s">
        <v>47</v>
      </c>
      <c r="R38" s="7" t="s">
        <v>19</v>
      </c>
      <c r="S38" s="7" t="s">
        <v>20</v>
      </c>
      <c r="T38" s="7"/>
      <c r="U38" s="7" t="s">
        <v>27</v>
      </c>
      <c r="V38" s="7" t="s">
        <v>28</v>
      </c>
      <c r="W38" s="7" t="s">
        <v>30</v>
      </c>
      <c r="X38" s="7" t="s">
        <v>31</v>
      </c>
      <c r="Y38" s="7" t="s">
        <v>29</v>
      </c>
      <c r="Z38" s="7"/>
      <c r="AA38" t="s">
        <v>8</v>
      </c>
      <c r="AB38" s="7">
        <f>Q15</f>
        <v>1.33</v>
      </c>
      <c r="AC38" s="7">
        <f>Q16</f>
        <v>1.05</v>
      </c>
      <c r="AD38" s="7">
        <f>Q17</f>
        <v>1.1399999999999999</v>
      </c>
      <c r="AF38" s="7">
        <f t="shared" si="11"/>
        <v>1.1733333333333331</v>
      </c>
      <c r="AG38" s="7">
        <f t="shared" si="12"/>
        <v>0.28000000000000003</v>
      </c>
    </row>
    <row r="39" spans="1:33" x14ac:dyDescent="0.25">
      <c r="A39" s="2" t="s">
        <v>5</v>
      </c>
      <c r="M39" t="s">
        <v>3</v>
      </c>
      <c r="N39" s="7">
        <f>G8</f>
        <v>0.84</v>
      </c>
      <c r="O39" s="7">
        <f>G21</f>
        <v>0.86</v>
      </c>
      <c r="P39" s="7">
        <f>G34</f>
        <v>0.83</v>
      </c>
      <c r="Q39">
        <f>G47</f>
        <v>0.82</v>
      </c>
      <c r="R39" s="7">
        <f>G61</f>
        <v>0.83</v>
      </c>
      <c r="S39" s="7">
        <f>G74</f>
        <v>0.84</v>
      </c>
      <c r="T39" s="7"/>
      <c r="U39" s="7">
        <f>AVERAGE(N39:S39)</f>
        <v>0.83666666666666656</v>
      </c>
      <c r="V39" s="7">
        <f>MEDIAN(N39:S39)</f>
        <v>0.83499999999999996</v>
      </c>
      <c r="W39" s="7">
        <f>MAX(N39:S39)</f>
        <v>0.86</v>
      </c>
      <c r="X39" s="7">
        <f>MIN(N39:S39)</f>
        <v>0.82</v>
      </c>
      <c r="Y39" s="7">
        <f>W39-X39</f>
        <v>4.0000000000000036E-2</v>
      </c>
      <c r="Z39" s="7"/>
      <c r="AA39" t="s">
        <v>9</v>
      </c>
      <c r="AB39" s="7">
        <f>Q21</f>
        <v>1.1599999999999999</v>
      </c>
      <c r="AC39" s="7">
        <f>Q22</f>
        <v>1.03</v>
      </c>
      <c r="AD39" s="7">
        <f>Q23</f>
        <v>1.08</v>
      </c>
      <c r="AF39" s="7">
        <f t="shared" si="11"/>
        <v>1.0900000000000001</v>
      </c>
      <c r="AG39" s="7">
        <f t="shared" si="12"/>
        <v>0.12999999999999989</v>
      </c>
    </row>
    <row r="40" spans="1:33" x14ac:dyDescent="0.25">
      <c r="A40" s="1" t="s">
        <v>13</v>
      </c>
      <c r="B40">
        <v>0.95</v>
      </c>
      <c r="C40">
        <v>1.1399999999999999</v>
      </c>
      <c r="D40">
        <v>1.03</v>
      </c>
      <c r="E40">
        <v>0.99</v>
      </c>
      <c r="F40">
        <v>1.0900000000000001</v>
      </c>
      <c r="G40">
        <v>1.18</v>
      </c>
      <c r="H40">
        <v>0.94</v>
      </c>
      <c r="M40" t="s">
        <v>4</v>
      </c>
      <c r="N40" s="7">
        <f>G11</f>
        <v>1.03</v>
      </c>
      <c r="O40" s="7">
        <f>G24</f>
        <v>1.02</v>
      </c>
      <c r="P40" s="7">
        <f>G37</f>
        <v>1.02</v>
      </c>
      <c r="Q40">
        <f>G50</f>
        <v>1.06</v>
      </c>
      <c r="R40" s="7">
        <f>G64</f>
        <v>1.02</v>
      </c>
      <c r="S40" s="7">
        <f>G77</f>
        <v>1.02</v>
      </c>
      <c r="T40" s="7"/>
      <c r="U40" s="7">
        <f>AVERAGE(N40:S40)</f>
        <v>1.0283333333333333</v>
      </c>
      <c r="V40" s="7">
        <f>MEDIAN(N40:S40)</f>
        <v>1.02</v>
      </c>
      <c r="W40" s="7">
        <f>MAX(N40:S40)</f>
        <v>1.06</v>
      </c>
      <c r="X40" s="7">
        <f>MIN(N40:S40)</f>
        <v>1.02</v>
      </c>
      <c r="Y40" s="7">
        <f t="shared" ref="Y40" si="13">W40-X40</f>
        <v>4.0000000000000036E-2</v>
      </c>
      <c r="Z40" s="7"/>
      <c r="AA40" t="s">
        <v>36</v>
      </c>
      <c r="AB40" s="7">
        <f>Q27</f>
        <v>1.03</v>
      </c>
      <c r="AC40" s="7">
        <f>Q28</f>
        <v>1.06</v>
      </c>
      <c r="AD40" s="7">
        <f>Q29</f>
        <v>1.03</v>
      </c>
      <c r="AF40" s="7">
        <f t="shared" si="11"/>
        <v>1.04</v>
      </c>
      <c r="AG40" s="7">
        <f t="shared" si="12"/>
        <v>3.0000000000000027E-2</v>
      </c>
    </row>
    <row r="41" spans="1:33" x14ac:dyDescent="0.25">
      <c r="M41" t="s">
        <v>5</v>
      </c>
      <c r="N41" s="7">
        <f>G14</f>
        <v>1.1299999999999999</v>
      </c>
      <c r="O41" s="7">
        <f>G27</f>
        <v>1.06</v>
      </c>
      <c r="P41" s="7">
        <f>G40</f>
        <v>1.18</v>
      </c>
      <c r="Q41" s="8">
        <f>G53</f>
        <v>1.1399999999999999</v>
      </c>
      <c r="R41" s="7">
        <f>G67</f>
        <v>1.18</v>
      </c>
      <c r="S41" s="7">
        <f>G80</f>
        <v>1.18</v>
      </c>
      <c r="T41" s="7"/>
      <c r="U41" s="7">
        <f>AVERAGE(N41:S41)</f>
        <v>1.1449999999999998</v>
      </c>
      <c r="V41" s="7">
        <f>MEDIAN(N41:S41)</f>
        <v>1.1599999999999999</v>
      </c>
      <c r="W41" s="7">
        <f>MAX(N41:S41)</f>
        <v>1.18</v>
      </c>
      <c r="X41" s="7">
        <f>MIN(N41:S41)</f>
        <v>1.06</v>
      </c>
      <c r="Y41" s="7">
        <f>W41-X41</f>
        <v>0.11999999999999988</v>
      </c>
      <c r="Z41" s="7"/>
      <c r="AA41" s="7" t="s">
        <v>11</v>
      </c>
      <c r="AB41" s="7">
        <f>Q33</f>
        <v>1.03</v>
      </c>
      <c r="AC41" s="7">
        <f>Q34</f>
        <v>0</v>
      </c>
      <c r="AD41" s="7">
        <f>Q35</f>
        <v>1.08</v>
      </c>
      <c r="AF41" s="7">
        <f t="shared" si="11"/>
        <v>1.0550000000000002</v>
      </c>
      <c r="AG41" s="7">
        <f t="shared" si="12"/>
        <v>1.08</v>
      </c>
    </row>
    <row r="42" spans="1:3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t="s">
        <v>12</v>
      </c>
      <c r="AB42" s="7">
        <f>Q39</f>
        <v>0.82</v>
      </c>
      <c r="AC42" s="7">
        <f>Q40</f>
        <v>1.06</v>
      </c>
      <c r="AD42" s="7">
        <f>Q41</f>
        <v>1.1399999999999999</v>
      </c>
      <c r="AF42" s="7">
        <f t="shared" si="11"/>
        <v>1.0066666666666666</v>
      </c>
      <c r="AG42" s="7">
        <f t="shared" si="12"/>
        <v>0.31999999999999995</v>
      </c>
    </row>
    <row r="43" spans="1:33" x14ac:dyDescent="0.25">
      <c r="M43" s="10" t="s">
        <v>51</v>
      </c>
      <c r="AF43" s="7"/>
    </row>
    <row r="44" spans="1:33" x14ac:dyDescent="0.25">
      <c r="A44" s="5" t="s">
        <v>50</v>
      </c>
      <c r="B44" s="5" t="s">
        <v>40</v>
      </c>
      <c r="D44" s="14" t="s">
        <v>44</v>
      </c>
      <c r="N44" s="7" t="s">
        <v>17</v>
      </c>
      <c r="O44" t="s">
        <v>45</v>
      </c>
      <c r="P44" t="s">
        <v>46</v>
      </c>
      <c r="Q44" t="s">
        <v>47</v>
      </c>
      <c r="R44" s="7" t="s">
        <v>19</v>
      </c>
      <c r="S44" s="7" t="s">
        <v>20</v>
      </c>
      <c r="U44" s="7" t="s">
        <v>27</v>
      </c>
      <c r="V44" s="7" t="s">
        <v>28</v>
      </c>
      <c r="W44" s="7" t="s">
        <v>30</v>
      </c>
      <c r="X44" s="7" t="s">
        <v>31</v>
      </c>
      <c r="Y44" s="7" t="s">
        <v>29</v>
      </c>
      <c r="AA44" s="10" t="str">
        <f>"Scenario 3 - "&amp;B58</f>
        <v>Scenario 3 - 12 CP Peak Method</v>
      </c>
    </row>
    <row r="45" spans="1:33" x14ac:dyDescent="0.25">
      <c r="A45" s="1"/>
      <c r="B45" s="3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4" t="s">
        <v>12</v>
      </c>
      <c r="H45" s="15" t="s">
        <v>51</v>
      </c>
      <c r="I45" s="15" t="s">
        <v>57</v>
      </c>
      <c r="J45" s="15" t="s">
        <v>58</v>
      </c>
      <c r="K45" s="15" t="s">
        <v>59</v>
      </c>
      <c r="M45" t="s">
        <v>5</v>
      </c>
      <c r="N45">
        <f>H14</f>
        <v>0.97</v>
      </c>
      <c r="O45">
        <f>H27</f>
        <v>1.01</v>
      </c>
      <c r="P45">
        <f>H40</f>
        <v>0.94</v>
      </c>
      <c r="Q45">
        <f>H53</f>
        <v>0.98</v>
      </c>
      <c r="R45">
        <f>H67</f>
        <v>0.96</v>
      </c>
      <c r="S45">
        <f>H80</f>
        <v>1.01</v>
      </c>
      <c r="U45" s="7">
        <f>AVERAGE(N45:R45)</f>
        <v>0.97199999999999986</v>
      </c>
      <c r="V45" s="7">
        <f>MEDIAN(N45:R45)</f>
        <v>0.97</v>
      </c>
      <c r="W45" s="7">
        <f>MAX(N45:R45)</f>
        <v>1.01</v>
      </c>
      <c r="X45" s="7">
        <f>MIN(N45:R45)</f>
        <v>0.94</v>
      </c>
      <c r="Y45" s="7">
        <f>W45-X45</f>
        <v>7.0000000000000062E-2</v>
      </c>
      <c r="AB45" t="s">
        <v>3</v>
      </c>
      <c r="AC45" t="s">
        <v>4</v>
      </c>
      <c r="AD45" t="s">
        <v>5</v>
      </c>
      <c r="AF45" t="s">
        <v>37</v>
      </c>
      <c r="AG45" t="s">
        <v>29</v>
      </c>
    </row>
    <row r="46" spans="1:33" x14ac:dyDescent="0.25">
      <c r="A46" s="2" t="s">
        <v>3</v>
      </c>
      <c r="AA46" t="s">
        <v>7</v>
      </c>
      <c r="AB46" s="7">
        <f>R9</f>
        <v>0.87</v>
      </c>
      <c r="AC46" s="7">
        <f>R10</f>
        <v>0.96</v>
      </c>
      <c r="AD46" s="7">
        <f>R11</f>
        <v>0.94</v>
      </c>
      <c r="AF46" s="7">
        <f t="shared" ref="AF46:AF51" si="14">AVERAGEIF(AB46:AD46,"&lt;&gt;0" )</f>
        <v>0.92333333333333334</v>
      </c>
      <c r="AG46" s="7">
        <f t="shared" ref="AG46:AG51" si="15">MAX(AB46:AD46)-MIN(AB46:AD46)</f>
        <v>8.9999999999999969E-2</v>
      </c>
    </row>
    <row r="47" spans="1:33" x14ac:dyDescent="0.25">
      <c r="A47" s="1" t="s">
        <v>13</v>
      </c>
      <c r="B47">
        <v>0.85</v>
      </c>
      <c r="C47">
        <v>1.33</v>
      </c>
      <c r="D47">
        <v>1.1599999999999999</v>
      </c>
      <c r="E47">
        <v>1.03</v>
      </c>
      <c r="F47">
        <v>1.03</v>
      </c>
      <c r="G47">
        <v>0.82</v>
      </c>
      <c r="M47" s="10" t="s">
        <v>57</v>
      </c>
      <c r="AA47" t="s">
        <v>8</v>
      </c>
      <c r="AB47" s="7">
        <f>R15</f>
        <v>1.3</v>
      </c>
      <c r="AC47" s="7">
        <f>R16</f>
        <v>1.0900000000000001</v>
      </c>
      <c r="AD47" s="7">
        <f>R17</f>
        <v>1.1499999999999999</v>
      </c>
      <c r="AF47" s="7">
        <f t="shared" si="14"/>
        <v>1.18</v>
      </c>
      <c r="AG47" s="7">
        <f t="shared" si="15"/>
        <v>0.20999999999999996</v>
      </c>
    </row>
    <row r="48" spans="1:33" x14ac:dyDescent="0.25">
      <c r="A48" s="1"/>
      <c r="M48" t="s">
        <v>4</v>
      </c>
      <c r="N48" s="7" t="s">
        <v>17</v>
      </c>
      <c r="O48" t="s">
        <v>45</v>
      </c>
      <c r="P48" t="s">
        <v>46</v>
      </c>
      <c r="Q48" t="s">
        <v>47</v>
      </c>
      <c r="R48" s="7" t="s">
        <v>19</v>
      </c>
      <c r="S48" s="7" t="s">
        <v>20</v>
      </c>
      <c r="U48" s="7" t="s">
        <v>27</v>
      </c>
      <c r="V48" s="7" t="s">
        <v>28</v>
      </c>
      <c r="W48" s="7" t="s">
        <v>30</v>
      </c>
      <c r="X48" s="7" t="s">
        <v>31</v>
      </c>
      <c r="Y48" s="7" t="s">
        <v>29</v>
      </c>
      <c r="AA48" t="s">
        <v>9</v>
      </c>
      <c r="AB48" s="7">
        <f>R21</f>
        <v>1.1499999999999999</v>
      </c>
      <c r="AC48" s="7">
        <f>R22</f>
        <v>1.05</v>
      </c>
      <c r="AD48" s="7">
        <f>R23</f>
        <v>1.03</v>
      </c>
      <c r="AF48" s="7">
        <f t="shared" si="14"/>
        <v>1.0766666666666669</v>
      </c>
      <c r="AG48" s="7">
        <f t="shared" si="15"/>
        <v>0.11999999999999988</v>
      </c>
    </row>
    <row r="49" spans="1:38" x14ac:dyDescent="0.25">
      <c r="A49" s="2" t="s">
        <v>4</v>
      </c>
      <c r="N49">
        <f>I11</f>
        <v>1.1000000000000001</v>
      </c>
      <c r="O49">
        <f>I24</f>
        <v>1.1000000000000001</v>
      </c>
      <c r="P49">
        <f>I37</f>
        <v>1.08</v>
      </c>
      <c r="Q49">
        <f>I50</f>
        <v>1.08</v>
      </c>
      <c r="R49">
        <f>I64</f>
        <v>1.08</v>
      </c>
      <c r="S49">
        <f>I77</f>
        <v>1.08</v>
      </c>
      <c r="U49" s="7">
        <f>AVERAGE(N49:R49)</f>
        <v>1.0880000000000001</v>
      </c>
      <c r="V49" s="7">
        <f>MEDIAN(N49:R49)</f>
        <v>1.08</v>
      </c>
      <c r="W49" s="7">
        <f>MAX(N49:R49)</f>
        <v>1.1000000000000001</v>
      </c>
      <c r="X49" s="7">
        <f>MIN(N49:R49)</f>
        <v>1.08</v>
      </c>
      <c r="Y49" s="7">
        <f>W49-X49</f>
        <v>2.0000000000000018E-2</v>
      </c>
      <c r="AA49" t="s">
        <v>36</v>
      </c>
      <c r="AB49" s="7">
        <f>R27</f>
        <v>1</v>
      </c>
      <c r="AC49" s="7">
        <f>R28</f>
        <v>1.05</v>
      </c>
      <c r="AD49" s="7">
        <f>R29</f>
        <v>1</v>
      </c>
      <c r="AF49" s="7">
        <f t="shared" si="14"/>
        <v>1.0166666666666666</v>
      </c>
      <c r="AG49" s="7">
        <f t="shared" si="15"/>
        <v>5.0000000000000044E-2</v>
      </c>
      <c r="AH49" s="7"/>
      <c r="AI49" s="7"/>
      <c r="AK49" s="7"/>
      <c r="AL49" s="7"/>
    </row>
    <row r="50" spans="1:38" x14ac:dyDescent="0.25">
      <c r="A50" s="1" t="s">
        <v>13</v>
      </c>
      <c r="B50">
        <v>0.97</v>
      </c>
      <c r="C50">
        <v>1.05</v>
      </c>
      <c r="D50">
        <v>1.03</v>
      </c>
      <c r="E50">
        <v>1.06</v>
      </c>
      <c r="G50">
        <v>1.06</v>
      </c>
      <c r="I50">
        <v>1.08</v>
      </c>
      <c r="J50">
        <v>0.92</v>
      </c>
      <c r="K50">
        <v>1.1599999999999999</v>
      </c>
      <c r="AA50" s="7" t="s">
        <v>11</v>
      </c>
      <c r="AB50" s="7">
        <f>R33</f>
        <v>0.95</v>
      </c>
      <c r="AC50" s="7">
        <f>R34</f>
        <v>0</v>
      </c>
      <c r="AD50" s="7">
        <f>R35</f>
        <v>1.0900000000000001</v>
      </c>
      <c r="AF50" s="7">
        <f t="shared" si="14"/>
        <v>1.02</v>
      </c>
      <c r="AG50" s="7">
        <f t="shared" si="15"/>
        <v>1.0900000000000001</v>
      </c>
      <c r="AH50" s="7"/>
      <c r="AI50" s="7"/>
      <c r="AK50" s="7"/>
      <c r="AL50" s="7"/>
    </row>
    <row r="51" spans="1:38" x14ac:dyDescent="0.25">
      <c r="A51" s="1"/>
      <c r="M51" s="10" t="s">
        <v>58</v>
      </c>
      <c r="AA51" t="s">
        <v>12</v>
      </c>
      <c r="AB51" s="7">
        <f>R39</f>
        <v>0.83</v>
      </c>
      <c r="AC51" s="7">
        <f>R40</f>
        <v>1.02</v>
      </c>
      <c r="AD51" s="7">
        <f>R41</f>
        <v>1.18</v>
      </c>
      <c r="AF51" s="7">
        <f t="shared" si="14"/>
        <v>1.01</v>
      </c>
      <c r="AG51" s="7">
        <f t="shared" si="15"/>
        <v>0.35</v>
      </c>
      <c r="AH51" s="7"/>
      <c r="AI51" s="7"/>
      <c r="AK51" s="7"/>
      <c r="AL51" s="7"/>
    </row>
    <row r="52" spans="1:38" x14ac:dyDescent="0.25">
      <c r="A52" s="2" t="s">
        <v>5</v>
      </c>
      <c r="M52" t="s">
        <v>4</v>
      </c>
      <c r="N52" s="7" t="s">
        <v>17</v>
      </c>
      <c r="O52" t="s">
        <v>45</v>
      </c>
      <c r="P52" t="s">
        <v>46</v>
      </c>
      <c r="Q52" t="s">
        <v>47</v>
      </c>
      <c r="R52" s="7" t="s">
        <v>19</v>
      </c>
      <c r="S52" s="7" t="s">
        <v>20</v>
      </c>
      <c r="U52" s="7" t="s">
        <v>27</v>
      </c>
      <c r="V52" s="7" t="s">
        <v>28</v>
      </c>
      <c r="W52" s="7" t="s">
        <v>30</v>
      </c>
      <c r="X52" s="7" t="s">
        <v>31</v>
      </c>
      <c r="Y52" s="7" t="s">
        <v>29</v>
      </c>
      <c r="AF52" s="7"/>
      <c r="AH52" s="7"/>
      <c r="AI52" s="7"/>
      <c r="AK52" s="7"/>
      <c r="AL52" s="7"/>
    </row>
    <row r="53" spans="1:38" x14ac:dyDescent="0.25">
      <c r="A53" s="1" t="s">
        <v>13</v>
      </c>
      <c r="B53">
        <v>0.92</v>
      </c>
      <c r="C53">
        <v>1.1399999999999999</v>
      </c>
      <c r="D53">
        <v>1.08</v>
      </c>
      <c r="E53">
        <v>1.03</v>
      </c>
      <c r="F53">
        <v>1.08</v>
      </c>
      <c r="G53" s="8">
        <v>1.1399999999999999</v>
      </c>
      <c r="H53" s="8">
        <v>0.98</v>
      </c>
      <c r="N53">
        <f>J11</f>
        <v>0.94</v>
      </c>
      <c r="O53">
        <f>J24</f>
        <v>0.96</v>
      </c>
      <c r="P53">
        <f>J37</f>
        <v>0.93</v>
      </c>
      <c r="Q53">
        <f>J50</f>
        <v>0.92</v>
      </c>
      <c r="R53">
        <f>J64</f>
        <v>0.93</v>
      </c>
      <c r="S53">
        <f>J77</f>
        <v>0.93</v>
      </c>
      <c r="U53" s="7">
        <f>AVERAGE(N53:R53)</f>
        <v>0.93599999999999994</v>
      </c>
      <c r="V53" s="7">
        <f>MEDIAN(N53:R53)</f>
        <v>0.93</v>
      </c>
      <c r="W53" s="7">
        <f>MAX(N53:R53)</f>
        <v>0.96</v>
      </c>
      <c r="X53" s="7">
        <f>MIN(N53:R53)</f>
        <v>0.92</v>
      </c>
      <c r="Y53" s="7">
        <f>W53-X53</f>
        <v>3.9999999999999925E-2</v>
      </c>
      <c r="AA53" s="10" t="str">
        <f>"Scenario 4 - "&amp;B71</f>
        <v>Scenario 4 - FERC Method</v>
      </c>
      <c r="AH53" s="7"/>
      <c r="AI53" s="7"/>
      <c r="AK53" s="7"/>
      <c r="AL53" s="7"/>
    </row>
    <row r="54" spans="1:38" x14ac:dyDescent="0.25">
      <c r="AB54" t="s">
        <v>3</v>
      </c>
      <c r="AC54" t="s">
        <v>4</v>
      </c>
      <c r="AD54" t="s">
        <v>5</v>
      </c>
      <c r="AF54" t="s">
        <v>37</v>
      </c>
      <c r="AG54" t="s">
        <v>29</v>
      </c>
      <c r="AH54" s="7"/>
      <c r="AI54" s="7"/>
      <c r="AK54" s="7"/>
      <c r="AL54" s="7"/>
    </row>
    <row r="55" spans="1:38" x14ac:dyDescent="0.25">
      <c r="M55" s="10" t="s">
        <v>59</v>
      </c>
      <c r="AA55" t="s">
        <v>7</v>
      </c>
      <c r="AB55" s="7">
        <f>S9</f>
        <v>0.86</v>
      </c>
      <c r="AC55" s="7">
        <f>S10</f>
        <v>0.96</v>
      </c>
      <c r="AD55" s="7">
        <f>S11</f>
        <v>0.92</v>
      </c>
      <c r="AF55" s="7">
        <f t="shared" ref="AF55:AF60" si="16">AVERAGEIF(AB55:AD55,"&lt;&gt;0" )</f>
        <v>0.91333333333333322</v>
      </c>
      <c r="AG55" s="7">
        <f t="shared" ref="AG55:AG60" si="17">MAX(AB55:AD55)-MIN(AB55:AD55)</f>
        <v>9.9999999999999978E-2</v>
      </c>
    </row>
    <row r="56" spans="1:38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M56" t="s">
        <v>4</v>
      </c>
      <c r="N56" s="7" t="s">
        <v>17</v>
      </c>
      <c r="O56" t="s">
        <v>45</v>
      </c>
      <c r="P56" t="s">
        <v>46</v>
      </c>
      <c r="Q56" t="s">
        <v>47</v>
      </c>
      <c r="R56" s="7" t="s">
        <v>19</v>
      </c>
      <c r="S56" s="7" t="s">
        <v>20</v>
      </c>
      <c r="U56" s="7" t="s">
        <v>27</v>
      </c>
      <c r="V56" s="7" t="s">
        <v>28</v>
      </c>
      <c r="W56" s="7" t="s">
        <v>30</v>
      </c>
      <c r="X56" s="7" t="s">
        <v>31</v>
      </c>
      <c r="Y56" s="7" t="s">
        <v>29</v>
      </c>
      <c r="AA56" t="s">
        <v>8</v>
      </c>
      <c r="AB56" s="7">
        <f>S15</f>
        <v>1.3</v>
      </c>
      <c r="AC56" s="7">
        <f>S16</f>
        <v>1.0900000000000001</v>
      </c>
      <c r="AD56" s="7">
        <f>S17</f>
        <v>1.1200000000000001</v>
      </c>
      <c r="AF56" s="7">
        <f t="shared" si="16"/>
        <v>1.1700000000000002</v>
      </c>
      <c r="AG56" s="7">
        <f t="shared" si="17"/>
        <v>0.20999999999999996</v>
      </c>
    </row>
    <row r="57" spans="1:38" x14ac:dyDescent="0.25">
      <c r="H57" s="11"/>
      <c r="I57" s="11"/>
      <c r="N57">
        <f>K11</f>
        <v>1.1499999999999999</v>
      </c>
      <c r="O57">
        <f>K24</f>
        <v>1.22</v>
      </c>
      <c r="P57">
        <f>K37</f>
        <v>1.1399999999999999</v>
      </c>
      <c r="Q57">
        <f>K50</f>
        <v>1.1599999999999999</v>
      </c>
      <c r="R57">
        <f>K64</f>
        <v>1.1399999999999999</v>
      </c>
      <c r="S57">
        <f>K77</f>
        <v>1.1399999999999999</v>
      </c>
      <c r="U57" s="7">
        <f>AVERAGE(N57:R57)</f>
        <v>1.1619999999999999</v>
      </c>
      <c r="V57" s="7">
        <f>MEDIAN(N57:R57)</f>
        <v>1.1499999999999999</v>
      </c>
      <c r="W57" s="7">
        <f>MAX(N57:R57)</f>
        <v>1.22</v>
      </c>
      <c r="X57" s="7">
        <f>MIN(N57:R57)</f>
        <v>1.1399999999999999</v>
      </c>
      <c r="Y57" s="7">
        <f>W57-X57</f>
        <v>8.0000000000000071E-2</v>
      </c>
      <c r="AA57" t="s">
        <v>9</v>
      </c>
      <c r="AB57" s="7">
        <f>S21</f>
        <v>1.1499999999999999</v>
      </c>
      <c r="AC57" s="7">
        <f>S22</f>
        <v>1.05</v>
      </c>
      <c r="AD57" s="7">
        <f>S23</f>
        <v>1.06</v>
      </c>
      <c r="AF57" s="7">
        <f t="shared" si="16"/>
        <v>1.0866666666666667</v>
      </c>
      <c r="AG57" s="7">
        <f t="shared" si="17"/>
        <v>9.9999999999999867E-2</v>
      </c>
    </row>
    <row r="58" spans="1:38" x14ac:dyDescent="0.25">
      <c r="A58" s="5" t="s">
        <v>24</v>
      </c>
      <c r="B58" s="5" t="s">
        <v>41</v>
      </c>
      <c r="H58" s="11"/>
      <c r="I58" s="11"/>
      <c r="AA58" t="s">
        <v>36</v>
      </c>
      <c r="AB58" s="7">
        <f>S27</f>
        <v>1.02</v>
      </c>
      <c r="AC58" s="7">
        <f>S28</f>
        <v>1.05</v>
      </c>
      <c r="AD58" s="7">
        <f>S29</f>
        <v>1.05</v>
      </c>
      <c r="AF58" s="7">
        <f t="shared" si="16"/>
        <v>1.04</v>
      </c>
      <c r="AG58" s="7">
        <f t="shared" si="17"/>
        <v>3.0000000000000027E-2</v>
      </c>
    </row>
    <row r="59" spans="1:38" x14ac:dyDescent="0.25">
      <c r="A59" s="1"/>
      <c r="B59" s="3" t="s">
        <v>7</v>
      </c>
      <c r="C59" s="4" t="s">
        <v>8</v>
      </c>
      <c r="D59" s="4" t="s">
        <v>9</v>
      </c>
      <c r="E59" s="4" t="s">
        <v>10</v>
      </c>
      <c r="F59" s="4" t="s">
        <v>11</v>
      </c>
      <c r="G59" s="4" t="s">
        <v>12</v>
      </c>
      <c r="H59" s="15" t="s">
        <v>51</v>
      </c>
      <c r="I59" s="15" t="s">
        <v>57</v>
      </c>
      <c r="J59" s="15" t="s">
        <v>58</v>
      </c>
      <c r="K59" s="15" t="s">
        <v>59</v>
      </c>
      <c r="AA59" s="7" t="s">
        <v>11</v>
      </c>
      <c r="AB59" s="7">
        <f>S33</f>
        <v>0.97</v>
      </c>
      <c r="AC59" s="7">
        <f>S34</f>
        <v>0</v>
      </c>
      <c r="AD59" s="7">
        <f>S35</f>
        <v>1.1100000000000001</v>
      </c>
      <c r="AF59" s="7">
        <f t="shared" si="16"/>
        <v>1.04</v>
      </c>
      <c r="AG59" s="7">
        <f t="shared" si="17"/>
        <v>1.1100000000000001</v>
      </c>
    </row>
    <row r="60" spans="1:38" x14ac:dyDescent="0.25">
      <c r="A60" s="2" t="s">
        <v>3</v>
      </c>
      <c r="H60" s="11"/>
      <c r="I60" s="11"/>
      <c r="AA60" t="s">
        <v>12</v>
      </c>
      <c r="AB60" s="7">
        <f>S39</f>
        <v>0.84</v>
      </c>
      <c r="AC60" s="7">
        <f>S40</f>
        <v>1.02</v>
      </c>
      <c r="AD60" s="7">
        <f>S41</f>
        <v>1.18</v>
      </c>
      <c r="AF60" s="7">
        <f t="shared" si="16"/>
        <v>1.0133333333333334</v>
      </c>
      <c r="AG60" s="7">
        <f t="shared" si="17"/>
        <v>0.33999999999999997</v>
      </c>
    </row>
    <row r="61" spans="1:38" x14ac:dyDescent="0.25">
      <c r="A61" s="1" t="s">
        <v>13</v>
      </c>
      <c r="B61">
        <v>0.87</v>
      </c>
      <c r="C61" s="7">
        <v>1.3</v>
      </c>
      <c r="D61">
        <v>1.1499999999999999</v>
      </c>
      <c r="E61" s="7">
        <v>1</v>
      </c>
      <c r="F61">
        <v>0.95</v>
      </c>
      <c r="G61">
        <v>0.83</v>
      </c>
      <c r="H61" s="11"/>
      <c r="I61" s="11"/>
      <c r="AF61" s="7"/>
    </row>
    <row r="62" spans="1:38" x14ac:dyDescent="0.25">
      <c r="A62" s="1"/>
      <c r="H62" s="11"/>
      <c r="I62" s="11"/>
    </row>
    <row r="63" spans="1:38" x14ac:dyDescent="0.25">
      <c r="A63" s="2" t="s">
        <v>4</v>
      </c>
      <c r="H63" s="11"/>
      <c r="I63" s="11"/>
    </row>
    <row r="64" spans="1:38" x14ac:dyDescent="0.25">
      <c r="A64" s="1" t="s">
        <v>13</v>
      </c>
      <c r="B64">
        <v>0.96</v>
      </c>
      <c r="C64">
        <v>1.0900000000000001</v>
      </c>
      <c r="D64">
        <v>1.05</v>
      </c>
      <c r="E64">
        <v>1.05</v>
      </c>
      <c r="G64">
        <v>1.02</v>
      </c>
      <c r="H64" s="11"/>
      <c r="I64" s="11">
        <v>1.08</v>
      </c>
      <c r="J64" s="11">
        <v>0.93</v>
      </c>
      <c r="K64" s="11">
        <v>1.1399999999999999</v>
      </c>
    </row>
    <row r="65" spans="1:22" x14ac:dyDescent="0.25">
      <c r="A65" s="1"/>
      <c r="H65" s="11"/>
      <c r="I65" s="11"/>
    </row>
    <row r="66" spans="1:22" x14ac:dyDescent="0.25">
      <c r="A66" s="2" t="s">
        <v>5</v>
      </c>
      <c r="H66" s="11"/>
      <c r="I66" s="11"/>
    </row>
    <row r="67" spans="1:22" x14ac:dyDescent="0.25">
      <c r="A67" s="1" t="s">
        <v>13</v>
      </c>
      <c r="B67">
        <v>0.94</v>
      </c>
      <c r="C67">
        <v>1.1499999999999999</v>
      </c>
      <c r="D67">
        <v>1.03</v>
      </c>
      <c r="E67">
        <v>1</v>
      </c>
      <c r="F67">
        <v>1.0900000000000001</v>
      </c>
      <c r="G67">
        <v>1.18</v>
      </c>
      <c r="H67" s="11">
        <v>0.96</v>
      </c>
      <c r="I67" s="11"/>
    </row>
    <row r="68" spans="1:22" x14ac:dyDescent="0.25">
      <c r="H68" s="11"/>
      <c r="I68" s="11"/>
    </row>
    <row r="69" spans="1:2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22" x14ac:dyDescent="0.25">
      <c r="V70" t="s">
        <v>60</v>
      </c>
    </row>
    <row r="71" spans="1:22" x14ac:dyDescent="0.25">
      <c r="A71" s="5" t="s">
        <v>25</v>
      </c>
      <c r="B71" s="5" t="s">
        <v>52</v>
      </c>
    </row>
    <row r="72" spans="1:22" x14ac:dyDescent="0.25">
      <c r="A72" s="1"/>
      <c r="B72" s="3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4" t="s">
        <v>12</v>
      </c>
      <c r="H72" s="15" t="s">
        <v>51</v>
      </c>
      <c r="I72" s="15" t="s">
        <v>57</v>
      </c>
      <c r="J72" s="15" t="s">
        <v>58</v>
      </c>
      <c r="K72" s="15" t="s">
        <v>59</v>
      </c>
    </row>
    <row r="73" spans="1:22" x14ac:dyDescent="0.25">
      <c r="A73" s="2" t="s">
        <v>3</v>
      </c>
    </row>
    <row r="74" spans="1:22" x14ac:dyDescent="0.25">
      <c r="A74" s="1" t="s">
        <v>13</v>
      </c>
      <c r="B74">
        <v>0.86</v>
      </c>
      <c r="C74" s="7">
        <v>1.3</v>
      </c>
      <c r="D74">
        <v>1.1499999999999999</v>
      </c>
      <c r="E74">
        <v>1.02</v>
      </c>
      <c r="F74">
        <v>0.97</v>
      </c>
      <c r="G74">
        <v>0.84</v>
      </c>
    </row>
    <row r="75" spans="1:22" x14ac:dyDescent="0.25">
      <c r="A75" s="1"/>
    </row>
    <row r="76" spans="1:22" x14ac:dyDescent="0.25">
      <c r="A76" s="2" t="s">
        <v>4</v>
      </c>
    </row>
    <row r="77" spans="1:22" x14ac:dyDescent="0.25">
      <c r="A77" s="1" t="s">
        <v>13</v>
      </c>
      <c r="B77">
        <v>0.96</v>
      </c>
      <c r="C77">
        <v>1.0900000000000001</v>
      </c>
      <c r="D77">
        <v>1.05</v>
      </c>
      <c r="E77">
        <v>1.05</v>
      </c>
      <c r="G77">
        <v>1.02</v>
      </c>
      <c r="I77">
        <v>1.08</v>
      </c>
      <c r="J77">
        <v>0.93</v>
      </c>
      <c r="K77">
        <v>1.1399999999999999</v>
      </c>
    </row>
    <row r="78" spans="1:22" x14ac:dyDescent="0.25">
      <c r="A78" s="1"/>
    </row>
    <row r="79" spans="1:22" x14ac:dyDescent="0.25">
      <c r="A79" s="2" t="s">
        <v>5</v>
      </c>
    </row>
    <row r="80" spans="1:22" x14ac:dyDescent="0.25">
      <c r="A80" s="1" t="s">
        <v>13</v>
      </c>
      <c r="B80">
        <v>0.92</v>
      </c>
      <c r="C80">
        <v>1.1200000000000001</v>
      </c>
      <c r="D80">
        <v>1.06</v>
      </c>
      <c r="E80">
        <v>1.05</v>
      </c>
      <c r="F80">
        <v>1.1100000000000001</v>
      </c>
      <c r="G80">
        <v>1.18</v>
      </c>
      <c r="H80">
        <v>1.01</v>
      </c>
    </row>
  </sheetData>
  <mergeCells count="5">
    <mergeCell ref="A1:E1"/>
    <mergeCell ref="A2:E2"/>
    <mergeCell ref="A3:E3"/>
    <mergeCell ref="U6:Y6"/>
    <mergeCell ref="AA6:A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170002</DocketNumber>
    <IndustryCode xmlns="dc463f71-b30c-4ab2-9473-d307f9d35888">140</IndustryCode>
    <Prefix xmlns="dc463f71-b30c-4ab2-9473-d307f9d35888">UE</Prefix>
    <Visibility xmlns="dc463f71-b30c-4ab2-9473-d307f9d35888">Full Visibility</Visibility>
    <DocumentSetType xmlns="dc463f71-b30c-4ab2-9473-d307f9d35888">Notice</DocumentSetType>
    <IsConfidential xmlns="dc463f71-b30c-4ab2-9473-d307f9d35888">false</IsConfidential>
    <CaseType xmlns="dc463f71-b30c-4ab2-9473-d307f9d35888">Rulemaking</CaseType>
    <CaseStatus xmlns="dc463f71-b30c-4ab2-9473-d307f9d35888">Closed</CaseStatus>
    <OpenedDate xmlns="dc463f71-b30c-4ab2-9473-d307f9d35888">2017-01-03T08:00:00+00:00</OpenedDate>
    <Date1 xmlns="dc463f71-b30c-4ab2-9473-d307f9d35888">2019-08-30T21:50:31+00:00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C61E7120A6E844987769BD5AE4235A1" ma:contentTypeVersion="104" ma:contentTypeDescription="" ma:contentTypeScope="" ma:versionID="8ddd6be1c619f9ad5a8d32551dcc50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B5E9B7-BD4D-4FFA-A5B8-C0330610C828}">
  <ds:schemaRefs>
    <ds:schemaRef ds:uri="117d69bb-fb60-4a7b-ae84-67c7806b0d9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5D6E28-0797-40B7-A03B-6DB76D13D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DE5DC1-61B8-4260-88FE-0D648BD37194}"/>
</file>

<file path=customXml/itemProps4.xml><?xml version="1.0" encoding="utf-8"?>
<ds:datastoreItem xmlns:ds="http://schemas.openxmlformats.org/officeDocument/2006/customXml" ds:itemID="{16E950BF-EAAA-431B-89FD-8F0B4D40B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 Classification</vt:lpstr>
      <vt:lpstr>Gen Allocation</vt:lpstr>
      <vt:lpstr>Transmission Allocation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Jordan, Elaine (UTC)</dc:creator>
  <cp:lastModifiedBy>Jordan, Elaine (UTC)</cp:lastModifiedBy>
  <dcterms:created xsi:type="dcterms:W3CDTF">2019-06-14T21:30:21Z</dcterms:created>
  <dcterms:modified xsi:type="dcterms:W3CDTF">2019-08-22T16:08:00Z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0x0101006E56B4D1795A2E4DB2F0B01679ED314A002C61E7120A6E844987769BD5AE4235A1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